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12th IRRs (Nos. 140-146)/Drafter Workspace/Attachments/IRR 144/"/>
    </mc:Choice>
  </mc:AlternateContent>
  <xr:revisionPtr revIDLastSave="0" documentId="13_ncr:1_{D55E7F21-079E-4EDB-94F6-268F6EA8A6C3}" xr6:coauthVersionLast="47" xr6:coauthVersionMax="47" xr10:uidLastSave="{00000000-0000-0000-0000-000000000000}"/>
  <bookViews>
    <workbookView xWindow="-120" yWindow="-120" windowWidth="29040" windowHeight="15840" tabRatio="777" activeTab="2" xr2:uid="{D9EED55C-CDE0-497C-B04D-71CDC3293674}"/>
  </bookViews>
  <sheets>
    <sheet name="IRR 123 with Retirement" sheetId="14" r:id="rId1"/>
    <sheet name="IRR 123 Orig" sheetId="15" r:id="rId2"/>
    <sheet name="LFE 15 YE 2023 Study Date" sheetId="13" r:id="rId3"/>
    <sheet name="LFE 15 YE 2024 Study Date" sheetId="12" r:id="rId4"/>
    <sheet name="Late Exhibit 15 Orig" sheetId="5" r:id="rId5"/>
    <sheet name="LF Exhibit 15 Correct + Salvage" sheetId="11" r:id="rId6"/>
    <sheet name="Late Exhibit 15 Corrected" sheetId="10" state="hidden" r:id="rId7"/>
    <sheet name="2023 2024 Retirements" sheetId="8" r:id="rId8"/>
    <sheet name="2022 Data from MFR I-4" sheetId="9" r:id="rId9"/>
    <sheet name="2024 ASR Support" sheetId="6" r:id="rId10"/>
    <sheet name="SCHG1-12 " sheetId="3" r:id="rId11"/>
    <sheet name="SCHG1-10" sheetId="1" r:id="rId12"/>
    <sheet name="SCHG1-27" sheetId="7" r:id="rId13"/>
  </sheets>
  <definedNames>
    <definedName name="\b">#REF!</definedName>
    <definedName name="\i">#REF!</definedName>
    <definedName name="\m">#REF!</definedName>
    <definedName name="\n">#REF!</definedName>
    <definedName name="\p">#REF!</definedName>
    <definedName name="_xlnm._FilterDatabase" localSheetId="8" hidden="1">'2022 Data from MFR I-4'!$Y$1:$AA$745</definedName>
    <definedName name="_xlnm._FilterDatabase" localSheetId="7" hidden="1">'2023 2024 Retirements'!$A$1:$S$94</definedName>
    <definedName name="_Key1" localSheetId="6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localSheetId="3" hidden="1">#REF!</definedName>
    <definedName name="_Key1" localSheetId="10" hidden="1">#REF!</definedName>
    <definedName name="_Key1" hidden="1">#REF!</definedName>
    <definedName name="_LIB01">#REF!</definedName>
    <definedName name="_LIB87">#REF!</definedName>
    <definedName name="_Order1" hidden="1">255</definedName>
    <definedName name="_Regression_Int" localSheetId="6" hidden="1">1</definedName>
    <definedName name="_Regression_Int" localSheetId="4" hidden="1">1</definedName>
    <definedName name="_Regression_Int" localSheetId="5" hidden="1">1</definedName>
    <definedName name="_Regression_Int" localSheetId="2" hidden="1">1</definedName>
    <definedName name="_Regression_Int" localSheetId="3" hidden="1">1</definedName>
    <definedName name="_Regression_Int" localSheetId="11" hidden="1">1</definedName>
    <definedName name="_Regression_Int" localSheetId="10" hidden="1">1</definedName>
    <definedName name="_Sort" localSheetId="6" hidden="1">#REF!</definedName>
    <definedName name="_Sort" localSheetId="4" hidden="1">#REF!</definedName>
    <definedName name="_Sort" localSheetId="5" hidden="1">#REF!</definedName>
    <definedName name="_Sort" localSheetId="2" hidden="1">#REF!</definedName>
    <definedName name="_Sort" localSheetId="3" hidden="1">#REF!</definedName>
    <definedName name="_Sort" localSheetId="10" hidden="1">#REF!</definedName>
    <definedName name="_Sort" hidden="1">#REF!</definedName>
    <definedName name="ACCT_VARIANCE">#REF!</definedName>
    <definedName name="ACT_JAN18">#REF!</definedName>
    <definedName name="ACT2017_PROJECT_DESCRIPTION">#REF!</definedName>
    <definedName name="ACT2017_TOTAL">#REF!</definedName>
    <definedName name="adds">#REF!</definedName>
    <definedName name="ASST01">#REF!</definedName>
    <definedName name="ASST87">#REF!</definedName>
    <definedName name="Beg_Bal">#REF!</definedName>
    <definedName name="BUD_APR">#REF!</definedName>
    <definedName name="BUD_AUG">#REF!</definedName>
    <definedName name="BUD_DEC">#REF!</definedName>
    <definedName name="BUD_FEB">#REF!</definedName>
    <definedName name="BUD_JAN">#REF!</definedName>
    <definedName name="BUD_JUL">#REF!</definedName>
    <definedName name="BUD_JUN">#REF!</definedName>
    <definedName name="BUD_MAR">#REF!</definedName>
    <definedName name="BUD_MAY">#REF!</definedName>
    <definedName name="BUD_NOV">#REF!</definedName>
    <definedName name="BUD_OCT">#REF!</definedName>
    <definedName name="BUD_PROJECT_DESCRIPTION">#REF!</definedName>
    <definedName name="BUD_SEP">#REF!</definedName>
    <definedName name="BUD_TOTAL">#REF!</definedName>
    <definedName name="BUD_YEAR">#REF!</definedName>
    <definedName name="BUD2018_APR">#REF!</definedName>
    <definedName name="BUD2018_AUG">#REF!</definedName>
    <definedName name="BUD2018_DEC">#REF!</definedName>
    <definedName name="BUD2018_FEB">#REF!</definedName>
    <definedName name="BUD2018_JAN">#REF!</definedName>
    <definedName name="BUD2018_JUL">#REF!</definedName>
    <definedName name="BUD2018_JUN">#REF!</definedName>
    <definedName name="BUD2018_MAR">#REF!</definedName>
    <definedName name="BUD2018_MAY">#REF!</definedName>
    <definedName name="BUD2018_NOV">#REF!</definedName>
    <definedName name="BUD2018_OCT">#REF!</definedName>
    <definedName name="BUD2018_PROJECT_DESCRIPTION">#REF!</definedName>
    <definedName name="BUD2018_SEP">#REF!</definedName>
    <definedName name="BUD2018_TOTAL">#REF!</definedName>
    <definedName name="BUD2018_YEAR">#REF!</definedName>
    <definedName name="CIQWBGuid" hidden="1">"f0842c6b-4f67-4da4-8ab9-05f9b8d91da0"</definedName>
    <definedName name="CM_FORECAST">#REF!</definedName>
    <definedName name="Cum_Int">#REF!</definedName>
    <definedName name="CURRENT_YEAR">#REF!</definedName>
    <definedName name="Data">#REF!</definedName>
    <definedName name="ddd">#REF!</definedName>
    <definedName name="ddddddddddd">#REF!</definedName>
    <definedName name="Destino">#REF!</definedName>
    <definedName name="DIST">#REF!</definedName>
    <definedName name="DISTLIST">#REF!</definedName>
    <definedName name="End_Bal">#REF!</definedName>
    <definedName name="EV__LASTREFTIME__" hidden="1">"(GMT-05:00)9/28/2017 1:11:18 PM"</definedName>
    <definedName name="Extra_Pay">#REF!</definedName>
    <definedName name="failed">#REF!</definedName>
    <definedName name="FORE_VS_FORE">#REF!</definedName>
    <definedName name="Full_Print">#REF!</definedName>
    <definedName name="Header_Row">ROW(#REF!)</definedName>
    <definedName name="INCOME01">#REF!</definedName>
    <definedName name="INCOME87">#REF!</definedName>
    <definedName name="Int">#REF!</definedName>
    <definedName name="Interest_Rat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 hidden="1">"assign"</definedName>
    <definedName name="IQ_EXTRA_ACC_ITEMS_BR" hidden="1">"c412"</definedName>
    <definedName name="IQ_FH" hidden="1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41829.3635416667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MACROS">#REF!</definedName>
    <definedName name="Num_Pmt_Per_Year">#REF!</definedName>
    <definedName name="Number_of_Payments">MATCH(0.01,End_Bal,-1)+1</definedName>
    <definedName name="Origen">#REF!</definedName>
    <definedName name="PagePrint">#REF!</definedName>
    <definedName name="Pay_Date">#REF!</definedName>
    <definedName name="Pay_Num">#REF!</definedName>
    <definedName name="Payment_Date" localSheetId="6">DATE(YEAR([0]!Loan_Start),MONTH([0]!Loan_Start)+Payment_Number,DAY([0]!Loan_Start))</definedName>
    <definedName name="Payment_Date" localSheetId="4">DATE(YEAR([0]!Loan_Start),MONTH([0]!Loan_Start)+Payment_Number,DAY([0]!Loan_Start))</definedName>
    <definedName name="Payment_Date" localSheetId="5">DATE(YEAR([0]!Loan_Start),MONTH([0]!Loan_Start)+Payment_Number,DAY([0]!Loan_Start))</definedName>
    <definedName name="Payment_Date" localSheetId="2">DATE(YEAR([0]!Loan_Start),MONTH([0]!Loan_Start)+Payment_Number,DAY([0]!Loan_Start))</definedName>
    <definedName name="Payment_Date" localSheetId="3">DATE(YEAR([0]!Loan_Start),MONTH([0]!Loan_Start)+Payment_Number,DAY([0]!Loan_Start))</definedName>
    <definedName name="Payment_Date">DATE(YEAR(Loan_Start),MONTH(Loan_Start)+Payment_Number,DAY(Loan_Start))</definedName>
    <definedName name="pefis">#REF!</definedName>
    <definedName name="PF_PROJECT_DESCRIPTION">#REF!</definedName>
    <definedName name="PF_TOTAL">#REF!</definedName>
    <definedName name="PF_YEAR">#REF!</definedName>
    <definedName name="PGS_BS_ASSET">#REF!</definedName>
    <definedName name="PGS_BS_LIABILITY">#REF!</definedName>
    <definedName name="PGS_CASH">#REF!</definedName>
    <definedName name="PGS_IS">#REF!</definedName>
    <definedName name="PM_FORECAST">#REF!</definedName>
    <definedName name="PM_FORECAST_AMOUNT">#REF!</definedName>
    <definedName name="Princ">#REF!</definedName>
    <definedName name="_xlnm.Print_Area" localSheetId="1">'IRR 123 Orig'!$A$1:$T$56</definedName>
    <definedName name="_xlnm.Print_Area" localSheetId="0">'IRR 123 with Retirement'!$A$1:$T$56</definedName>
    <definedName name="_xlnm.Print_Area" localSheetId="6">'Late Exhibit 15 Corrected'!$A$1:$T$74</definedName>
    <definedName name="_xlnm.Print_Area" localSheetId="4">'Late Exhibit 15 Orig'!$A$1:$T$31</definedName>
    <definedName name="_xlnm.Print_Area" localSheetId="5">'LF Exhibit 15 Correct + Salvage'!$A$1:$T$87</definedName>
    <definedName name="_xlnm.Print_Area" localSheetId="2">'LFE 15 YE 2023 Study Date'!$A$1:$T$87</definedName>
    <definedName name="_xlnm.Print_Area" localSheetId="3">'LFE 15 YE 2024 Study Date'!$A$1:$T$87</definedName>
    <definedName name="_xlnm.Print_Area" localSheetId="11">'SCHG1-10'!$A$1:$R$58</definedName>
    <definedName name="Print_Area_MI" localSheetId="11">'SCHG1-10'!$A$1:$S$58</definedName>
    <definedName name="Print_Area_Reset">OFFSET(Full_Print,0,0,Last_Row)</definedName>
    <definedName name="PrintRangeC1">#REF!</definedName>
    <definedName name="random">#REF!</definedName>
    <definedName name="REFORECAST_1">#REF!</definedName>
    <definedName name="REFORECAST_2">#REF!</definedName>
    <definedName name="REFORECAST_3">#REF!</definedName>
    <definedName name="REFORECAST_4">#REF!</definedName>
    <definedName name="REFORECAST_5">#REF!</definedName>
    <definedName name="rev153data">#REF!</definedName>
    <definedName name="rev451data">#REF!</definedName>
    <definedName name="sally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ABLE">#REF!</definedName>
    <definedName name="Target">#REF!</definedName>
    <definedName name="three">#REF!</definedName>
    <definedName name="Total_Interest">#REF!</definedName>
    <definedName name="Total_Pay">#REF!</definedName>
    <definedName name="Total_Payment" localSheetId="6">Scheduled_Payment+Extra_Payment</definedName>
    <definedName name="Total_Payment" localSheetId="4">Scheduled_Payment+Extra_Payment</definedName>
    <definedName name="Total_Payment" localSheetId="5">Scheduled_Payment+Extra_Payment</definedName>
    <definedName name="Total_Payment" localSheetId="2">Scheduled_Payment+Extra_Payment</definedName>
    <definedName name="Total_Payment" localSheetId="3">Scheduled_Payment+Extra_Payment</definedName>
    <definedName name="Total_Payment">Scheduled_Payment+Extra_Payment</definedName>
    <definedName name="UPDATED">#REF!</definedName>
    <definedName name="Values_Entered">IF(Loan_Amount*Interest_Rate*Loan_Years*Loan_Start&gt;0,1,0)</definedName>
    <definedName name="wert">#REF!</definedName>
    <definedName name="WOR_APR">#REF!</definedName>
    <definedName name="WOR_AUG">#REF!</definedName>
    <definedName name="WOR_DEC">#REF!</definedName>
    <definedName name="WOR_FEB">#REF!</definedName>
    <definedName name="WOR_JAN">#REF!</definedName>
    <definedName name="WOR_JUL">#REF!</definedName>
    <definedName name="WOR_JUN">#REF!</definedName>
    <definedName name="WOR_MAR">#REF!</definedName>
    <definedName name="WOR_MAY">#REF!</definedName>
    <definedName name="WOR_NOV">#REF!</definedName>
    <definedName name="WOR_OCT">#REF!</definedName>
    <definedName name="WOR_PROJECT_DESCRIPTION">#REF!</definedName>
    <definedName name="WOR_SEP">#REF!</definedName>
    <definedName name="WOR_TOTAL">#REF!</definedName>
    <definedName name="WOR_YEAR">#REF!</definedName>
    <definedName name="WORK_PROJECT_DESCRIPTION">#REF!</definedName>
    <definedName name="WORK_TOTAL">#REF!</definedName>
    <definedName name="WORK_WO_GROUP">#REF!</definedName>
    <definedName name="WORK_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0" i="14" l="1"/>
  <c r="H59" i="14"/>
  <c r="N59" i="14"/>
  <c r="R10" i="15"/>
  <c r="T10" i="15"/>
  <c r="R11" i="15"/>
  <c r="T11" i="15"/>
  <c r="H14" i="15"/>
  <c r="R14" i="15"/>
  <c r="T14" i="15"/>
  <c r="R15" i="15"/>
  <c r="T15" i="15"/>
  <c r="R16" i="15"/>
  <c r="T16" i="15"/>
  <c r="R17" i="15"/>
  <c r="T17" i="15"/>
  <c r="R18" i="15"/>
  <c r="T18" i="15"/>
  <c r="R19" i="15"/>
  <c r="T19" i="15"/>
  <c r="R20" i="15"/>
  <c r="T20" i="15"/>
  <c r="R21" i="15"/>
  <c r="T21" i="15"/>
  <c r="R22" i="15"/>
  <c r="T22" i="15"/>
  <c r="R23" i="15"/>
  <c r="T23" i="15"/>
  <c r="R24" i="15"/>
  <c r="T24" i="15"/>
  <c r="R25" i="15"/>
  <c r="T25" i="15"/>
  <c r="R26" i="15"/>
  <c r="T26" i="15"/>
  <c r="R27" i="15"/>
  <c r="T27" i="15"/>
  <c r="R28" i="15"/>
  <c r="T28" i="15"/>
  <c r="H31" i="15"/>
  <c r="N31" i="15"/>
  <c r="R31" i="15"/>
  <c r="T31" i="15"/>
  <c r="R32" i="15"/>
  <c r="T32" i="15"/>
  <c r="R33" i="15"/>
  <c r="T33" i="15"/>
  <c r="R34" i="15"/>
  <c r="T34" i="15"/>
  <c r="R35" i="15"/>
  <c r="T35" i="15"/>
  <c r="R36" i="15"/>
  <c r="T36" i="15"/>
  <c r="R37" i="15"/>
  <c r="T37" i="15"/>
  <c r="R38" i="15"/>
  <c r="T38" i="15"/>
  <c r="R39" i="15"/>
  <c r="T39" i="15"/>
  <c r="R40" i="15"/>
  <c r="T40" i="15"/>
  <c r="H41" i="15"/>
  <c r="R41" i="15"/>
  <c r="T41" i="15"/>
  <c r="R42" i="15"/>
  <c r="T42" i="15"/>
  <c r="R43" i="15"/>
  <c r="T43" i="15"/>
  <c r="T50" i="15" s="1"/>
  <c r="R44" i="15"/>
  <c r="T44" i="15"/>
  <c r="R47" i="15"/>
  <c r="T47" i="15"/>
  <c r="R48" i="15"/>
  <c r="T48" i="15"/>
  <c r="R49" i="15"/>
  <c r="T49" i="15"/>
  <c r="D50" i="15"/>
  <c r="E50" i="15"/>
  <c r="H50" i="15"/>
  <c r="J50" i="15"/>
  <c r="K50" i="15"/>
  <c r="N50" i="15"/>
  <c r="N52" i="15" s="1"/>
  <c r="H52" i="15"/>
  <c r="R10" i="14"/>
  <c r="T10" i="14"/>
  <c r="R11" i="14"/>
  <c r="T11" i="14"/>
  <c r="H14" i="14"/>
  <c r="H50" i="14" s="1"/>
  <c r="H52" i="14" s="1"/>
  <c r="T52" i="14" s="1"/>
  <c r="R14" i="14"/>
  <c r="R15" i="14"/>
  <c r="T15" i="14"/>
  <c r="R16" i="14"/>
  <c r="T16" i="14"/>
  <c r="R17" i="14"/>
  <c r="T17" i="14"/>
  <c r="R18" i="14"/>
  <c r="T18" i="14"/>
  <c r="R19" i="14"/>
  <c r="T19" i="14"/>
  <c r="R20" i="14"/>
  <c r="T20" i="14"/>
  <c r="R21" i="14"/>
  <c r="T21" i="14"/>
  <c r="R22" i="14"/>
  <c r="T22" i="14"/>
  <c r="R23" i="14"/>
  <c r="T23" i="14"/>
  <c r="R24" i="14"/>
  <c r="T24" i="14"/>
  <c r="R25" i="14"/>
  <c r="T25" i="14"/>
  <c r="R26" i="14"/>
  <c r="T26" i="14"/>
  <c r="R27" i="14"/>
  <c r="T27" i="14"/>
  <c r="R28" i="14"/>
  <c r="T28" i="14"/>
  <c r="H31" i="14"/>
  <c r="T31" i="14" s="1"/>
  <c r="N31" i="14"/>
  <c r="N50" i="14" s="1"/>
  <c r="N52" i="14" s="1"/>
  <c r="R31" i="14"/>
  <c r="R32" i="14"/>
  <c r="T32" i="14"/>
  <c r="R33" i="14"/>
  <c r="T33" i="14"/>
  <c r="R34" i="14"/>
  <c r="T34" i="14"/>
  <c r="D35" i="14"/>
  <c r="D50" i="14" s="1"/>
  <c r="E35" i="14"/>
  <c r="E50" i="14" s="1"/>
  <c r="H35" i="14"/>
  <c r="J35" i="14"/>
  <c r="K35" i="14"/>
  <c r="N35" i="14"/>
  <c r="R35" i="14"/>
  <c r="T35" i="14"/>
  <c r="D36" i="14"/>
  <c r="E36" i="14"/>
  <c r="H36" i="14"/>
  <c r="J36" i="14"/>
  <c r="K36" i="14"/>
  <c r="N36" i="14"/>
  <c r="R36" i="14"/>
  <c r="T36" i="14"/>
  <c r="R37" i="14"/>
  <c r="T37" i="14"/>
  <c r="H38" i="14"/>
  <c r="J38" i="14"/>
  <c r="K38" i="14"/>
  <c r="N38" i="14"/>
  <c r="R38" i="14"/>
  <c r="T38" i="14"/>
  <c r="R39" i="14"/>
  <c r="T39" i="14"/>
  <c r="R40" i="14"/>
  <c r="T40" i="14"/>
  <c r="H41" i="14"/>
  <c r="R41" i="14"/>
  <c r="T41" i="14"/>
  <c r="R42" i="14"/>
  <c r="T42" i="14"/>
  <c r="R43" i="14"/>
  <c r="T43" i="14"/>
  <c r="R44" i="14"/>
  <c r="T44" i="14"/>
  <c r="R47" i="14"/>
  <c r="T47" i="14"/>
  <c r="R48" i="14"/>
  <c r="T48" i="14"/>
  <c r="R49" i="14"/>
  <c r="T49" i="14"/>
  <c r="J50" i="14"/>
  <c r="K50" i="14"/>
  <c r="T52" i="15" l="1"/>
  <c r="T14" i="14"/>
  <c r="T50" i="14" s="1"/>
  <c r="Q65" i="13" l="1"/>
  <c r="P65" i="13"/>
  <c r="I65" i="13"/>
  <c r="H65" i="13"/>
  <c r="F65" i="13"/>
  <c r="R62" i="13"/>
  <c r="R65" i="13" s="1"/>
  <c r="Q62" i="13"/>
  <c r="P62" i="13"/>
  <c r="O62" i="13"/>
  <c r="O65" i="13" s="1"/>
  <c r="N62" i="13"/>
  <c r="N65" i="13" s="1"/>
  <c r="M62" i="13"/>
  <c r="M65" i="13" s="1"/>
  <c r="L62" i="13"/>
  <c r="L65" i="13" s="1"/>
  <c r="K62" i="13"/>
  <c r="K65" i="13" s="1"/>
  <c r="J62" i="13"/>
  <c r="J65" i="13" s="1"/>
  <c r="I62" i="13"/>
  <c r="H62" i="13"/>
  <c r="G62" i="13"/>
  <c r="T62" i="13" s="1"/>
  <c r="F62" i="13"/>
  <c r="L63" i="13" s="1"/>
  <c r="M71" i="13" s="1"/>
  <c r="F60" i="13"/>
  <c r="R59" i="13"/>
  <c r="M59" i="13"/>
  <c r="L59" i="13"/>
  <c r="J59" i="13"/>
  <c r="R58" i="13"/>
  <c r="Q58" i="13"/>
  <c r="P58" i="13"/>
  <c r="Q59" i="13" s="1"/>
  <c r="O58" i="13"/>
  <c r="N58" i="13"/>
  <c r="M58" i="13"/>
  <c r="L58" i="13"/>
  <c r="L68" i="13" s="1"/>
  <c r="M70" i="13" s="1"/>
  <c r="K58" i="13"/>
  <c r="J58" i="13"/>
  <c r="S58" i="13" s="1"/>
  <c r="I58" i="13"/>
  <c r="H58" i="13"/>
  <c r="I59" i="13" s="1"/>
  <c r="G58" i="13"/>
  <c r="F58" i="13"/>
  <c r="R41" i="13"/>
  <c r="K41" i="13"/>
  <c r="J41" i="13"/>
  <c r="F41" i="13"/>
  <c r="R38" i="13"/>
  <c r="Q38" i="13"/>
  <c r="Q41" i="13" s="1"/>
  <c r="P38" i="13"/>
  <c r="P41" i="13" s="1"/>
  <c r="O38" i="13"/>
  <c r="O41" i="13" s="1"/>
  <c r="N38" i="13"/>
  <c r="N41" i="13" s="1"/>
  <c r="M38" i="13"/>
  <c r="M41" i="13" s="1"/>
  <c r="L38" i="13"/>
  <c r="L41" i="13" s="1"/>
  <c r="K38" i="13"/>
  <c r="J38" i="13"/>
  <c r="I38" i="13"/>
  <c r="I41" i="13" s="1"/>
  <c r="H38" i="13"/>
  <c r="J39" i="13" s="1"/>
  <c r="G38" i="13"/>
  <c r="G41" i="13" s="1"/>
  <c r="F38" i="13"/>
  <c r="N39" i="13" s="1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S36" i="13" s="1"/>
  <c r="O35" i="13"/>
  <c r="N35" i="13"/>
  <c r="L35" i="13"/>
  <c r="G35" i="13"/>
  <c r="R34" i="13"/>
  <c r="Q34" i="13"/>
  <c r="P34" i="13"/>
  <c r="O34" i="13"/>
  <c r="N34" i="13"/>
  <c r="M34" i="13"/>
  <c r="L34" i="13"/>
  <c r="K34" i="13"/>
  <c r="J34" i="13"/>
  <c r="K35" i="13" s="1"/>
  <c r="I34" i="13"/>
  <c r="H34" i="13"/>
  <c r="G34" i="13"/>
  <c r="F34" i="13"/>
  <c r="F18" i="13"/>
  <c r="M17" i="13"/>
  <c r="L17" i="13"/>
  <c r="F17" i="13"/>
  <c r="R14" i="13"/>
  <c r="R17" i="13" s="1"/>
  <c r="Q14" i="13"/>
  <c r="Q17" i="13" s="1"/>
  <c r="P14" i="13"/>
  <c r="P17" i="13" s="1"/>
  <c r="O14" i="13"/>
  <c r="O17" i="13" s="1"/>
  <c r="N14" i="13"/>
  <c r="N17" i="13" s="1"/>
  <c r="M14" i="13"/>
  <c r="L14" i="13"/>
  <c r="K14" i="13"/>
  <c r="K17" i="13" s="1"/>
  <c r="J14" i="13"/>
  <c r="L15" i="13" s="1"/>
  <c r="I14" i="13"/>
  <c r="I17" i="13" s="1"/>
  <c r="H14" i="13"/>
  <c r="H17" i="13" s="1"/>
  <c r="G14" i="13"/>
  <c r="G17" i="13" s="1"/>
  <c r="F14" i="13"/>
  <c r="P15" i="13" s="1"/>
  <c r="A14" i="13"/>
  <c r="A15" i="13" s="1"/>
  <c r="A17" i="13" s="1"/>
  <c r="A18" i="13" s="1"/>
  <c r="A20" i="13" s="1"/>
  <c r="A21" i="13" s="1"/>
  <c r="A22" i="13" s="1"/>
  <c r="A23" i="13" s="1"/>
  <c r="A24" i="13" s="1"/>
  <c r="A26" i="13" s="1"/>
  <c r="A27" i="13" s="1"/>
  <c r="A28" i="13" s="1"/>
  <c r="A30" i="13" s="1"/>
  <c r="A31" i="13" s="1"/>
  <c r="A34" i="13" s="1"/>
  <c r="A35" i="13" s="1"/>
  <c r="A36" i="13" s="1"/>
  <c r="A38" i="13" s="1"/>
  <c r="A39" i="13" s="1"/>
  <c r="A41" i="13" s="1"/>
  <c r="A42" i="13" s="1"/>
  <c r="A44" i="13" s="1"/>
  <c r="A45" i="13" s="1"/>
  <c r="A46" i="13" s="1"/>
  <c r="A47" i="13" s="1"/>
  <c r="A48" i="13" s="1"/>
  <c r="A50" i="13" s="1"/>
  <c r="A51" i="13" s="1"/>
  <c r="A52" i="13" s="1"/>
  <c r="A54" i="13" s="1"/>
  <c r="A55" i="13" s="1"/>
  <c r="A58" i="13" s="1"/>
  <c r="A59" i="13" s="1"/>
  <c r="A60" i="13" s="1"/>
  <c r="A62" i="13" s="1"/>
  <c r="A63" i="13" s="1"/>
  <c r="A65" i="13" s="1"/>
  <c r="A66" i="13" s="1"/>
  <c r="A68" i="13" s="1"/>
  <c r="A69" i="13" s="1"/>
  <c r="A70" i="13" s="1"/>
  <c r="A71" i="13" s="1"/>
  <c r="A72" i="13" s="1"/>
  <c r="A74" i="13" s="1"/>
  <c r="A75" i="13" s="1"/>
  <c r="A76" i="13" s="1"/>
  <c r="A78" i="13" s="1"/>
  <c r="A79" i="13" s="1"/>
  <c r="A81" i="13" s="1"/>
  <c r="A83" i="13" s="1"/>
  <c r="A84" i="13" s="1"/>
  <c r="A85" i="13" s="1"/>
  <c r="A86" i="13" s="1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S12" i="13" s="1"/>
  <c r="P11" i="13"/>
  <c r="O11" i="13"/>
  <c r="H11" i="13"/>
  <c r="G11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S10" i="13" s="1"/>
  <c r="R47" i="12"/>
  <c r="Q47" i="12"/>
  <c r="P47" i="12"/>
  <c r="O47" i="12"/>
  <c r="N47" i="12"/>
  <c r="M47" i="12"/>
  <c r="L47" i="12"/>
  <c r="K47" i="12"/>
  <c r="J47" i="12"/>
  <c r="I47" i="12"/>
  <c r="H47" i="12"/>
  <c r="G47" i="12"/>
  <c r="H23" i="12"/>
  <c r="I23" i="12"/>
  <c r="J23" i="12"/>
  <c r="K23" i="12"/>
  <c r="L23" i="12"/>
  <c r="M23" i="12"/>
  <c r="N23" i="12"/>
  <c r="O23" i="12"/>
  <c r="P23" i="12"/>
  <c r="Q23" i="12"/>
  <c r="R23" i="12"/>
  <c r="G23" i="12"/>
  <c r="H22" i="12"/>
  <c r="I22" i="12"/>
  <c r="J22" i="12"/>
  <c r="K22" i="12"/>
  <c r="L22" i="12"/>
  <c r="M22" i="12"/>
  <c r="N22" i="12"/>
  <c r="O22" i="12"/>
  <c r="P22" i="12"/>
  <c r="Q22" i="12"/>
  <c r="R22" i="12"/>
  <c r="G22" i="12"/>
  <c r="Q21" i="13" l="1"/>
  <c r="R18" i="13"/>
  <c r="R44" i="13"/>
  <c r="K44" i="13"/>
  <c r="L46" i="13" s="1"/>
  <c r="L47" i="13" s="1"/>
  <c r="M68" i="13"/>
  <c r="N70" i="13" s="1"/>
  <c r="T41" i="13"/>
  <c r="L20" i="13"/>
  <c r="M22" i="13" s="1"/>
  <c r="M18" i="13"/>
  <c r="T17" i="13"/>
  <c r="K18" i="13"/>
  <c r="N18" i="13"/>
  <c r="N44" i="13"/>
  <c r="O46" i="13" s="1"/>
  <c r="O47" i="13" s="1"/>
  <c r="O68" i="13"/>
  <c r="P70" i="13" s="1"/>
  <c r="F69" i="13"/>
  <c r="R21" i="13"/>
  <c r="P20" i="13"/>
  <c r="Q22" i="13" s="1"/>
  <c r="H44" i="13"/>
  <c r="I46" i="13" s="1"/>
  <c r="T14" i="13"/>
  <c r="H63" i="13"/>
  <c r="I71" i="13" s="1"/>
  <c r="M11" i="13"/>
  <c r="I15" i="13"/>
  <c r="I20" i="13" s="1"/>
  <c r="J22" i="13" s="1"/>
  <c r="Q15" i="13"/>
  <c r="Q20" i="13" s="1"/>
  <c r="R22" i="13" s="1"/>
  <c r="J17" i="13"/>
  <c r="G39" i="13"/>
  <c r="G44" i="13" s="1"/>
  <c r="H46" i="13" s="1"/>
  <c r="O39" i="13"/>
  <c r="H41" i="13"/>
  <c r="Q42" i="13" s="1"/>
  <c r="J44" i="13"/>
  <c r="K46" i="13" s="1"/>
  <c r="K47" i="13" s="1"/>
  <c r="M63" i="13"/>
  <c r="N71" i="13" s="1"/>
  <c r="P68" i="13"/>
  <c r="Q70" i="13" s="1"/>
  <c r="K15" i="13"/>
  <c r="K21" i="13" s="1"/>
  <c r="O63" i="13"/>
  <c r="P71" i="13" s="1"/>
  <c r="N11" i="13"/>
  <c r="J15" i="13"/>
  <c r="J20" i="13" s="1"/>
  <c r="K22" i="13" s="1"/>
  <c r="R15" i="13"/>
  <c r="R20" i="13" s="1"/>
  <c r="L18" i="13"/>
  <c r="L21" i="13" s="1"/>
  <c r="S34" i="13"/>
  <c r="M35" i="13"/>
  <c r="H39" i="13"/>
  <c r="P39" i="13"/>
  <c r="P44" i="13" s="1"/>
  <c r="Q46" i="13" s="1"/>
  <c r="K59" i="13"/>
  <c r="F63" i="13"/>
  <c r="N63" i="13"/>
  <c r="O71" i="13" s="1"/>
  <c r="G65" i="13"/>
  <c r="H66" i="13" s="1"/>
  <c r="G63" i="13"/>
  <c r="H71" i="13" s="1"/>
  <c r="R39" i="13"/>
  <c r="P63" i="13"/>
  <c r="Q71" i="13" s="1"/>
  <c r="I11" i="13"/>
  <c r="Q11" i="13"/>
  <c r="Q23" i="13" s="1"/>
  <c r="M15" i="13"/>
  <c r="M21" i="13" s="1"/>
  <c r="G18" i="13"/>
  <c r="S18" i="13" s="1"/>
  <c r="O18" i="13"/>
  <c r="H35" i="13"/>
  <c r="P35" i="13"/>
  <c r="K39" i="13"/>
  <c r="N59" i="13"/>
  <c r="G60" i="13"/>
  <c r="I63" i="13"/>
  <c r="J71" i="13" s="1"/>
  <c r="Q63" i="13"/>
  <c r="R71" i="13" s="1"/>
  <c r="Q39" i="13"/>
  <c r="Q45" i="13" s="1"/>
  <c r="J11" i="13"/>
  <c r="R11" i="13"/>
  <c r="F15" i="13"/>
  <c r="F21" i="13" s="1"/>
  <c r="N15" i="13"/>
  <c r="N20" i="13" s="1"/>
  <c r="O22" i="13" s="1"/>
  <c r="O23" i="13" s="1"/>
  <c r="H18" i="13"/>
  <c r="P18" i="13"/>
  <c r="P21" i="13" s="1"/>
  <c r="I35" i="13"/>
  <c r="Q35" i="13"/>
  <c r="T38" i="13"/>
  <c r="L39" i="13"/>
  <c r="L44" i="13" s="1"/>
  <c r="M46" i="13" s="1"/>
  <c r="F42" i="13"/>
  <c r="N42" i="13"/>
  <c r="N45" i="13" s="1"/>
  <c r="G59" i="13"/>
  <c r="O59" i="13"/>
  <c r="J63" i="13"/>
  <c r="K71" i="13" s="1"/>
  <c r="R63" i="13"/>
  <c r="R68" i="13" s="1"/>
  <c r="I39" i="13"/>
  <c r="K11" i="13"/>
  <c r="T11" i="13"/>
  <c r="G15" i="13"/>
  <c r="O15" i="13"/>
  <c r="I18" i="13"/>
  <c r="Q18" i="13"/>
  <c r="J35" i="13"/>
  <c r="R35" i="13"/>
  <c r="M39" i="13"/>
  <c r="M44" i="13" s="1"/>
  <c r="N46" i="13" s="1"/>
  <c r="N47" i="13" s="1"/>
  <c r="G42" i="13"/>
  <c r="G45" i="13" s="1"/>
  <c r="H59" i="13"/>
  <c r="P59" i="13"/>
  <c r="K63" i="13"/>
  <c r="L71" i="13" s="1"/>
  <c r="L11" i="13"/>
  <c r="H15" i="13"/>
  <c r="H21" i="13" s="1"/>
  <c r="J18" i="13"/>
  <c r="F39" i="13"/>
  <c r="H42" i="13"/>
  <c r="H45" i="13" s="1"/>
  <c r="F66" i="13"/>
  <c r="M23" i="13" l="1"/>
  <c r="O21" i="13"/>
  <c r="O20" i="13"/>
  <c r="P22" i="13" s="1"/>
  <c r="P23" i="13" s="1"/>
  <c r="P66" i="13"/>
  <c r="K42" i="13"/>
  <c r="S39" i="13"/>
  <c r="F45" i="13"/>
  <c r="O42" i="13"/>
  <c r="O45" i="13" s="1"/>
  <c r="G20" i="13"/>
  <c r="H22" i="13" s="1"/>
  <c r="H23" i="13" s="1"/>
  <c r="G21" i="13"/>
  <c r="S21" i="13" s="1"/>
  <c r="S27" i="13" s="1"/>
  <c r="T59" i="13"/>
  <c r="M20" i="13"/>
  <c r="N22" i="13" s="1"/>
  <c r="N23" i="13" s="1"/>
  <c r="L42" i="13"/>
  <c r="L45" i="13" s="1"/>
  <c r="P42" i="13"/>
  <c r="P45" i="13" s="1"/>
  <c r="J66" i="13"/>
  <c r="Q66" i="13"/>
  <c r="T65" i="13"/>
  <c r="I66" i="13"/>
  <c r="R66" i="13"/>
  <c r="S42" i="13"/>
  <c r="R23" i="13"/>
  <c r="M42" i="13"/>
  <c r="I23" i="13"/>
  <c r="S63" i="13"/>
  <c r="G71" i="13"/>
  <c r="H68" i="13"/>
  <c r="I70" i="13" s="1"/>
  <c r="J68" i="13"/>
  <c r="K70" i="13" s="1"/>
  <c r="H20" i="13"/>
  <c r="I22" i="13" s="1"/>
  <c r="G68" i="13"/>
  <c r="H70" i="13" s="1"/>
  <c r="N68" i="13"/>
  <c r="O70" i="13" s="1"/>
  <c r="J21" i="13"/>
  <c r="I21" i="13"/>
  <c r="Q44" i="13"/>
  <c r="R46" i="13" s="1"/>
  <c r="R47" i="13" s="1"/>
  <c r="M47" i="13"/>
  <c r="T35" i="13"/>
  <c r="K23" i="13"/>
  <c r="M66" i="13"/>
  <c r="L66" i="13"/>
  <c r="J23" i="13"/>
  <c r="K45" i="13"/>
  <c r="O66" i="13"/>
  <c r="Q68" i="13"/>
  <c r="R70" i="13" s="1"/>
  <c r="O44" i="13"/>
  <c r="P46" i="13" s="1"/>
  <c r="F68" i="13"/>
  <c r="K68" i="13"/>
  <c r="L70" i="13" s="1"/>
  <c r="I44" i="13"/>
  <c r="J46" i="13" s="1"/>
  <c r="J47" i="13" s="1"/>
  <c r="H60" i="13"/>
  <c r="S15" i="13"/>
  <c r="F20" i="13"/>
  <c r="Q47" i="13"/>
  <c r="P47" i="13"/>
  <c r="R42" i="13"/>
  <c r="R45" i="13" s="1"/>
  <c r="G66" i="13"/>
  <c r="S66" i="13" s="1"/>
  <c r="I68" i="13"/>
  <c r="J70" i="13" s="1"/>
  <c r="I42" i="13"/>
  <c r="I45" i="13" s="1"/>
  <c r="M45" i="13"/>
  <c r="K20" i="13"/>
  <c r="L22" i="13" s="1"/>
  <c r="L23" i="13" s="1"/>
  <c r="I47" i="13"/>
  <c r="K66" i="13"/>
  <c r="H47" i="13"/>
  <c r="J42" i="13"/>
  <c r="J45" i="13" s="1"/>
  <c r="N21" i="13"/>
  <c r="F44" i="13"/>
  <c r="N66" i="13"/>
  <c r="H69" i="13" l="1"/>
  <c r="I60" i="13"/>
  <c r="G69" i="13"/>
  <c r="N72" i="13"/>
  <c r="J72" i="13"/>
  <c r="I72" i="13"/>
  <c r="M72" i="13"/>
  <c r="T71" i="13"/>
  <c r="R72" i="13"/>
  <c r="L72" i="13"/>
  <c r="K72" i="13"/>
  <c r="P72" i="13"/>
  <c r="H72" i="13"/>
  <c r="O72" i="13"/>
  <c r="G72" i="13"/>
  <c r="Q72" i="13"/>
  <c r="G46" i="13"/>
  <c r="S44" i="13"/>
  <c r="S50" i="13" s="1"/>
  <c r="S20" i="13"/>
  <c r="S26" i="13" s="1"/>
  <c r="S28" i="13" s="1"/>
  <c r="G22" i="13"/>
  <c r="G70" i="13"/>
  <c r="T70" i="13" s="1"/>
  <c r="T78" i="13" s="1"/>
  <c r="S68" i="13"/>
  <c r="S74" i="13" s="1"/>
  <c r="S45" i="13"/>
  <c r="S51" i="13" s="1"/>
  <c r="S72" i="13" l="1"/>
  <c r="T79" i="13" s="1"/>
  <c r="S52" i="13"/>
  <c r="T22" i="13"/>
  <c r="T30" i="13" s="1"/>
  <c r="G23" i="13"/>
  <c r="T46" i="13"/>
  <c r="T54" i="13" s="1"/>
  <c r="G47" i="13"/>
  <c r="J60" i="13"/>
  <c r="I69" i="13"/>
  <c r="P48" i="13" l="1"/>
  <c r="H48" i="13"/>
  <c r="K48" i="13"/>
  <c r="O48" i="13"/>
  <c r="G48" i="13"/>
  <c r="N48" i="13"/>
  <c r="M48" i="13"/>
  <c r="T47" i="13"/>
  <c r="R48" i="13"/>
  <c r="J48" i="13"/>
  <c r="L48" i="13"/>
  <c r="Q48" i="13"/>
  <c r="I48" i="13"/>
  <c r="R24" i="13"/>
  <c r="J24" i="13"/>
  <c r="N24" i="13"/>
  <c r="Q24" i="13"/>
  <c r="I24" i="13"/>
  <c r="T23" i="13"/>
  <c r="P24" i="13"/>
  <c r="H24" i="13"/>
  <c r="O24" i="13"/>
  <c r="G24" i="13"/>
  <c r="L24" i="13"/>
  <c r="K24" i="13"/>
  <c r="M24" i="13"/>
  <c r="T82" i="13"/>
  <c r="J69" i="13"/>
  <c r="K60" i="13"/>
  <c r="K69" i="13" l="1"/>
  <c r="L60" i="13"/>
  <c r="S24" i="13"/>
  <c r="T31" i="13" s="1"/>
  <c r="S48" i="13"/>
  <c r="T55" i="13" s="1"/>
  <c r="L69" i="13" l="1"/>
  <c r="M60" i="13"/>
  <c r="T84" i="13"/>
  <c r="N60" i="13" l="1"/>
  <c r="M69" i="13"/>
  <c r="N69" i="13" l="1"/>
  <c r="O60" i="13"/>
  <c r="O69" i="13" l="1"/>
  <c r="P60" i="13"/>
  <c r="P69" i="13" l="1"/>
  <c r="Q60" i="13"/>
  <c r="R60" i="13" l="1"/>
  <c r="Q69" i="13"/>
  <c r="R69" i="13" l="1"/>
  <c r="S69" i="13" s="1"/>
  <c r="S60" i="13"/>
  <c r="S75" i="13" l="1"/>
  <c r="S76" i="13" s="1"/>
  <c r="T85" i="13" s="1"/>
  <c r="T86" i="13" s="1"/>
  <c r="Q65" i="12" l="1"/>
  <c r="O65" i="12"/>
  <c r="I65" i="12"/>
  <c r="G65" i="12"/>
  <c r="F65" i="12"/>
  <c r="F63" i="12"/>
  <c r="R62" i="12"/>
  <c r="R65" i="12" s="1"/>
  <c r="Q62" i="12"/>
  <c r="P62" i="12"/>
  <c r="P65" i="12" s="1"/>
  <c r="O62" i="12"/>
  <c r="N62" i="12"/>
  <c r="N65" i="12" s="1"/>
  <c r="M62" i="12"/>
  <c r="M65" i="12" s="1"/>
  <c r="L62" i="12"/>
  <c r="L65" i="12" s="1"/>
  <c r="K62" i="12"/>
  <c r="K65" i="12" s="1"/>
  <c r="J62" i="12"/>
  <c r="J65" i="12" s="1"/>
  <c r="I62" i="12"/>
  <c r="H62" i="12"/>
  <c r="H65" i="12" s="1"/>
  <c r="G62" i="12"/>
  <c r="H63" i="12" s="1"/>
  <c r="I71" i="12" s="1"/>
  <c r="F62" i="12"/>
  <c r="M63" i="12" s="1"/>
  <c r="N71" i="12" s="1"/>
  <c r="F60" i="12"/>
  <c r="M59" i="12"/>
  <c r="K59" i="12"/>
  <c r="R58" i="12"/>
  <c r="Q58" i="12"/>
  <c r="R59" i="12" s="1"/>
  <c r="P58" i="12"/>
  <c r="O58" i="12"/>
  <c r="N58" i="12"/>
  <c r="M58" i="12"/>
  <c r="M68" i="12" s="1"/>
  <c r="N70" i="12" s="1"/>
  <c r="L58" i="12"/>
  <c r="K58" i="12"/>
  <c r="J58" i="12"/>
  <c r="I58" i="12"/>
  <c r="J59" i="12" s="1"/>
  <c r="H58" i="12"/>
  <c r="H68" i="12" s="1"/>
  <c r="I70" i="12" s="1"/>
  <c r="G58" i="12"/>
  <c r="F58" i="12"/>
  <c r="F68" i="12" s="1"/>
  <c r="R41" i="12"/>
  <c r="L41" i="12"/>
  <c r="J41" i="12"/>
  <c r="F41" i="12"/>
  <c r="R38" i="12"/>
  <c r="Q38" i="12"/>
  <c r="Q41" i="12" s="1"/>
  <c r="P38" i="12"/>
  <c r="P41" i="12" s="1"/>
  <c r="O38" i="12"/>
  <c r="O41" i="12" s="1"/>
  <c r="N38" i="12"/>
  <c r="N41" i="12" s="1"/>
  <c r="M38" i="12"/>
  <c r="M41" i="12" s="1"/>
  <c r="L38" i="12"/>
  <c r="K38" i="12"/>
  <c r="K41" i="12" s="1"/>
  <c r="J38" i="12"/>
  <c r="I38" i="12"/>
  <c r="I41" i="12" s="1"/>
  <c r="H38" i="12"/>
  <c r="H41" i="12" s="1"/>
  <c r="G38" i="12"/>
  <c r="G41" i="12" s="1"/>
  <c r="F38" i="12"/>
  <c r="P39" i="12" s="1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S36" i="12" s="1"/>
  <c r="P35" i="12"/>
  <c r="N35" i="12"/>
  <c r="H35" i="12"/>
  <c r="R34" i="12"/>
  <c r="Q34" i="12"/>
  <c r="P34" i="12"/>
  <c r="O34" i="12"/>
  <c r="N34" i="12"/>
  <c r="M34" i="12"/>
  <c r="L34" i="12"/>
  <c r="M35" i="12" s="1"/>
  <c r="K34" i="12"/>
  <c r="J34" i="12"/>
  <c r="I34" i="12"/>
  <c r="H34" i="12"/>
  <c r="G34" i="12"/>
  <c r="F34" i="12"/>
  <c r="S34" i="12" s="1"/>
  <c r="A18" i="12"/>
  <c r="A20" i="12" s="1"/>
  <c r="A21" i="12" s="1"/>
  <c r="A22" i="12" s="1"/>
  <c r="A23" i="12" s="1"/>
  <c r="A24" i="12" s="1"/>
  <c r="A26" i="12" s="1"/>
  <c r="A27" i="12" s="1"/>
  <c r="A28" i="12" s="1"/>
  <c r="A30" i="12" s="1"/>
  <c r="A31" i="12" s="1"/>
  <c r="A34" i="12" s="1"/>
  <c r="A35" i="12" s="1"/>
  <c r="A36" i="12" s="1"/>
  <c r="A38" i="12" s="1"/>
  <c r="A39" i="12" s="1"/>
  <c r="A41" i="12" s="1"/>
  <c r="A42" i="12" s="1"/>
  <c r="A44" i="12" s="1"/>
  <c r="A45" i="12" s="1"/>
  <c r="A46" i="12" s="1"/>
  <c r="A47" i="12" s="1"/>
  <c r="A48" i="12" s="1"/>
  <c r="A50" i="12" s="1"/>
  <c r="A51" i="12" s="1"/>
  <c r="A52" i="12" s="1"/>
  <c r="A54" i="12" s="1"/>
  <c r="A55" i="12" s="1"/>
  <c r="A58" i="12" s="1"/>
  <c r="A59" i="12" s="1"/>
  <c r="A60" i="12" s="1"/>
  <c r="A62" i="12" s="1"/>
  <c r="A63" i="12" s="1"/>
  <c r="A65" i="12" s="1"/>
  <c r="A66" i="12" s="1"/>
  <c r="A68" i="12" s="1"/>
  <c r="A69" i="12" s="1"/>
  <c r="A70" i="12" s="1"/>
  <c r="A71" i="12" s="1"/>
  <c r="A72" i="12" s="1"/>
  <c r="A74" i="12" s="1"/>
  <c r="A75" i="12" s="1"/>
  <c r="A76" i="12" s="1"/>
  <c r="A78" i="12" s="1"/>
  <c r="A79" i="12" s="1"/>
  <c r="A81" i="12" s="1"/>
  <c r="A83" i="12" s="1"/>
  <c r="A84" i="12" s="1"/>
  <c r="A85" i="12" s="1"/>
  <c r="A86" i="12" s="1"/>
  <c r="N17" i="12"/>
  <c r="L17" i="12"/>
  <c r="F17" i="12"/>
  <c r="A15" i="12"/>
  <c r="A17" i="12" s="1"/>
  <c r="R14" i="12"/>
  <c r="R17" i="12" s="1"/>
  <c r="Q14" i="12"/>
  <c r="Q17" i="12" s="1"/>
  <c r="P14" i="12"/>
  <c r="P17" i="12" s="1"/>
  <c r="O14" i="12"/>
  <c r="O17" i="12" s="1"/>
  <c r="N14" i="12"/>
  <c r="M14" i="12"/>
  <c r="M17" i="12" s="1"/>
  <c r="L14" i="12"/>
  <c r="K14" i="12"/>
  <c r="K17" i="12" s="1"/>
  <c r="J14" i="12"/>
  <c r="I14" i="12"/>
  <c r="I17" i="12" s="1"/>
  <c r="H14" i="12"/>
  <c r="H17" i="12" s="1"/>
  <c r="G14" i="12"/>
  <c r="G17" i="12" s="1"/>
  <c r="F14" i="12"/>
  <c r="A14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Q11" i="12"/>
  <c r="O11" i="12"/>
  <c r="N11" i="12"/>
  <c r="I11" i="12"/>
  <c r="G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S10" i="12" s="1"/>
  <c r="H60" i="11"/>
  <c r="I60" i="11" s="1"/>
  <c r="J60" i="11" s="1"/>
  <c r="K60" i="11" s="1"/>
  <c r="L60" i="11" s="1"/>
  <c r="M60" i="11" s="1"/>
  <c r="N60" i="11" s="1"/>
  <c r="O60" i="11" s="1"/>
  <c r="P60" i="11" s="1"/>
  <c r="Q60" i="11" s="1"/>
  <c r="R60" i="11" s="1"/>
  <c r="G60" i="11"/>
  <c r="F60" i="11"/>
  <c r="G58" i="11"/>
  <c r="H59" i="11" s="1"/>
  <c r="H58" i="11"/>
  <c r="I58" i="11"/>
  <c r="J58" i="11"/>
  <c r="K58" i="11"/>
  <c r="L58" i="11"/>
  <c r="M58" i="11"/>
  <c r="N59" i="11" s="1"/>
  <c r="N58" i="11"/>
  <c r="O59" i="11" s="1"/>
  <c r="O58" i="11"/>
  <c r="P59" i="11" s="1"/>
  <c r="P58" i="11"/>
  <c r="Q58" i="11"/>
  <c r="R58" i="11"/>
  <c r="F58" i="11"/>
  <c r="A86" i="11"/>
  <c r="A84" i="11"/>
  <c r="A85" i="11" s="1"/>
  <c r="A74" i="10"/>
  <c r="A73" i="10"/>
  <c r="A14" i="11"/>
  <c r="A15" i="11" s="1"/>
  <c r="A17" i="11" s="1"/>
  <c r="A18" i="11" s="1"/>
  <c r="A20" i="11" s="1"/>
  <c r="A21" i="11" s="1"/>
  <c r="A22" i="11" s="1"/>
  <c r="A23" i="11" s="1"/>
  <c r="A24" i="11" s="1"/>
  <c r="A26" i="11" s="1"/>
  <c r="A27" i="11" s="1"/>
  <c r="A28" i="11" s="1"/>
  <c r="A30" i="11" s="1"/>
  <c r="A31" i="11" s="1"/>
  <c r="A34" i="11" s="1"/>
  <c r="A35" i="11" s="1"/>
  <c r="A36" i="11" s="1"/>
  <c r="A38" i="11" s="1"/>
  <c r="A39" i="11" s="1"/>
  <c r="A41" i="11" s="1"/>
  <c r="A42" i="11" s="1"/>
  <c r="A44" i="11" s="1"/>
  <c r="A45" i="11" s="1"/>
  <c r="A46" i="11" s="1"/>
  <c r="A47" i="11" s="1"/>
  <c r="A48" i="11" s="1"/>
  <c r="A50" i="11" s="1"/>
  <c r="A51" i="11" s="1"/>
  <c r="A52" i="11" s="1"/>
  <c r="A54" i="11" s="1"/>
  <c r="A55" i="11" s="1"/>
  <c r="O65" i="11"/>
  <c r="R65" i="11"/>
  <c r="F65" i="11"/>
  <c r="F66" i="11"/>
  <c r="E46" i="11"/>
  <c r="Y116" i="8"/>
  <c r="W116" i="8"/>
  <c r="X116" i="8"/>
  <c r="V116" i="8"/>
  <c r="F41" i="11"/>
  <c r="F17" i="11"/>
  <c r="F18" i="11" s="1"/>
  <c r="E70" i="11"/>
  <c r="R62" i="11"/>
  <c r="Q62" i="11"/>
  <c r="Q65" i="11" s="1"/>
  <c r="P62" i="11"/>
  <c r="P65" i="11" s="1"/>
  <c r="O62" i="11"/>
  <c r="N62" i="11"/>
  <c r="N65" i="11" s="1"/>
  <c r="M62" i="11"/>
  <c r="M65" i="11" s="1"/>
  <c r="L62" i="11"/>
  <c r="L65" i="11" s="1"/>
  <c r="K62" i="11"/>
  <c r="K65" i="11" s="1"/>
  <c r="J62" i="11"/>
  <c r="J65" i="11" s="1"/>
  <c r="I62" i="11"/>
  <c r="I65" i="11" s="1"/>
  <c r="H62" i="11"/>
  <c r="H65" i="11" s="1"/>
  <c r="G62" i="11"/>
  <c r="G65" i="11" s="1"/>
  <c r="F62" i="11"/>
  <c r="R59" i="11"/>
  <c r="Q59" i="11"/>
  <c r="M59" i="11"/>
  <c r="L59" i="11"/>
  <c r="K59" i="11"/>
  <c r="J59" i="11"/>
  <c r="I59" i="11"/>
  <c r="G59" i="11"/>
  <c r="R38" i="11"/>
  <c r="R41" i="11" s="1"/>
  <c r="Q38" i="11"/>
  <c r="Q41" i="11" s="1"/>
  <c r="P38" i="11"/>
  <c r="P41" i="11" s="1"/>
  <c r="O38" i="11"/>
  <c r="O41" i="11" s="1"/>
  <c r="N38" i="11"/>
  <c r="N41" i="11" s="1"/>
  <c r="M38" i="11"/>
  <c r="M41" i="11" s="1"/>
  <c r="L38" i="11"/>
  <c r="L41" i="11" s="1"/>
  <c r="K38" i="11"/>
  <c r="K41" i="11" s="1"/>
  <c r="J38" i="11"/>
  <c r="J41" i="11" s="1"/>
  <c r="I38" i="11"/>
  <c r="I41" i="11" s="1"/>
  <c r="H38" i="11"/>
  <c r="H41" i="11" s="1"/>
  <c r="G38" i="11"/>
  <c r="G41" i="11" s="1"/>
  <c r="F38" i="11"/>
  <c r="F39" i="11" s="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R34" i="11"/>
  <c r="Q34" i="11"/>
  <c r="R35" i="11" s="1"/>
  <c r="P34" i="11"/>
  <c r="Q35" i="11" s="1"/>
  <c r="O34" i="11"/>
  <c r="P35" i="11" s="1"/>
  <c r="N34" i="11"/>
  <c r="M34" i="11"/>
  <c r="L34" i="11"/>
  <c r="M35" i="11" s="1"/>
  <c r="K34" i="11"/>
  <c r="L35" i="11" s="1"/>
  <c r="J34" i="11"/>
  <c r="K35" i="11" s="1"/>
  <c r="I34" i="11"/>
  <c r="J35" i="11" s="1"/>
  <c r="H34" i="11"/>
  <c r="I35" i="11" s="1"/>
  <c r="G34" i="11"/>
  <c r="H35" i="11" s="1"/>
  <c r="F34" i="11"/>
  <c r="F44" i="11" s="1"/>
  <c r="R14" i="11"/>
  <c r="R17" i="11" s="1"/>
  <c r="Q14" i="11"/>
  <c r="Q17" i="11" s="1"/>
  <c r="P14" i="11"/>
  <c r="P17" i="11" s="1"/>
  <c r="O14" i="11"/>
  <c r="O17" i="11" s="1"/>
  <c r="N14" i="11"/>
  <c r="N17" i="11" s="1"/>
  <c r="M14" i="11"/>
  <c r="M17" i="11" s="1"/>
  <c r="L14" i="11"/>
  <c r="L17" i="11" s="1"/>
  <c r="K14" i="11"/>
  <c r="K17" i="11" s="1"/>
  <c r="J14" i="11"/>
  <c r="J17" i="11" s="1"/>
  <c r="I14" i="11"/>
  <c r="I17" i="11" s="1"/>
  <c r="H14" i="11"/>
  <c r="H17" i="11" s="1"/>
  <c r="G14" i="11"/>
  <c r="G17" i="11" s="1"/>
  <c r="F14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R10" i="11"/>
  <c r="Q10" i="11"/>
  <c r="R11" i="11" s="1"/>
  <c r="P10" i="11"/>
  <c r="Q11" i="11" s="1"/>
  <c r="O10" i="11"/>
  <c r="P11" i="11" s="1"/>
  <c r="N10" i="11"/>
  <c r="O11" i="11" s="1"/>
  <c r="M10" i="11"/>
  <c r="N11" i="11" s="1"/>
  <c r="L10" i="11"/>
  <c r="M11" i="11" s="1"/>
  <c r="K10" i="11"/>
  <c r="L11" i="11" s="1"/>
  <c r="J10" i="11"/>
  <c r="K11" i="11" s="1"/>
  <c r="I10" i="11"/>
  <c r="J11" i="11" s="1"/>
  <c r="H10" i="11"/>
  <c r="I11" i="11" s="1"/>
  <c r="G10" i="11"/>
  <c r="H11" i="11" s="1"/>
  <c r="F10" i="11"/>
  <c r="G11" i="11" s="1"/>
  <c r="T74" i="10"/>
  <c r="T73" i="10"/>
  <c r="G61" i="10"/>
  <c r="R61" i="10"/>
  <c r="Q61" i="10"/>
  <c r="P61" i="10"/>
  <c r="O61" i="10"/>
  <c r="N61" i="10"/>
  <c r="M61" i="10"/>
  <c r="L61" i="10"/>
  <c r="K61" i="10"/>
  <c r="J61" i="10"/>
  <c r="I61" i="10"/>
  <c r="H61" i="10"/>
  <c r="H41" i="10"/>
  <c r="I41" i="10"/>
  <c r="J41" i="10"/>
  <c r="K41" i="10"/>
  <c r="L41" i="10"/>
  <c r="M41" i="10"/>
  <c r="N41" i="10"/>
  <c r="O41" i="10"/>
  <c r="P41" i="10"/>
  <c r="Q41" i="10"/>
  <c r="R41" i="10"/>
  <c r="G41" i="10"/>
  <c r="H53" i="10"/>
  <c r="I53" i="10"/>
  <c r="J53" i="10"/>
  <c r="K53" i="10"/>
  <c r="L53" i="10"/>
  <c r="M53" i="10"/>
  <c r="N53" i="10"/>
  <c r="O53" i="10"/>
  <c r="P53" i="10"/>
  <c r="Q53" i="10"/>
  <c r="R53" i="10"/>
  <c r="G53" i="10"/>
  <c r="T70" i="10"/>
  <c r="H56" i="10"/>
  <c r="T56" i="10" s="1"/>
  <c r="I56" i="10"/>
  <c r="J56" i="10"/>
  <c r="K56" i="10"/>
  <c r="L56" i="10"/>
  <c r="M56" i="10"/>
  <c r="N56" i="10"/>
  <c r="O56" i="10"/>
  <c r="P56" i="10"/>
  <c r="Q56" i="10"/>
  <c r="R56" i="10"/>
  <c r="G56" i="10"/>
  <c r="F56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F54" i="10"/>
  <c r="G33" i="10"/>
  <c r="S33" i="10" s="1"/>
  <c r="H33" i="10"/>
  <c r="I33" i="10"/>
  <c r="J33" i="10"/>
  <c r="K33" i="10"/>
  <c r="L33" i="10"/>
  <c r="M33" i="10"/>
  <c r="N33" i="10"/>
  <c r="O33" i="10"/>
  <c r="P33" i="10"/>
  <c r="Q33" i="10"/>
  <c r="R33" i="10"/>
  <c r="F33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F52" i="10"/>
  <c r="E61" i="10"/>
  <c r="F57" i="10"/>
  <c r="G62" i="10" s="1"/>
  <c r="M57" i="10"/>
  <c r="N62" i="10" s="1"/>
  <c r="A56" i="10"/>
  <c r="A57" i="10" s="1"/>
  <c r="A59" i="10" s="1"/>
  <c r="A60" i="10" s="1"/>
  <c r="A61" i="10" s="1"/>
  <c r="A62" i="10" s="1"/>
  <c r="A63" i="10" s="1"/>
  <c r="A65" i="10" s="1"/>
  <c r="A66" i="10" s="1"/>
  <c r="A67" i="10" s="1"/>
  <c r="A69" i="10" s="1"/>
  <c r="A70" i="10" s="1"/>
  <c r="A54" i="10"/>
  <c r="A53" i="10"/>
  <c r="A52" i="10"/>
  <c r="A48" i="10"/>
  <c r="A49" i="10" s="1"/>
  <c r="A46" i="10"/>
  <c r="A44" i="10"/>
  <c r="A45" i="10" s="1"/>
  <c r="A39" i="10"/>
  <c r="A40" i="10" s="1"/>
  <c r="A41" i="10" s="1"/>
  <c r="A42" i="10" s="1"/>
  <c r="A38" i="10"/>
  <c r="A36" i="10"/>
  <c r="A35" i="10"/>
  <c r="A33" i="10"/>
  <c r="A32" i="10"/>
  <c r="A31" i="10"/>
  <c r="H40" i="10"/>
  <c r="I40" i="10"/>
  <c r="J40" i="10"/>
  <c r="K40" i="10"/>
  <c r="L40" i="10"/>
  <c r="M40" i="10"/>
  <c r="N40" i="10"/>
  <c r="O40" i="10"/>
  <c r="P40" i="10"/>
  <c r="Q40" i="10"/>
  <c r="R40" i="10"/>
  <c r="G40" i="10"/>
  <c r="E40" i="10"/>
  <c r="H36" i="10"/>
  <c r="I36" i="10"/>
  <c r="J36" i="10"/>
  <c r="K36" i="10"/>
  <c r="L36" i="10"/>
  <c r="M36" i="10"/>
  <c r="N36" i="10"/>
  <c r="O36" i="10"/>
  <c r="P36" i="10"/>
  <c r="Q36" i="10"/>
  <c r="R36" i="10"/>
  <c r="F36" i="10"/>
  <c r="G36" i="10"/>
  <c r="H35" i="10"/>
  <c r="T35" i="10" s="1"/>
  <c r="I35" i="10"/>
  <c r="J35" i="10"/>
  <c r="K35" i="10"/>
  <c r="L35" i="10"/>
  <c r="M35" i="10"/>
  <c r="N35" i="10"/>
  <c r="O35" i="10"/>
  <c r="P35" i="10"/>
  <c r="Q35" i="10"/>
  <c r="R35" i="10"/>
  <c r="G35" i="10"/>
  <c r="F35" i="10"/>
  <c r="H32" i="10"/>
  <c r="I32" i="10"/>
  <c r="J32" i="10"/>
  <c r="K32" i="10"/>
  <c r="L32" i="10"/>
  <c r="M32" i="10"/>
  <c r="N32" i="10"/>
  <c r="O32" i="10"/>
  <c r="P32" i="10"/>
  <c r="Q32" i="10"/>
  <c r="R32" i="10"/>
  <c r="G32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F31" i="10"/>
  <c r="R20" i="10"/>
  <c r="Q20" i="10"/>
  <c r="P20" i="10"/>
  <c r="O20" i="10"/>
  <c r="N20" i="10"/>
  <c r="M20" i="10"/>
  <c r="L20" i="10"/>
  <c r="K20" i="10"/>
  <c r="J20" i="10"/>
  <c r="I20" i="10"/>
  <c r="Q21" i="10" s="1"/>
  <c r="H20" i="10"/>
  <c r="G20" i="10"/>
  <c r="H20" i="5"/>
  <c r="I20" i="5"/>
  <c r="J20" i="5"/>
  <c r="K20" i="5"/>
  <c r="L20" i="5"/>
  <c r="M20" i="5"/>
  <c r="N20" i="5"/>
  <c r="O20" i="5"/>
  <c r="P20" i="5"/>
  <c r="Q20" i="5"/>
  <c r="R20" i="5"/>
  <c r="G20" i="5"/>
  <c r="Y115" i="8"/>
  <c r="W115" i="8"/>
  <c r="X115" i="8"/>
  <c r="V115" i="8"/>
  <c r="H14" i="10"/>
  <c r="N15" i="10" s="1"/>
  <c r="I14" i="10"/>
  <c r="J14" i="10"/>
  <c r="K14" i="10"/>
  <c r="L14" i="10"/>
  <c r="M14" i="10"/>
  <c r="N14" i="10"/>
  <c r="O14" i="10"/>
  <c r="P14" i="10"/>
  <c r="Q14" i="10"/>
  <c r="R14" i="10"/>
  <c r="G14" i="10"/>
  <c r="I15" i="10" s="1"/>
  <c r="I18" i="10" s="1"/>
  <c r="F14" i="10"/>
  <c r="M18" i="5"/>
  <c r="L18" i="5"/>
  <c r="K18" i="5"/>
  <c r="R15" i="5"/>
  <c r="Q15" i="5"/>
  <c r="P15" i="5"/>
  <c r="O15" i="5"/>
  <c r="N15" i="5"/>
  <c r="M15" i="5"/>
  <c r="L15" i="5"/>
  <c r="K15" i="5"/>
  <c r="J15" i="5"/>
  <c r="I15" i="5"/>
  <c r="H15" i="5"/>
  <c r="G15" i="5"/>
  <c r="S15" i="5" s="1"/>
  <c r="F15" i="5"/>
  <c r="T14" i="5"/>
  <c r="R12" i="5"/>
  <c r="R18" i="5" s="1"/>
  <c r="Q12" i="5"/>
  <c r="Q18" i="5" s="1"/>
  <c r="P12" i="5"/>
  <c r="P18" i="5" s="1"/>
  <c r="O12" i="5"/>
  <c r="O18" i="5" s="1"/>
  <c r="N12" i="5"/>
  <c r="N18" i="5" s="1"/>
  <c r="M12" i="5"/>
  <c r="L12" i="5"/>
  <c r="K12" i="5"/>
  <c r="J12" i="5"/>
  <c r="J18" i="5" s="1"/>
  <c r="I12" i="5"/>
  <c r="I18" i="5" s="1"/>
  <c r="H12" i="5"/>
  <c r="H18" i="5" s="1"/>
  <c r="G12" i="5"/>
  <c r="G18" i="5" s="1"/>
  <c r="F12" i="5"/>
  <c r="S12" i="5" s="1"/>
  <c r="Q11" i="5"/>
  <c r="P11" i="5"/>
  <c r="O11" i="5"/>
  <c r="N11" i="5"/>
  <c r="M11" i="5"/>
  <c r="I11" i="5"/>
  <c r="H11" i="5"/>
  <c r="G11" i="5"/>
  <c r="R10" i="5"/>
  <c r="R17" i="5" s="1"/>
  <c r="Q10" i="5"/>
  <c r="Q17" i="5" s="1"/>
  <c r="R19" i="5" s="1"/>
  <c r="P10" i="5"/>
  <c r="P17" i="5" s="1"/>
  <c r="Q19" i="5" s="1"/>
  <c r="O10" i="5"/>
  <c r="O17" i="5" s="1"/>
  <c r="P19" i="5" s="1"/>
  <c r="N10" i="5"/>
  <c r="N17" i="5" s="1"/>
  <c r="O19" i="5" s="1"/>
  <c r="M10" i="5"/>
  <c r="M17" i="5" s="1"/>
  <c r="N19" i="5" s="1"/>
  <c r="L10" i="5"/>
  <c r="L17" i="5" s="1"/>
  <c r="M19" i="5" s="1"/>
  <c r="K10" i="5"/>
  <c r="L11" i="5" s="1"/>
  <c r="J10" i="5"/>
  <c r="K11" i="5" s="1"/>
  <c r="I10" i="5"/>
  <c r="I17" i="5" s="1"/>
  <c r="J19" i="5" s="1"/>
  <c r="H10" i="5"/>
  <c r="H17" i="5" s="1"/>
  <c r="I19" i="5" s="1"/>
  <c r="G10" i="5"/>
  <c r="G17" i="5" s="1"/>
  <c r="H19" i="5" s="1"/>
  <c r="F10" i="5"/>
  <c r="F17" i="5" s="1"/>
  <c r="G15" i="10"/>
  <c r="G17" i="10" s="1"/>
  <c r="H19" i="10" s="1"/>
  <c r="J15" i="10"/>
  <c r="J18" i="10" s="1"/>
  <c r="F15" i="10"/>
  <c r="R21" i="10"/>
  <c r="J21" i="10"/>
  <c r="H21" i="10"/>
  <c r="G21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Q11" i="10"/>
  <c r="L11" i="10"/>
  <c r="K11" i="10"/>
  <c r="I11" i="10"/>
  <c r="R10" i="10"/>
  <c r="Q10" i="10"/>
  <c r="P10" i="10"/>
  <c r="O10" i="10"/>
  <c r="P11" i="10" s="1"/>
  <c r="N10" i="10"/>
  <c r="O11" i="10" s="1"/>
  <c r="M10" i="10"/>
  <c r="N11" i="10" s="1"/>
  <c r="L10" i="10"/>
  <c r="K10" i="10"/>
  <c r="J10" i="10"/>
  <c r="I10" i="10"/>
  <c r="H10" i="10"/>
  <c r="G10" i="10"/>
  <c r="H11" i="10" s="1"/>
  <c r="F10" i="10"/>
  <c r="G11" i="10" s="1"/>
  <c r="R44" i="12" l="1"/>
  <c r="R45" i="12"/>
  <c r="S63" i="12"/>
  <c r="O66" i="12"/>
  <c r="J17" i="12"/>
  <c r="M18" i="12" s="1"/>
  <c r="M15" i="12"/>
  <c r="M42" i="12"/>
  <c r="T41" i="12"/>
  <c r="K42" i="12"/>
  <c r="S12" i="12"/>
  <c r="Q21" i="12"/>
  <c r="G70" i="12"/>
  <c r="R20" i="12"/>
  <c r="P21" i="12"/>
  <c r="L45" i="12"/>
  <c r="M11" i="12"/>
  <c r="K15" i="12"/>
  <c r="N44" i="12"/>
  <c r="O46" i="12" s="1"/>
  <c r="T17" i="12"/>
  <c r="I44" i="12"/>
  <c r="J46" i="12" s="1"/>
  <c r="Q45" i="12"/>
  <c r="R68" i="12"/>
  <c r="J44" i="12"/>
  <c r="K46" i="12" s="1"/>
  <c r="R66" i="12"/>
  <c r="M20" i="12"/>
  <c r="K21" i="12"/>
  <c r="P68" i="12"/>
  <c r="Q70" i="12" s="1"/>
  <c r="J45" i="12"/>
  <c r="R15" i="12"/>
  <c r="R21" i="12" s="1"/>
  <c r="L18" i="12"/>
  <c r="H44" i="12"/>
  <c r="I46" i="12" s="1"/>
  <c r="P44" i="12"/>
  <c r="Q46" i="12" s="1"/>
  <c r="H45" i="12"/>
  <c r="P45" i="12"/>
  <c r="R42" i="12"/>
  <c r="I39" i="12"/>
  <c r="Q39" i="12"/>
  <c r="N63" i="12"/>
  <c r="O71" i="12" s="1"/>
  <c r="H66" i="12"/>
  <c r="P66" i="12"/>
  <c r="I68" i="12"/>
  <c r="J70" i="12" s="1"/>
  <c r="Q68" i="12"/>
  <c r="R70" i="12" s="1"/>
  <c r="H11" i="12"/>
  <c r="P11" i="12"/>
  <c r="T14" i="12"/>
  <c r="L15" i="12"/>
  <c r="F18" i="12"/>
  <c r="N18" i="12"/>
  <c r="G35" i="12"/>
  <c r="O35" i="12"/>
  <c r="J39" i="12"/>
  <c r="R39" i="12"/>
  <c r="L42" i="12"/>
  <c r="L59" i="12"/>
  <c r="G63" i="12"/>
  <c r="H71" i="12" s="1"/>
  <c r="O63" i="12"/>
  <c r="P71" i="12" s="1"/>
  <c r="I66" i="12"/>
  <c r="Q66" i="12"/>
  <c r="G18" i="12"/>
  <c r="J66" i="12"/>
  <c r="J11" i="12"/>
  <c r="R11" i="12"/>
  <c r="F15" i="12"/>
  <c r="N15" i="12"/>
  <c r="N21" i="12" s="1"/>
  <c r="H18" i="12"/>
  <c r="H21" i="12" s="1"/>
  <c r="P18" i="12"/>
  <c r="I35" i="12"/>
  <c r="Q35" i="12"/>
  <c r="T38" i="12"/>
  <c r="L39" i="12"/>
  <c r="F42" i="12"/>
  <c r="N42" i="12"/>
  <c r="N59" i="12"/>
  <c r="I63" i="12"/>
  <c r="J71" i="12" s="1"/>
  <c r="Q63" i="12"/>
  <c r="R71" i="12" s="1"/>
  <c r="K66" i="12"/>
  <c r="L44" i="12"/>
  <c r="M46" i="12" s="1"/>
  <c r="K39" i="12"/>
  <c r="K11" i="12"/>
  <c r="G15" i="12"/>
  <c r="O15" i="12"/>
  <c r="O20" i="12" s="1"/>
  <c r="I18" i="12"/>
  <c r="Q18" i="12"/>
  <c r="J35" i="12"/>
  <c r="R35" i="12"/>
  <c r="M39" i="12"/>
  <c r="G42" i="12"/>
  <c r="O42" i="12"/>
  <c r="G59" i="12"/>
  <c r="O59" i="12"/>
  <c r="J63" i="12"/>
  <c r="K71" i="12" s="1"/>
  <c r="R63" i="12"/>
  <c r="T65" i="12"/>
  <c r="L66" i="12"/>
  <c r="S58" i="12"/>
  <c r="P63" i="12"/>
  <c r="Q71" i="12" s="1"/>
  <c r="G71" i="12"/>
  <c r="L11" i="12"/>
  <c r="H15" i="12"/>
  <c r="P15" i="12"/>
  <c r="J18" i="12"/>
  <c r="R18" i="12"/>
  <c r="K35" i="12"/>
  <c r="F39" i="12"/>
  <c r="F45" i="12" s="1"/>
  <c r="N39" i="12"/>
  <c r="H42" i="12"/>
  <c r="P42" i="12"/>
  <c r="H59" i="12"/>
  <c r="P59" i="12"/>
  <c r="K63" i="12"/>
  <c r="L71" i="12" s="1"/>
  <c r="M66" i="12"/>
  <c r="O18" i="12"/>
  <c r="F44" i="12"/>
  <c r="I15" i="12"/>
  <c r="Q15" i="12"/>
  <c r="K18" i="12"/>
  <c r="L35" i="12"/>
  <c r="G39" i="12"/>
  <c r="O39" i="12"/>
  <c r="I42" i="12"/>
  <c r="Q42" i="12"/>
  <c r="I59" i="12"/>
  <c r="Q59" i="12"/>
  <c r="T62" i="12"/>
  <c r="L63" i="12"/>
  <c r="M71" i="12" s="1"/>
  <c r="F66" i="12"/>
  <c r="N66" i="12"/>
  <c r="J15" i="12"/>
  <c r="H39" i="12"/>
  <c r="J42" i="12"/>
  <c r="G66" i="12"/>
  <c r="X118" i="8"/>
  <c r="T65" i="11"/>
  <c r="K66" i="11"/>
  <c r="G47" i="11"/>
  <c r="G48" i="11" s="1"/>
  <c r="G46" i="11"/>
  <c r="A58" i="11"/>
  <c r="A59" i="11" s="1"/>
  <c r="A60" i="11" s="1"/>
  <c r="N66" i="11"/>
  <c r="L66" i="11"/>
  <c r="M66" i="11"/>
  <c r="G66" i="11"/>
  <c r="O66" i="11"/>
  <c r="H66" i="11"/>
  <c r="P66" i="11"/>
  <c r="I66" i="11"/>
  <c r="Q66" i="11"/>
  <c r="J66" i="11"/>
  <c r="R66" i="11"/>
  <c r="V118" i="8"/>
  <c r="W118" i="8"/>
  <c r="T41" i="11"/>
  <c r="J42" i="11"/>
  <c r="K42" i="11"/>
  <c r="R42" i="11"/>
  <c r="F42" i="11"/>
  <c r="F45" i="11" s="1"/>
  <c r="L42" i="11"/>
  <c r="M42" i="11"/>
  <c r="N42" i="11"/>
  <c r="G42" i="11"/>
  <c r="O42" i="11"/>
  <c r="H42" i="11"/>
  <c r="P42" i="11"/>
  <c r="I42" i="11"/>
  <c r="Q42" i="11"/>
  <c r="P18" i="11"/>
  <c r="H18" i="11"/>
  <c r="O18" i="11"/>
  <c r="G18" i="11"/>
  <c r="N18" i="11"/>
  <c r="K18" i="11"/>
  <c r="M18" i="11"/>
  <c r="L18" i="11"/>
  <c r="T17" i="11"/>
  <c r="R18" i="11"/>
  <c r="J18" i="11"/>
  <c r="Q18" i="11"/>
  <c r="I18" i="11"/>
  <c r="N39" i="11"/>
  <c r="O47" i="11" s="1"/>
  <c r="S58" i="11"/>
  <c r="T62" i="11"/>
  <c r="P63" i="11"/>
  <c r="S12" i="11"/>
  <c r="M39" i="11"/>
  <c r="J63" i="11"/>
  <c r="J69" i="11" s="1"/>
  <c r="T38" i="11"/>
  <c r="S60" i="11"/>
  <c r="T14" i="11"/>
  <c r="O15" i="11"/>
  <c r="P23" i="11" s="1"/>
  <c r="S36" i="11"/>
  <c r="T59" i="11"/>
  <c r="T11" i="11"/>
  <c r="Q63" i="11"/>
  <c r="O39" i="11"/>
  <c r="P47" i="11" s="1"/>
  <c r="J15" i="11"/>
  <c r="P39" i="11"/>
  <c r="P45" i="11" s="1"/>
  <c r="K15" i="11"/>
  <c r="K21" i="11" s="1"/>
  <c r="N35" i="11"/>
  <c r="I39" i="11"/>
  <c r="Q39" i="11"/>
  <c r="L63" i="11"/>
  <c r="L68" i="11" s="1"/>
  <c r="I63" i="11"/>
  <c r="R63" i="11"/>
  <c r="R69" i="11" s="1"/>
  <c r="K63" i="11"/>
  <c r="K69" i="11" s="1"/>
  <c r="S10" i="11"/>
  <c r="L15" i="11"/>
  <c r="G35" i="11"/>
  <c r="O35" i="11"/>
  <c r="J39" i="11"/>
  <c r="J45" i="11" s="1"/>
  <c r="R39" i="11"/>
  <c r="R44" i="11" s="1"/>
  <c r="M63" i="11"/>
  <c r="M69" i="11" s="1"/>
  <c r="P15" i="11"/>
  <c r="Q23" i="11" s="1"/>
  <c r="Q15" i="11"/>
  <c r="R23" i="11" s="1"/>
  <c r="M15" i="11"/>
  <c r="N23" i="11" s="1"/>
  <c r="K39" i="11"/>
  <c r="F63" i="11"/>
  <c r="F68" i="11" s="1"/>
  <c r="N63" i="11"/>
  <c r="N69" i="11" s="1"/>
  <c r="H15" i="11"/>
  <c r="I23" i="11" s="1"/>
  <c r="I15" i="11"/>
  <c r="J23" i="11" s="1"/>
  <c r="S34" i="11"/>
  <c r="F15" i="11"/>
  <c r="F21" i="11" s="1"/>
  <c r="N15" i="11"/>
  <c r="O23" i="11" s="1"/>
  <c r="L39" i="11"/>
  <c r="G63" i="11"/>
  <c r="O63" i="11"/>
  <c r="O69" i="11" s="1"/>
  <c r="G39" i="11"/>
  <c r="H47" i="11" s="1"/>
  <c r="R15" i="11"/>
  <c r="R20" i="11" s="1"/>
  <c r="H39" i="11"/>
  <c r="H45" i="11" s="1"/>
  <c r="G15" i="11"/>
  <c r="H23" i="11" s="1"/>
  <c r="H63" i="11"/>
  <c r="H68" i="11" s="1"/>
  <c r="N57" i="10"/>
  <c r="O62" i="10" s="1"/>
  <c r="F59" i="10"/>
  <c r="S54" i="10"/>
  <c r="M60" i="10"/>
  <c r="M59" i="10"/>
  <c r="T53" i="10"/>
  <c r="G63" i="10"/>
  <c r="G57" i="10"/>
  <c r="G60" i="10" s="1"/>
  <c r="I57" i="10"/>
  <c r="I59" i="10" s="1"/>
  <c r="R57" i="10"/>
  <c r="R60" i="10" s="1"/>
  <c r="K57" i="10"/>
  <c r="O57" i="10"/>
  <c r="O60" i="10" s="1"/>
  <c r="H57" i="10"/>
  <c r="L57" i="10"/>
  <c r="M62" i="10" s="1"/>
  <c r="F60" i="10"/>
  <c r="S52" i="10"/>
  <c r="P57" i="10"/>
  <c r="Q57" i="10"/>
  <c r="Q59" i="10" s="1"/>
  <c r="J57" i="10"/>
  <c r="S31" i="10"/>
  <c r="T32" i="10"/>
  <c r="K21" i="10"/>
  <c r="L21" i="10"/>
  <c r="M21" i="10"/>
  <c r="T20" i="10"/>
  <c r="P21" i="10"/>
  <c r="N21" i="10"/>
  <c r="O21" i="10"/>
  <c r="I21" i="10"/>
  <c r="S21" i="10" s="1"/>
  <c r="T28" i="10" s="1"/>
  <c r="R21" i="5"/>
  <c r="M21" i="5"/>
  <c r="T20" i="5"/>
  <c r="N21" i="5"/>
  <c r="G21" i="5"/>
  <c r="O21" i="5"/>
  <c r="L21" i="5"/>
  <c r="H21" i="5"/>
  <c r="P21" i="5"/>
  <c r="I21" i="5"/>
  <c r="J21" i="5"/>
  <c r="K21" i="5"/>
  <c r="Q21" i="5"/>
  <c r="K15" i="10"/>
  <c r="K17" i="10" s="1"/>
  <c r="L19" i="10" s="1"/>
  <c r="O15" i="10"/>
  <c r="O18" i="10" s="1"/>
  <c r="H15" i="10"/>
  <c r="H18" i="10" s="1"/>
  <c r="R15" i="10"/>
  <c r="R18" i="10" s="1"/>
  <c r="Q15" i="10"/>
  <c r="Q18" i="10" s="1"/>
  <c r="N18" i="10"/>
  <c r="P15" i="10"/>
  <c r="P17" i="10" s="1"/>
  <c r="Q19" i="10" s="1"/>
  <c r="I17" i="10"/>
  <c r="J19" i="10" s="1"/>
  <c r="Q17" i="10"/>
  <c r="R19" i="10" s="1"/>
  <c r="T14" i="10"/>
  <c r="M15" i="10"/>
  <c r="M17" i="10" s="1"/>
  <c r="N19" i="10" s="1"/>
  <c r="L15" i="10"/>
  <c r="L17" i="10" s="1"/>
  <c r="M19" i="10" s="1"/>
  <c r="J17" i="10"/>
  <c r="K19" i="10" s="1"/>
  <c r="G19" i="5"/>
  <c r="J17" i="5"/>
  <c r="K19" i="5" s="1"/>
  <c r="F18" i="5"/>
  <c r="S18" i="5" s="1"/>
  <c r="S24" i="5" s="1"/>
  <c r="S10" i="5"/>
  <c r="K17" i="5"/>
  <c r="L19" i="5" s="1"/>
  <c r="J11" i="5"/>
  <c r="T11" i="5" s="1"/>
  <c r="R11" i="5"/>
  <c r="G18" i="10"/>
  <c r="F18" i="10"/>
  <c r="S12" i="10"/>
  <c r="J11" i="10"/>
  <c r="T11" i="10" s="1"/>
  <c r="R11" i="10"/>
  <c r="F17" i="10"/>
  <c r="N17" i="10"/>
  <c r="O19" i="10" s="1"/>
  <c r="M11" i="10"/>
  <c r="S10" i="10"/>
  <c r="T11" i="12" l="1"/>
  <c r="G21" i="12"/>
  <c r="K68" i="12"/>
  <c r="L70" i="12" s="1"/>
  <c r="M45" i="12"/>
  <c r="S15" i="12"/>
  <c r="F20" i="12"/>
  <c r="M44" i="12"/>
  <c r="N46" i="12" s="1"/>
  <c r="H20" i="12"/>
  <c r="O45" i="12"/>
  <c r="J20" i="12"/>
  <c r="J68" i="12"/>
  <c r="K70" i="12" s="1"/>
  <c r="I21" i="12"/>
  <c r="I45" i="12"/>
  <c r="S42" i="12"/>
  <c r="P20" i="12"/>
  <c r="G45" i="12"/>
  <c r="S45" i="12" s="1"/>
  <c r="S51" i="12" s="1"/>
  <c r="L68" i="12"/>
  <c r="M70" i="12" s="1"/>
  <c r="O68" i="12"/>
  <c r="P70" i="12" s="1"/>
  <c r="J21" i="12"/>
  <c r="Q44" i="12"/>
  <c r="R46" i="12" s="1"/>
  <c r="M21" i="12"/>
  <c r="S66" i="12"/>
  <c r="F69" i="12"/>
  <c r="T35" i="12"/>
  <c r="K45" i="12"/>
  <c r="G46" i="12"/>
  <c r="N72" i="12"/>
  <c r="M72" i="12"/>
  <c r="T71" i="12"/>
  <c r="I72" i="12"/>
  <c r="L72" i="12"/>
  <c r="Q72" i="12"/>
  <c r="K72" i="12"/>
  <c r="R72" i="12"/>
  <c r="J72" i="12"/>
  <c r="P72" i="12"/>
  <c r="H72" i="12"/>
  <c r="O72" i="12"/>
  <c r="G72" i="12"/>
  <c r="L21" i="12"/>
  <c r="O44" i="12"/>
  <c r="P46" i="12" s="1"/>
  <c r="K44" i="12"/>
  <c r="L46" i="12" s="1"/>
  <c r="G68" i="12"/>
  <c r="G20" i="12"/>
  <c r="N20" i="12"/>
  <c r="F21" i="12"/>
  <c r="S18" i="12"/>
  <c r="S39" i="12"/>
  <c r="T59" i="12"/>
  <c r="O21" i="12"/>
  <c r="G60" i="12"/>
  <c r="G44" i="12"/>
  <c r="H46" i="12" s="1"/>
  <c r="Q20" i="12"/>
  <c r="N45" i="12"/>
  <c r="L20" i="12"/>
  <c r="N68" i="12"/>
  <c r="O70" i="12" s="1"/>
  <c r="K20" i="12"/>
  <c r="I20" i="12"/>
  <c r="F69" i="11"/>
  <c r="P69" i="11"/>
  <c r="R68" i="11"/>
  <c r="H71" i="11"/>
  <c r="G68" i="11"/>
  <c r="K68" i="11"/>
  <c r="L70" i="11" s="1"/>
  <c r="H69" i="11"/>
  <c r="I69" i="11"/>
  <c r="I68" i="11"/>
  <c r="J68" i="11"/>
  <c r="M68" i="11"/>
  <c r="N70" i="11" s="1"/>
  <c r="P71" i="11"/>
  <c r="O68" i="11"/>
  <c r="P70" i="11" s="1"/>
  <c r="O71" i="11"/>
  <c r="N68" i="11"/>
  <c r="O70" i="11" s="1"/>
  <c r="M70" i="11"/>
  <c r="L69" i="11"/>
  <c r="Q68" i="11"/>
  <c r="R70" i="11" s="1"/>
  <c r="Q69" i="11"/>
  <c r="P68" i="11"/>
  <c r="Q70" i="11" s="1"/>
  <c r="G69" i="11"/>
  <c r="Q45" i="11"/>
  <c r="J21" i="11"/>
  <c r="G45" i="11"/>
  <c r="A62" i="11"/>
  <c r="A63" i="11" s="1"/>
  <c r="Q71" i="11"/>
  <c r="R21" i="11"/>
  <c r="S66" i="11"/>
  <c r="I44" i="11"/>
  <c r="J46" i="11" s="1"/>
  <c r="J47" i="11"/>
  <c r="I47" i="11"/>
  <c r="I48" i="11" s="1"/>
  <c r="H44" i="11"/>
  <c r="I46" i="11" s="1"/>
  <c r="Q47" i="11"/>
  <c r="P44" i="11"/>
  <c r="Q46" i="11" s="1"/>
  <c r="O44" i="11"/>
  <c r="P46" i="11" s="1"/>
  <c r="N44" i="11"/>
  <c r="O46" i="11" s="1"/>
  <c r="R45" i="11"/>
  <c r="L45" i="11"/>
  <c r="M47" i="11"/>
  <c r="H48" i="11"/>
  <c r="G44" i="11"/>
  <c r="O45" i="11"/>
  <c r="L44" i="11"/>
  <c r="M46" i="11" s="1"/>
  <c r="L47" i="11"/>
  <c r="K45" i="11"/>
  <c r="N47" i="11"/>
  <c r="M45" i="11"/>
  <c r="J44" i="11"/>
  <c r="K46" i="11" s="1"/>
  <c r="K47" i="11"/>
  <c r="I21" i="11"/>
  <c r="N21" i="11"/>
  <c r="K44" i="11"/>
  <c r="L46" i="11" s="1"/>
  <c r="I45" i="11"/>
  <c r="Q44" i="11"/>
  <c r="R46" i="11" s="1"/>
  <c r="R47" i="11"/>
  <c r="Q21" i="11"/>
  <c r="N45" i="11"/>
  <c r="M44" i="11"/>
  <c r="N46" i="11" s="1"/>
  <c r="S42" i="11"/>
  <c r="O20" i="11"/>
  <c r="P22" i="11" s="1"/>
  <c r="P21" i="11"/>
  <c r="L21" i="11"/>
  <c r="O21" i="11"/>
  <c r="S18" i="11"/>
  <c r="H21" i="11"/>
  <c r="M21" i="11"/>
  <c r="G21" i="11"/>
  <c r="Q20" i="11"/>
  <c r="R22" i="11" s="1"/>
  <c r="K71" i="11"/>
  <c r="P20" i="11"/>
  <c r="Q22" i="11" s="1"/>
  <c r="K70" i="11"/>
  <c r="J70" i="11"/>
  <c r="J71" i="11"/>
  <c r="T35" i="11"/>
  <c r="G71" i="11"/>
  <c r="S63" i="11"/>
  <c r="N20" i="11"/>
  <c r="O22" i="11" s="1"/>
  <c r="M71" i="11"/>
  <c r="M20" i="11"/>
  <c r="N22" i="11" s="1"/>
  <c r="H20" i="11"/>
  <c r="I22" i="11" s="1"/>
  <c r="J20" i="11"/>
  <c r="K22" i="11" s="1"/>
  <c r="K23" i="11"/>
  <c r="G23" i="11"/>
  <c r="S15" i="11"/>
  <c r="F20" i="11"/>
  <c r="R71" i="11"/>
  <c r="H70" i="11"/>
  <c r="I70" i="11"/>
  <c r="I71" i="11"/>
  <c r="N71" i="11"/>
  <c r="L20" i="11"/>
  <c r="M22" i="11" s="1"/>
  <c r="M23" i="11"/>
  <c r="L71" i="11"/>
  <c r="K20" i="11"/>
  <c r="L22" i="11" s="1"/>
  <c r="L23" i="11"/>
  <c r="I20" i="11"/>
  <c r="J22" i="11" s="1"/>
  <c r="G20" i="11"/>
  <c r="H22" i="11" s="1"/>
  <c r="S39" i="11"/>
  <c r="N59" i="10"/>
  <c r="N60" i="10"/>
  <c r="R59" i="10"/>
  <c r="G59" i="10"/>
  <c r="H62" i="10"/>
  <c r="H59" i="10"/>
  <c r="I62" i="10"/>
  <c r="H60" i="10"/>
  <c r="O59" i="10"/>
  <c r="P62" i="10"/>
  <c r="L60" i="10"/>
  <c r="J62" i="10"/>
  <c r="I60" i="10"/>
  <c r="S57" i="10"/>
  <c r="L59" i="10"/>
  <c r="J60" i="10"/>
  <c r="K62" i="10"/>
  <c r="R62" i="10"/>
  <c r="Q60" i="10"/>
  <c r="J59" i="10"/>
  <c r="P59" i="10"/>
  <c r="P60" i="10"/>
  <c r="Q62" i="10"/>
  <c r="L62" i="10"/>
  <c r="K60" i="10"/>
  <c r="K59" i="10"/>
  <c r="F38" i="10"/>
  <c r="F39" i="10"/>
  <c r="S21" i="5"/>
  <c r="T28" i="5" s="1"/>
  <c r="K18" i="10"/>
  <c r="P18" i="10"/>
  <c r="O17" i="10"/>
  <c r="P19" i="10" s="1"/>
  <c r="H17" i="10"/>
  <c r="I19" i="10" s="1"/>
  <c r="R17" i="10"/>
  <c r="L18" i="10"/>
  <c r="S15" i="10"/>
  <c r="M18" i="10"/>
  <c r="T19" i="5"/>
  <c r="T27" i="5" s="1"/>
  <c r="S17" i="5"/>
  <c r="S23" i="5" s="1"/>
  <c r="S25" i="5" s="1"/>
  <c r="G19" i="10"/>
  <c r="Y111" i="8"/>
  <c r="Y72" i="8"/>
  <c r="X72" i="8"/>
  <c r="W72" i="8"/>
  <c r="V72" i="8"/>
  <c r="W111" i="8"/>
  <c r="X111" i="8"/>
  <c r="V111" i="8"/>
  <c r="X109" i="8"/>
  <c r="W109" i="8"/>
  <c r="V109" i="8"/>
  <c r="W70" i="8"/>
  <c r="V70" i="8"/>
  <c r="X67" i="8"/>
  <c r="Y67" i="8" s="1"/>
  <c r="Y106" i="8"/>
  <c r="X106" i="8"/>
  <c r="W106" i="8"/>
  <c r="V106" i="8"/>
  <c r="W95" i="8"/>
  <c r="X95" i="8"/>
  <c r="W96" i="8"/>
  <c r="X96" i="8"/>
  <c r="W97" i="8"/>
  <c r="X97" i="8"/>
  <c r="W98" i="8"/>
  <c r="X98" i="8"/>
  <c r="W99" i="8"/>
  <c r="X99" i="8"/>
  <c r="W100" i="8"/>
  <c r="X100" i="8"/>
  <c r="W101" i="8"/>
  <c r="X101" i="8"/>
  <c r="W102" i="8"/>
  <c r="X102" i="8"/>
  <c r="W103" i="8"/>
  <c r="X103" i="8"/>
  <c r="W104" i="8"/>
  <c r="X104" i="8"/>
  <c r="W105" i="8"/>
  <c r="X105" i="8"/>
  <c r="V96" i="8"/>
  <c r="V97" i="8"/>
  <c r="V98" i="8"/>
  <c r="V99" i="8"/>
  <c r="V100" i="8"/>
  <c r="V101" i="8"/>
  <c r="V102" i="8"/>
  <c r="V103" i="8"/>
  <c r="V104" i="8"/>
  <c r="V105" i="8"/>
  <c r="V95" i="8"/>
  <c r="T95" i="8"/>
  <c r="W67" i="8"/>
  <c r="V67" i="8"/>
  <c r="W56" i="8"/>
  <c r="X56" i="8"/>
  <c r="W57" i="8"/>
  <c r="X57" i="8"/>
  <c r="W58" i="8"/>
  <c r="X58" i="8"/>
  <c r="W59" i="8"/>
  <c r="X59" i="8"/>
  <c r="W60" i="8"/>
  <c r="X60" i="8"/>
  <c r="W61" i="8"/>
  <c r="X61" i="8"/>
  <c r="W62" i="8"/>
  <c r="X62" i="8"/>
  <c r="W63" i="8"/>
  <c r="X63" i="8"/>
  <c r="W64" i="8"/>
  <c r="X64" i="8"/>
  <c r="W65" i="8"/>
  <c r="X65" i="8"/>
  <c r="W66" i="8"/>
  <c r="X66" i="8"/>
  <c r="V57" i="8"/>
  <c r="V58" i="8"/>
  <c r="V59" i="8"/>
  <c r="V60" i="8"/>
  <c r="V61" i="8"/>
  <c r="V62" i="8"/>
  <c r="V63" i="8"/>
  <c r="V64" i="8"/>
  <c r="V65" i="8"/>
  <c r="V66" i="8"/>
  <c r="V56" i="8"/>
  <c r="T56" i="8"/>
  <c r="P2" i="8"/>
  <c r="Q2" i="8"/>
  <c r="P3" i="8"/>
  <c r="Q3" i="8"/>
  <c r="P4" i="8"/>
  <c r="Q4" i="8"/>
  <c r="P5" i="8"/>
  <c r="Q5" i="8"/>
  <c r="P6" i="8"/>
  <c r="Q6" i="8"/>
  <c r="P7" i="8"/>
  <c r="Q7" i="8"/>
  <c r="P8" i="8"/>
  <c r="Q8" i="8"/>
  <c r="P9" i="8"/>
  <c r="Q9" i="8"/>
  <c r="P10" i="8"/>
  <c r="Q10" i="8"/>
  <c r="P11" i="8"/>
  <c r="Q11" i="8"/>
  <c r="P12" i="8"/>
  <c r="Q12" i="8"/>
  <c r="P13" i="8"/>
  <c r="Q13" i="8"/>
  <c r="P14" i="8"/>
  <c r="Q14" i="8"/>
  <c r="P15" i="8"/>
  <c r="Q15" i="8"/>
  <c r="P16" i="8"/>
  <c r="Q16" i="8"/>
  <c r="P17" i="8"/>
  <c r="Q17" i="8"/>
  <c r="P18" i="8"/>
  <c r="Q18" i="8"/>
  <c r="P19" i="8"/>
  <c r="Q19" i="8"/>
  <c r="P20" i="8"/>
  <c r="Q20" i="8"/>
  <c r="P21" i="8"/>
  <c r="Q21" i="8"/>
  <c r="P22" i="8"/>
  <c r="Q22" i="8"/>
  <c r="P23" i="8"/>
  <c r="Q23" i="8"/>
  <c r="P24" i="8"/>
  <c r="Q24" i="8"/>
  <c r="P25" i="8"/>
  <c r="Q25" i="8"/>
  <c r="P26" i="8"/>
  <c r="Q26" i="8"/>
  <c r="P27" i="8"/>
  <c r="Q27" i="8"/>
  <c r="P28" i="8"/>
  <c r="Q28" i="8"/>
  <c r="P29" i="8"/>
  <c r="Q29" i="8"/>
  <c r="P30" i="8"/>
  <c r="Q30" i="8"/>
  <c r="P31" i="8"/>
  <c r="Q31" i="8"/>
  <c r="P32" i="8"/>
  <c r="Q32" i="8"/>
  <c r="P33" i="8"/>
  <c r="Q33" i="8"/>
  <c r="P34" i="8"/>
  <c r="Q34" i="8"/>
  <c r="P35" i="8"/>
  <c r="Q35" i="8"/>
  <c r="P36" i="8"/>
  <c r="Q36" i="8"/>
  <c r="P37" i="8"/>
  <c r="Q37" i="8"/>
  <c r="P38" i="8"/>
  <c r="Q38" i="8"/>
  <c r="P39" i="8"/>
  <c r="Q39" i="8"/>
  <c r="P40" i="8"/>
  <c r="Q40" i="8"/>
  <c r="P41" i="8"/>
  <c r="Q41" i="8"/>
  <c r="P42" i="8"/>
  <c r="Q42" i="8"/>
  <c r="P43" i="8"/>
  <c r="Q43" i="8"/>
  <c r="P44" i="8"/>
  <c r="Q44" i="8"/>
  <c r="P45" i="8"/>
  <c r="Q45" i="8"/>
  <c r="P46" i="8"/>
  <c r="Q46" i="8"/>
  <c r="P47" i="8"/>
  <c r="Q47" i="8"/>
  <c r="P48" i="8"/>
  <c r="Q48" i="8"/>
  <c r="P49" i="8"/>
  <c r="Q49" i="8"/>
  <c r="P50" i="8"/>
  <c r="Q50" i="8"/>
  <c r="P51" i="8"/>
  <c r="Q51" i="8"/>
  <c r="P52" i="8"/>
  <c r="Q52" i="8"/>
  <c r="P53" i="8"/>
  <c r="Q53" i="8"/>
  <c r="P54" i="8"/>
  <c r="Q54" i="8"/>
  <c r="P55" i="8"/>
  <c r="Q55" i="8"/>
  <c r="P56" i="8"/>
  <c r="Q56" i="8"/>
  <c r="P57" i="8"/>
  <c r="Q57" i="8"/>
  <c r="P58" i="8"/>
  <c r="Q58" i="8"/>
  <c r="P59" i="8"/>
  <c r="Q59" i="8"/>
  <c r="P60" i="8"/>
  <c r="Q60" i="8"/>
  <c r="P61" i="8"/>
  <c r="Q61" i="8"/>
  <c r="P62" i="8"/>
  <c r="Q62" i="8"/>
  <c r="P63" i="8"/>
  <c r="Q63" i="8"/>
  <c r="P64" i="8"/>
  <c r="Q64" i="8"/>
  <c r="P65" i="8"/>
  <c r="Q65" i="8"/>
  <c r="P66" i="8"/>
  <c r="Q66" i="8"/>
  <c r="P67" i="8"/>
  <c r="Q67" i="8"/>
  <c r="P68" i="8"/>
  <c r="Q68" i="8"/>
  <c r="P69" i="8"/>
  <c r="Q69" i="8"/>
  <c r="P70" i="8"/>
  <c r="Q70" i="8"/>
  <c r="P71" i="8"/>
  <c r="Q71" i="8"/>
  <c r="P72" i="8"/>
  <c r="Q72" i="8"/>
  <c r="P73" i="8"/>
  <c r="Q73" i="8"/>
  <c r="P74" i="8"/>
  <c r="Q74" i="8"/>
  <c r="P75" i="8"/>
  <c r="Q75" i="8"/>
  <c r="P76" i="8"/>
  <c r="Q76" i="8"/>
  <c r="P77" i="8"/>
  <c r="Q77" i="8"/>
  <c r="P78" i="8"/>
  <c r="Q78" i="8"/>
  <c r="P79" i="8"/>
  <c r="Q79" i="8"/>
  <c r="P80" i="8"/>
  <c r="Q80" i="8"/>
  <c r="P81" i="8"/>
  <c r="Q81" i="8"/>
  <c r="P82" i="8"/>
  <c r="Q82" i="8"/>
  <c r="P83" i="8"/>
  <c r="Q83" i="8"/>
  <c r="P84" i="8"/>
  <c r="Q84" i="8"/>
  <c r="P85" i="8"/>
  <c r="Q85" i="8"/>
  <c r="P86" i="8"/>
  <c r="Q86" i="8"/>
  <c r="P87" i="8"/>
  <c r="Q87" i="8"/>
  <c r="P88" i="8"/>
  <c r="Q88" i="8"/>
  <c r="P89" i="8"/>
  <c r="Q89" i="8"/>
  <c r="P90" i="8"/>
  <c r="Q90" i="8"/>
  <c r="P91" i="8"/>
  <c r="Q91" i="8"/>
  <c r="P92" i="8"/>
  <c r="Q92" i="8"/>
  <c r="P93" i="8"/>
  <c r="Q93" i="8"/>
  <c r="P94" i="8"/>
  <c r="Q94" i="8"/>
  <c r="O3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2" i="8"/>
  <c r="N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2" i="8"/>
  <c r="AB3" i="9"/>
  <c r="AC3" i="9"/>
  <c r="AB4" i="9"/>
  <c r="AC4" i="9"/>
  <c r="AB5" i="9"/>
  <c r="AC5" i="9"/>
  <c r="AB6" i="9"/>
  <c r="AC6" i="9"/>
  <c r="AB7" i="9"/>
  <c r="AC7" i="9"/>
  <c r="AB8" i="9"/>
  <c r="AC8" i="9"/>
  <c r="AB9" i="9"/>
  <c r="AC9" i="9"/>
  <c r="AB10" i="9"/>
  <c r="AC10" i="9"/>
  <c r="AB11" i="9"/>
  <c r="AC11" i="9"/>
  <c r="AB12" i="9"/>
  <c r="AC12" i="9"/>
  <c r="AB13" i="9"/>
  <c r="AC13" i="9"/>
  <c r="AB14" i="9"/>
  <c r="AC14" i="9"/>
  <c r="AB15" i="9"/>
  <c r="AC15" i="9"/>
  <c r="AB16" i="9"/>
  <c r="AC16" i="9"/>
  <c r="AB17" i="9"/>
  <c r="AC17" i="9"/>
  <c r="AB18" i="9"/>
  <c r="AC18" i="9"/>
  <c r="AB19" i="9"/>
  <c r="AC19" i="9"/>
  <c r="AB20" i="9"/>
  <c r="AC20" i="9"/>
  <c r="AB21" i="9"/>
  <c r="AC21" i="9"/>
  <c r="AB22" i="9"/>
  <c r="AC22" i="9"/>
  <c r="AB23" i="9"/>
  <c r="AC23" i="9"/>
  <c r="AB24" i="9"/>
  <c r="AC24" i="9"/>
  <c r="AB25" i="9"/>
  <c r="AC25" i="9"/>
  <c r="AB26" i="9"/>
  <c r="AC26" i="9"/>
  <c r="AB27" i="9"/>
  <c r="AC27" i="9"/>
  <c r="AB28" i="9"/>
  <c r="AC28" i="9"/>
  <c r="AB29" i="9"/>
  <c r="AC29" i="9"/>
  <c r="AB30" i="9"/>
  <c r="AC30" i="9"/>
  <c r="AB31" i="9"/>
  <c r="AC31" i="9"/>
  <c r="AB32" i="9"/>
  <c r="AC32" i="9"/>
  <c r="AB33" i="9"/>
  <c r="AC33" i="9"/>
  <c r="AB34" i="9"/>
  <c r="AC34" i="9"/>
  <c r="AB35" i="9"/>
  <c r="AC35" i="9"/>
  <c r="AB36" i="9"/>
  <c r="AC36" i="9"/>
  <c r="AB37" i="9"/>
  <c r="AC37" i="9"/>
  <c r="AB38" i="9"/>
  <c r="AC38" i="9"/>
  <c r="AB39" i="9"/>
  <c r="AC39" i="9"/>
  <c r="AB40" i="9"/>
  <c r="AC40" i="9"/>
  <c r="AB41" i="9"/>
  <c r="AC41" i="9"/>
  <c r="AB42" i="9"/>
  <c r="AC42" i="9"/>
  <c r="AB43" i="9"/>
  <c r="AC43" i="9"/>
  <c r="AB44" i="9"/>
  <c r="AC44" i="9"/>
  <c r="AB45" i="9"/>
  <c r="AC45" i="9"/>
  <c r="AB46" i="9"/>
  <c r="AC46" i="9"/>
  <c r="AB47" i="9"/>
  <c r="AC47" i="9"/>
  <c r="AB48" i="9"/>
  <c r="AC48" i="9"/>
  <c r="AB49" i="9"/>
  <c r="AC49" i="9"/>
  <c r="AB50" i="9"/>
  <c r="AC50" i="9"/>
  <c r="AB51" i="9"/>
  <c r="AC51" i="9"/>
  <c r="AB52" i="9"/>
  <c r="AC52" i="9"/>
  <c r="AB53" i="9"/>
  <c r="AC53" i="9"/>
  <c r="AB54" i="9"/>
  <c r="AC54" i="9"/>
  <c r="AB55" i="9"/>
  <c r="AC55" i="9"/>
  <c r="AB56" i="9"/>
  <c r="AC56" i="9"/>
  <c r="AB57" i="9"/>
  <c r="AC57" i="9"/>
  <c r="AB58" i="9"/>
  <c r="AC58" i="9"/>
  <c r="AB59" i="9"/>
  <c r="AC59" i="9"/>
  <c r="AB60" i="9"/>
  <c r="AC60" i="9"/>
  <c r="AB61" i="9"/>
  <c r="AC61" i="9"/>
  <c r="AB62" i="9"/>
  <c r="AC62" i="9"/>
  <c r="AB63" i="9"/>
  <c r="AC63" i="9"/>
  <c r="AB64" i="9"/>
  <c r="AC64" i="9"/>
  <c r="AB65" i="9"/>
  <c r="AC65" i="9"/>
  <c r="AB66" i="9"/>
  <c r="AC66" i="9"/>
  <c r="AB67" i="9"/>
  <c r="AC67" i="9"/>
  <c r="AB68" i="9"/>
  <c r="AC68" i="9"/>
  <c r="AB69" i="9"/>
  <c r="AC69" i="9"/>
  <c r="AB70" i="9"/>
  <c r="AC70" i="9"/>
  <c r="AB71" i="9"/>
  <c r="AC71" i="9"/>
  <c r="AB72" i="9"/>
  <c r="AC72" i="9"/>
  <c r="AB73" i="9"/>
  <c r="AC73" i="9"/>
  <c r="AB74" i="9"/>
  <c r="AC74" i="9"/>
  <c r="AB75" i="9"/>
  <c r="AC75" i="9"/>
  <c r="AB76" i="9"/>
  <c r="AC76" i="9"/>
  <c r="AB77" i="9"/>
  <c r="AC77" i="9"/>
  <c r="AB78" i="9"/>
  <c r="AC78" i="9"/>
  <c r="AB79" i="9"/>
  <c r="AC79" i="9"/>
  <c r="AB80" i="9"/>
  <c r="AC80" i="9"/>
  <c r="AB81" i="9"/>
  <c r="AC81" i="9"/>
  <c r="AB82" i="9"/>
  <c r="AC82" i="9"/>
  <c r="AB83" i="9"/>
  <c r="AC83" i="9"/>
  <c r="AB84" i="9"/>
  <c r="AC84" i="9"/>
  <c r="AB85" i="9"/>
  <c r="AC85" i="9"/>
  <c r="AB86" i="9"/>
  <c r="AC86" i="9"/>
  <c r="AB87" i="9"/>
  <c r="AC87" i="9"/>
  <c r="AB88" i="9"/>
  <c r="AC88" i="9"/>
  <c r="AB89" i="9"/>
  <c r="AC89" i="9"/>
  <c r="AB90" i="9"/>
  <c r="AC90" i="9"/>
  <c r="AB91" i="9"/>
  <c r="AC91" i="9"/>
  <c r="AB92" i="9"/>
  <c r="AC92" i="9"/>
  <c r="AB93" i="9"/>
  <c r="AC93" i="9"/>
  <c r="AB94" i="9"/>
  <c r="AC94" i="9"/>
  <c r="AB95" i="9"/>
  <c r="AC95" i="9"/>
  <c r="AB96" i="9"/>
  <c r="AC96" i="9"/>
  <c r="AB97" i="9"/>
  <c r="AC97" i="9"/>
  <c r="AB98" i="9"/>
  <c r="AC98" i="9"/>
  <c r="AB99" i="9"/>
  <c r="AC99" i="9"/>
  <c r="AB100" i="9"/>
  <c r="AC100" i="9"/>
  <c r="AB101" i="9"/>
  <c r="AC101" i="9"/>
  <c r="AB102" i="9"/>
  <c r="AC102" i="9"/>
  <c r="AB103" i="9"/>
  <c r="AC103" i="9"/>
  <c r="AB104" i="9"/>
  <c r="AC104" i="9"/>
  <c r="AB105" i="9"/>
  <c r="AC105" i="9"/>
  <c r="AB106" i="9"/>
  <c r="AC106" i="9"/>
  <c r="AB107" i="9"/>
  <c r="AC107" i="9"/>
  <c r="AB108" i="9"/>
  <c r="AC108" i="9"/>
  <c r="AB109" i="9"/>
  <c r="AC109" i="9"/>
  <c r="AB110" i="9"/>
  <c r="AC110" i="9"/>
  <c r="AB111" i="9"/>
  <c r="AC111" i="9"/>
  <c r="AB112" i="9"/>
  <c r="AC112" i="9"/>
  <c r="AB113" i="9"/>
  <c r="AC113" i="9"/>
  <c r="AB114" i="9"/>
  <c r="AC114" i="9"/>
  <c r="AB115" i="9"/>
  <c r="AC115" i="9"/>
  <c r="AB116" i="9"/>
  <c r="AC116" i="9"/>
  <c r="AB117" i="9"/>
  <c r="AC117" i="9"/>
  <c r="AB118" i="9"/>
  <c r="AC118" i="9"/>
  <c r="AB119" i="9"/>
  <c r="AC119" i="9"/>
  <c r="AB120" i="9"/>
  <c r="AC120" i="9"/>
  <c r="AB121" i="9"/>
  <c r="AC121" i="9"/>
  <c r="AB122" i="9"/>
  <c r="AC122" i="9"/>
  <c r="AB123" i="9"/>
  <c r="AC123" i="9"/>
  <c r="AB124" i="9"/>
  <c r="AC124" i="9"/>
  <c r="AB125" i="9"/>
  <c r="AC125" i="9"/>
  <c r="AB126" i="9"/>
  <c r="AC126" i="9"/>
  <c r="AB127" i="9"/>
  <c r="AC127" i="9"/>
  <c r="AB128" i="9"/>
  <c r="AC128" i="9"/>
  <c r="AB129" i="9"/>
  <c r="AC129" i="9"/>
  <c r="AB130" i="9"/>
  <c r="AC130" i="9"/>
  <c r="AB131" i="9"/>
  <c r="AC131" i="9"/>
  <c r="AB132" i="9"/>
  <c r="AC132" i="9"/>
  <c r="AB133" i="9"/>
  <c r="AC133" i="9"/>
  <c r="AB134" i="9"/>
  <c r="AC134" i="9"/>
  <c r="AB135" i="9"/>
  <c r="AC135" i="9"/>
  <c r="AB136" i="9"/>
  <c r="AC136" i="9"/>
  <c r="AB137" i="9"/>
  <c r="AC137" i="9"/>
  <c r="AB138" i="9"/>
  <c r="AC138" i="9"/>
  <c r="AB139" i="9"/>
  <c r="AC139" i="9"/>
  <c r="AB140" i="9"/>
  <c r="AC140" i="9"/>
  <c r="AB141" i="9"/>
  <c r="AC141" i="9"/>
  <c r="AB142" i="9"/>
  <c r="AC142" i="9"/>
  <c r="AB143" i="9"/>
  <c r="AC143" i="9"/>
  <c r="AB144" i="9"/>
  <c r="AC144" i="9"/>
  <c r="AB145" i="9"/>
  <c r="AC145" i="9"/>
  <c r="AB146" i="9"/>
  <c r="AC146" i="9"/>
  <c r="AB147" i="9"/>
  <c r="AC147" i="9"/>
  <c r="AB148" i="9"/>
  <c r="AC148" i="9"/>
  <c r="AB149" i="9"/>
  <c r="AC149" i="9"/>
  <c r="AB150" i="9"/>
  <c r="AC150" i="9"/>
  <c r="AB151" i="9"/>
  <c r="AC151" i="9"/>
  <c r="AB152" i="9"/>
  <c r="AC152" i="9"/>
  <c r="AB153" i="9"/>
  <c r="AC153" i="9"/>
  <c r="AB154" i="9"/>
  <c r="AC154" i="9"/>
  <c r="AB155" i="9"/>
  <c r="AC155" i="9"/>
  <c r="AB156" i="9"/>
  <c r="AC156" i="9"/>
  <c r="AB157" i="9"/>
  <c r="AC157" i="9"/>
  <c r="AB158" i="9"/>
  <c r="AC158" i="9"/>
  <c r="AB159" i="9"/>
  <c r="AC159" i="9"/>
  <c r="AB160" i="9"/>
  <c r="AC160" i="9"/>
  <c r="AB161" i="9"/>
  <c r="AC161" i="9"/>
  <c r="AB162" i="9"/>
  <c r="AC162" i="9"/>
  <c r="AB163" i="9"/>
  <c r="AC163" i="9"/>
  <c r="AB164" i="9"/>
  <c r="AC164" i="9"/>
  <c r="AB165" i="9"/>
  <c r="AC165" i="9"/>
  <c r="AB166" i="9"/>
  <c r="AC166" i="9"/>
  <c r="AB167" i="9"/>
  <c r="AC167" i="9"/>
  <c r="AB168" i="9"/>
  <c r="AC168" i="9"/>
  <c r="AB169" i="9"/>
  <c r="AC169" i="9"/>
  <c r="AB170" i="9"/>
  <c r="AC170" i="9"/>
  <c r="AB171" i="9"/>
  <c r="AC171" i="9"/>
  <c r="AB172" i="9"/>
  <c r="AC172" i="9"/>
  <c r="AB173" i="9"/>
  <c r="AC173" i="9"/>
  <c r="AB174" i="9"/>
  <c r="AC174" i="9"/>
  <c r="AB175" i="9"/>
  <c r="AC175" i="9"/>
  <c r="AB176" i="9"/>
  <c r="AC176" i="9"/>
  <c r="AB177" i="9"/>
  <c r="AC177" i="9"/>
  <c r="AB178" i="9"/>
  <c r="AC178" i="9"/>
  <c r="AB179" i="9"/>
  <c r="AC179" i="9"/>
  <c r="AB180" i="9"/>
  <c r="AC180" i="9"/>
  <c r="AB181" i="9"/>
  <c r="AC181" i="9"/>
  <c r="AB182" i="9"/>
  <c r="AC182" i="9"/>
  <c r="AB183" i="9"/>
  <c r="AC183" i="9"/>
  <c r="AB184" i="9"/>
  <c r="AC184" i="9"/>
  <c r="AB185" i="9"/>
  <c r="AC185" i="9"/>
  <c r="AB186" i="9"/>
  <c r="AC186" i="9"/>
  <c r="AB187" i="9"/>
  <c r="AC187" i="9"/>
  <c r="AB188" i="9"/>
  <c r="AC188" i="9"/>
  <c r="AB189" i="9"/>
  <c r="AC189" i="9"/>
  <c r="AB190" i="9"/>
  <c r="AC190" i="9"/>
  <c r="AB191" i="9"/>
  <c r="AC191" i="9"/>
  <c r="AB192" i="9"/>
  <c r="AC192" i="9"/>
  <c r="AB193" i="9"/>
  <c r="AC193" i="9"/>
  <c r="AB194" i="9"/>
  <c r="AC194" i="9"/>
  <c r="AB195" i="9"/>
  <c r="AC195" i="9"/>
  <c r="AB196" i="9"/>
  <c r="AC196" i="9"/>
  <c r="AB197" i="9"/>
  <c r="AC197" i="9"/>
  <c r="AB198" i="9"/>
  <c r="AC198" i="9"/>
  <c r="AB199" i="9"/>
  <c r="AC199" i="9"/>
  <c r="AB200" i="9"/>
  <c r="AC200" i="9"/>
  <c r="AB201" i="9"/>
  <c r="AC201" i="9"/>
  <c r="AB202" i="9"/>
  <c r="AC202" i="9"/>
  <c r="AB203" i="9"/>
  <c r="AC203" i="9"/>
  <c r="AB204" i="9"/>
  <c r="AC204" i="9"/>
  <c r="AB205" i="9"/>
  <c r="AC205" i="9"/>
  <c r="AB206" i="9"/>
  <c r="AC206" i="9"/>
  <c r="AB207" i="9"/>
  <c r="AC207" i="9"/>
  <c r="AB208" i="9"/>
  <c r="AC208" i="9"/>
  <c r="AB209" i="9"/>
  <c r="AC209" i="9"/>
  <c r="AB210" i="9"/>
  <c r="AC210" i="9"/>
  <c r="AB211" i="9"/>
  <c r="AC211" i="9"/>
  <c r="AB212" i="9"/>
  <c r="AC212" i="9"/>
  <c r="AB213" i="9"/>
  <c r="AC213" i="9"/>
  <c r="AB214" i="9"/>
  <c r="AC214" i="9"/>
  <c r="AB215" i="9"/>
  <c r="AC215" i="9"/>
  <c r="AB216" i="9"/>
  <c r="AC216" i="9"/>
  <c r="AB217" i="9"/>
  <c r="AC217" i="9"/>
  <c r="AB218" i="9"/>
  <c r="AC218" i="9"/>
  <c r="AB219" i="9"/>
  <c r="AC219" i="9"/>
  <c r="AB220" i="9"/>
  <c r="AC220" i="9"/>
  <c r="AB221" i="9"/>
  <c r="AC221" i="9"/>
  <c r="AB222" i="9"/>
  <c r="AC222" i="9"/>
  <c r="AB223" i="9"/>
  <c r="AC223" i="9"/>
  <c r="AB224" i="9"/>
  <c r="AC224" i="9"/>
  <c r="AB225" i="9"/>
  <c r="AC225" i="9"/>
  <c r="AB226" i="9"/>
  <c r="AC226" i="9"/>
  <c r="AB227" i="9"/>
  <c r="AC227" i="9"/>
  <c r="AB228" i="9"/>
  <c r="AC228" i="9"/>
  <c r="AB229" i="9"/>
  <c r="AC229" i="9"/>
  <c r="AB230" i="9"/>
  <c r="AC230" i="9"/>
  <c r="AB231" i="9"/>
  <c r="AC231" i="9"/>
  <c r="AB232" i="9"/>
  <c r="AC232" i="9"/>
  <c r="AB233" i="9"/>
  <c r="AC233" i="9"/>
  <c r="AB234" i="9"/>
  <c r="AC234" i="9"/>
  <c r="AB235" i="9"/>
  <c r="AC235" i="9"/>
  <c r="AB236" i="9"/>
  <c r="AC236" i="9"/>
  <c r="AB237" i="9"/>
  <c r="AC237" i="9"/>
  <c r="AB238" i="9"/>
  <c r="AC238" i="9"/>
  <c r="AB239" i="9"/>
  <c r="AC239" i="9"/>
  <c r="AB240" i="9"/>
  <c r="AC240" i="9"/>
  <c r="AB241" i="9"/>
  <c r="AC241" i="9"/>
  <c r="AB242" i="9"/>
  <c r="AC242" i="9"/>
  <c r="AB243" i="9"/>
  <c r="AC243" i="9"/>
  <c r="AB244" i="9"/>
  <c r="AC244" i="9"/>
  <c r="AB245" i="9"/>
  <c r="AC245" i="9"/>
  <c r="AB246" i="9"/>
  <c r="AC246" i="9"/>
  <c r="AB247" i="9"/>
  <c r="AC247" i="9"/>
  <c r="AB248" i="9"/>
  <c r="AC248" i="9"/>
  <c r="AB249" i="9"/>
  <c r="AC249" i="9"/>
  <c r="AB250" i="9"/>
  <c r="AC250" i="9"/>
  <c r="AB251" i="9"/>
  <c r="AC251" i="9"/>
  <c r="AB252" i="9"/>
  <c r="AC252" i="9"/>
  <c r="AB253" i="9"/>
  <c r="AC253" i="9"/>
  <c r="AB254" i="9"/>
  <c r="AC254" i="9"/>
  <c r="AB255" i="9"/>
  <c r="AC255" i="9"/>
  <c r="AB256" i="9"/>
  <c r="AC256" i="9"/>
  <c r="AB257" i="9"/>
  <c r="AC257" i="9"/>
  <c r="AB258" i="9"/>
  <c r="AC258" i="9"/>
  <c r="AB259" i="9"/>
  <c r="AC259" i="9"/>
  <c r="AB260" i="9"/>
  <c r="AC260" i="9"/>
  <c r="AB261" i="9"/>
  <c r="AC261" i="9"/>
  <c r="AB262" i="9"/>
  <c r="AC262" i="9"/>
  <c r="AB263" i="9"/>
  <c r="AC263" i="9"/>
  <c r="AB264" i="9"/>
  <c r="AC264" i="9"/>
  <c r="AB265" i="9"/>
  <c r="AC265" i="9"/>
  <c r="AB266" i="9"/>
  <c r="AC266" i="9"/>
  <c r="AB267" i="9"/>
  <c r="AC267" i="9"/>
  <c r="AB268" i="9"/>
  <c r="AC268" i="9"/>
  <c r="AB269" i="9"/>
  <c r="AC269" i="9"/>
  <c r="AB270" i="9"/>
  <c r="AC270" i="9"/>
  <c r="AB271" i="9"/>
  <c r="AC271" i="9"/>
  <c r="AB272" i="9"/>
  <c r="AC272" i="9"/>
  <c r="AB273" i="9"/>
  <c r="AC273" i="9"/>
  <c r="AB274" i="9"/>
  <c r="AC274" i="9"/>
  <c r="AB275" i="9"/>
  <c r="AC275" i="9"/>
  <c r="AB276" i="9"/>
  <c r="AC276" i="9"/>
  <c r="AB277" i="9"/>
  <c r="AC277" i="9"/>
  <c r="AB278" i="9"/>
  <c r="AC278" i="9"/>
  <c r="AB279" i="9"/>
  <c r="AC279" i="9"/>
  <c r="AB280" i="9"/>
  <c r="AC280" i="9"/>
  <c r="AB281" i="9"/>
  <c r="AC281" i="9"/>
  <c r="AB282" i="9"/>
  <c r="AC282" i="9"/>
  <c r="AB283" i="9"/>
  <c r="AC283" i="9"/>
  <c r="AB284" i="9"/>
  <c r="AC284" i="9"/>
  <c r="AB285" i="9"/>
  <c r="AC285" i="9"/>
  <c r="AB286" i="9"/>
  <c r="AC286" i="9"/>
  <c r="AB287" i="9"/>
  <c r="AC287" i="9"/>
  <c r="AB288" i="9"/>
  <c r="AC288" i="9"/>
  <c r="AB289" i="9"/>
  <c r="AC289" i="9"/>
  <c r="AB290" i="9"/>
  <c r="AC290" i="9"/>
  <c r="AB291" i="9"/>
  <c r="AC291" i="9"/>
  <c r="AB292" i="9"/>
  <c r="AC292" i="9"/>
  <c r="AB293" i="9"/>
  <c r="AC293" i="9"/>
  <c r="AB294" i="9"/>
  <c r="AC294" i="9"/>
  <c r="AB295" i="9"/>
  <c r="AC295" i="9"/>
  <c r="AB296" i="9"/>
  <c r="AC296" i="9"/>
  <c r="AB297" i="9"/>
  <c r="AC297" i="9"/>
  <c r="AB298" i="9"/>
  <c r="AC298" i="9"/>
  <c r="AB299" i="9"/>
  <c r="AC299" i="9"/>
  <c r="AB300" i="9"/>
  <c r="AC300" i="9"/>
  <c r="AB301" i="9"/>
  <c r="AC301" i="9"/>
  <c r="AB302" i="9"/>
  <c r="AC302" i="9"/>
  <c r="AB303" i="9"/>
  <c r="AC303" i="9"/>
  <c r="AB304" i="9"/>
  <c r="AC304" i="9"/>
  <c r="AB305" i="9"/>
  <c r="AC305" i="9"/>
  <c r="AB306" i="9"/>
  <c r="AC306" i="9"/>
  <c r="AB307" i="9"/>
  <c r="AC307" i="9"/>
  <c r="AB308" i="9"/>
  <c r="AC308" i="9"/>
  <c r="AB309" i="9"/>
  <c r="AC309" i="9"/>
  <c r="AB310" i="9"/>
  <c r="AC310" i="9"/>
  <c r="AB311" i="9"/>
  <c r="AC311" i="9"/>
  <c r="AB312" i="9"/>
  <c r="AC312" i="9"/>
  <c r="AB313" i="9"/>
  <c r="AC313" i="9"/>
  <c r="AB314" i="9"/>
  <c r="AC314" i="9"/>
  <c r="AB315" i="9"/>
  <c r="AC315" i="9"/>
  <c r="AB316" i="9"/>
  <c r="AC316" i="9"/>
  <c r="AB317" i="9"/>
  <c r="AC317" i="9"/>
  <c r="AB318" i="9"/>
  <c r="AC318" i="9"/>
  <c r="AB319" i="9"/>
  <c r="AC319" i="9"/>
  <c r="AB320" i="9"/>
  <c r="AC320" i="9"/>
  <c r="AB321" i="9"/>
  <c r="AC321" i="9"/>
  <c r="AB322" i="9"/>
  <c r="AC322" i="9"/>
  <c r="AB323" i="9"/>
  <c r="AC323" i="9"/>
  <c r="AB324" i="9"/>
  <c r="AC324" i="9"/>
  <c r="AB325" i="9"/>
  <c r="AC325" i="9"/>
  <c r="AB326" i="9"/>
  <c r="AC326" i="9"/>
  <c r="AB327" i="9"/>
  <c r="AC327" i="9"/>
  <c r="AB328" i="9"/>
  <c r="AC328" i="9"/>
  <c r="AB329" i="9"/>
  <c r="AC329" i="9"/>
  <c r="AB330" i="9"/>
  <c r="AC330" i="9"/>
  <c r="AB331" i="9"/>
  <c r="AC331" i="9"/>
  <c r="AB332" i="9"/>
  <c r="AC332" i="9"/>
  <c r="AB333" i="9"/>
  <c r="AC333" i="9"/>
  <c r="AB334" i="9"/>
  <c r="AC334" i="9"/>
  <c r="AB335" i="9"/>
  <c r="AC335" i="9"/>
  <c r="AB336" i="9"/>
  <c r="AC336" i="9"/>
  <c r="AB337" i="9"/>
  <c r="AC337" i="9"/>
  <c r="AB338" i="9"/>
  <c r="AC338" i="9"/>
  <c r="AB339" i="9"/>
  <c r="AC339" i="9"/>
  <c r="AB340" i="9"/>
  <c r="AC340" i="9"/>
  <c r="AB341" i="9"/>
  <c r="AC341" i="9"/>
  <c r="AB342" i="9"/>
  <c r="AC342" i="9"/>
  <c r="AB343" i="9"/>
  <c r="AC343" i="9"/>
  <c r="AB344" i="9"/>
  <c r="AC344" i="9"/>
  <c r="AB345" i="9"/>
  <c r="AC345" i="9"/>
  <c r="AB346" i="9"/>
  <c r="AC346" i="9"/>
  <c r="AB347" i="9"/>
  <c r="AC347" i="9"/>
  <c r="AB348" i="9"/>
  <c r="AC348" i="9"/>
  <c r="AB349" i="9"/>
  <c r="AC349" i="9"/>
  <c r="AB350" i="9"/>
  <c r="AC350" i="9"/>
  <c r="AB351" i="9"/>
  <c r="AC351" i="9"/>
  <c r="AB352" i="9"/>
  <c r="AC352" i="9"/>
  <c r="AB353" i="9"/>
  <c r="AC353" i="9"/>
  <c r="AB354" i="9"/>
  <c r="AC354" i="9"/>
  <c r="AB355" i="9"/>
  <c r="AC355" i="9"/>
  <c r="AB356" i="9"/>
  <c r="AC356" i="9"/>
  <c r="AB357" i="9"/>
  <c r="AC357" i="9"/>
  <c r="AB358" i="9"/>
  <c r="AC358" i="9"/>
  <c r="AB359" i="9"/>
  <c r="AC359" i="9"/>
  <c r="AB360" i="9"/>
  <c r="AC360" i="9"/>
  <c r="AB361" i="9"/>
  <c r="AC361" i="9"/>
  <c r="AB362" i="9"/>
  <c r="AC362" i="9"/>
  <c r="AB363" i="9"/>
  <c r="AC363" i="9"/>
  <c r="AB364" i="9"/>
  <c r="AC364" i="9"/>
  <c r="AB365" i="9"/>
  <c r="AC365" i="9"/>
  <c r="AB366" i="9"/>
  <c r="AC366" i="9"/>
  <c r="AB367" i="9"/>
  <c r="AC367" i="9"/>
  <c r="AB368" i="9"/>
  <c r="AC368" i="9"/>
  <c r="AB369" i="9"/>
  <c r="AC369" i="9"/>
  <c r="AB370" i="9"/>
  <c r="AC370" i="9"/>
  <c r="AB371" i="9"/>
  <c r="AC371" i="9"/>
  <c r="AB372" i="9"/>
  <c r="AC372" i="9"/>
  <c r="AB373" i="9"/>
  <c r="AC373" i="9"/>
  <c r="AB374" i="9"/>
  <c r="AC374" i="9"/>
  <c r="AB375" i="9"/>
  <c r="AC375" i="9"/>
  <c r="AB376" i="9"/>
  <c r="AC376" i="9"/>
  <c r="AB377" i="9"/>
  <c r="AC377" i="9"/>
  <c r="AB378" i="9"/>
  <c r="AC378" i="9"/>
  <c r="AB379" i="9"/>
  <c r="AC379" i="9"/>
  <c r="AB380" i="9"/>
  <c r="AC380" i="9"/>
  <c r="AB381" i="9"/>
  <c r="AC381" i="9"/>
  <c r="AB382" i="9"/>
  <c r="AC382" i="9"/>
  <c r="AB383" i="9"/>
  <c r="AC383" i="9"/>
  <c r="AB384" i="9"/>
  <c r="AC384" i="9"/>
  <c r="AB385" i="9"/>
  <c r="AC385" i="9"/>
  <c r="AB386" i="9"/>
  <c r="AC386" i="9"/>
  <c r="AB387" i="9"/>
  <c r="AC387" i="9"/>
  <c r="AB388" i="9"/>
  <c r="AC388" i="9"/>
  <c r="AB389" i="9"/>
  <c r="AC389" i="9"/>
  <c r="AB390" i="9"/>
  <c r="AC390" i="9"/>
  <c r="AB391" i="9"/>
  <c r="AC391" i="9"/>
  <c r="AB392" i="9"/>
  <c r="AC392" i="9"/>
  <c r="AB393" i="9"/>
  <c r="AC393" i="9"/>
  <c r="AB394" i="9"/>
  <c r="AC394" i="9"/>
  <c r="AB395" i="9"/>
  <c r="AC395" i="9"/>
  <c r="AB396" i="9"/>
  <c r="AC396" i="9"/>
  <c r="AB397" i="9"/>
  <c r="AC397" i="9"/>
  <c r="AB398" i="9"/>
  <c r="AC398" i="9"/>
  <c r="AB399" i="9"/>
  <c r="AC399" i="9"/>
  <c r="AB400" i="9"/>
  <c r="AC400" i="9"/>
  <c r="AB401" i="9"/>
  <c r="AC401" i="9"/>
  <c r="AB402" i="9"/>
  <c r="AC402" i="9"/>
  <c r="AB403" i="9"/>
  <c r="AC403" i="9"/>
  <c r="AB404" i="9"/>
  <c r="AC404" i="9"/>
  <c r="AB405" i="9"/>
  <c r="AC405" i="9"/>
  <c r="AB406" i="9"/>
  <c r="AC406" i="9"/>
  <c r="AB407" i="9"/>
  <c r="AC407" i="9"/>
  <c r="AB408" i="9"/>
  <c r="AC408" i="9"/>
  <c r="AB409" i="9"/>
  <c r="AC409" i="9"/>
  <c r="AB410" i="9"/>
  <c r="AC410" i="9"/>
  <c r="AB411" i="9"/>
  <c r="AC411" i="9"/>
  <c r="AB412" i="9"/>
  <c r="AC412" i="9"/>
  <c r="AB413" i="9"/>
  <c r="AC413" i="9"/>
  <c r="AB414" i="9"/>
  <c r="AC414" i="9"/>
  <c r="AB415" i="9"/>
  <c r="AC415" i="9"/>
  <c r="AB416" i="9"/>
  <c r="AC416" i="9"/>
  <c r="AB417" i="9"/>
  <c r="AC417" i="9"/>
  <c r="AB418" i="9"/>
  <c r="AC418" i="9"/>
  <c r="AB419" i="9"/>
  <c r="AC419" i="9"/>
  <c r="AB420" i="9"/>
  <c r="AC420" i="9"/>
  <c r="AB421" i="9"/>
  <c r="AC421" i="9"/>
  <c r="AB422" i="9"/>
  <c r="AC422" i="9"/>
  <c r="AB423" i="9"/>
  <c r="AC423" i="9"/>
  <c r="AB424" i="9"/>
  <c r="AC424" i="9"/>
  <c r="AB425" i="9"/>
  <c r="AC425" i="9"/>
  <c r="AB426" i="9"/>
  <c r="AC426" i="9"/>
  <c r="AB427" i="9"/>
  <c r="AC427" i="9"/>
  <c r="AB428" i="9"/>
  <c r="AC428" i="9"/>
  <c r="AB429" i="9"/>
  <c r="AC429" i="9"/>
  <c r="AB430" i="9"/>
  <c r="AC430" i="9"/>
  <c r="AB431" i="9"/>
  <c r="AC431" i="9"/>
  <c r="AB432" i="9"/>
  <c r="AC432" i="9"/>
  <c r="AB433" i="9"/>
  <c r="AC433" i="9"/>
  <c r="AB434" i="9"/>
  <c r="AC434" i="9"/>
  <c r="AB435" i="9"/>
  <c r="AC435" i="9"/>
  <c r="AB436" i="9"/>
  <c r="AC436" i="9"/>
  <c r="AB437" i="9"/>
  <c r="AC437" i="9"/>
  <c r="AB438" i="9"/>
  <c r="AC438" i="9"/>
  <c r="AB439" i="9"/>
  <c r="AC439" i="9"/>
  <c r="AB440" i="9"/>
  <c r="AC440" i="9"/>
  <c r="AB441" i="9"/>
  <c r="AC441" i="9"/>
  <c r="AB442" i="9"/>
  <c r="AC442" i="9"/>
  <c r="AB443" i="9"/>
  <c r="AC443" i="9"/>
  <c r="AB444" i="9"/>
  <c r="AC444" i="9"/>
  <c r="AB445" i="9"/>
  <c r="AC445" i="9"/>
  <c r="AB446" i="9"/>
  <c r="AC446" i="9"/>
  <c r="AB447" i="9"/>
  <c r="AC447" i="9"/>
  <c r="AB448" i="9"/>
  <c r="AC448" i="9"/>
  <c r="AB449" i="9"/>
  <c r="AC449" i="9"/>
  <c r="AB450" i="9"/>
  <c r="AC450" i="9"/>
  <c r="AB451" i="9"/>
  <c r="AC451" i="9"/>
  <c r="AB452" i="9"/>
  <c r="AC452" i="9"/>
  <c r="AB453" i="9"/>
  <c r="AC453" i="9"/>
  <c r="AB454" i="9"/>
  <c r="AC454" i="9"/>
  <c r="AB455" i="9"/>
  <c r="AC455" i="9"/>
  <c r="AB456" i="9"/>
  <c r="AC456" i="9"/>
  <c r="AB457" i="9"/>
  <c r="AC457" i="9"/>
  <c r="AB458" i="9"/>
  <c r="AC458" i="9"/>
  <c r="AB459" i="9"/>
  <c r="AC459" i="9"/>
  <c r="AB460" i="9"/>
  <c r="AC460" i="9"/>
  <c r="AB461" i="9"/>
  <c r="AC461" i="9"/>
  <c r="AB462" i="9"/>
  <c r="AC462" i="9"/>
  <c r="AB463" i="9"/>
  <c r="AC463" i="9"/>
  <c r="AB464" i="9"/>
  <c r="AC464" i="9"/>
  <c r="AB465" i="9"/>
  <c r="AC465" i="9"/>
  <c r="AB466" i="9"/>
  <c r="AC466" i="9"/>
  <c r="AB467" i="9"/>
  <c r="AC467" i="9"/>
  <c r="AB468" i="9"/>
  <c r="AC468" i="9"/>
  <c r="AB469" i="9"/>
  <c r="AC469" i="9"/>
  <c r="AB470" i="9"/>
  <c r="AC470" i="9"/>
  <c r="AB471" i="9"/>
  <c r="AC471" i="9"/>
  <c r="AB472" i="9"/>
  <c r="AC472" i="9"/>
  <c r="AB473" i="9"/>
  <c r="AC473" i="9"/>
  <c r="AB474" i="9"/>
  <c r="AC474" i="9"/>
  <c r="AB475" i="9"/>
  <c r="AC475" i="9"/>
  <c r="AB476" i="9"/>
  <c r="AC476" i="9"/>
  <c r="AB477" i="9"/>
  <c r="AC477" i="9"/>
  <c r="AB478" i="9"/>
  <c r="AC478" i="9"/>
  <c r="AB479" i="9"/>
  <c r="AC479" i="9"/>
  <c r="AB480" i="9"/>
  <c r="AC480" i="9"/>
  <c r="AB481" i="9"/>
  <c r="AC481" i="9"/>
  <c r="AB482" i="9"/>
  <c r="AC482" i="9"/>
  <c r="AB483" i="9"/>
  <c r="AC483" i="9"/>
  <c r="AB484" i="9"/>
  <c r="AC484" i="9"/>
  <c r="AB485" i="9"/>
  <c r="AC485" i="9"/>
  <c r="AB486" i="9"/>
  <c r="AC486" i="9"/>
  <c r="AB487" i="9"/>
  <c r="AC487" i="9"/>
  <c r="AB488" i="9"/>
  <c r="AC488" i="9"/>
  <c r="AB489" i="9"/>
  <c r="AC489" i="9"/>
  <c r="AB490" i="9"/>
  <c r="AC490" i="9"/>
  <c r="AB491" i="9"/>
  <c r="AC491" i="9"/>
  <c r="AB492" i="9"/>
  <c r="AC492" i="9"/>
  <c r="AB493" i="9"/>
  <c r="AC493" i="9"/>
  <c r="AB494" i="9"/>
  <c r="AC494" i="9"/>
  <c r="AB495" i="9"/>
  <c r="AC495" i="9"/>
  <c r="AB496" i="9"/>
  <c r="AC496" i="9"/>
  <c r="AB497" i="9"/>
  <c r="AC497" i="9"/>
  <c r="AB498" i="9"/>
  <c r="AC498" i="9"/>
  <c r="AB499" i="9"/>
  <c r="AC499" i="9"/>
  <c r="AB500" i="9"/>
  <c r="AC500" i="9"/>
  <c r="AB501" i="9"/>
  <c r="AC501" i="9"/>
  <c r="AB502" i="9"/>
  <c r="AC502" i="9"/>
  <c r="AB503" i="9"/>
  <c r="AC503" i="9"/>
  <c r="AB504" i="9"/>
  <c r="AC504" i="9"/>
  <c r="AB505" i="9"/>
  <c r="AC505" i="9"/>
  <c r="AB506" i="9"/>
  <c r="AC506" i="9"/>
  <c r="AB507" i="9"/>
  <c r="AC507" i="9"/>
  <c r="AB508" i="9"/>
  <c r="AC508" i="9"/>
  <c r="AB509" i="9"/>
  <c r="AC509" i="9"/>
  <c r="AB510" i="9"/>
  <c r="AC510" i="9"/>
  <c r="AB511" i="9"/>
  <c r="AC511" i="9"/>
  <c r="AB512" i="9"/>
  <c r="AC512" i="9"/>
  <c r="AB513" i="9"/>
  <c r="AC513" i="9"/>
  <c r="AB514" i="9"/>
  <c r="AC514" i="9"/>
  <c r="AB515" i="9"/>
  <c r="AC515" i="9"/>
  <c r="AB516" i="9"/>
  <c r="AC516" i="9"/>
  <c r="AB517" i="9"/>
  <c r="AC517" i="9"/>
  <c r="AB518" i="9"/>
  <c r="AC518" i="9"/>
  <c r="AB519" i="9"/>
  <c r="AC519" i="9"/>
  <c r="AB520" i="9"/>
  <c r="AC520" i="9"/>
  <c r="AB521" i="9"/>
  <c r="AC521" i="9"/>
  <c r="AB522" i="9"/>
  <c r="AC522" i="9"/>
  <c r="AB523" i="9"/>
  <c r="AC523" i="9"/>
  <c r="AB524" i="9"/>
  <c r="AC524" i="9"/>
  <c r="AB525" i="9"/>
  <c r="AC525" i="9"/>
  <c r="AB526" i="9"/>
  <c r="AC526" i="9"/>
  <c r="AB527" i="9"/>
  <c r="AC527" i="9"/>
  <c r="AB528" i="9"/>
  <c r="AC528" i="9"/>
  <c r="AB529" i="9"/>
  <c r="AC529" i="9"/>
  <c r="AB530" i="9"/>
  <c r="AC530" i="9"/>
  <c r="AB531" i="9"/>
  <c r="AC531" i="9"/>
  <c r="AB532" i="9"/>
  <c r="AC532" i="9"/>
  <c r="AB533" i="9"/>
  <c r="AC533" i="9"/>
  <c r="AB534" i="9"/>
  <c r="AC534" i="9"/>
  <c r="AB535" i="9"/>
  <c r="AC535" i="9"/>
  <c r="AB536" i="9"/>
  <c r="AC536" i="9"/>
  <c r="AB537" i="9"/>
  <c r="AC537" i="9"/>
  <c r="AB538" i="9"/>
  <c r="AC538" i="9"/>
  <c r="AB539" i="9"/>
  <c r="AC539" i="9"/>
  <c r="AB540" i="9"/>
  <c r="AC540" i="9"/>
  <c r="AB541" i="9"/>
  <c r="AC541" i="9"/>
  <c r="AB542" i="9"/>
  <c r="AC542" i="9"/>
  <c r="AB543" i="9"/>
  <c r="AC543" i="9"/>
  <c r="AB544" i="9"/>
  <c r="AC544" i="9"/>
  <c r="AB545" i="9"/>
  <c r="AC545" i="9"/>
  <c r="AB546" i="9"/>
  <c r="AC546" i="9"/>
  <c r="AB547" i="9"/>
  <c r="AC547" i="9"/>
  <c r="AB548" i="9"/>
  <c r="AC548" i="9"/>
  <c r="AB549" i="9"/>
  <c r="AC549" i="9"/>
  <c r="AB550" i="9"/>
  <c r="AC550" i="9"/>
  <c r="AB551" i="9"/>
  <c r="AC551" i="9"/>
  <c r="AB552" i="9"/>
  <c r="AC552" i="9"/>
  <c r="AB553" i="9"/>
  <c r="AC553" i="9"/>
  <c r="AB554" i="9"/>
  <c r="AC554" i="9"/>
  <c r="AB555" i="9"/>
  <c r="AC555" i="9"/>
  <c r="AB556" i="9"/>
  <c r="AC556" i="9"/>
  <c r="AB557" i="9"/>
  <c r="AC557" i="9"/>
  <c r="AB558" i="9"/>
  <c r="AC558" i="9"/>
  <c r="AB559" i="9"/>
  <c r="AC559" i="9"/>
  <c r="AB560" i="9"/>
  <c r="AC560" i="9"/>
  <c r="AB561" i="9"/>
  <c r="AC561" i="9"/>
  <c r="AB562" i="9"/>
  <c r="AC562" i="9"/>
  <c r="AB563" i="9"/>
  <c r="AC563" i="9"/>
  <c r="AB564" i="9"/>
  <c r="AC564" i="9"/>
  <c r="AB565" i="9"/>
  <c r="AC565" i="9"/>
  <c r="AB566" i="9"/>
  <c r="AC566" i="9"/>
  <c r="AB567" i="9"/>
  <c r="AC567" i="9"/>
  <c r="AB568" i="9"/>
  <c r="AC568" i="9"/>
  <c r="AB569" i="9"/>
  <c r="AC569" i="9"/>
  <c r="AB570" i="9"/>
  <c r="AC570" i="9"/>
  <c r="AB571" i="9"/>
  <c r="AC571" i="9"/>
  <c r="AB572" i="9"/>
  <c r="AC572" i="9"/>
  <c r="AB573" i="9"/>
  <c r="AC573" i="9"/>
  <c r="AB574" i="9"/>
  <c r="AC574" i="9"/>
  <c r="AB575" i="9"/>
  <c r="AC575" i="9"/>
  <c r="AB576" i="9"/>
  <c r="AC576" i="9"/>
  <c r="AB577" i="9"/>
  <c r="AC577" i="9"/>
  <c r="AB578" i="9"/>
  <c r="AC578" i="9"/>
  <c r="AB579" i="9"/>
  <c r="AC579" i="9"/>
  <c r="AB580" i="9"/>
  <c r="AC580" i="9"/>
  <c r="AB581" i="9"/>
  <c r="AC581" i="9"/>
  <c r="AB582" i="9"/>
  <c r="AC582" i="9"/>
  <c r="AB583" i="9"/>
  <c r="AC583" i="9"/>
  <c r="AB584" i="9"/>
  <c r="AC584" i="9"/>
  <c r="AB585" i="9"/>
  <c r="AC585" i="9"/>
  <c r="AB586" i="9"/>
  <c r="AC586" i="9"/>
  <c r="AB587" i="9"/>
  <c r="AC587" i="9"/>
  <c r="AB588" i="9"/>
  <c r="AC588" i="9"/>
  <c r="AB589" i="9"/>
  <c r="AC589" i="9"/>
  <c r="AB590" i="9"/>
  <c r="AC590" i="9"/>
  <c r="AB591" i="9"/>
  <c r="AC591" i="9"/>
  <c r="AB592" i="9"/>
  <c r="AC592" i="9"/>
  <c r="AB593" i="9"/>
  <c r="AC593" i="9"/>
  <c r="AB594" i="9"/>
  <c r="AC594" i="9"/>
  <c r="AB595" i="9"/>
  <c r="AC595" i="9"/>
  <c r="AB596" i="9"/>
  <c r="AC596" i="9"/>
  <c r="AB597" i="9"/>
  <c r="AC597" i="9"/>
  <c r="AB598" i="9"/>
  <c r="AC598" i="9"/>
  <c r="AB599" i="9"/>
  <c r="AC599" i="9"/>
  <c r="AB600" i="9"/>
  <c r="AC600" i="9"/>
  <c r="AB601" i="9"/>
  <c r="AC601" i="9"/>
  <c r="AB602" i="9"/>
  <c r="AC602" i="9"/>
  <c r="AB603" i="9"/>
  <c r="AC603" i="9"/>
  <c r="AB604" i="9"/>
  <c r="AC604" i="9"/>
  <c r="AB605" i="9"/>
  <c r="AC605" i="9"/>
  <c r="AB606" i="9"/>
  <c r="AC606" i="9"/>
  <c r="AB607" i="9"/>
  <c r="AC607" i="9"/>
  <c r="AB608" i="9"/>
  <c r="AC608" i="9"/>
  <c r="AB609" i="9"/>
  <c r="AC609" i="9"/>
  <c r="AB610" i="9"/>
  <c r="AC610" i="9"/>
  <c r="AB611" i="9"/>
  <c r="AC611" i="9"/>
  <c r="AB612" i="9"/>
  <c r="AC612" i="9"/>
  <c r="AB613" i="9"/>
  <c r="AC613" i="9"/>
  <c r="AB614" i="9"/>
  <c r="AC614" i="9"/>
  <c r="AB615" i="9"/>
  <c r="AC615" i="9"/>
  <c r="AB616" i="9"/>
  <c r="AC616" i="9"/>
  <c r="AB617" i="9"/>
  <c r="AC617" i="9"/>
  <c r="AB618" i="9"/>
  <c r="AC618" i="9"/>
  <c r="AB619" i="9"/>
  <c r="AC619" i="9"/>
  <c r="AB620" i="9"/>
  <c r="AC620" i="9"/>
  <c r="AB621" i="9"/>
  <c r="AC621" i="9"/>
  <c r="AB622" i="9"/>
  <c r="AC622" i="9"/>
  <c r="AB623" i="9"/>
  <c r="AC623" i="9"/>
  <c r="AB624" i="9"/>
  <c r="AC624" i="9"/>
  <c r="AB625" i="9"/>
  <c r="AC625" i="9"/>
  <c r="AB626" i="9"/>
  <c r="AC626" i="9"/>
  <c r="AB627" i="9"/>
  <c r="AC627" i="9"/>
  <c r="AB628" i="9"/>
  <c r="AC628" i="9"/>
  <c r="AB629" i="9"/>
  <c r="AC629" i="9"/>
  <c r="AB630" i="9"/>
  <c r="AC630" i="9"/>
  <c r="AB631" i="9"/>
  <c r="AC631" i="9"/>
  <c r="AB632" i="9"/>
  <c r="AC632" i="9"/>
  <c r="AB633" i="9"/>
  <c r="AC633" i="9"/>
  <c r="AB634" i="9"/>
  <c r="AC634" i="9"/>
  <c r="AB635" i="9"/>
  <c r="AC635" i="9"/>
  <c r="AB636" i="9"/>
  <c r="AC636" i="9"/>
  <c r="AB637" i="9"/>
  <c r="AC637" i="9"/>
  <c r="AB638" i="9"/>
  <c r="AC638" i="9"/>
  <c r="AB639" i="9"/>
  <c r="AC639" i="9"/>
  <c r="AB640" i="9"/>
  <c r="AC640" i="9"/>
  <c r="AB641" i="9"/>
  <c r="AC641" i="9"/>
  <c r="AB642" i="9"/>
  <c r="AC642" i="9"/>
  <c r="AB643" i="9"/>
  <c r="AC643" i="9"/>
  <c r="AB644" i="9"/>
  <c r="AC644" i="9"/>
  <c r="AB645" i="9"/>
  <c r="AC645" i="9"/>
  <c r="AB646" i="9"/>
  <c r="AC646" i="9"/>
  <c r="AB647" i="9"/>
  <c r="AC647" i="9"/>
  <c r="AB648" i="9"/>
  <c r="AC648" i="9"/>
  <c r="AB649" i="9"/>
  <c r="AC649" i="9"/>
  <c r="AB650" i="9"/>
  <c r="AC650" i="9"/>
  <c r="AB651" i="9"/>
  <c r="AC651" i="9"/>
  <c r="AB652" i="9"/>
  <c r="AC652" i="9"/>
  <c r="AB653" i="9"/>
  <c r="AC653" i="9"/>
  <c r="AB654" i="9"/>
  <c r="AC654" i="9"/>
  <c r="AB655" i="9"/>
  <c r="AC655" i="9"/>
  <c r="AB656" i="9"/>
  <c r="AC656" i="9"/>
  <c r="AB657" i="9"/>
  <c r="AC657" i="9"/>
  <c r="AB658" i="9"/>
  <c r="AC658" i="9"/>
  <c r="AB659" i="9"/>
  <c r="AC659" i="9"/>
  <c r="AB660" i="9"/>
  <c r="AC660" i="9"/>
  <c r="AB661" i="9"/>
  <c r="AC661" i="9"/>
  <c r="AB662" i="9"/>
  <c r="AC662" i="9"/>
  <c r="AB663" i="9"/>
  <c r="AC663" i="9"/>
  <c r="AB664" i="9"/>
  <c r="AC664" i="9"/>
  <c r="AB665" i="9"/>
  <c r="AC665" i="9"/>
  <c r="AB666" i="9"/>
  <c r="AC666" i="9"/>
  <c r="AB667" i="9"/>
  <c r="AC667" i="9"/>
  <c r="AB668" i="9"/>
  <c r="AC668" i="9"/>
  <c r="AB669" i="9"/>
  <c r="AC669" i="9"/>
  <c r="AB670" i="9"/>
  <c r="AC670" i="9"/>
  <c r="AB671" i="9"/>
  <c r="AC671" i="9"/>
  <c r="AB672" i="9"/>
  <c r="AC672" i="9"/>
  <c r="AB673" i="9"/>
  <c r="AC673" i="9"/>
  <c r="AB674" i="9"/>
  <c r="AC674" i="9"/>
  <c r="AB675" i="9"/>
  <c r="AC675" i="9"/>
  <c r="AB676" i="9"/>
  <c r="AC676" i="9"/>
  <c r="AB677" i="9"/>
  <c r="AC677" i="9"/>
  <c r="AB678" i="9"/>
  <c r="AC678" i="9"/>
  <c r="AB679" i="9"/>
  <c r="AC679" i="9"/>
  <c r="AB680" i="9"/>
  <c r="AC680" i="9"/>
  <c r="AB681" i="9"/>
  <c r="AC681" i="9"/>
  <c r="AB682" i="9"/>
  <c r="AC682" i="9"/>
  <c r="AB683" i="9"/>
  <c r="AC683" i="9"/>
  <c r="AB684" i="9"/>
  <c r="AC684" i="9"/>
  <c r="AB685" i="9"/>
  <c r="AC685" i="9"/>
  <c r="AB686" i="9"/>
  <c r="AC686" i="9"/>
  <c r="AB687" i="9"/>
  <c r="AC687" i="9"/>
  <c r="AB688" i="9"/>
  <c r="AC688" i="9"/>
  <c r="AB689" i="9"/>
  <c r="AC689" i="9"/>
  <c r="AB690" i="9"/>
  <c r="AC690" i="9"/>
  <c r="AB691" i="9"/>
  <c r="AC691" i="9"/>
  <c r="AB692" i="9"/>
  <c r="AC692" i="9"/>
  <c r="AB693" i="9"/>
  <c r="AC693" i="9"/>
  <c r="AB694" i="9"/>
  <c r="AC694" i="9"/>
  <c r="AB695" i="9"/>
  <c r="AC695" i="9"/>
  <c r="AB696" i="9"/>
  <c r="AC696" i="9"/>
  <c r="AB697" i="9"/>
  <c r="AC697" i="9"/>
  <c r="AB698" i="9"/>
  <c r="AC698" i="9"/>
  <c r="AB699" i="9"/>
  <c r="AC699" i="9"/>
  <c r="AB700" i="9"/>
  <c r="AC700" i="9"/>
  <c r="AB701" i="9"/>
  <c r="AC701" i="9"/>
  <c r="AB702" i="9"/>
  <c r="AC702" i="9"/>
  <c r="AB703" i="9"/>
  <c r="AC703" i="9"/>
  <c r="AB704" i="9"/>
  <c r="AC704" i="9"/>
  <c r="AB705" i="9"/>
  <c r="AC705" i="9"/>
  <c r="AB706" i="9"/>
  <c r="AC706" i="9"/>
  <c r="AB707" i="9"/>
  <c r="AC707" i="9"/>
  <c r="AB708" i="9"/>
  <c r="AC708" i="9"/>
  <c r="AB709" i="9"/>
  <c r="AC709" i="9"/>
  <c r="AB710" i="9"/>
  <c r="AC710" i="9"/>
  <c r="AB711" i="9"/>
  <c r="AC711" i="9"/>
  <c r="AB712" i="9"/>
  <c r="AC712" i="9"/>
  <c r="AB713" i="9"/>
  <c r="AC713" i="9"/>
  <c r="AB714" i="9"/>
  <c r="AC714" i="9"/>
  <c r="AB715" i="9"/>
  <c r="AC715" i="9"/>
  <c r="AB716" i="9"/>
  <c r="AC716" i="9"/>
  <c r="AB717" i="9"/>
  <c r="AC717" i="9"/>
  <c r="AB718" i="9"/>
  <c r="AC718" i="9"/>
  <c r="AB719" i="9"/>
  <c r="AC719" i="9"/>
  <c r="AB720" i="9"/>
  <c r="AC720" i="9"/>
  <c r="AB721" i="9"/>
  <c r="AC721" i="9"/>
  <c r="AB722" i="9"/>
  <c r="AC722" i="9"/>
  <c r="AB723" i="9"/>
  <c r="AC723" i="9"/>
  <c r="AB724" i="9"/>
  <c r="AC724" i="9"/>
  <c r="AB725" i="9"/>
  <c r="AC725" i="9"/>
  <c r="AB726" i="9"/>
  <c r="AC726" i="9"/>
  <c r="AB727" i="9"/>
  <c r="AC727" i="9"/>
  <c r="AB728" i="9"/>
  <c r="AC728" i="9"/>
  <c r="AB729" i="9"/>
  <c r="AC729" i="9"/>
  <c r="AB730" i="9"/>
  <c r="AC730" i="9"/>
  <c r="AB731" i="9"/>
  <c r="AC731" i="9"/>
  <c r="AB732" i="9"/>
  <c r="AC732" i="9"/>
  <c r="AB733" i="9"/>
  <c r="AC733" i="9"/>
  <c r="AB734" i="9"/>
  <c r="AC734" i="9"/>
  <c r="AB735" i="9"/>
  <c r="AC735" i="9"/>
  <c r="AB736" i="9"/>
  <c r="AC736" i="9"/>
  <c r="AB737" i="9"/>
  <c r="AC737" i="9"/>
  <c r="AB738" i="9"/>
  <c r="AC738" i="9"/>
  <c r="AB739" i="9"/>
  <c r="AC739" i="9"/>
  <c r="AB740" i="9"/>
  <c r="AC740" i="9"/>
  <c r="AB741" i="9"/>
  <c r="AC741" i="9"/>
  <c r="AB742" i="9"/>
  <c r="AC742" i="9"/>
  <c r="AB743" i="9"/>
  <c r="AC743" i="9"/>
  <c r="AB744" i="9"/>
  <c r="AC744" i="9"/>
  <c r="AC2" i="9"/>
  <c r="U98" i="8"/>
  <c r="U99" i="8" s="1"/>
  <c r="U100" i="8" s="1"/>
  <c r="U101" i="8" s="1"/>
  <c r="U102" i="8" s="1"/>
  <c r="U103" i="8" s="1"/>
  <c r="U104" i="8" s="1"/>
  <c r="U105" i="8" s="1"/>
  <c r="U59" i="8"/>
  <c r="T55" i="8"/>
  <c r="T94" i="8"/>
  <c r="Y81" i="9"/>
  <c r="AA81" i="9"/>
  <c r="Z81" i="9" s="1"/>
  <c r="Y124" i="9"/>
  <c r="AA124" i="9"/>
  <c r="Z124" i="9" s="1"/>
  <c r="Y86" i="9"/>
  <c r="AA86" i="9"/>
  <c r="Z86" i="9" s="1"/>
  <c r="Y70" i="9"/>
  <c r="AA70" i="9"/>
  <c r="Z70" i="9" s="1"/>
  <c r="Y35" i="9"/>
  <c r="AA35" i="9"/>
  <c r="Z35" i="9" s="1"/>
  <c r="Y196" i="9"/>
  <c r="AA196" i="9"/>
  <c r="Z196" i="9" s="1"/>
  <c r="Y313" i="9"/>
  <c r="AA313" i="9"/>
  <c r="Z313" i="9" s="1"/>
  <c r="Y38" i="9"/>
  <c r="AA38" i="9"/>
  <c r="Z38" i="9" s="1"/>
  <c r="Y244" i="9"/>
  <c r="AA244" i="9"/>
  <c r="Z244" i="9" s="1"/>
  <c r="Y127" i="9"/>
  <c r="AA127" i="9"/>
  <c r="Z127" i="9" s="1"/>
  <c r="Y213" i="9"/>
  <c r="AA213" i="9"/>
  <c r="Z213" i="9" s="1"/>
  <c r="Y454" i="9"/>
  <c r="AA454" i="9"/>
  <c r="Z454" i="9" s="1"/>
  <c r="Y498" i="9"/>
  <c r="AA498" i="9"/>
  <c r="Z498" i="9" s="1"/>
  <c r="Y190" i="9"/>
  <c r="AA190" i="9"/>
  <c r="Z190" i="9" s="1"/>
  <c r="Y191" i="9"/>
  <c r="AA191" i="9"/>
  <c r="Z191" i="9" s="1"/>
  <c r="Y343" i="9"/>
  <c r="AA343" i="9"/>
  <c r="Z343" i="9" s="1"/>
  <c r="Y229" i="9"/>
  <c r="AA229" i="9"/>
  <c r="Z229" i="9" s="1"/>
  <c r="Y331" i="9"/>
  <c r="AA331" i="9"/>
  <c r="Z331" i="9" s="1"/>
  <c r="Y350" i="9"/>
  <c r="AA350" i="9"/>
  <c r="Z350" i="9" s="1"/>
  <c r="Y179" i="9"/>
  <c r="AA179" i="9"/>
  <c r="Z179" i="9" s="1"/>
  <c r="Y48" i="9"/>
  <c r="AA48" i="9"/>
  <c r="Z48" i="9" s="1"/>
  <c r="Y349" i="9"/>
  <c r="AA349" i="9"/>
  <c r="Z349" i="9" s="1"/>
  <c r="Y346" i="9"/>
  <c r="AA346" i="9"/>
  <c r="Z346" i="9" s="1"/>
  <c r="Y724" i="9"/>
  <c r="AA724" i="9"/>
  <c r="Z724" i="9" s="1"/>
  <c r="Y740" i="9"/>
  <c r="AA740" i="9"/>
  <c r="Z740" i="9" s="1"/>
  <c r="Y169" i="9"/>
  <c r="AA169" i="9"/>
  <c r="Z169" i="9" s="1"/>
  <c r="Y204" i="9"/>
  <c r="AA204" i="9"/>
  <c r="Z204" i="9" s="1"/>
  <c r="Y314" i="9"/>
  <c r="AA314" i="9"/>
  <c r="Z314" i="9" s="1"/>
  <c r="Y371" i="9"/>
  <c r="AA371" i="9"/>
  <c r="Z371" i="9" s="1"/>
  <c r="Y495" i="9"/>
  <c r="AA495" i="9"/>
  <c r="Z495" i="9" s="1"/>
  <c r="Y222" i="9"/>
  <c r="AA222" i="9"/>
  <c r="Z222" i="9" s="1"/>
  <c r="Y221" i="9"/>
  <c r="AA221" i="9"/>
  <c r="Z221" i="9" s="1"/>
  <c r="Y435" i="9"/>
  <c r="AA435" i="9"/>
  <c r="Z435" i="9" s="1"/>
  <c r="Y511" i="9"/>
  <c r="AA511" i="9"/>
  <c r="Z511" i="9" s="1"/>
  <c r="Y434" i="9"/>
  <c r="AA434" i="9"/>
  <c r="Z434" i="9" s="1"/>
  <c r="Y622" i="9"/>
  <c r="AA622" i="9"/>
  <c r="Z622" i="9" s="1"/>
  <c r="Y436" i="9"/>
  <c r="AA436" i="9"/>
  <c r="Z436" i="9" s="1"/>
  <c r="Y275" i="9"/>
  <c r="AA275" i="9"/>
  <c r="Z275" i="9" s="1"/>
  <c r="Y356" i="9"/>
  <c r="AA356" i="9"/>
  <c r="Z356" i="9" s="1"/>
  <c r="Y96" i="9"/>
  <c r="AA96" i="9"/>
  <c r="Z96" i="9" s="1"/>
  <c r="Y148" i="9"/>
  <c r="AA148" i="9"/>
  <c r="Z148" i="9" s="1"/>
  <c r="Y354" i="9"/>
  <c r="AA354" i="9"/>
  <c r="Z354" i="9" s="1"/>
  <c r="Y525" i="9"/>
  <c r="AA525" i="9"/>
  <c r="Z525" i="9" s="1"/>
  <c r="Y228" i="9"/>
  <c r="AA228" i="9"/>
  <c r="Z228" i="9" s="1"/>
  <c r="Y598" i="9"/>
  <c r="AA598" i="9"/>
  <c r="Z598" i="9" s="1"/>
  <c r="Y520" i="9"/>
  <c r="AA520" i="9"/>
  <c r="Z520" i="9" s="1"/>
  <c r="Y728" i="9"/>
  <c r="AA728" i="9"/>
  <c r="Z728" i="9" s="1"/>
  <c r="Y184" i="9"/>
  <c r="AA184" i="9"/>
  <c r="Z184" i="9" s="1"/>
  <c r="Y570" i="9"/>
  <c r="AA570" i="9"/>
  <c r="Z570" i="9" s="1"/>
  <c r="Y559" i="9"/>
  <c r="AA559" i="9"/>
  <c r="Z559" i="9" s="1"/>
  <c r="Y460" i="9"/>
  <c r="AA460" i="9"/>
  <c r="Z460" i="9" s="1"/>
  <c r="Y287" i="9"/>
  <c r="AA287" i="9"/>
  <c r="Z287" i="9" s="1"/>
  <c r="Y151" i="9"/>
  <c r="AA151" i="9"/>
  <c r="Z151" i="9" s="1"/>
  <c r="Y84" i="9"/>
  <c r="AA84" i="9"/>
  <c r="Z84" i="9" s="1"/>
  <c r="Y624" i="9"/>
  <c r="AA624" i="9"/>
  <c r="Z624" i="9" s="1"/>
  <c r="Y280" i="9"/>
  <c r="AA280" i="9"/>
  <c r="Z280" i="9" s="1"/>
  <c r="Y446" i="9"/>
  <c r="AA446" i="9"/>
  <c r="Z446" i="9" s="1"/>
  <c r="Y733" i="9"/>
  <c r="AA733" i="9"/>
  <c r="Z733" i="9" s="1"/>
  <c r="Y72" i="9"/>
  <c r="AA72" i="9"/>
  <c r="Z72" i="9" s="1"/>
  <c r="Y467" i="9"/>
  <c r="AA467" i="9"/>
  <c r="Z467" i="9" s="1"/>
  <c r="Y412" i="9"/>
  <c r="AA412" i="9"/>
  <c r="Z412" i="9" s="1"/>
  <c r="Y358" i="9"/>
  <c r="AA358" i="9"/>
  <c r="Z358" i="9" s="1"/>
  <c r="Y679" i="9"/>
  <c r="AA679" i="9"/>
  <c r="Z679" i="9" s="1"/>
  <c r="Y712" i="9"/>
  <c r="AA712" i="9"/>
  <c r="Z712" i="9" s="1"/>
  <c r="Y545" i="9"/>
  <c r="AA545" i="9"/>
  <c r="Z545" i="9" s="1"/>
  <c r="Y416" i="9"/>
  <c r="AA416" i="9"/>
  <c r="Z416" i="9" s="1"/>
  <c r="Y468" i="9"/>
  <c r="AA468" i="9"/>
  <c r="Z468" i="9" s="1"/>
  <c r="Y575" i="9"/>
  <c r="AA575" i="9"/>
  <c r="Z575" i="9" s="1"/>
  <c r="Y105" i="9"/>
  <c r="AA105" i="9"/>
  <c r="Z105" i="9" s="1"/>
  <c r="Y694" i="9"/>
  <c r="AA694" i="9"/>
  <c r="Z694" i="9" s="1"/>
  <c r="Y225" i="9"/>
  <c r="AA225" i="9"/>
  <c r="Z225" i="9" s="1"/>
  <c r="Y407" i="9"/>
  <c r="AA407" i="9"/>
  <c r="Z407" i="9" s="1"/>
  <c r="Y214" i="9"/>
  <c r="AA214" i="9"/>
  <c r="Z214" i="9" s="1"/>
  <c r="Y212" i="9"/>
  <c r="AA212" i="9"/>
  <c r="Z212" i="9" s="1"/>
  <c r="Y443" i="9"/>
  <c r="AA443" i="9"/>
  <c r="Z443" i="9" s="1"/>
  <c r="Y488" i="9"/>
  <c r="AA488" i="9"/>
  <c r="Z488" i="9" s="1"/>
  <c r="Y11" i="9"/>
  <c r="AA11" i="9"/>
  <c r="Z11" i="9" s="1"/>
  <c r="Y652" i="9"/>
  <c r="AA652" i="9"/>
  <c r="Z652" i="9" s="1"/>
  <c r="Y547" i="9"/>
  <c r="AA547" i="9"/>
  <c r="Z547" i="9" s="1"/>
  <c r="Y90" i="9"/>
  <c r="AA90" i="9"/>
  <c r="Z90" i="9" s="1"/>
  <c r="Y419" i="9"/>
  <c r="AA419" i="9"/>
  <c r="Z419" i="9" s="1"/>
  <c r="Y678" i="9"/>
  <c r="AA678" i="9"/>
  <c r="Z678" i="9" s="1"/>
  <c r="Y259" i="9"/>
  <c r="AA259" i="9"/>
  <c r="Z259" i="9" s="1"/>
  <c r="Y128" i="9"/>
  <c r="AA128" i="9"/>
  <c r="Z128" i="9" s="1"/>
  <c r="Y98" i="9"/>
  <c r="AA98" i="9"/>
  <c r="Z98" i="9" s="1"/>
  <c r="Y49" i="9"/>
  <c r="AA49" i="9"/>
  <c r="Z49" i="9" s="1"/>
  <c r="Y61" i="9"/>
  <c r="AA61" i="9"/>
  <c r="Z61" i="9" s="1"/>
  <c r="Y137" i="9"/>
  <c r="AA137" i="9"/>
  <c r="Z137" i="9" s="1"/>
  <c r="Y194" i="9"/>
  <c r="AA194" i="9"/>
  <c r="Z194" i="9" s="1"/>
  <c r="Y45" i="9"/>
  <c r="AA45" i="9"/>
  <c r="Z45" i="9" s="1"/>
  <c r="Y103" i="9"/>
  <c r="AA103" i="9"/>
  <c r="Z103" i="9" s="1"/>
  <c r="Y52" i="9"/>
  <c r="AA52" i="9"/>
  <c r="Z52" i="9" s="1"/>
  <c r="Y108" i="9"/>
  <c r="AA108" i="9"/>
  <c r="Z108" i="9" s="1"/>
  <c r="Y220" i="9"/>
  <c r="AA220" i="9"/>
  <c r="Z220" i="9" s="1"/>
  <c r="Y4" i="9"/>
  <c r="AA4" i="9"/>
  <c r="Z4" i="9" s="1"/>
  <c r="Y60" i="9"/>
  <c r="AA60" i="9"/>
  <c r="Z60" i="9" s="1"/>
  <c r="Y63" i="9"/>
  <c r="AA63" i="9"/>
  <c r="Z63" i="9" s="1"/>
  <c r="Y171" i="9"/>
  <c r="AA171" i="9"/>
  <c r="Z171" i="9" s="1"/>
  <c r="Y134" i="9"/>
  <c r="AA134" i="9"/>
  <c r="Z134" i="9" s="1"/>
  <c r="Y58" i="9"/>
  <c r="AA58" i="9"/>
  <c r="Z58" i="9" s="1"/>
  <c r="Y47" i="9"/>
  <c r="AA47" i="9"/>
  <c r="Z47" i="9" s="1"/>
  <c r="Y111" i="9"/>
  <c r="AA111" i="9"/>
  <c r="Z111" i="9" s="1"/>
  <c r="Y32" i="9"/>
  <c r="AA32" i="9"/>
  <c r="Z32" i="9" s="1"/>
  <c r="Y122" i="9"/>
  <c r="AA122" i="9"/>
  <c r="Z122" i="9" s="1"/>
  <c r="Y94" i="9"/>
  <c r="AA94" i="9"/>
  <c r="Z94" i="9" s="1"/>
  <c r="Y285" i="9"/>
  <c r="AA285" i="9"/>
  <c r="Z285" i="9" s="1"/>
  <c r="Y327" i="9"/>
  <c r="AA327" i="9"/>
  <c r="Z327" i="9" s="1"/>
  <c r="Y301" i="9"/>
  <c r="AA301" i="9"/>
  <c r="Z301" i="9" s="1"/>
  <c r="Y252" i="9"/>
  <c r="AA252" i="9"/>
  <c r="Z252" i="9" s="1"/>
  <c r="Y620" i="9"/>
  <c r="AA620" i="9"/>
  <c r="Z620" i="9" s="1"/>
  <c r="Y144" i="9"/>
  <c r="AA144" i="9"/>
  <c r="Z144" i="9" s="1"/>
  <c r="Y250" i="9"/>
  <c r="AA250" i="9"/>
  <c r="Z250" i="9" s="1"/>
  <c r="Y634" i="9"/>
  <c r="AA634" i="9"/>
  <c r="Z634" i="9" s="1"/>
  <c r="Y316" i="9"/>
  <c r="AA316" i="9"/>
  <c r="Z316" i="9" s="1"/>
  <c r="Y135" i="9"/>
  <c r="AA135" i="9"/>
  <c r="Z135" i="9" s="1"/>
  <c r="Y56" i="9"/>
  <c r="AA56" i="9"/>
  <c r="Z56" i="9" s="1"/>
  <c r="Y421" i="9"/>
  <c r="AA421" i="9"/>
  <c r="Z421" i="9" s="1"/>
  <c r="Y162" i="9"/>
  <c r="AA162" i="9"/>
  <c r="Z162" i="9" s="1"/>
  <c r="Y322" i="9"/>
  <c r="AA322" i="9"/>
  <c r="Z322" i="9" s="1"/>
  <c r="Y159" i="9"/>
  <c r="AA159" i="9"/>
  <c r="Z159" i="9" s="1"/>
  <c r="Y532" i="9"/>
  <c r="AA532" i="9"/>
  <c r="Z532" i="9" s="1"/>
  <c r="Y342" i="9"/>
  <c r="AA342" i="9"/>
  <c r="Z342" i="9" s="1"/>
  <c r="Y373" i="9"/>
  <c r="AA373" i="9"/>
  <c r="Z373" i="9" s="1"/>
  <c r="Y497" i="9"/>
  <c r="AA497" i="9"/>
  <c r="Z497" i="9" s="1"/>
  <c r="Y453" i="9"/>
  <c r="AA453" i="9"/>
  <c r="Z453" i="9" s="1"/>
  <c r="Y175" i="9"/>
  <c r="AA175" i="9"/>
  <c r="Z175" i="9" s="1"/>
  <c r="Y452" i="9"/>
  <c r="AA452" i="9"/>
  <c r="Z452" i="9" s="1"/>
  <c r="Y461" i="9"/>
  <c r="AA461" i="9"/>
  <c r="Z461" i="9" s="1"/>
  <c r="Y472" i="9"/>
  <c r="AA472" i="9"/>
  <c r="Z472" i="9" s="1"/>
  <c r="Y380" i="9"/>
  <c r="AA380" i="9"/>
  <c r="Z380" i="9" s="1"/>
  <c r="Y198" i="9"/>
  <c r="AA198" i="9"/>
  <c r="Z198" i="9" s="1"/>
  <c r="Y714" i="9"/>
  <c r="AA714" i="9"/>
  <c r="Z714" i="9" s="1"/>
  <c r="Y155" i="9"/>
  <c r="AA155" i="9"/>
  <c r="Z155" i="9" s="1"/>
  <c r="Y245" i="9"/>
  <c r="AA245" i="9"/>
  <c r="Z245" i="9" s="1"/>
  <c r="Y401" i="9"/>
  <c r="AA401" i="9"/>
  <c r="Z401" i="9" s="1"/>
  <c r="Y554" i="9"/>
  <c r="AA554" i="9"/>
  <c r="Z554" i="9" s="1"/>
  <c r="Y513" i="9"/>
  <c r="AA513" i="9"/>
  <c r="Z513" i="9" s="1"/>
  <c r="Y291" i="9"/>
  <c r="AA291" i="9"/>
  <c r="Z291" i="9" s="1"/>
  <c r="Y621" i="9"/>
  <c r="AA621" i="9"/>
  <c r="Z621" i="9" s="1"/>
  <c r="Y362" i="9"/>
  <c r="AA362" i="9"/>
  <c r="Z362" i="9" s="1"/>
  <c r="Y479" i="9"/>
  <c r="AA479" i="9"/>
  <c r="Z479" i="9" s="1"/>
  <c r="Y571" i="9"/>
  <c r="AA571" i="9"/>
  <c r="Z571" i="9" s="1"/>
  <c r="Y637" i="9"/>
  <c r="AA637" i="9"/>
  <c r="Z637" i="9" s="1"/>
  <c r="Y282" i="9"/>
  <c r="AA282" i="9"/>
  <c r="Z282" i="9" s="1"/>
  <c r="Y736" i="9"/>
  <c r="AA736" i="9"/>
  <c r="Z736" i="9" s="1"/>
  <c r="Y737" i="9"/>
  <c r="AA737" i="9"/>
  <c r="Z737" i="9" s="1"/>
  <c r="Y734" i="9"/>
  <c r="AA734" i="9"/>
  <c r="Z734" i="9" s="1"/>
  <c r="Y337" i="9"/>
  <c r="AA337" i="9"/>
  <c r="Z337" i="9" s="1"/>
  <c r="Y483" i="9"/>
  <c r="AA483" i="9"/>
  <c r="Z483" i="9" s="1"/>
  <c r="Y662" i="9"/>
  <c r="AA662" i="9"/>
  <c r="Z662" i="9" s="1"/>
  <c r="Y543" i="9"/>
  <c r="AA543" i="9"/>
  <c r="Z543" i="9" s="1"/>
  <c r="Y445" i="9"/>
  <c r="AA445" i="9"/>
  <c r="Z445" i="9" s="1"/>
  <c r="Y635" i="9"/>
  <c r="AA635" i="9"/>
  <c r="Z635" i="9" s="1"/>
  <c r="Y377" i="9"/>
  <c r="AA377" i="9"/>
  <c r="Z377" i="9" s="1"/>
  <c r="Y273" i="9"/>
  <c r="AA273" i="9"/>
  <c r="Z273" i="9" s="1"/>
  <c r="Y154" i="9"/>
  <c r="AA154" i="9"/>
  <c r="Z154" i="9" s="1"/>
  <c r="Y465" i="9"/>
  <c r="AA465" i="9"/>
  <c r="Z465" i="9" s="1"/>
  <c r="Y466" i="9"/>
  <c r="AA466" i="9"/>
  <c r="Z466" i="9" s="1"/>
  <c r="Y392" i="9"/>
  <c r="AA392" i="9"/>
  <c r="Z392" i="9" s="1"/>
  <c r="Y591" i="9"/>
  <c r="AA591" i="9"/>
  <c r="Z591" i="9" s="1"/>
  <c r="Y567" i="9"/>
  <c r="AA567" i="9"/>
  <c r="Z567" i="9" s="1"/>
  <c r="Y458" i="9"/>
  <c r="AA458" i="9"/>
  <c r="Z458" i="9" s="1"/>
  <c r="Y663" i="9"/>
  <c r="AA663" i="9"/>
  <c r="Z663" i="9" s="1"/>
  <c r="Y504" i="9"/>
  <c r="AA504" i="9"/>
  <c r="Z504" i="9" s="1"/>
  <c r="Y503" i="9"/>
  <c r="AA503" i="9"/>
  <c r="Z503" i="9" s="1"/>
  <c r="Y456" i="9"/>
  <c r="AA456" i="9"/>
  <c r="Z456" i="9" s="1"/>
  <c r="Y500" i="9"/>
  <c r="AA500" i="9"/>
  <c r="Z500" i="9" s="1"/>
  <c r="Y607" i="9"/>
  <c r="AA607" i="9"/>
  <c r="Z607" i="9" s="1"/>
  <c r="Y494" i="9"/>
  <c r="AA494" i="9"/>
  <c r="Z494" i="9" s="1"/>
  <c r="Y116" i="9"/>
  <c r="AA116" i="9"/>
  <c r="Z116" i="9" s="1"/>
  <c r="Y53" i="9"/>
  <c r="AA53" i="9"/>
  <c r="Z53" i="9" s="1"/>
  <c r="Y578" i="9"/>
  <c r="AA578" i="9"/>
  <c r="Z578" i="9" s="1"/>
  <c r="Y604" i="9"/>
  <c r="AA604" i="9"/>
  <c r="Z604" i="9" s="1"/>
  <c r="Y448" i="9"/>
  <c r="AA448" i="9"/>
  <c r="Z448" i="9" s="1"/>
  <c r="Y703" i="9"/>
  <c r="AA703" i="9"/>
  <c r="Z703" i="9" s="1"/>
  <c r="Y552" i="9"/>
  <c r="AA552" i="9"/>
  <c r="Z552" i="9" s="1"/>
  <c r="Y585" i="9"/>
  <c r="AA585" i="9"/>
  <c r="Z585" i="9" s="1"/>
  <c r="Y27" i="9"/>
  <c r="AA27" i="9"/>
  <c r="Z27" i="9" s="1"/>
  <c r="Y19" i="9"/>
  <c r="AA19" i="9"/>
  <c r="Z19" i="9" s="1"/>
  <c r="Y120" i="9"/>
  <c r="AA120" i="9"/>
  <c r="Z120" i="9" s="1"/>
  <c r="Y77" i="9"/>
  <c r="AA77" i="9"/>
  <c r="Z77" i="9" s="1"/>
  <c r="Y59" i="9"/>
  <c r="AA59" i="9"/>
  <c r="Z59" i="9" s="1"/>
  <c r="Y5" i="9"/>
  <c r="AA5" i="9"/>
  <c r="Z5" i="9" s="1"/>
  <c r="Y129" i="9"/>
  <c r="AA129" i="9"/>
  <c r="Z129" i="9" s="1"/>
  <c r="Y16" i="9"/>
  <c r="AA16" i="9"/>
  <c r="Z16" i="9" s="1"/>
  <c r="Y73" i="9"/>
  <c r="AA73" i="9"/>
  <c r="Z73" i="9" s="1"/>
  <c r="Y55" i="9"/>
  <c r="AA55" i="9"/>
  <c r="Z55" i="9" s="1"/>
  <c r="Y307" i="9"/>
  <c r="AA307" i="9"/>
  <c r="Z307" i="9" s="1"/>
  <c r="Y158" i="9"/>
  <c r="AA158" i="9"/>
  <c r="Z158" i="9" s="1"/>
  <c r="Y317" i="9"/>
  <c r="AA317" i="9"/>
  <c r="Z317" i="9" s="1"/>
  <c r="Y260" i="9"/>
  <c r="AA260" i="9"/>
  <c r="Z260" i="9" s="1"/>
  <c r="Y215" i="9"/>
  <c r="AA215" i="9"/>
  <c r="Z215" i="9" s="1"/>
  <c r="Y186" i="9"/>
  <c r="AA186" i="9"/>
  <c r="Z186" i="9" s="1"/>
  <c r="Y389" i="9"/>
  <c r="AA389" i="9"/>
  <c r="Z389" i="9" s="1"/>
  <c r="Y278" i="9"/>
  <c r="AA278" i="9"/>
  <c r="Z278" i="9" s="1"/>
  <c r="Y249" i="9"/>
  <c r="AA249" i="9"/>
  <c r="Z249" i="9" s="1"/>
  <c r="Y253" i="9"/>
  <c r="AA253" i="9"/>
  <c r="Z253" i="9" s="1"/>
  <c r="Y130" i="9"/>
  <c r="AA130" i="9"/>
  <c r="Z130" i="9" s="1"/>
  <c r="Y192" i="9"/>
  <c r="AA192" i="9"/>
  <c r="Z192" i="9" s="1"/>
  <c r="Y329" i="9"/>
  <c r="AA329" i="9"/>
  <c r="Z329" i="9" s="1"/>
  <c r="Y195" i="9"/>
  <c r="AA195" i="9"/>
  <c r="Z195" i="9" s="1"/>
  <c r="Y325" i="9"/>
  <c r="AA325" i="9"/>
  <c r="Z325" i="9" s="1"/>
  <c r="Y384" i="9"/>
  <c r="AA384" i="9"/>
  <c r="Z384" i="9" s="1"/>
  <c r="Y334" i="9"/>
  <c r="AA334" i="9"/>
  <c r="Z334" i="9" s="1"/>
  <c r="Y3" i="9"/>
  <c r="AA3" i="9"/>
  <c r="Z3" i="9" s="1"/>
  <c r="Y218" i="9"/>
  <c r="AA218" i="9"/>
  <c r="Z218" i="9" s="1"/>
  <c r="Y355" i="9"/>
  <c r="AA355" i="9"/>
  <c r="Z355" i="9" s="1"/>
  <c r="Y174" i="9"/>
  <c r="AA174" i="9"/>
  <c r="Z174" i="9" s="1"/>
  <c r="Y292" i="9"/>
  <c r="AA292" i="9"/>
  <c r="Z292" i="9" s="1"/>
  <c r="Y170" i="9"/>
  <c r="AA170" i="9"/>
  <c r="Z170" i="9" s="1"/>
  <c r="Y333" i="9"/>
  <c r="AA333" i="9"/>
  <c r="Z333" i="9" s="1"/>
  <c r="Y173" i="9"/>
  <c r="AA173" i="9"/>
  <c r="Z173" i="9" s="1"/>
  <c r="Y233" i="9"/>
  <c r="AA233" i="9"/>
  <c r="Z233" i="9" s="1"/>
  <c r="Y717" i="9"/>
  <c r="AA717" i="9"/>
  <c r="Z717" i="9" s="1"/>
  <c r="Y459" i="9"/>
  <c r="AA459" i="9"/>
  <c r="Z459" i="9" s="1"/>
  <c r="Y366" i="9"/>
  <c r="AA366" i="9"/>
  <c r="Z366" i="9" s="1"/>
  <c r="Y428" i="9"/>
  <c r="AA428" i="9"/>
  <c r="Z428" i="9" s="1"/>
  <c r="Y176" i="9"/>
  <c r="AA176" i="9"/>
  <c r="Z176" i="9" s="1"/>
  <c r="Y542" i="9"/>
  <c r="AA542" i="9"/>
  <c r="Z542" i="9" s="1"/>
  <c r="Y556" i="9"/>
  <c r="AA556" i="9"/>
  <c r="Z556" i="9" s="1"/>
  <c r="Y164" i="9"/>
  <c r="AA164" i="9"/>
  <c r="Z164" i="9" s="1"/>
  <c r="Y286" i="9"/>
  <c r="AA286" i="9"/>
  <c r="Z286" i="9" s="1"/>
  <c r="Y743" i="9"/>
  <c r="AA743" i="9"/>
  <c r="Z743" i="9" s="1"/>
  <c r="Y579" i="9"/>
  <c r="AA579" i="9"/>
  <c r="Z579" i="9" s="1"/>
  <c r="Y557" i="9"/>
  <c r="AA557" i="9"/>
  <c r="Z557" i="9" s="1"/>
  <c r="Y632" i="9"/>
  <c r="AA632" i="9"/>
  <c r="Z632" i="9" s="1"/>
  <c r="Y656" i="9"/>
  <c r="AA656" i="9"/>
  <c r="Z656" i="9" s="1"/>
  <c r="Y450" i="9"/>
  <c r="AA450" i="9"/>
  <c r="Z450" i="9" s="1"/>
  <c r="Y538" i="9"/>
  <c r="AA538" i="9"/>
  <c r="Z538" i="9" s="1"/>
  <c r="Y299" i="9"/>
  <c r="AA299" i="9"/>
  <c r="Z299" i="9" s="1"/>
  <c r="Y544" i="9"/>
  <c r="AA544" i="9"/>
  <c r="Z544" i="9" s="1"/>
  <c r="Y536" i="9"/>
  <c r="AA536" i="9"/>
  <c r="Z536" i="9" s="1"/>
  <c r="Y674" i="9"/>
  <c r="AA674" i="9"/>
  <c r="Z674" i="9" s="1"/>
  <c r="Y506" i="9"/>
  <c r="AA506" i="9"/>
  <c r="Z506" i="9" s="1"/>
  <c r="Y303" i="9"/>
  <c r="AA303" i="9"/>
  <c r="Z303" i="9" s="1"/>
  <c r="Y732" i="9"/>
  <c r="AA732" i="9"/>
  <c r="Z732" i="9" s="1"/>
  <c r="Y393" i="9"/>
  <c r="AA393" i="9"/>
  <c r="Z393" i="9" s="1"/>
  <c r="Y403" i="9"/>
  <c r="AA403" i="9"/>
  <c r="Z403" i="9" s="1"/>
  <c r="Y649" i="9"/>
  <c r="AA649" i="9"/>
  <c r="Z649" i="9" s="1"/>
  <c r="Y695" i="9"/>
  <c r="AA695" i="9"/>
  <c r="Z695" i="9" s="1"/>
  <c r="Y482" i="9"/>
  <c r="AA482" i="9"/>
  <c r="Z482" i="9" s="1"/>
  <c r="Y31" i="9"/>
  <c r="AA31" i="9"/>
  <c r="Z31" i="9" s="1"/>
  <c r="Y648" i="9"/>
  <c r="AA648" i="9"/>
  <c r="Z648" i="9" s="1"/>
  <c r="Y653" i="9"/>
  <c r="AA653" i="9"/>
  <c r="Z653" i="9" s="1"/>
  <c r="Y382" i="9"/>
  <c r="AA382" i="9"/>
  <c r="Z382" i="9" s="1"/>
  <c r="Y480" i="9"/>
  <c r="AA480" i="9"/>
  <c r="Z480" i="9" s="1"/>
  <c r="Y684" i="9"/>
  <c r="AA684" i="9"/>
  <c r="Z684" i="9" s="1"/>
  <c r="Y381" i="9"/>
  <c r="AA381" i="9"/>
  <c r="Z381" i="9" s="1"/>
  <c r="Y696" i="9"/>
  <c r="AA696" i="9"/>
  <c r="Z696" i="9" s="1"/>
  <c r="Y692" i="9"/>
  <c r="AA692" i="9"/>
  <c r="Z692" i="9" s="1"/>
  <c r="Y584" i="9"/>
  <c r="AA584" i="9"/>
  <c r="Z584" i="9" s="1"/>
  <c r="Y369" i="9"/>
  <c r="AA369" i="9"/>
  <c r="Z369" i="9" s="1"/>
  <c r="Y338" i="9"/>
  <c r="AA338" i="9"/>
  <c r="Z338" i="9" s="1"/>
  <c r="Y351" i="9"/>
  <c r="AA351" i="9"/>
  <c r="Z351" i="9" s="1"/>
  <c r="Y645" i="9"/>
  <c r="AA645" i="9"/>
  <c r="Z645" i="9" s="1"/>
  <c r="Y365" i="9"/>
  <c r="AA365" i="9"/>
  <c r="Z365" i="9" s="1"/>
  <c r="Y394" i="9"/>
  <c r="AA394" i="9"/>
  <c r="Z394" i="9" s="1"/>
  <c r="Y484" i="9"/>
  <c r="AA484" i="9"/>
  <c r="Z484" i="9" s="1"/>
  <c r="Y530" i="9"/>
  <c r="AA530" i="9"/>
  <c r="Z530" i="9" s="1"/>
  <c r="Y449" i="9"/>
  <c r="AA449" i="9"/>
  <c r="Z449" i="9" s="1"/>
  <c r="Y685" i="9"/>
  <c r="AA685" i="9"/>
  <c r="Z685" i="9" s="1"/>
  <c r="Y508" i="9"/>
  <c r="AA508" i="9"/>
  <c r="Z508" i="9" s="1"/>
  <c r="Y668" i="9"/>
  <c r="AA668" i="9"/>
  <c r="Z668" i="9" s="1"/>
  <c r="Y688" i="9"/>
  <c r="AA688" i="9"/>
  <c r="Z688" i="9" s="1"/>
  <c r="Y20" i="9"/>
  <c r="AA20" i="9"/>
  <c r="Z20" i="9" s="1"/>
  <c r="Y28" i="9"/>
  <c r="AA28" i="9"/>
  <c r="Z28" i="9" s="1"/>
  <c r="Y255" i="9"/>
  <c r="AA255" i="9"/>
  <c r="Z255" i="9" s="1"/>
  <c r="Y235" i="9"/>
  <c r="AA235" i="9"/>
  <c r="Z235" i="9" s="1"/>
  <c r="Y182" i="9"/>
  <c r="AA182" i="9"/>
  <c r="Z182" i="9" s="1"/>
  <c r="Y54" i="9"/>
  <c r="AA54" i="9"/>
  <c r="Z54" i="9" s="1"/>
  <c r="Y46" i="9"/>
  <c r="AA46" i="9"/>
  <c r="Z46" i="9" s="1"/>
  <c r="Y14" i="9"/>
  <c r="AA14" i="9"/>
  <c r="Z14" i="9" s="1"/>
  <c r="Y125" i="9"/>
  <c r="AA125" i="9"/>
  <c r="Z125" i="9" s="1"/>
  <c r="Y89" i="9"/>
  <c r="AA89" i="9"/>
  <c r="Z89" i="9" s="1"/>
  <c r="Y50" i="9"/>
  <c r="AA50" i="9"/>
  <c r="Z50" i="9" s="1"/>
  <c r="Y66" i="9"/>
  <c r="AA66" i="9"/>
  <c r="Z66" i="9" s="1"/>
  <c r="Y113" i="9"/>
  <c r="AA113" i="9"/>
  <c r="Z113" i="9" s="1"/>
  <c r="Y161" i="9"/>
  <c r="AA161" i="9"/>
  <c r="Z161" i="9" s="1"/>
  <c r="Y121" i="9"/>
  <c r="AA121" i="9"/>
  <c r="Z121" i="9" s="1"/>
  <c r="Y23" i="9"/>
  <c r="AA23" i="9"/>
  <c r="Z23" i="9" s="1"/>
  <c r="Y131" i="9"/>
  <c r="AA131" i="9"/>
  <c r="Z131" i="9" s="1"/>
  <c r="Y37" i="9"/>
  <c r="AA37" i="9"/>
  <c r="Z37" i="9" s="1"/>
  <c r="Y183" i="9"/>
  <c r="AA183" i="9"/>
  <c r="Z183" i="9" s="1"/>
  <c r="Y240" i="9"/>
  <c r="AA240" i="9"/>
  <c r="Z240" i="9" s="1"/>
  <c r="Y284" i="9"/>
  <c r="AA284" i="9"/>
  <c r="Z284" i="9" s="1"/>
  <c r="Y200" i="9"/>
  <c r="AA200" i="9"/>
  <c r="Z200" i="9" s="1"/>
  <c r="Y201" i="9"/>
  <c r="AA201" i="9"/>
  <c r="Z201" i="9" s="1"/>
  <c r="Y308" i="9"/>
  <c r="AA308" i="9"/>
  <c r="Z308" i="9" s="1"/>
  <c r="Y326" i="9"/>
  <c r="AA326" i="9"/>
  <c r="Z326" i="9" s="1"/>
  <c r="Y279" i="9"/>
  <c r="AA279" i="9"/>
  <c r="Z279" i="9" s="1"/>
  <c r="Y104" i="9"/>
  <c r="AA104" i="9"/>
  <c r="Z104" i="9" s="1"/>
  <c r="Y57" i="9"/>
  <c r="AA57" i="9"/>
  <c r="Z57" i="9" s="1"/>
  <c r="Y305" i="9"/>
  <c r="AA305" i="9"/>
  <c r="Z305" i="9" s="1"/>
  <c r="Y294" i="9"/>
  <c r="AA294" i="9"/>
  <c r="Z294" i="9" s="1"/>
  <c r="Y295" i="9"/>
  <c r="AA295" i="9"/>
  <c r="Z295" i="9" s="1"/>
  <c r="Y297" i="9"/>
  <c r="AA297" i="9"/>
  <c r="Z297" i="9" s="1"/>
  <c r="Y264" i="9"/>
  <c r="AA264" i="9"/>
  <c r="Z264" i="9" s="1"/>
  <c r="Y227" i="9"/>
  <c r="AA227" i="9"/>
  <c r="Z227" i="9" s="1"/>
  <c r="Y741" i="9"/>
  <c r="AA741" i="9"/>
  <c r="Z741" i="9" s="1"/>
  <c r="Y729" i="9"/>
  <c r="AA729" i="9"/>
  <c r="Z729" i="9" s="1"/>
  <c r="Y157" i="9"/>
  <c r="AA157" i="9"/>
  <c r="Z157" i="9" s="1"/>
  <c r="Y296" i="9"/>
  <c r="AA296" i="9"/>
  <c r="Z296" i="9" s="1"/>
  <c r="Y426" i="9"/>
  <c r="AA426" i="9"/>
  <c r="Z426" i="9" s="1"/>
  <c r="Y153" i="9"/>
  <c r="AA153" i="9"/>
  <c r="Z153" i="9" s="1"/>
  <c r="Y744" i="9"/>
  <c r="AA744" i="9"/>
  <c r="Z744" i="9" s="1"/>
  <c r="Y502" i="9"/>
  <c r="AA502" i="9"/>
  <c r="Z502" i="9" s="1"/>
  <c r="Y248" i="9"/>
  <c r="AA248" i="9"/>
  <c r="Z248" i="9" s="1"/>
  <c r="Y431" i="9"/>
  <c r="AA431" i="9"/>
  <c r="Z431" i="9" s="1"/>
  <c r="Y246" i="9"/>
  <c r="AA246" i="9"/>
  <c r="Z246" i="9" s="1"/>
  <c r="Y270" i="9"/>
  <c r="AA270" i="9"/>
  <c r="Z270" i="9" s="1"/>
  <c r="Y95" i="9"/>
  <c r="AA95" i="9"/>
  <c r="Z95" i="9" s="1"/>
  <c r="Y85" i="9"/>
  <c r="AA85" i="9"/>
  <c r="Z85" i="9" s="1"/>
  <c r="Y336" i="9"/>
  <c r="AA336" i="9"/>
  <c r="Z336" i="9" s="1"/>
  <c r="Y722" i="9"/>
  <c r="AA722" i="9"/>
  <c r="Z722" i="9" s="1"/>
  <c r="Y702" i="9"/>
  <c r="AA702" i="9"/>
  <c r="Z702" i="9" s="1"/>
  <c r="Y265" i="9"/>
  <c r="AA265" i="9"/>
  <c r="Z265" i="9" s="1"/>
  <c r="Y379" i="9"/>
  <c r="AA379" i="9"/>
  <c r="Z379" i="9" s="1"/>
  <c r="Y223" i="9"/>
  <c r="AA223" i="9"/>
  <c r="Z223" i="9" s="1"/>
  <c r="Y496" i="9"/>
  <c r="AA496" i="9"/>
  <c r="Z496" i="9" s="1"/>
  <c r="Y491" i="9"/>
  <c r="AA491" i="9"/>
  <c r="Z491" i="9" s="1"/>
  <c r="Y698" i="9"/>
  <c r="AA698" i="9"/>
  <c r="Z698" i="9" s="1"/>
  <c r="Y455" i="9"/>
  <c r="AA455" i="9"/>
  <c r="Z455" i="9" s="1"/>
  <c r="Y62" i="9"/>
  <c r="AA62" i="9"/>
  <c r="Z62" i="9" s="1"/>
  <c r="Y526" i="9"/>
  <c r="AA526" i="9"/>
  <c r="Z526" i="9" s="1"/>
  <c r="Y562" i="9"/>
  <c r="AA562" i="9"/>
  <c r="Z562" i="9" s="1"/>
  <c r="Y309" i="9"/>
  <c r="AA309" i="9"/>
  <c r="Z309" i="9" s="1"/>
  <c r="Y597" i="9"/>
  <c r="AA597" i="9"/>
  <c r="Z597" i="9" s="1"/>
  <c r="Y565" i="9"/>
  <c r="AA565" i="9"/>
  <c r="Z565" i="9" s="1"/>
  <c r="Y352" i="9"/>
  <c r="AA352" i="9"/>
  <c r="Z352" i="9" s="1"/>
  <c r="Y710" i="9"/>
  <c r="AA710" i="9"/>
  <c r="Z710" i="9" s="1"/>
  <c r="Y140" i="9"/>
  <c r="AA140" i="9"/>
  <c r="Z140" i="9" s="1"/>
  <c r="Y587" i="9"/>
  <c r="AA587" i="9"/>
  <c r="Z587" i="9" s="1"/>
  <c r="Y541" i="9"/>
  <c r="AA541" i="9"/>
  <c r="Z541" i="9" s="1"/>
  <c r="Y739" i="9"/>
  <c r="AA739" i="9"/>
  <c r="Z739" i="9" s="1"/>
  <c r="Y601" i="9"/>
  <c r="AA601" i="9"/>
  <c r="Z601" i="9" s="1"/>
  <c r="Y628" i="9"/>
  <c r="AA628" i="9"/>
  <c r="Z628" i="9" s="1"/>
  <c r="Y485" i="9"/>
  <c r="AA485" i="9"/>
  <c r="Z485" i="9" s="1"/>
  <c r="Y486" i="9"/>
  <c r="AA486" i="9"/>
  <c r="Z486" i="9" s="1"/>
  <c r="Y475" i="9"/>
  <c r="AA475" i="9"/>
  <c r="Z475" i="9" s="1"/>
  <c r="Y735" i="9"/>
  <c r="AA735" i="9"/>
  <c r="Z735" i="9" s="1"/>
  <c r="Y7" i="9"/>
  <c r="AA7" i="9"/>
  <c r="Z7" i="9" s="1"/>
  <c r="Y423" i="9"/>
  <c r="AA423" i="9"/>
  <c r="Z423" i="9" s="1"/>
  <c r="Y548" i="9"/>
  <c r="AA548" i="9"/>
  <c r="Z548" i="9" s="1"/>
  <c r="Y364" i="9"/>
  <c r="AA364" i="9"/>
  <c r="Z364" i="9" s="1"/>
  <c r="Y627" i="9"/>
  <c r="AA627" i="9"/>
  <c r="Z627" i="9" s="1"/>
  <c r="Y583" i="9"/>
  <c r="AA583" i="9"/>
  <c r="Z583" i="9" s="1"/>
  <c r="Y93" i="9"/>
  <c r="AA93" i="9"/>
  <c r="Z93" i="9" s="1"/>
  <c r="Y719" i="9"/>
  <c r="AA719" i="9"/>
  <c r="Z719" i="9" s="1"/>
  <c r="Y693" i="9"/>
  <c r="AA693" i="9"/>
  <c r="Z693" i="9" s="1"/>
  <c r="Y340" i="9"/>
  <c r="AA340" i="9"/>
  <c r="Z340" i="9" s="1"/>
  <c r="Y375" i="9"/>
  <c r="AA375" i="9"/>
  <c r="Z375" i="9" s="1"/>
  <c r="Y402" i="9"/>
  <c r="AA402" i="9"/>
  <c r="Z402" i="9" s="1"/>
  <c r="Y560" i="9"/>
  <c r="AA560" i="9"/>
  <c r="Z560" i="9" s="1"/>
  <c r="Y378" i="9"/>
  <c r="AA378" i="9"/>
  <c r="Z378" i="9" s="1"/>
  <c r="Y430" i="9"/>
  <c r="AA430" i="9"/>
  <c r="Z430" i="9" s="1"/>
  <c r="Y681" i="9"/>
  <c r="AA681" i="9"/>
  <c r="Z681" i="9" s="1"/>
  <c r="Y415" i="9"/>
  <c r="AA415" i="9"/>
  <c r="Z415" i="9" s="1"/>
  <c r="Y34" i="9"/>
  <c r="AA34" i="9"/>
  <c r="Z34" i="9" s="1"/>
  <c r="Y616" i="9"/>
  <c r="AA616" i="9"/>
  <c r="Z616" i="9" s="1"/>
  <c r="Y574" i="9"/>
  <c r="AA574" i="9"/>
  <c r="Z574" i="9" s="1"/>
  <c r="Y606" i="9"/>
  <c r="AA606" i="9"/>
  <c r="Z606" i="9" s="1"/>
  <c r="Y114" i="9"/>
  <c r="AA114" i="9"/>
  <c r="Z114" i="9" s="1"/>
  <c r="Y8" i="9"/>
  <c r="AA8" i="9"/>
  <c r="Z8" i="9" s="1"/>
  <c r="Y490" i="9"/>
  <c r="AA490" i="9"/>
  <c r="Z490" i="9" s="1"/>
  <c r="Y92" i="9"/>
  <c r="AA92" i="9"/>
  <c r="Z92" i="9" s="1"/>
  <c r="Y680" i="9"/>
  <c r="AA680" i="9"/>
  <c r="Z680" i="9" s="1"/>
  <c r="Y664" i="9"/>
  <c r="AA664" i="9"/>
  <c r="Z664" i="9" s="1"/>
  <c r="Y677" i="9"/>
  <c r="AA677" i="9"/>
  <c r="Z677" i="9" s="1"/>
  <c r="Y473" i="9"/>
  <c r="AA473" i="9"/>
  <c r="Z473" i="9" s="1"/>
  <c r="Y29" i="9"/>
  <c r="AA29" i="9"/>
  <c r="Z29" i="9" s="1"/>
  <c r="Y25" i="9"/>
  <c r="AA25" i="9"/>
  <c r="Z25" i="9" s="1"/>
  <c r="Y258" i="9"/>
  <c r="AA258" i="9"/>
  <c r="Z258" i="9" s="1"/>
  <c r="Y209" i="9"/>
  <c r="AA209" i="9"/>
  <c r="Z209" i="9" s="1"/>
  <c r="Y115" i="9"/>
  <c r="AA115" i="9"/>
  <c r="Z115" i="9" s="1"/>
  <c r="Y26" i="9"/>
  <c r="AA26" i="9"/>
  <c r="Z26" i="9" s="1"/>
  <c r="Y651" i="9"/>
  <c r="AA651" i="9"/>
  <c r="Z651" i="9" s="1"/>
  <c r="Y119" i="9"/>
  <c r="AA119" i="9"/>
  <c r="Z119" i="9" s="1"/>
  <c r="Y6" i="9"/>
  <c r="AA6" i="9"/>
  <c r="Z6" i="9" s="1"/>
  <c r="Y78" i="9"/>
  <c r="AA78" i="9"/>
  <c r="Z78" i="9" s="1"/>
  <c r="Y117" i="9"/>
  <c r="AA117" i="9"/>
  <c r="Z117" i="9" s="1"/>
  <c r="Y68" i="9"/>
  <c r="AA68" i="9"/>
  <c r="Z68" i="9" s="1"/>
  <c r="Y99" i="9"/>
  <c r="AA99" i="9"/>
  <c r="Z99" i="9" s="1"/>
  <c r="Y40" i="9"/>
  <c r="AA40" i="9"/>
  <c r="Z40" i="9" s="1"/>
  <c r="Y10" i="9"/>
  <c r="AA10" i="9"/>
  <c r="Z10" i="9" s="1"/>
  <c r="Y109" i="9"/>
  <c r="AA109" i="9"/>
  <c r="Z109" i="9" s="1"/>
  <c r="Y146" i="9"/>
  <c r="AA146" i="9"/>
  <c r="Z146" i="9" s="1"/>
  <c r="Y243" i="9"/>
  <c r="AA243" i="9"/>
  <c r="Z243" i="9" s="1"/>
  <c r="Y141" i="9"/>
  <c r="AA141" i="9"/>
  <c r="Z141" i="9" s="1"/>
  <c r="Y188" i="9"/>
  <c r="AA188" i="9"/>
  <c r="Z188" i="9" s="1"/>
  <c r="Y80" i="9"/>
  <c r="AA80" i="9"/>
  <c r="Z80" i="9" s="1"/>
  <c r="Y414" i="9"/>
  <c r="AA414" i="9"/>
  <c r="Z414" i="9" s="1"/>
  <c r="Y232" i="9"/>
  <c r="AA232" i="9"/>
  <c r="Z232" i="9" s="1"/>
  <c r="Y293" i="9"/>
  <c r="AA293" i="9"/>
  <c r="Z293" i="9" s="1"/>
  <c r="Y254" i="9"/>
  <c r="AA254" i="9"/>
  <c r="Z254" i="9" s="1"/>
  <c r="Y138" i="9"/>
  <c r="AA138" i="9"/>
  <c r="Z138" i="9" s="1"/>
  <c r="Y319" i="9"/>
  <c r="AA319" i="9"/>
  <c r="Z319" i="9" s="1"/>
  <c r="Y167" i="9"/>
  <c r="AA167" i="9"/>
  <c r="Z167" i="9" s="1"/>
  <c r="Y310" i="9"/>
  <c r="AA310" i="9"/>
  <c r="Z310" i="9" s="1"/>
  <c r="Y409" i="9"/>
  <c r="AA409" i="9"/>
  <c r="Z409" i="9" s="1"/>
  <c r="Y742" i="9"/>
  <c r="AA742" i="9"/>
  <c r="Z742" i="9" s="1"/>
  <c r="Y672" i="9"/>
  <c r="AA672" i="9"/>
  <c r="Z672" i="9" s="1"/>
  <c r="Y163" i="9"/>
  <c r="AA163" i="9"/>
  <c r="Z163" i="9" s="1"/>
  <c r="Y429" i="9"/>
  <c r="AA429" i="9"/>
  <c r="Z429" i="9" s="1"/>
  <c r="Y219" i="9"/>
  <c r="AA219" i="9"/>
  <c r="Z219" i="9" s="1"/>
  <c r="Y216" i="9"/>
  <c r="AA216" i="9"/>
  <c r="Z216" i="9" s="1"/>
  <c r="Y715" i="9"/>
  <c r="AA715" i="9"/>
  <c r="Z715" i="9" s="1"/>
  <c r="Y226" i="9"/>
  <c r="AA226" i="9"/>
  <c r="Z226" i="9" s="1"/>
  <c r="Y451" i="9"/>
  <c r="AA451" i="9"/>
  <c r="Z451" i="9" s="1"/>
  <c r="Y263" i="9"/>
  <c r="AA263" i="9"/>
  <c r="Z263" i="9" s="1"/>
  <c r="Y237" i="9"/>
  <c r="AA237" i="9"/>
  <c r="Z237" i="9" s="1"/>
  <c r="Y344" i="9"/>
  <c r="AA344" i="9"/>
  <c r="Z344" i="9" s="1"/>
  <c r="Y723" i="9"/>
  <c r="AA723" i="9"/>
  <c r="Z723" i="9" s="1"/>
  <c r="Y357" i="9"/>
  <c r="AA357" i="9"/>
  <c r="Z357" i="9" s="1"/>
  <c r="Y644" i="9"/>
  <c r="AA644" i="9"/>
  <c r="Z644" i="9" s="1"/>
  <c r="Y324" i="9"/>
  <c r="AA324" i="9"/>
  <c r="Z324" i="9" s="1"/>
  <c r="Y553" i="9"/>
  <c r="AA553" i="9"/>
  <c r="Z553" i="9" s="1"/>
  <c r="Y599" i="9"/>
  <c r="AA599" i="9"/>
  <c r="Z599" i="9" s="1"/>
  <c r="Y370" i="9"/>
  <c r="AA370" i="9"/>
  <c r="Z370" i="9" s="1"/>
  <c r="Y489" i="9"/>
  <c r="AA489" i="9"/>
  <c r="Z489" i="9" s="1"/>
  <c r="Y79" i="9"/>
  <c r="AA79" i="9"/>
  <c r="Z79" i="9" s="1"/>
  <c r="Y477" i="9"/>
  <c r="AA477" i="9"/>
  <c r="Z477" i="9" s="1"/>
  <c r="Y368" i="9"/>
  <c r="AA368" i="9"/>
  <c r="Z368" i="9" s="1"/>
  <c r="Y595" i="9"/>
  <c r="AA595" i="9"/>
  <c r="Z595" i="9" s="1"/>
  <c r="Y142" i="9"/>
  <c r="AA142" i="9"/>
  <c r="Z142" i="9" s="1"/>
  <c r="Y251" i="9"/>
  <c r="AA251" i="9"/>
  <c r="Z251" i="9" s="1"/>
  <c r="Y528" i="9"/>
  <c r="AA528" i="9"/>
  <c r="Z528" i="9" s="1"/>
  <c r="Y563" i="9"/>
  <c r="AA563" i="9"/>
  <c r="Z563" i="9" s="1"/>
  <c r="Y509" i="9"/>
  <c r="AA509" i="9"/>
  <c r="Z509" i="9" s="1"/>
  <c r="Y582" i="9"/>
  <c r="AA582" i="9"/>
  <c r="Z582" i="9" s="1"/>
  <c r="Y573" i="9"/>
  <c r="AA573" i="9"/>
  <c r="Z573" i="9" s="1"/>
  <c r="Y539" i="9"/>
  <c r="AA539" i="9"/>
  <c r="Z539" i="9" s="1"/>
  <c r="Y390" i="9"/>
  <c r="AA390" i="9"/>
  <c r="Z390" i="9" s="1"/>
  <c r="Y87" i="9"/>
  <c r="AA87" i="9"/>
  <c r="Z87" i="9" s="1"/>
  <c r="Y17" i="9"/>
  <c r="AA17" i="9"/>
  <c r="Z17" i="9" s="1"/>
  <c r="Y102" i="9"/>
  <c r="AA102" i="9"/>
  <c r="Z102" i="9" s="1"/>
  <c r="Y666" i="9"/>
  <c r="AA666" i="9"/>
  <c r="Z666" i="9" s="1"/>
  <c r="Y588" i="9"/>
  <c r="AA588" i="9"/>
  <c r="Z588" i="9" s="1"/>
  <c r="Y306" i="9"/>
  <c r="AA306" i="9"/>
  <c r="Z306" i="9" s="1"/>
  <c r="Y549" i="9"/>
  <c r="AA549" i="9"/>
  <c r="Z549" i="9" s="1"/>
  <c r="Y397" i="9"/>
  <c r="AA397" i="9"/>
  <c r="Z397" i="9" s="1"/>
  <c r="Y408" i="9"/>
  <c r="AA408" i="9"/>
  <c r="Z408" i="9" s="1"/>
  <c r="Y699" i="9"/>
  <c r="AA699" i="9"/>
  <c r="Z699" i="9" s="1"/>
  <c r="Y631" i="9"/>
  <c r="AA631" i="9"/>
  <c r="Z631" i="9" s="1"/>
  <c r="Y464" i="9"/>
  <c r="AA464" i="9"/>
  <c r="Z464" i="9" s="1"/>
  <c r="Y425" i="9"/>
  <c r="AA425" i="9"/>
  <c r="Z425" i="9" s="1"/>
  <c r="Y395" i="9"/>
  <c r="AA395" i="9"/>
  <c r="Z395" i="9" s="1"/>
  <c r="Y69" i="9"/>
  <c r="AA69" i="9"/>
  <c r="Z69" i="9" s="1"/>
  <c r="Y372" i="9"/>
  <c r="AA372" i="9"/>
  <c r="Z372" i="9" s="1"/>
  <c r="Y529" i="9"/>
  <c r="AA529" i="9"/>
  <c r="Z529" i="9" s="1"/>
  <c r="Y318" i="9"/>
  <c r="AA318" i="9"/>
  <c r="Z318" i="9" s="1"/>
  <c r="Y671" i="9"/>
  <c r="AA671" i="9"/>
  <c r="Z671" i="9" s="1"/>
  <c r="Y731" i="9"/>
  <c r="AA731" i="9"/>
  <c r="Z731" i="9" s="1"/>
  <c r="Y474" i="9"/>
  <c r="AA474" i="9"/>
  <c r="Z474" i="9" s="1"/>
  <c r="Y64" i="9"/>
  <c r="AA64" i="9"/>
  <c r="Z64" i="9" s="1"/>
  <c r="Y686" i="9"/>
  <c r="AA686" i="9"/>
  <c r="Z686" i="9" s="1"/>
  <c r="Y687" i="9"/>
  <c r="AA687" i="9"/>
  <c r="Z687" i="9" s="1"/>
  <c r="Y238" i="9"/>
  <c r="AA238" i="9"/>
  <c r="Z238" i="9" s="1"/>
  <c r="Y440" i="9"/>
  <c r="AA440" i="9"/>
  <c r="Z440" i="9" s="1"/>
  <c r="Y670" i="9"/>
  <c r="AA670" i="9"/>
  <c r="Z670" i="9" s="1"/>
  <c r="Y21" i="9"/>
  <c r="AA21" i="9"/>
  <c r="Z21" i="9" s="1"/>
  <c r="Y224" i="9"/>
  <c r="AA224" i="9"/>
  <c r="Z224" i="9" s="1"/>
  <c r="Y88" i="9"/>
  <c r="AA88" i="9"/>
  <c r="Z88" i="9" s="1"/>
  <c r="Y33" i="9"/>
  <c r="AA33" i="9"/>
  <c r="Z33" i="9" s="1"/>
  <c r="Y30" i="9"/>
  <c r="AA30" i="9"/>
  <c r="Z30" i="9" s="1"/>
  <c r="Y210" i="9"/>
  <c r="AA210" i="9"/>
  <c r="Z210" i="9" s="1"/>
  <c r="Y100" i="9"/>
  <c r="AA100" i="9"/>
  <c r="Z100" i="9" s="1"/>
  <c r="Y22" i="9"/>
  <c r="AA22" i="9"/>
  <c r="Z22" i="9" s="1"/>
  <c r="Y24" i="9"/>
  <c r="AA24" i="9"/>
  <c r="Z24" i="9" s="1"/>
  <c r="Y136" i="9"/>
  <c r="AA136" i="9"/>
  <c r="Z136" i="9" s="1"/>
  <c r="Y41" i="9"/>
  <c r="AA41" i="9"/>
  <c r="Z41" i="9" s="1"/>
  <c r="Y107" i="9"/>
  <c r="AA107" i="9"/>
  <c r="Z107" i="9" s="1"/>
  <c r="Y71" i="9"/>
  <c r="AA71" i="9"/>
  <c r="Z71" i="9" s="1"/>
  <c r="Y189" i="9"/>
  <c r="AA189" i="9"/>
  <c r="Z189" i="9" s="1"/>
  <c r="Y180" i="9"/>
  <c r="AA180" i="9"/>
  <c r="Z180" i="9" s="1"/>
  <c r="Y65" i="9"/>
  <c r="AA65" i="9"/>
  <c r="Z65" i="9" s="1"/>
  <c r="Y197" i="9"/>
  <c r="AA197" i="9"/>
  <c r="Z197" i="9" s="1"/>
  <c r="Y203" i="9"/>
  <c r="AA203" i="9"/>
  <c r="Z203" i="9" s="1"/>
  <c r="Y629" i="9"/>
  <c r="AA629" i="9"/>
  <c r="Z629" i="9" s="1"/>
  <c r="Y660" i="9"/>
  <c r="AA660" i="9"/>
  <c r="Z660" i="9" s="1"/>
  <c r="Y76" i="9"/>
  <c r="AA76" i="9"/>
  <c r="Z76" i="9" s="1"/>
  <c r="Y404" i="9"/>
  <c r="AA404" i="9"/>
  <c r="Z404" i="9" s="1"/>
  <c r="Y410" i="9"/>
  <c r="AA410" i="9"/>
  <c r="Z410" i="9" s="1"/>
  <c r="Y347" i="9"/>
  <c r="AA347" i="9"/>
  <c r="Z347" i="9" s="1"/>
  <c r="Y39" i="9"/>
  <c r="AA39" i="9"/>
  <c r="Z39" i="9" s="1"/>
  <c r="Y236" i="9"/>
  <c r="AA236" i="9"/>
  <c r="Z236" i="9" s="1"/>
  <c r="Y82" i="9"/>
  <c r="AA82" i="9"/>
  <c r="Z82" i="9" s="1"/>
  <c r="Y234" i="9"/>
  <c r="AA234" i="9"/>
  <c r="Z234" i="9" s="1"/>
  <c r="Y385" i="9"/>
  <c r="AA385" i="9"/>
  <c r="Z385" i="9" s="1"/>
  <c r="Y160" i="9"/>
  <c r="AA160" i="9"/>
  <c r="Z160" i="9" s="1"/>
  <c r="Y512" i="9"/>
  <c r="AA512" i="9"/>
  <c r="Z512" i="9" s="1"/>
  <c r="Y433" i="9"/>
  <c r="AA433" i="9"/>
  <c r="Z433" i="9" s="1"/>
  <c r="Y721" i="9"/>
  <c r="AA721" i="9"/>
  <c r="Z721" i="9" s="1"/>
  <c r="Y487" i="9"/>
  <c r="AA487" i="9"/>
  <c r="Z487" i="9" s="1"/>
  <c r="Y411" i="9"/>
  <c r="AA411" i="9"/>
  <c r="Z411" i="9" s="1"/>
  <c r="Y398" i="9"/>
  <c r="AA398" i="9"/>
  <c r="Z398" i="9" s="1"/>
  <c r="Y150" i="9"/>
  <c r="AA150" i="9"/>
  <c r="Z150" i="9" s="1"/>
  <c r="Y106" i="9"/>
  <c r="AA106" i="9"/>
  <c r="Z106" i="9" s="1"/>
  <c r="Y654" i="9"/>
  <c r="AA654" i="9"/>
  <c r="Z654" i="9" s="1"/>
  <c r="Y522" i="9"/>
  <c r="AA522" i="9"/>
  <c r="Z522" i="9" s="1"/>
  <c r="Y149" i="9"/>
  <c r="AA149" i="9"/>
  <c r="Z149" i="9" s="1"/>
  <c r="Y165" i="9"/>
  <c r="AA165" i="9"/>
  <c r="Z165" i="9" s="1"/>
  <c r="Y341" i="9"/>
  <c r="AA341" i="9"/>
  <c r="Z341" i="9" s="1"/>
  <c r="Y537" i="9"/>
  <c r="AA537" i="9"/>
  <c r="Z537" i="9" s="1"/>
  <c r="Y576" i="9"/>
  <c r="AA576" i="9"/>
  <c r="Z576" i="9" s="1"/>
  <c r="Y206" i="9"/>
  <c r="AA206" i="9"/>
  <c r="Z206" i="9" s="1"/>
  <c r="Y580" i="9"/>
  <c r="AA580" i="9"/>
  <c r="Z580" i="9" s="1"/>
  <c r="Y524" i="9"/>
  <c r="AA524" i="9"/>
  <c r="Z524" i="9" s="1"/>
  <c r="Y577" i="9"/>
  <c r="AA577" i="9"/>
  <c r="Z577" i="9" s="1"/>
  <c r="Y569" i="9"/>
  <c r="AA569" i="9"/>
  <c r="Z569" i="9" s="1"/>
  <c r="Y518" i="9"/>
  <c r="AA518" i="9"/>
  <c r="Z518" i="9" s="1"/>
  <c r="Y610" i="9"/>
  <c r="AA610" i="9"/>
  <c r="Z610" i="9" s="1"/>
  <c r="Y630" i="9"/>
  <c r="AA630" i="9"/>
  <c r="Z630" i="9" s="1"/>
  <c r="Y641" i="9"/>
  <c r="AA641" i="9"/>
  <c r="Z641" i="9" s="1"/>
  <c r="Y290" i="9"/>
  <c r="AA290" i="9"/>
  <c r="Z290" i="9" s="1"/>
  <c r="Y590" i="9"/>
  <c r="AA590" i="9"/>
  <c r="Z590" i="9" s="1"/>
  <c r="Y166" i="9"/>
  <c r="AA166" i="9"/>
  <c r="Z166" i="9" s="1"/>
  <c r="Y320" i="9"/>
  <c r="AA320" i="9"/>
  <c r="Z320" i="9" s="1"/>
  <c r="Y551" i="9"/>
  <c r="AA551" i="9"/>
  <c r="Z551" i="9" s="1"/>
  <c r="Y312" i="9"/>
  <c r="AA312" i="9"/>
  <c r="Z312" i="9" s="1"/>
  <c r="Y613" i="9"/>
  <c r="AA613" i="9"/>
  <c r="Z613" i="9" s="1"/>
  <c r="Y617" i="9"/>
  <c r="AA617" i="9"/>
  <c r="Z617" i="9" s="1"/>
  <c r="Y642" i="9"/>
  <c r="AA642" i="9"/>
  <c r="Z642" i="9" s="1"/>
  <c r="Y276" i="9"/>
  <c r="AA276" i="9"/>
  <c r="Z276" i="9" s="1"/>
  <c r="Y636" i="9"/>
  <c r="AA636" i="9"/>
  <c r="Z636" i="9" s="1"/>
  <c r="Y619" i="9"/>
  <c r="AA619" i="9"/>
  <c r="Z619" i="9" s="1"/>
  <c r="Y353" i="9"/>
  <c r="AA353" i="9"/>
  <c r="Z353" i="9" s="1"/>
  <c r="Y463" i="9"/>
  <c r="AA463" i="9"/>
  <c r="Z463" i="9" s="1"/>
  <c r="Y277" i="9"/>
  <c r="AA277" i="9"/>
  <c r="Z277" i="9" s="1"/>
  <c r="Y534" i="9"/>
  <c r="AA534" i="9"/>
  <c r="Z534" i="9" s="1"/>
  <c r="Y586" i="9"/>
  <c r="AA586" i="9"/>
  <c r="Z586" i="9" s="1"/>
  <c r="Y550" i="9"/>
  <c r="AA550" i="9"/>
  <c r="Z550" i="9" s="1"/>
  <c r="Y705" i="9"/>
  <c r="AA705" i="9"/>
  <c r="Z705" i="9" s="1"/>
  <c r="Y413" i="9"/>
  <c r="AA413" i="9"/>
  <c r="Z413" i="9" s="1"/>
  <c r="Y594" i="9"/>
  <c r="AA594" i="9"/>
  <c r="Z594" i="9" s="1"/>
  <c r="Y726" i="9"/>
  <c r="AA726" i="9"/>
  <c r="Z726" i="9" s="1"/>
  <c r="Y725" i="9"/>
  <c r="AA725" i="9"/>
  <c r="Z725" i="9" s="1"/>
  <c r="Y348" i="9"/>
  <c r="AA348" i="9"/>
  <c r="Z348" i="9" s="1"/>
  <c r="Y713" i="9"/>
  <c r="AA713" i="9"/>
  <c r="Z713" i="9" s="1"/>
  <c r="Y608" i="9"/>
  <c r="AA608" i="9"/>
  <c r="Z608" i="9" s="1"/>
  <c r="Y640" i="9"/>
  <c r="AA640" i="9"/>
  <c r="Z640" i="9" s="1"/>
  <c r="Y515" i="9"/>
  <c r="AA515" i="9"/>
  <c r="Z515" i="9" s="1"/>
  <c r="Y683" i="9"/>
  <c r="AA683" i="9"/>
  <c r="Z683" i="9" s="1"/>
  <c r="Y701" i="9"/>
  <c r="AA701" i="9"/>
  <c r="Z701" i="9" s="1"/>
  <c r="Y272" i="9"/>
  <c r="AA272" i="9"/>
  <c r="Z272" i="9" s="1"/>
  <c r="Y612" i="9"/>
  <c r="AA612" i="9"/>
  <c r="Z612" i="9" s="1"/>
  <c r="Y422" i="9"/>
  <c r="AA422" i="9"/>
  <c r="Z422" i="9" s="1"/>
  <c r="Y335" i="9"/>
  <c r="AA335" i="9"/>
  <c r="Z335" i="9" s="1"/>
  <c r="Y478" i="9"/>
  <c r="AA478" i="9"/>
  <c r="Z478" i="9" s="1"/>
  <c r="Y501" i="9"/>
  <c r="AA501" i="9"/>
  <c r="Z501" i="9" s="1"/>
  <c r="Y615" i="9"/>
  <c r="AA615" i="9"/>
  <c r="Z615" i="9" s="1"/>
  <c r="Y185" i="9"/>
  <c r="AA185" i="9"/>
  <c r="Z185" i="9" s="1"/>
  <c r="Y12" i="9"/>
  <c r="AA12" i="9"/>
  <c r="Z12" i="9" s="1"/>
  <c r="Y15" i="9"/>
  <c r="AA15" i="9"/>
  <c r="Z15" i="9" s="1"/>
  <c r="Y709" i="9"/>
  <c r="AA709" i="9"/>
  <c r="Z709" i="9" s="1"/>
  <c r="Y704" i="9"/>
  <c r="AA704" i="9"/>
  <c r="Z704" i="9" s="1"/>
  <c r="Y91" i="9"/>
  <c r="AA91" i="9"/>
  <c r="Z91" i="9" s="1"/>
  <c r="Y667" i="9"/>
  <c r="AA667" i="9"/>
  <c r="Z667" i="9" s="1"/>
  <c r="Y2" i="9"/>
  <c r="AB2" i="9" s="1"/>
  <c r="AA2" i="9"/>
  <c r="Z2" i="9" s="1"/>
  <c r="Y593" i="9"/>
  <c r="AA593" i="9"/>
  <c r="Z593" i="9" s="1"/>
  <c r="Y673" i="9"/>
  <c r="AA673" i="9"/>
  <c r="Z673" i="9" s="1"/>
  <c r="Y13" i="9"/>
  <c r="AA13" i="9"/>
  <c r="Z13" i="9" s="1"/>
  <c r="Y126" i="9"/>
  <c r="AA126" i="9"/>
  <c r="Z126" i="9" s="1"/>
  <c r="Y44" i="9"/>
  <c r="AA44" i="9"/>
  <c r="Z44" i="9" s="1"/>
  <c r="Y51" i="9"/>
  <c r="AA51" i="9"/>
  <c r="Z51" i="9" s="1"/>
  <c r="Y43" i="9"/>
  <c r="AA43" i="9"/>
  <c r="Z43" i="9" s="1"/>
  <c r="Y193" i="9"/>
  <c r="AA193" i="9"/>
  <c r="Z193" i="9" s="1"/>
  <c r="Y177" i="9"/>
  <c r="AA177" i="9"/>
  <c r="Z177" i="9" s="1"/>
  <c r="Y123" i="9"/>
  <c r="AA123" i="9"/>
  <c r="Z123" i="9" s="1"/>
  <c r="Y271" i="9"/>
  <c r="AA271" i="9"/>
  <c r="Z271" i="9" s="1"/>
  <c r="Y256" i="9"/>
  <c r="AA256" i="9"/>
  <c r="Z256" i="9" s="1"/>
  <c r="Y211" i="9"/>
  <c r="AA211" i="9"/>
  <c r="Z211" i="9" s="1"/>
  <c r="Y178" i="9"/>
  <c r="AA178" i="9"/>
  <c r="Z178" i="9" s="1"/>
  <c r="Y202" i="9"/>
  <c r="AA202" i="9"/>
  <c r="Z202" i="9" s="1"/>
  <c r="Y360" i="9"/>
  <c r="AA360" i="9"/>
  <c r="Z360" i="9" s="1"/>
  <c r="Y345" i="9"/>
  <c r="AA345" i="9"/>
  <c r="Z345" i="9" s="1"/>
  <c r="Y321" i="9"/>
  <c r="AA321" i="9"/>
  <c r="Z321" i="9" s="1"/>
  <c r="Y323" i="9"/>
  <c r="AA323" i="9"/>
  <c r="Z323" i="9" s="1"/>
  <c r="Y386" i="9"/>
  <c r="AA386" i="9"/>
  <c r="Z386" i="9" s="1"/>
  <c r="Y523" i="9"/>
  <c r="AA523" i="9"/>
  <c r="Z523" i="9" s="1"/>
  <c r="Y499" i="9"/>
  <c r="AA499" i="9"/>
  <c r="Z499" i="9" s="1"/>
  <c r="Y315" i="9"/>
  <c r="AA315" i="9"/>
  <c r="Z315" i="9" s="1"/>
  <c r="Y247" i="9"/>
  <c r="AA247" i="9"/>
  <c r="Z247" i="9" s="1"/>
  <c r="Y492" i="9"/>
  <c r="AA492" i="9"/>
  <c r="Z492" i="9" s="1"/>
  <c r="Y262" i="9"/>
  <c r="AA262" i="9"/>
  <c r="Z262" i="9" s="1"/>
  <c r="Y720" i="9"/>
  <c r="AA720" i="9"/>
  <c r="Z720" i="9" s="1"/>
  <c r="Y447" i="9"/>
  <c r="AA447" i="9"/>
  <c r="Z447" i="9" s="1"/>
  <c r="Y716" i="9"/>
  <c r="AA716" i="9"/>
  <c r="Z716" i="9" s="1"/>
  <c r="Y269" i="9"/>
  <c r="AA269" i="9"/>
  <c r="Z269" i="9" s="1"/>
  <c r="Y718" i="9"/>
  <c r="AA718" i="9"/>
  <c r="Z718" i="9" s="1"/>
  <c r="Y470" i="9"/>
  <c r="AA470" i="9"/>
  <c r="Z470" i="9" s="1"/>
  <c r="Y505" i="9"/>
  <c r="AA505" i="9"/>
  <c r="Z505" i="9" s="1"/>
  <c r="Y476" i="9"/>
  <c r="AA476" i="9"/>
  <c r="Z476" i="9" s="1"/>
  <c r="Y139" i="9"/>
  <c r="AA139" i="9"/>
  <c r="Z139" i="9" s="1"/>
  <c r="Y535" i="9"/>
  <c r="AA535" i="9"/>
  <c r="Z535" i="9" s="1"/>
  <c r="Y555" i="9"/>
  <c r="AA555" i="9"/>
  <c r="Z555" i="9" s="1"/>
  <c r="Y533" i="9"/>
  <c r="AA533" i="9"/>
  <c r="Z533" i="9" s="1"/>
  <c r="Y661" i="9"/>
  <c r="AA661" i="9"/>
  <c r="Z661" i="9" s="1"/>
  <c r="Y647" i="9"/>
  <c r="AA647" i="9"/>
  <c r="Z647" i="9" s="1"/>
  <c r="Y112" i="9"/>
  <c r="AA112" i="9"/>
  <c r="Z112" i="9" s="1"/>
  <c r="Y596" i="9"/>
  <c r="AA596" i="9"/>
  <c r="Z596" i="9" s="1"/>
  <c r="Y581" i="9"/>
  <c r="AA581" i="9"/>
  <c r="Z581" i="9" s="1"/>
  <c r="Y187" i="9"/>
  <c r="AA187" i="9"/>
  <c r="Z187" i="9" s="1"/>
  <c r="Y659" i="9"/>
  <c r="AA659" i="9"/>
  <c r="Z659" i="9" s="1"/>
  <c r="Y531" i="9"/>
  <c r="AA531" i="9"/>
  <c r="Z531" i="9" s="1"/>
  <c r="Y367" i="9"/>
  <c r="AA367" i="9"/>
  <c r="Z367" i="9" s="1"/>
  <c r="Y638" i="9"/>
  <c r="AA638" i="9"/>
  <c r="Z638" i="9" s="1"/>
  <c r="Y564" i="9"/>
  <c r="AA564" i="9"/>
  <c r="Z564" i="9" s="1"/>
  <c r="Y633" i="9"/>
  <c r="AA633" i="9"/>
  <c r="Z633" i="9" s="1"/>
  <c r="Y417" i="9"/>
  <c r="AA417" i="9"/>
  <c r="Z417" i="9" s="1"/>
  <c r="Y152" i="9"/>
  <c r="AA152" i="9"/>
  <c r="Z152" i="9" s="1"/>
  <c r="Y521" i="9"/>
  <c r="AA521" i="9"/>
  <c r="Z521" i="9" s="1"/>
  <c r="Y457" i="9"/>
  <c r="AA457" i="9"/>
  <c r="Z457" i="9" s="1"/>
  <c r="Y300" i="9"/>
  <c r="AA300" i="9"/>
  <c r="Z300" i="9" s="1"/>
  <c r="Y359" i="9"/>
  <c r="AA359" i="9"/>
  <c r="Z359" i="9" s="1"/>
  <c r="Y625" i="9"/>
  <c r="AA625" i="9"/>
  <c r="Z625" i="9" s="1"/>
  <c r="Y9" i="9"/>
  <c r="AA9" i="9"/>
  <c r="Z9" i="9" s="1"/>
  <c r="Y283" i="9"/>
  <c r="AA283" i="9"/>
  <c r="Z283" i="9" s="1"/>
  <c r="Y609" i="9"/>
  <c r="AA609" i="9"/>
  <c r="Z609" i="9" s="1"/>
  <c r="Y168" i="9"/>
  <c r="AA168" i="9"/>
  <c r="Z168" i="9" s="1"/>
  <c r="Y650" i="9"/>
  <c r="AA650" i="9"/>
  <c r="Z650" i="9" s="1"/>
  <c r="Y437" i="9"/>
  <c r="AA437" i="9"/>
  <c r="Z437" i="9" s="1"/>
  <c r="Y646" i="9"/>
  <c r="AA646" i="9"/>
  <c r="Z646" i="9" s="1"/>
  <c r="Y605" i="9"/>
  <c r="AA605" i="9"/>
  <c r="Z605" i="9" s="1"/>
  <c r="Y614" i="9"/>
  <c r="AA614" i="9"/>
  <c r="Z614" i="9" s="1"/>
  <c r="Y527" i="9"/>
  <c r="AA527" i="9"/>
  <c r="Z527" i="9" s="1"/>
  <c r="Y83" i="9"/>
  <c r="AA83" i="9"/>
  <c r="Z83" i="9" s="1"/>
  <c r="Y420" i="9"/>
  <c r="AA420" i="9"/>
  <c r="Z420" i="9" s="1"/>
  <c r="Y418" i="9"/>
  <c r="AA418" i="9"/>
  <c r="Z418" i="9" s="1"/>
  <c r="Y217" i="9"/>
  <c r="AA217" i="9"/>
  <c r="Z217" i="9" s="1"/>
  <c r="Y655" i="9"/>
  <c r="AA655" i="9"/>
  <c r="Z655" i="9" s="1"/>
  <c r="Y516" i="9"/>
  <c r="AA516" i="9"/>
  <c r="Z516" i="9" s="1"/>
  <c r="Y589" i="9"/>
  <c r="AA589" i="9"/>
  <c r="Z589" i="9" s="1"/>
  <c r="Y706" i="9"/>
  <c r="AA706" i="9"/>
  <c r="Z706" i="9" s="1"/>
  <c r="Y669" i="9"/>
  <c r="AA669" i="9"/>
  <c r="Z669" i="9" s="1"/>
  <c r="Y405" i="9"/>
  <c r="AA405" i="9"/>
  <c r="Z405" i="9" s="1"/>
  <c r="Y697" i="9"/>
  <c r="AA697" i="9"/>
  <c r="Z697" i="9" s="1"/>
  <c r="Y658" i="9"/>
  <c r="AA658" i="9"/>
  <c r="Z658" i="9" s="1"/>
  <c r="Y727" i="9"/>
  <c r="AA727" i="9"/>
  <c r="Z727" i="9" s="1"/>
  <c r="Y207" i="9"/>
  <c r="AA207" i="9"/>
  <c r="Z207" i="9" s="1"/>
  <c r="Y618" i="9"/>
  <c r="AA618" i="9"/>
  <c r="Z618" i="9" s="1"/>
  <c r="Y676" i="9"/>
  <c r="AA676" i="9"/>
  <c r="Z676" i="9" s="1"/>
  <c r="Y510" i="9"/>
  <c r="AA510" i="9"/>
  <c r="Z510" i="9" s="1"/>
  <c r="Y665" i="9"/>
  <c r="AA665" i="9"/>
  <c r="Z665" i="9" s="1"/>
  <c r="Y707" i="9"/>
  <c r="AA707" i="9"/>
  <c r="Z707" i="9" s="1"/>
  <c r="Y439" i="9"/>
  <c r="AA439" i="9"/>
  <c r="Z439" i="9" s="1"/>
  <c r="Y675" i="9"/>
  <c r="AA675" i="9"/>
  <c r="Z675" i="9" s="1"/>
  <c r="Y682" i="9"/>
  <c r="AA682" i="9"/>
  <c r="Z682" i="9" s="1"/>
  <c r="Y18" i="9"/>
  <c r="AA18" i="9"/>
  <c r="Z18" i="9" s="1"/>
  <c r="Y242" i="9"/>
  <c r="AA242" i="9"/>
  <c r="Z242" i="9" s="1"/>
  <c r="Y75" i="9"/>
  <c r="AA75" i="9"/>
  <c r="Z75" i="9" s="1"/>
  <c r="Y67" i="9"/>
  <c r="AA67" i="9"/>
  <c r="Z67" i="9" s="1"/>
  <c r="Y132" i="9"/>
  <c r="AA132" i="9"/>
  <c r="Z132" i="9" s="1"/>
  <c r="Y143" i="9"/>
  <c r="AA143" i="9"/>
  <c r="Z143" i="9" s="1"/>
  <c r="Y514" i="9"/>
  <c r="AA514" i="9"/>
  <c r="Z514" i="9" s="1"/>
  <c r="Y304" i="9"/>
  <c r="AA304" i="9"/>
  <c r="Z304" i="9" s="1"/>
  <c r="Y110" i="9"/>
  <c r="AA110" i="9"/>
  <c r="Z110" i="9" s="1"/>
  <c r="Y133" i="9"/>
  <c r="AA133" i="9"/>
  <c r="Z133" i="9" s="1"/>
  <c r="Y241" i="9"/>
  <c r="AA241" i="9"/>
  <c r="Z241" i="9" s="1"/>
  <c r="Y181" i="9"/>
  <c r="AA181" i="9"/>
  <c r="Z181" i="9" s="1"/>
  <c r="Y208" i="9"/>
  <c r="AA208" i="9"/>
  <c r="Z208" i="9" s="1"/>
  <c r="Y101" i="9"/>
  <c r="AA101" i="9"/>
  <c r="Z101" i="9" s="1"/>
  <c r="Y239" i="9"/>
  <c r="AA239" i="9"/>
  <c r="Z239" i="9" s="1"/>
  <c r="Y230" i="9"/>
  <c r="AA230" i="9"/>
  <c r="Z230" i="9" s="1"/>
  <c r="Y566" i="9"/>
  <c r="AA566" i="9"/>
  <c r="Z566" i="9" s="1"/>
  <c r="Y281" i="9"/>
  <c r="AA281" i="9"/>
  <c r="Z281" i="9" s="1"/>
  <c r="Y339" i="9"/>
  <c r="AA339" i="9"/>
  <c r="Z339" i="9" s="1"/>
  <c r="Y328" i="9"/>
  <c r="AA328" i="9"/>
  <c r="Z328" i="9" s="1"/>
  <c r="Y205" i="9"/>
  <c r="AA205" i="9"/>
  <c r="Z205" i="9" s="1"/>
  <c r="Y231" i="9"/>
  <c r="AA231" i="9"/>
  <c r="Z231" i="9" s="1"/>
  <c r="Y311" i="9"/>
  <c r="AA311" i="9"/>
  <c r="Z311" i="9" s="1"/>
  <c r="Y363" i="9"/>
  <c r="AA363" i="9"/>
  <c r="Z363" i="9" s="1"/>
  <c r="Y74" i="9"/>
  <c r="AA74" i="9"/>
  <c r="Z74" i="9" s="1"/>
  <c r="Y387" i="9"/>
  <c r="M16" i="8" s="1"/>
  <c r="AA387" i="9"/>
  <c r="Z387" i="9" s="1"/>
  <c r="Y298" i="9"/>
  <c r="AA298" i="9"/>
  <c r="Z298" i="9" s="1"/>
  <c r="Y274" i="9"/>
  <c r="AA274" i="9"/>
  <c r="Z274" i="9" s="1"/>
  <c r="Y172" i="9"/>
  <c r="AA172" i="9"/>
  <c r="Z172" i="9" s="1"/>
  <c r="Y330" i="9"/>
  <c r="AA330" i="9"/>
  <c r="Z330" i="9" s="1"/>
  <c r="Y519" i="9"/>
  <c r="AA519" i="9"/>
  <c r="Z519" i="9" s="1"/>
  <c r="Y266" i="9"/>
  <c r="AA266" i="9"/>
  <c r="Z266" i="9" s="1"/>
  <c r="Y199" i="9"/>
  <c r="AA199" i="9"/>
  <c r="Z199" i="9" s="1"/>
  <c r="Y427" i="9"/>
  <c r="AA427" i="9"/>
  <c r="Z427" i="9" s="1"/>
  <c r="Y438" i="9"/>
  <c r="AA438" i="9"/>
  <c r="Z438" i="9" s="1"/>
  <c r="Y441" i="9"/>
  <c r="AA441" i="9"/>
  <c r="Z441" i="9" s="1"/>
  <c r="Y444" i="9"/>
  <c r="AA444" i="9"/>
  <c r="Z444" i="9" s="1"/>
  <c r="Y442" i="9"/>
  <c r="AA442" i="9"/>
  <c r="Z442" i="9" s="1"/>
  <c r="Y257" i="9"/>
  <c r="AA257" i="9"/>
  <c r="Z257" i="9" s="1"/>
  <c r="Y391" i="9"/>
  <c r="AA391" i="9"/>
  <c r="Z391" i="9" s="1"/>
  <c r="Y97" i="9"/>
  <c r="AA97" i="9"/>
  <c r="Z97" i="9" s="1"/>
  <c r="Y507" i="9"/>
  <c r="AA507" i="9"/>
  <c r="Z507" i="9" s="1"/>
  <c r="Y156" i="9"/>
  <c r="AA156" i="9"/>
  <c r="Z156" i="9" s="1"/>
  <c r="Y471" i="9"/>
  <c r="AA471" i="9"/>
  <c r="Z471" i="9" s="1"/>
  <c r="Y145" i="9"/>
  <c r="AA145" i="9"/>
  <c r="Z145" i="9" s="1"/>
  <c r="Y268" i="9"/>
  <c r="AA268" i="9"/>
  <c r="Z268" i="9" s="1"/>
  <c r="Y147" i="9"/>
  <c r="AA147" i="9"/>
  <c r="Z147" i="9" s="1"/>
  <c r="Y261" i="9"/>
  <c r="AA261" i="9"/>
  <c r="Z261" i="9" s="1"/>
  <c r="Y540" i="9"/>
  <c r="AA540" i="9"/>
  <c r="Z540" i="9" s="1"/>
  <c r="Y42" i="9"/>
  <c r="AA42" i="9"/>
  <c r="Z42" i="9" s="1"/>
  <c r="Y361" i="9"/>
  <c r="AA361" i="9"/>
  <c r="Z361" i="9" s="1"/>
  <c r="Y558" i="9"/>
  <c r="AA558" i="9"/>
  <c r="Z558" i="9" s="1"/>
  <c r="Y572" i="9"/>
  <c r="AA572" i="9"/>
  <c r="Z572" i="9" s="1"/>
  <c r="Y374" i="9"/>
  <c r="AA374" i="9"/>
  <c r="Z374" i="9" s="1"/>
  <c r="Y424" i="9"/>
  <c r="AA424" i="9"/>
  <c r="Z424" i="9" s="1"/>
  <c r="Y481" i="9"/>
  <c r="AA481" i="9"/>
  <c r="Z481" i="9" s="1"/>
  <c r="Y462" i="9"/>
  <c r="AA462" i="9"/>
  <c r="Z462" i="9" s="1"/>
  <c r="Y546" i="9"/>
  <c r="AA546" i="9"/>
  <c r="Z546" i="9" s="1"/>
  <c r="Y432" i="9"/>
  <c r="AA432" i="9"/>
  <c r="Z432" i="9" s="1"/>
  <c r="Y289" i="9"/>
  <c r="AA289" i="9"/>
  <c r="Z289" i="9" s="1"/>
  <c r="Y118" i="9"/>
  <c r="AA118" i="9"/>
  <c r="Z118" i="9" s="1"/>
  <c r="Y626" i="9"/>
  <c r="AA626" i="9"/>
  <c r="Z626" i="9" s="1"/>
  <c r="Y288" i="9"/>
  <c r="AA288" i="9"/>
  <c r="Z288" i="9" s="1"/>
  <c r="Y493" i="9"/>
  <c r="AA493" i="9"/>
  <c r="Z493" i="9" s="1"/>
  <c r="Y517" i="9"/>
  <c r="AA517" i="9"/>
  <c r="Z517" i="9" s="1"/>
  <c r="Y738" i="9"/>
  <c r="AA738" i="9"/>
  <c r="Z738" i="9" s="1"/>
  <c r="Y711" i="9"/>
  <c r="AA711" i="9"/>
  <c r="Z711" i="9" s="1"/>
  <c r="Y376" i="9"/>
  <c r="AA376" i="9"/>
  <c r="Z376" i="9" s="1"/>
  <c r="Y332" i="9"/>
  <c r="AA332" i="9"/>
  <c r="Z332" i="9" s="1"/>
  <c r="Y643" i="9"/>
  <c r="AA643" i="9"/>
  <c r="Z643" i="9" s="1"/>
  <c r="Y399" i="9"/>
  <c r="AA399" i="9"/>
  <c r="Z399" i="9" s="1"/>
  <c r="Y623" i="9"/>
  <c r="AA623" i="9"/>
  <c r="Z623" i="9" s="1"/>
  <c r="Y469" i="9"/>
  <c r="AA469" i="9"/>
  <c r="Z469" i="9" s="1"/>
  <c r="Y603" i="9"/>
  <c r="AA603" i="9"/>
  <c r="Z603" i="9" s="1"/>
  <c r="Y568" i="9"/>
  <c r="AA568" i="9"/>
  <c r="Z568" i="9" s="1"/>
  <c r="Y406" i="9"/>
  <c r="AA406" i="9"/>
  <c r="Z406" i="9" s="1"/>
  <c r="Y689" i="9"/>
  <c r="AA689" i="9"/>
  <c r="Z689" i="9" s="1"/>
  <c r="Y611" i="9"/>
  <c r="AA611" i="9"/>
  <c r="Z611" i="9" s="1"/>
  <c r="Y267" i="9"/>
  <c r="AA267" i="9"/>
  <c r="Z267" i="9" s="1"/>
  <c r="Y600" i="9"/>
  <c r="AA600" i="9"/>
  <c r="Z600" i="9" s="1"/>
  <c r="Y639" i="9"/>
  <c r="AA639" i="9"/>
  <c r="Z639" i="9" s="1"/>
  <c r="Y657" i="9"/>
  <c r="AA657" i="9"/>
  <c r="Z657" i="9" s="1"/>
  <c r="Y700" i="9"/>
  <c r="AA700" i="9"/>
  <c r="Z700" i="9" s="1"/>
  <c r="Y396" i="9"/>
  <c r="AA396" i="9"/>
  <c r="Z396" i="9" s="1"/>
  <c r="Y730" i="9"/>
  <c r="AA730" i="9"/>
  <c r="Z730" i="9" s="1"/>
  <c r="Y602" i="9"/>
  <c r="AA602" i="9"/>
  <c r="Z602" i="9" s="1"/>
  <c r="Y400" i="9"/>
  <c r="AA400" i="9"/>
  <c r="Z400" i="9" s="1"/>
  <c r="Y592" i="9"/>
  <c r="AA592" i="9"/>
  <c r="Z592" i="9" s="1"/>
  <c r="Y388" i="9"/>
  <c r="AA388" i="9"/>
  <c r="Z388" i="9" s="1"/>
  <c r="Y690" i="9"/>
  <c r="AA690" i="9"/>
  <c r="Z690" i="9" s="1"/>
  <c r="Y708" i="9"/>
  <c r="AA708" i="9"/>
  <c r="Z708" i="9" s="1"/>
  <c r="Y302" i="9"/>
  <c r="AA302" i="9"/>
  <c r="Z302" i="9" s="1"/>
  <c r="Y561" i="9"/>
  <c r="AA561" i="9"/>
  <c r="Z561" i="9" s="1"/>
  <c r="Y383" i="9"/>
  <c r="M12" i="8" s="1"/>
  <c r="AA383" i="9"/>
  <c r="Z383" i="9" s="1"/>
  <c r="Y691" i="9"/>
  <c r="AA691" i="9"/>
  <c r="Z691" i="9" s="1"/>
  <c r="AA36" i="9"/>
  <c r="Z36" i="9" s="1"/>
  <c r="Y36" i="9"/>
  <c r="H70" i="12" l="1"/>
  <c r="T70" i="12" s="1"/>
  <c r="T78" i="12" s="1"/>
  <c r="S68" i="12"/>
  <c r="S74" i="12" s="1"/>
  <c r="S72" i="12"/>
  <c r="T79" i="12" s="1"/>
  <c r="L24" i="12"/>
  <c r="G24" i="12"/>
  <c r="K24" i="12"/>
  <c r="R24" i="12"/>
  <c r="J24" i="12"/>
  <c r="O24" i="12"/>
  <c r="Q24" i="12"/>
  <c r="I24" i="12"/>
  <c r="P24" i="12"/>
  <c r="H24" i="12"/>
  <c r="N24" i="12"/>
  <c r="T23" i="12"/>
  <c r="M24" i="12"/>
  <c r="Q48" i="12"/>
  <c r="I48" i="12"/>
  <c r="P48" i="12"/>
  <c r="H48" i="12"/>
  <c r="O48" i="12"/>
  <c r="G48" i="12"/>
  <c r="L48" i="12"/>
  <c r="N48" i="12"/>
  <c r="M48" i="12"/>
  <c r="T47" i="12"/>
  <c r="K48" i="12"/>
  <c r="R48" i="12"/>
  <c r="J48" i="12"/>
  <c r="T46" i="12"/>
  <c r="T54" i="12" s="1"/>
  <c r="S44" i="12"/>
  <c r="S50" i="12" s="1"/>
  <c r="S52" i="12" s="1"/>
  <c r="T22" i="12"/>
  <c r="T30" i="12" s="1"/>
  <c r="S20" i="12"/>
  <c r="S26" i="12" s="1"/>
  <c r="G69" i="12"/>
  <c r="H60" i="12"/>
  <c r="S21" i="12"/>
  <c r="S27" i="12" s="1"/>
  <c r="S68" i="11"/>
  <c r="A65" i="11"/>
  <c r="A66" i="11" s="1"/>
  <c r="A68" i="11" s="1"/>
  <c r="A69" i="11" s="1"/>
  <c r="A70" i="11" s="1"/>
  <c r="A71" i="11" s="1"/>
  <c r="A72" i="11" s="1"/>
  <c r="A74" i="11" s="1"/>
  <c r="A75" i="11" s="1"/>
  <c r="A76" i="11" s="1"/>
  <c r="A78" i="11" s="1"/>
  <c r="A79" i="11" s="1"/>
  <c r="A81" i="11" s="1"/>
  <c r="A83" i="11" s="1"/>
  <c r="S69" i="11"/>
  <c r="S75" i="11" s="1"/>
  <c r="O48" i="11"/>
  <c r="S45" i="11"/>
  <c r="S51" i="11" s="1"/>
  <c r="H46" i="11"/>
  <c r="T46" i="11" s="1"/>
  <c r="T54" i="11" s="1"/>
  <c r="S44" i="11"/>
  <c r="R48" i="11"/>
  <c r="Q48" i="11"/>
  <c r="L48" i="11"/>
  <c r="J48" i="11"/>
  <c r="N48" i="11"/>
  <c r="M48" i="11"/>
  <c r="P48" i="11"/>
  <c r="K48" i="11"/>
  <c r="S21" i="11"/>
  <c r="S27" i="11" s="1"/>
  <c r="O72" i="11"/>
  <c r="G72" i="11"/>
  <c r="Q72" i="11"/>
  <c r="P72" i="11"/>
  <c r="N72" i="11"/>
  <c r="I72" i="11"/>
  <c r="M72" i="11"/>
  <c r="T71" i="11"/>
  <c r="R72" i="11"/>
  <c r="L72" i="11"/>
  <c r="J72" i="11"/>
  <c r="K72" i="11"/>
  <c r="H72" i="11"/>
  <c r="T47" i="11"/>
  <c r="S50" i="11"/>
  <c r="S74" i="11"/>
  <c r="G70" i="11"/>
  <c r="T70" i="11" s="1"/>
  <c r="T78" i="11" s="1"/>
  <c r="L24" i="11"/>
  <c r="O24" i="11"/>
  <c r="K24" i="11"/>
  <c r="M24" i="11"/>
  <c r="R24" i="11"/>
  <c r="J24" i="11"/>
  <c r="G24" i="11"/>
  <c r="T23" i="11"/>
  <c r="Q24" i="11"/>
  <c r="I24" i="11"/>
  <c r="N24" i="11"/>
  <c r="P24" i="11"/>
  <c r="H24" i="11"/>
  <c r="G22" i="11"/>
  <c r="T22" i="11" s="1"/>
  <c r="T30" i="11" s="1"/>
  <c r="S20" i="11"/>
  <c r="S26" i="11" s="1"/>
  <c r="S60" i="10"/>
  <c r="S66" i="10" s="1"/>
  <c r="K63" i="10"/>
  <c r="M63" i="10"/>
  <c r="N63" i="10"/>
  <c r="R63" i="10"/>
  <c r="I63" i="10"/>
  <c r="Q63" i="10"/>
  <c r="O63" i="10"/>
  <c r="H63" i="10"/>
  <c r="P63" i="10"/>
  <c r="J63" i="10"/>
  <c r="T62" i="10"/>
  <c r="L63" i="10"/>
  <c r="T61" i="10"/>
  <c r="T69" i="10" s="1"/>
  <c r="S59" i="10"/>
  <c r="S65" i="10" s="1"/>
  <c r="S36" i="10"/>
  <c r="Q39" i="10"/>
  <c r="Q38" i="10"/>
  <c r="I38" i="10"/>
  <c r="I39" i="10"/>
  <c r="N39" i="10"/>
  <c r="N38" i="10"/>
  <c r="P38" i="10"/>
  <c r="P39" i="10"/>
  <c r="K38" i="10"/>
  <c r="K39" i="10"/>
  <c r="L38" i="10"/>
  <c r="L39" i="10"/>
  <c r="J38" i="10"/>
  <c r="J39" i="10"/>
  <c r="O38" i="10"/>
  <c r="O39" i="10"/>
  <c r="M39" i="10"/>
  <c r="M38" i="10"/>
  <c r="R38" i="10"/>
  <c r="R39" i="10"/>
  <c r="G42" i="10"/>
  <c r="H42" i="10"/>
  <c r="G38" i="10"/>
  <c r="G39" i="10"/>
  <c r="H38" i="10"/>
  <c r="H39" i="10"/>
  <c r="T19" i="10"/>
  <c r="T27" i="10" s="1"/>
  <c r="S18" i="10"/>
  <c r="S24" i="10" s="1"/>
  <c r="S17" i="10"/>
  <c r="S23" i="10" s="1"/>
  <c r="M27" i="8"/>
  <c r="M17" i="8"/>
  <c r="M19" i="8"/>
  <c r="M35" i="8"/>
  <c r="M33" i="8"/>
  <c r="M23" i="8"/>
  <c r="M14" i="8"/>
  <c r="M26" i="8"/>
  <c r="M34" i="8"/>
  <c r="M31" i="8"/>
  <c r="M22" i="8"/>
  <c r="M30" i="8"/>
  <c r="M25" i="8"/>
  <c r="M20" i="8"/>
  <c r="M13" i="8"/>
  <c r="M21" i="8"/>
  <c r="M29" i="8"/>
  <c r="M28" i="8"/>
  <c r="M15" i="8"/>
  <c r="M24" i="8"/>
  <c r="M32" i="8"/>
  <c r="M18" i="8"/>
  <c r="U60" i="8"/>
  <c r="M2" i="8"/>
  <c r="M81" i="8"/>
  <c r="M53" i="8"/>
  <c r="M49" i="8"/>
  <c r="M41" i="8"/>
  <c r="M37" i="8"/>
  <c r="M90" i="8"/>
  <c r="M58" i="8"/>
  <c r="M74" i="8"/>
  <c r="M66" i="8"/>
  <c r="M65" i="8"/>
  <c r="M80" i="8"/>
  <c r="M45" i="8"/>
  <c r="M82" i="8"/>
  <c r="M57" i="8"/>
  <c r="M89" i="8"/>
  <c r="M9" i="8"/>
  <c r="M56" i="8"/>
  <c r="M69" i="8"/>
  <c r="M5" i="8"/>
  <c r="M72" i="8"/>
  <c r="M8" i="8"/>
  <c r="M87" i="8"/>
  <c r="M79" i="8"/>
  <c r="M71" i="8"/>
  <c r="M63" i="8"/>
  <c r="M55" i="8"/>
  <c r="M47" i="8"/>
  <c r="M39" i="8"/>
  <c r="M7" i="8"/>
  <c r="M93" i="8"/>
  <c r="M77" i="8"/>
  <c r="M61" i="8"/>
  <c r="M10" i="8"/>
  <c r="M64" i="8"/>
  <c r="M85" i="8"/>
  <c r="M73" i="8"/>
  <c r="M48" i="8"/>
  <c r="M42" i="8"/>
  <c r="M50" i="8"/>
  <c r="M88" i="8"/>
  <c r="M92" i="8"/>
  <c r="M84" i="8"/>
  <c r="M76" i="8"/>
  <c r="M68" i="8"/>
  <c r="M60" i="8"/>
  <c r="M52" i="8"/>
  <c r="M44" i="8"/>
  <c r="M36" i="8"/>
  <c r="M4" i="8"/>
  <c r="M91" i="8"/>
  <c r="M83" i="8"/>
  <c r="M75" i="8"/>
  <c r="M67" i="8"/>
  <c r="M59" i="8"/>
  <c r="M51" i="8"/>
  <c r="M43" i="8"/>
  <c r="M11" i="8"/>
  <c r="M3" i="8"/>
  <c r="M94" i="8"/>
  <c r="M86" i="8"/>
  <c r="M78" i="8"/>
  <c r="M70" i="8"/>
  <c r="M62" i="8"/>
  <c r="M54" i="8"/>
  <c r="M46" i="8"/>
  <c r="M38" i="8"/>
  <c r="M6" i="8"/>
  <c r="S48" i="12" l="1"/>
  <c r="T55" i="12" s="1"/>
  <c r="H69" i="12"/>
  <c r="I60" i="12"/>
  <c r="S28" i="12"/>
  <c r="T82" i="12"/>
  <c r="S24" i="12"/>
  <c r="T31" i="12" s="1"/>
  <c r="S28" i="11"/>
  <c r="S76" i="11"/>
  <c r="T85" i="11" s="1"/>
  <c r="S52" i="11"/>
  <c r="S48" i="11"/>
  <c r="T55" i="11" s="1"/>
  <c r="T82" i="11"/>
  <c r="S24" i="11"/>
  <c r="T31" i="11" s="1"/>
  <c r="S72" i="11"/>
  <c r="T79" i="11" s="1"/>
  <c r="S67" i="10"/>
  <c r="S63" i="10"/>
  <c r="S39" i="10"/>
  <c r="S45" i="10" s="1"/>
  <c r="K42" i="10"/>
  <c r="N42" i="10"/>
  <c r="T40" i="10"/>
  <c r="T48" i="10" s="1"/>
  <c r="P42" i="10"/>
  <c r="O42" i="10"/>
  <c r="Q42" i="10"/>
  <c r="M42" i="10"/>
  <c r="J42" i="10"/>
  <c r="I42" i="10"/>
  <c r="L42" i="10"/>
  <c r="R42" i="10"/>
  <c r="T41" i="10"/>
  <c r="S38" i="10"/>
  <c r="S44" i="10" s="1"/>
  <c r="S25" i="10"/>
  <c r="T102" i="8"/>
  <c r="T103" i="8"/>
  <c r="T105" i="8"/>
  <c r="T98" i="8"/>
  <c r="T96" i="8"/>
  <c r="T104" i="8"/>
  <c r="T97" i="8"/>
  <c r="T99" i="8"/>
  <c r="T100" i="8"/>
  <c r="T101" i="8"/>
  <c r="T58" i="8"/>
  <c r="T57" i="8"/>
  <c r="T59" i="8"/>
  <c r="U61" i="8"/>
  <c r="T60" i="8"/>
  <c r="T84" i="12" l="1"/>
  <c r="I69" i="12"/>
  <c r="J60" i="12"/>
  <c r="T84" i="11"/>
  <c r="T86" i="11" s="1"/>
  <c r="S46" i="10"/>
  <c r="S42" i="10"/>
  <c r="T49" i="10" s="1"/>
  <c r="T106" i="8"/>
  <c r="T107" i="8" s="1"/>
  <c r="U62" i="8"/>
  <c r="T61" i="8"/>
  <c r="K60" i="12" l="1"/>
  <c r="J69" i="12"/>
  <c r="U63" i="8"/>
  <c r="T62" i="8"/>
  <c r="K69" i="12" l="1"/>
  <c r="L60" i="12"/>
  <c r="U64" i="8"/>
  <c r="T63" i="8"/>
  <c r="L69" i="12" l="1"/>
  <c r="M60" i="12"/>
  <c r="U65" i="8"/>
  <c r="T64" i="8"/>
  <c r="N60" i="12" l="1"/>
  <c r="M69" i="12"/>
  <c r="U66" i="8"/>
  <c r="T66" i="8" s="1"/>
  <c r="T65" i="8"/>
  <c r="N69" i="12" l="1"/>
  <c r="O60" i="12"/>
  <c r="T67" i="8"/>
  <c r="T68" i="8" s="1"/>
  <c r="O69" i="12" l="1"/>
  <c r="P60" i="12"/>
  <c r="P69" i="12" l="1"/>
  <c r="Q60" i="12"/>
  <c r="Q69" i="12" l="1"/>
  <c r="R60" i="12"/>
  <c r="R69" i="12" l="1"/>
  <c r="S69" i="12" s="1"/>
  <c r="S60" i="12"/>
  <c r="S75" i="12" s="1"/>
  <c r="S76" i="12" s="1"/>
  <c r="T85" i="12" s="1"/>
  <c r="T86" i="12" s="1"/>
</calcChain>
</file>

<file path=xl/sharedStrings.xml><?xml version="1.0" encoding="utf-8"?>
<sst xmlns="http://schemas.openxmlformats.org/spreadsheetml/2006/main" count="13285" uniqueCount="3765">
  <si>
    <t>SCHEDULE G-1</t>
  </si>
  <si>
    <t>PAGE 10 OF 28</t>
  </si>
  <si>
    <t>FLORIDA PUBLIC SERVICE COMMISSION</t>
  </si>
  <si>
    <t>TYPE OF DATA SHOWN</t>
  </si>
  <si>
    <t>LINE</t>
  </si>
  <si>
    <t>A/C</t>
  </si>
  <si>
    <t>BEGINNING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</si>
  <si>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</si>
  <si>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</si>
  <si>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</si>
  <si>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</si>
  <si>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</si>
  <si>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</si>
  <si>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</si>
  <si>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</si>
  <si>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</si>
  <si>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</si>
  <si>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</si>
  <si>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</si>
  <si>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13 MONTH</t>
  </si>
  <si>
    <t>NO.</t>
  </si>
  <si>
    <t>DESCRIPTION</t>
  </si>
  <si>
    <t>BALANCE</t>
  </si>
  <si>
    <t>AVERAGE</t>
  </si>
  <si>
    <t>ORGANIZATION</t>
  </si>
  <si>
    <t>MISC INTANGIBLE PLANT</t>
  </si>
  <si>
    <t>CUSTOMIZED SOFTWARE</t>
  </si>
  <si>
    <t>LAND AND LAND RIGHTS</t>
  </si>
  <si>
    <t>LAND RIGHTS / EASEMENTS</t>
  </si>
  <si>
    <t>STRUCTURES AND IMPROVEMENTS</t>
  </si>
  <si>
    <t>MAINS - STEEL</t>
  </si>
  <si>
    <t>MAINS - PLASTIC</t>
  </si>
  <si>
    <t>M &amp; R EQUIPMENT - GENERAL</t>
  </si>
  <si>
    <t>M &amp; R EQUIPMENT - CITY</t>
  </si>
  <si>
    <t>SERVICE LINES -S TEEL</t>
  </si>
  <si>
    <t>SERVICE LINES - PLASTIC</t>
  </si>
  <si>
    <t>METERS</t>
  </si>
  <si>
    <t>METER INSTALLATIONS</t>
  </si>
  <si>
    <t>REGULATORS</t>
  </si>
  <si>
    <t>REGULATOR INSTALL HOUSE</t>
  </si>
  <si>
    <t>M &amp; R EQUIPMENT - INDUSTRIAL</t>
  </si>
  <si>
    <t>OTHER EQUIPMENT</t>
  </si>
  <si>
    <t>STRUCTURES &amp; IMPROVEMENTS</t>
  </si>
  <si>
    <t>STRUCTURES AND IMPROVEMENTS-Leasehold</t>
  </si>
  <si>
    <t>OFFICE FURNITURE</t>
  </si>
  <si>
    <t>COMPUTER EQUIPMENT</t>
  </si>
  <si>
    <t>OFFICE EQUIPMENT/MACHINES</t>
  </si>
  <si>
    <t>AUTO &amp; TRUCK LESS THAN 1/2 TON</t>
  </si>
  <si>
    <t>AUTO &amp; TRUCK 3/4 - 1 TON</t>
  </si>
  <si>
    <t>TRAILERS, OTHER</t>
  </si>
  <si>
    <t>TRUCKS OVER 1 TON</t>
  </si>
  <si>
    <t>STORES EQUIPMENT</t>
  </si>
  <si>
    <t>TOOLS, SHOP, &amp; GARAGE EQUIPMENT</t>
  </si>
  <si>
    <t>CNG STATION EQUIPMENT</t>
  </si>
  <si>
    <t>POWER OPERATED EQUIPMENT</t>
  </si>
  <si>
    <t>COMMUNICATIONS EQUIPMENT</t>
  </si>
  <si>
    <t>MISC EQUIPMENT - GAS</t>
  </si>
  <si>
    <t xml:space="preserve">          TOTAL PLANT IN SERVICE</t>
  </si>
  <si>
    <t>DOCKET NO.:</t>
  </si>
  <si>
    <t>COMPRESSOR EQUIPMENT</t>
  </si>
  <si>
    <t>RNG PURIFICATION EQUIP</t>
  </si>
  <si>
    <t>LNG LIQUIFIED NATURAL GAS</t>
  </si>
  <si>
    <t>COMPANY:  PEOPLES GAS SYSTEM, INC.</t>
  </si>
  <si>
    <t>WITNESS: R. PARSONS</t>
  </si>
  <si>
    <t>PROJECTED TEST YEAR:      12/31/24</t>
  </si>
  <si>
    <t>RENEWABLE NATURAL GAS (RNG) 104</t>
  </si>
  <si>
    <t>20230023-GU</t>
  </si>
  <si>
    <t>SUPPORTING SCHEDULES:  G-1 p. 9, G-1 p.26-28</t>
  </si>
  <si>
    <t>RECAP SCHEDULES: E-6 p.1, G-1 p.7</t>
  </si>
  <si>
    <t>ESTIMATED PLANT BALANCES FOR THE YEAR ENDING  12/31/24</t>
  </si>
  <si>
    <t>PLANT FOR THE PROJECTED TEST YEAR.</t>
  </si>
  <si>
    <t xml:space="preserve">EXPLANATION:  PROVIDE A SCHEDULE CALCULATING A 13-MONTH AVERAGE UTILITY </t>
  </si>
  <si>
    <t>CALCULATION OF THE PROJECTED TEST YEAR RATE BASE</t>
  </si>
  <si>
    <t>WITNESS:  R. PARSONS</t>
  </si>
  <si>
    <t/>
  </si>
  <si>
    <t xml:space="preserve">DEPRECIATION RESERVE BALANCES </t>
  </si>
  <si>
    <t>PAGE 12 OF 28</t>
  </si>
  <si>
    <t xml:space="preserve"> </t>
  </si>
  <si>
    <t>EXPLANATION: PROVIDE THE DEPRECIATION RESERVE BALANCES FOR EACH ACCOUNT</t>
  </si>
  <si>
    <t>OR SUB-ACCOUNT TO WHICH AN INDIVIDUAL DEPRECIATION RATE IS APPLIED</t>
  </si>
  <si>
    <t>PROJECTED TEST YEAR:  12/31/24</t>
  </si>
  <si>
    <t>FOR THE PROJECTED TEST YEAR.</t>
  </si>
  <si>
    <t>DOCKET NO.:   20230023-GU</t>
  </si>
  <si>
    <t xml:space="preserve">   A/C</t>
  </si>
  <si>
    <t xml:space="preserve"> NO.</t>
  </si>
  <si>
    <t xml:space="preserve">   NO.</t>
  </si>
  <si>
    <t>Depr</t>
  </si>
  <si>
    <t>Rates</t>
  </si>
  <si>
    <t>RNG PURIFICATION EQUIP 104</t>
  </si>
  <si>
    <t>LABORATORY EQUIPMENT</t>
  </si>
  <si>
    <t>DEPRECIATION RESERVE</t>
  </si>
  <si>
    <t xml:space="preserve"> 108.02</t>
  </si>
  <si>
    <t xml:space="preserve"> R.W.I.P</t>
  </si>
  <si>
    <t>108</t>
  </si>
  <si>
    <t>TOTAL DEPRECIATION RESERVE</t>
  </si>
  <si>
    <t>TOTAL AMORTIZATION RESERVE</t>
  </si>
  <si>
    <t>TOTAL DEPR/AMORT RESERVE</t>
  </si>
  <si>
    <t>SUPPORTING SCHEDULES:  G1-11, G1-14</t>
  </si>
  <si>
    <t>RECAP SCHEDULES:  E-6 p.2, G-1 p.5, G-1 p.22-23</t>
  </si>
  <si>
    <t>Plant Balance in Filing</t>
  </si>
  <si>
    <t>Recalculated Depreciation Expense</t>
  </si>
  <si>
    <t>Peoples Gas System, Inc.</t>
  </si>
  <si>
    <t>MFR Reference</t>
  </si>
  <si>
    <t>MFR G1 page 12</t>
  </si>
  <si>
    <t>MFR G1 page 10</t>
  </si>
  <si>
    <t>Line</t>
  </si>
  <si>
    <t>No.</t>
  </si>
  <si>
    <t>Adjusted Depreciation Expense</t>
  </si>
  <si>
    <t>TOTAL</t>
  </si>
  <si>
    <t>Adjusted Retirements</t>
  </si>
  <si>
    <t>Cumulative Adjusted Retirements</t>
  </si>
  <si>
    <t>Depreciation Reserve in Filing</t>
  </si>
  <si>
    <t>MONTHLY PLANT ADDITIONS</t>
  </si>
  <si>
    <t>PAGE 27 OF 28</t>
  </si>
  <si>
    <t>EXPLANATION:  PROVIDE THE MONTHLY PLANT ADDITIONS BY ACCOUNT FOR</t>
  </si>
  <si>
    <t>TYPE OF DATA SHOWN:</t>
  </si>
  <si>
    <t>THE PROJECTED TEST YEAR.</t>
  </si>
  <si>
    <t>COMPANY:</t>
  </si>
  <si>
    <t>PEOPLES GAS SYSTEM, INC.</t>
  </si>
  <si>
    <t xml:space="preserve">            </t>
  </si>
  <si>
    <t>FRANCHISES AND CONSENTS</t>
  </si>
  <si>
    <t>PURIFICATION EQUIPMENT</t>
  </si>
  <si>
    <t>LNG PLANT</t>
  </si>
  <si>
    <t>COMPRESSOR STATION EQUIPMENT</t>
  </si>
  <si>
    <t>TOTAL ADDITIONS</t>
  </si>
  <si>
    <t>SUPPORTING SCHEDULES:  G-6 p.1</t>
  </si>
  <si>
    <t>RECAP SCHEDULES:  G-1 p.26</t>
  </si>
  <si>
    <t>Adjusted Plant Balance (due to retirements)</t>
  </si>
  <si>
    <t>Adjusted Depreciation Reserve Balance (due to retirements)</t>
  </si>
  <si>
    <t>Plant Balance Decrease (due to retirements)</t>
  </si>
  <si>
    <t>Depreciation Reserve Decrease (due to retirements)</t>
  </si>
  <si>
    <t>Net Change in Rate Base (due to retirements)</t>
  </si>
  <si>
    <t>Reduction in Depreciation Expense</t>
  </si>
  <si>
    <t>Cumulative Reduction in Depreciation Expense</t>
  </si>
  <si>
    <t>Reduction in Depreciation Reserve (due to lower Vehicle Depreciation Expense)</t>
  </si>
  <si>
    <t>UnitNumber</t>
  </si>
  <si>
    <t>StatusDescription</t>
  </si>
  <si>
    <t>AcquisitionDate</t>
  </si>
  <si>
    <t>InServiceDate</t>
  </si>
  <si>
    <t>Mileage</t>
  </si>
  <si>
    <t>ParkingLocation</t>
  </si>
  <si>
    <t>Description</t>
  </si>
  <si>
    <t>OwnerDepartment</t>
  </si>
  <si>
    <t>OwnerDescription</t>
  </si>
  <si>
    <t>LEV_2</t>
  </si>
  <si>
    <t>Book cost</t>
  </si>
  <si>
    <t>15-3012</t>
  </si>
  <si>
    <t>Active Unit</t>
  </si>
  <si>
    <t>OCA</t>
  </si>
  <si>
    <t>2006 FORD F-150</t>
  </si>
  <si>
    <t>H315400</t>
  </si>
  <si>
    <t>OCALA Operations - Home</t>
  </si>
  <si>
    <t>PGS</t>
  </si>
  <si>
    <t>15-4013</t>
  </si>
  <si>
    <t>2011 FORD F-250</t>
  </si>
  <si>
    <t>8 years or 140,000 miles</t>
  </si>
  <si>
    <t>01-2229</t>
  </si>
  <si>
    <t>DBROW</t>
  </si>
  <si>
    <t>2013 FORD TRANS CON</t>
  </si>
  <si>
    <t>H301400</t>
  </si>
  <si>
    <t>DBD Operations - Home</t>
  </si>
  <si>
    <t>Replace in 2023</t>
  </si>
  <si>
    <t>05-3012</t>
  </si>
  <si>
    <t>CHNLSD</t>
  </si>
  <si>
    <t>2010 TOYTA TACOMA FSS PILOT</t>
  </si>
  <si>
    <t>H302400</t>
  </si>
  <si>
    <t>TPA Operations - Home</t>
  </si>
  <si>
    <t>Replace in 2024</t>
  </si>
  <si>
    <t>09-3016</t>
  </si>
  <si>
    <t>DAY</t>
  </si>
  <si>
    <t>2013 FORD F-250</t>
  </si>
  <si>
    <t>H309400</t>
  </si>
  <si>
    <t>Daytona Operations - Home</t>
  </si>
  <si>
    <t>09-3017</t>
  </si>
  <si>
    <t>EUS</t>
  </si>
  <si>
    <t>H305400</t>
  </si>
  <si>
    <t>EUS Operations - Home</t>
  </si>
  <si>
    <t>11-3037</t>
  </si>
  <si>
    <t>SARSTA</t>
  </si>
  <si>
    <t>2009 TOYTA TACOMA</t>
  </si>
  <si>
    <t>H311400</t>
  </si>
  <si>
    <t>SAR Operations - Home</t>
  </si>
  <si>
    <t>11-3039</t>
  </si>
  <si>
    <t>2010 TOYTA TACOMA</t>
  </si>
  <si>
    <t>11-3041</t>
  </si>
  <si>
    <t>2012 FORD F-150</t>
  </si>
  <si>
    <t>03-3065</t>
  </si>
  <si>
    <t>STPETE</t>
  </si>
  <si>
    <t>H303400</t>
  </si>
  <si>
    <t>STP Operations - Home</t>
  </si>
  <si>
    <t>03-3069</t>
  </si>
  <si>
    <t>06-3070</t>
  </si>
  <si>
    <t>JAX</t>
  </si>
  <si>
    <t>H306400</t>
  </si>
  <si>
    <t>JAX Operations - Home</t>
  </si>
  <si>
    <t>03-3072</t>
  </si>
  <si>
    <t>2012 FORD F-250</t>
  </si>
  <si>
    <t>06-3073</t>
  </si>
  <si>
    <t>2013 FORD F-150</t>
  </si>
  <si>
    <t>02-3095</t>
  </si>
  <si>
    <t>FTMYER</t>
  </si>
  <si>
    <t>2008 TOYTA TACOMA</t>
  </si>
  <si>
    <t>H316400</t>
  </si>
  <si>
    <t>FT Myers Operations - Home</t>
  </si>
  <si>
    <t>02-3101</t>
  </si>
  <si>
    <t>02-3103</t>
  </si>
  <si>
    <t>2011 TOYTA TACOMA</t>
  </si>
  <si>
    <t>02-3104</t>
  </si>
  <si>
    <t>02-3105</t>
  </si>
  <si>
    <t>2011 TOYTA TACOMA FSS PILOT</t>
  </si>
  <si>
    <t>02-3109</t>
  </si>
  <si>
    <t>02-3110</t>
  </si>
  <si>
    <t>02-3111</t>
  </si>
  <si>
    <t>02-3112</t>
  </si>
  <si>
    <t>04-3112</t>
  </si>
  <si>
    <t>ORL</t>
  </si>
  <si>
    <t>H304400</t>
  </si>
  <si>
    <t>Orlando Operations - Home</t>
  </si>
  <si>
    <t>04-3113</t>
  </si>
  <si>
    <t>02-3114</t>
  </si>
  <si>
    <t>02-3115</t>
  </si>
  <si>
    <t>2014 FORD F-250</t>
  </si>
  <si>
    <t>02-3117</t>
  </si>
  <si>
    <t>04-3119</t>
  </si>
  <si>
    <t>04-3120</t>
  </si>
  <si>
    <t>04-3121</t>
  </si>
  <si>
    <t>01-3160</t>
  </si>
  <si>
    <t>01-3161</t>
  </si>
  <si>
    <t>01-3162</t>
  </si>
  <si>
    <t>01-3163</t>
  </si>
  <si>
    <t>01-3166</t>
  </si>
  <si>
    <t>01-3169</t>
  </si>
  <si>
    <t>FTLAUD</t>
  </si>
  <si>
    <t>H390010</t>
  </si>
  <si>
    <t>CRP Community Relations - Home</t>
  </si>
  <si>
    <t>11-4034</t>
  </si>
  <si>
    <t>2008 FORD F-350</t>
  </si>
  <si>
    <t>05-4038</t>
  </si>
  <si>
    <t>2010 FORD F-250</t>
  </si>
  <si>
    <t>11-4041</t>
  </si>
  <si>
    <t>11-4042</t>
  </si>
  <si>
    <t>11-4044</t>
  </si>
  <si>
    <t>06-4097</t>
  </si>
  <si>
    <t>01-1163</t>
  </si>
  <si>
    <t>2010 TOYTA CAMRY 4 DR</t>
  </si>
  <si>
    <t>02-1064</t>
  </si>
  <si>
    <t>2010 FORD EDGE</t>
  </si>
  <si>
    <t>H390491</t>
  </si>
  <si>
    <t>Operations Compliance - Home</t>
  </si>
  <si>
    <t>14-3025</t>
  </si>
  <si>
    <t>PANAMA</t>
  </si>
  <si>
    <t>H314400</t>
  </si>
  <si>
    <t>PAC Operations - Home</t>
  </si>
  <si>
    <t>14-3030</t>
  </si>
  <si>
    <t>14-4009</t>
  </si>
  <si>
    <t>15-3007</t>
  </si>
  <si>
    <t>2002 CHEV C1500</t>
  </si>
  <si>
    <t>15-3011</t>
  </si>
  <si>
    <t>2004 CHEV C1500</t>
  </si>
  <si>
    <t>15-3017</t>
  </si>
  <si>
    <t>2011 FORD F-150</t>
  </si>
  <si>
    <t>15-4002</t>
  </si>
  <si>
    <t>2002 FORD F-250</t>
  </si>
  <si>
    <t>15-4004</t>
  </si>
  <si>
    <t>2007 FORD F-350</t>
  </si>
  <si>
    <t>15-4005</t>
  </si>
  <si>
    <t>2007 FORD F-250</t>
  </si>
  <si>
    <t>01-2223</t>
  </si>
  <si>
    <t>2011 FORD E-250</t>
  </si>
  <si>
    <t>01-2249</t>
  </si>
  <si>
    <t>2013 FORD E-250</t>
  </si>
  <si>
    <t>09-3014</t>
  </si>
  <si>
    <t>09-3018</t>
  </si>
  <si>
    <t>2014 FORD F-150</t>
  </si>
  <si>
    <t>08-3027</t>
  </si>
  <si>
    <t>LKLND</t>
  </si>
  <si>
    <t>H308400</t>
  </si>
  <si>
    <t>Lakeland Operations - Home</t>
  </si>
  <si>
    <t>08-3029</t>
  </si>
  <si>
    <t>11-3040</t>
  </si>
  <si>
    <t>03-3071</t>
  </si>
  <si>
    <t>03-3074</t>
  </si>
  <si>
    <t>03-3075</t>
  </si>
  <si>
    <t>02-3108</t>
  </si>
  <si>
    <t>04-3114</t>
  </si>
  <si>
    <t>04-3115</t>
  </si>
  <si>
    <t>02-3116</t>
  </si>
  <si>
    <t>01-3165</t>
  </si>
  <si>
    <t>01-3167</t>
  </si>
  <si>
    <t>01-3168</t>
  </si>
  <si>
    <t>01-3170</t>
  </si>
  <si>
    <t>01-3171</t>
  </si>
  <si>
    <t>09-4027</t>
  </si>
  <si>
    <t>05-4033</t>
  </si>
  <si>
    <t>2002 CHEV C2500</t>
  </si>
  <si>
    <t>05-4039</t>
  </si>
  <si>
    <t>2011 FORD F-350</t>
  </si>
  <si>
    <t>05-4040</t>
  </si>
  <si>
    <t>04-4070</t>
  </si>
  <si>
    <t>2011 FORD F-450</t>
  </si>
  <si>
    <t>04-4071</t>
  </si>
  <si>
    <t>2014 FORD F-450</t>
  </si>
  <si>
    <t>06-4079</t>
  </si>
  <si>
    <t>1999 FORD F-450</t>
  </si>
  <si>
    <t>04-5018</t>
  </si>
  <si>
    <t>2006 GMC C5C042</t>
  </si>
  <si>
    <t>02-5024</t>
  </si>
  <si>
    <t>2014 FORD F-550</t>
  </si>
  <si>
    <t>01-5028</t>
  </si>
  <si>
    <t>2012 FORD F-550</t>
  </si>
  <si>
    <t>02-1066</t>
  </si>
  <si>
    <t>2012 FORD FUSION</t>
  </si>
  <si>
    <t>08-1066</t>
  </si>
  <si>
    <t>2010 TOYTA COROLLA 4</t>
  </si>
  <si>
    <t>14-1005</t>
  </si>
  <si>
    <t>2009 HONDA ELEMENT</t>
  </si>
  <si>
    <t>14-3029</t>
  </si>
  <si>
    <t>14-4003</t>
  </si>
  <si>
    <t>2006 GMC C5500</t>
  </si>
  <si>
    <t>15-4003</t>
  </si>
  <si>
    <t>2006 FORD F-550</t>
  </si>
  <si>
    <t>90-1136</t>
  </si>
  <si>
    <t>2011 FORD FUSION</t>
  </si>
  <si>
    <t>H390303</t>
  </si>
  <si>
    <t>PGS Training</t>
  </si>
  <si>
    <t>90-3030</t>
  </si>
  <si>
    <t>H331302</t>
  </si>
  <si>
    <t>EST Sales - TPI - Home</t>
  </si>
  <si>
    <t>TPI</t>
  </si>
  <si>
    <t>90-4025</t>
  </si>
  <si>
    <t>H390442</t>
  </si>
  <si>
    <t>Measurement &amp; Regulation - Home</t>
  </si>
  <si>
    <t>90-9311</t>
  </si>
  <si>
    <t>H330301</t>
  </si>
  <si>
    <t>Crp Corporate</t>
  </si>
  <si>
    <t>Unit Number 2</t>
  </si>
  <si>
    <t>asset_id</t>
  </si>
  <si>
    <t>asset_location</t>
  </si>
  <si>
    <t>business_segment</t>
  </si>
  <si>
    <t>depr_group</t>
  </si>
  <si>
    <t>ldg_description</t>
  </si>
  <si>
    <t>eng_in_service_year</t>
  </si>
  <si>
    <t>ext_asset_location</t>
  </si>
  <si>
    <t>external_depr_code</t>
  </si>
  <si>
    <t>external_location_id</t>
  </si>
  <si>
    <t>ferc_plt_acct_id</t>
  </si>
  <si>
    <t>gl_account</t>
  </si>
  <si>
    <t>in_service_year</t>
  </si>
  <si>
    <t>serial_number</t>
  </si>
  <si>
    <t>utility_account</t>
  </si>
  <si>
    <t>vintage</t>
  </si>
  <si>
    <t>ldg_work_order_description</t>
  </si>
  <si>
    <t>ldg_work_order_number</t>
  </si>
  <si>
    <t>month</t>
  </si>
  <si>
    <t>quantity</t>
  </si>
  <si>
    <t>book_cost</t>
  </si>
  <si>
    <t>allocated_reserve</t>
  </si>
  <si>
    <t>net_book_value</t>
  </si>
  <si>
    <t>Unit Number</t>
  </si>
  <si>
    <t>01-09-Local Operations - Ridgewood Ave</t>
  </si>
  <si>
    <t>09 - DAYTONA</t>
  </si>
  <si>
    <t>001 / 09 - DAYTONA / 39202</t>
  </si>
  <si>
    <t>2010 FORD F-250  09-4027</t>
  </si>
  <si>
    <t>001-10-204</t>
  </si>
  <si>
    <t>001-739</t>
  </si>
  <si>
    <t>001-09</t>
  </si>
  <si>
    <t>1010000-Utility Plant in Service</t>
  </si>
  <si>
    <t>VIN-1FTSX2A58AEA11164</t>
  </si>
  <si>
    <t>39202 09 Auto&amp;Truck 3/4 - 1 ton</t>
  </si>
  <si>
    <t>2010</t>
  </si>
  <si>
    <t>D0013003</t>
  </si>
  <si>
    <t>12/2022</t>
  </si>
  <si>
    <t>146701/</t>
  </si>
  <si>
    <t>01-14-Local Operations - 23rd St</t>
  </si>
  <si>
    <t>14 - PANAMA CITY</t>
  </si>
  <si>
    <t>001 / 14 - PANAMA CITY / 39204</t>
  </si>
  <si>
    <t>048-00 BACKHOE</t>
  </si>
  <si>
    <t>001-15-016</t>
  </si>
  <si>
    <t>001-515</t>
  </si>
  <si>
    <t>001-14</t>
  </si>
  <si>
    <t>146701/1JKOBS305SA090022</t>
  </si>
  <si>
    <t>39204 14 Trailers, Other</t>
  </si>
  <si>
    <t>1997</t>
  </si>
  <si>
    <t>TRAILER - FOR BACKHOE INTERSTATE TRAILER MOD 18BST</t>
  </si>
  <si>
    <t>WFG-ACQUIST</t>
  </si>
  <si>
    <t>01-1152</t>
  </si>
  <si>
    <t>01-01-Miami-Dade County</t>
  </si>
  <si>
    <t>01 - DADE - BROWARD</t>
  </si>
  <si>
    <t>001 / 01 - DADE - BROWARD / 39201</t>
  </si>
  <si>
    <t>044-00 AUTOMOBILES</t>
  </si>
  <si>
    <t>001-2-14</t>
  </si>
  <si>
    <t>001-482</t>
  </si>
  <si>
    <t>001-01</t>
  </si>
  <si>
    <t>01-1152/5j6yh18388l010201</t>
  </si>
  <si>
    <t>39201 01 Autos &amp; Trucks up to 1/2 t</t>
  </si>
  <si>
    <t>2008</t>
  </si>
  <si>
    <t>2008 Honda Element 01-1152</t>
  </si>
  <si>
    <t>D0008621</t>
  </si>
  <si>
    <t>076012/</t>
  </si>
  <si>
    <t>01-01-Local Ops Building - Fulford</t>
  </si>
  <si>
    <t>001 / 01 - DADE - BROWARD / 39204</t>
  </si>
  <si>
    <t>048-00 TRAILER</t>
  </si>
  <si>
    <t>001-2-0700</t>
  </si>
  <si>
    <t>001-483</t>
  </si>
  <si>
    <t>076012/11124</t>
  </si>
  <si>
    <t>39204 01 Trailers, Other</t>
  </si>
  <si>
    <t>1982</t>
  </si>
  <si>
    <t>TRAILER-BELSHE MDL# T-8 11124</t>
  </si>
  <si>
    <t>010778209002</t>
  </si>
  <si>
    <t>03-7010</t>
  </si>
  <si>
    <t>01-03-Local Ops Building - 9th Ave N</t>
  </si>
  <si>
    <t>03 - ST PETERSBURG</t>
  </si>
  <si>
    <t>001 / 03 - ST PETERSBURG / 39204</t>
  </si>
  <si>
    <t>001-4-SP</t>
  </si>
  <si>
    <t>001-489</t>
  </si>
  <si>
    <t>001-03</t>
  </si>
  <si>
    <t>03-7010/</t>
  </si>
  <si>
    <t>39204 03 Trailers, Other</t>
  </si>
  <si>
    <t>1995</t>
  </si>
  <si>
    <t>TRAILER-5' X 8' TUBE TRAILER W/PINTLE HITCH</t>
  </si>
  <si>
    <t>010379504408</t>
  </si>
  <si>
    <t>066006/</t>
  </si>
  <si>
    <t>01-06-Local Ops Building - Philips Hwy</t>
  </si>
  <si>
    <t>06 - JACKSONVILLE</t>
  </si>
  <si>
    <t>001 / 06 - JACKSONVILLE / 39204</t>
  </si>
  <si>
    <t>001-7-USDI</t>
  </si>
  <si>
    <t>001-498</t>
  </si>
  <si>
    <t>001-06</t>
  </si>
  <si>
    <t>066006/CS51494001</t>
  </si>
  <si>
    <t>39204 06 Trailers, Other</t>
  </si>
  <si>
    <t>1994</t>
  </si>
  <si>
    <t>TRAILER-TERRA MITE BACKHOE, MODEL 94/CS514-5000</t>
  </si>
  <si>
    <t>010679404804</t>
  </si>
  <si>
    <t>001 / 03 - ST PETERSBURG / 39201</t>
  </si>
  <si>
    <t>044-00 TRUCKS</t>
  </si>
  <si>
    <t>001-488</t>
  </si>
  <si>
    <t>03-3065/1FTRX12W16NB09248</t>
  </si>
  <si>
    <t>39201 03 Autos &amp; Trucks up to 1/2 t</t>
  </si>
  <si>
    <t>2006</t>
  </si>
  <si>
    <t>2006 FORD 1/2T EC P/UP 03-3065</t>
  </si>
  <si>
    <t>D0001145</t>
  </si>
  <si>
    <t>90-1132</t>
  </si>
  <si>
    <t>01-90-Corporate Office - Downtown Tampa</t>
  </si>
  <si>
    <t>90 - CORPORATE</t>
  </si>
  <si>
    <t>001 / 90 - CORPORATE / 39201</t>
  </si>
  <si>
    <t>2010 FORD EDGE  90-1132</t>
  </si>
  <si>
    <t>001-29-TAH</t>
  </si>
  <si>
    <t>001-521</t>
  </si>
  <si>
    <t>001-90</t>
  </si>
  <si>
    <t>2FMDK3JC6BBA35709</t>
  </si>
  <si>
    <t>39201 90 Autos &amp; Trucks up to 1/2 t</t>
  </si>
  <si>
    <t>2010 FORD Edge SEL  90-1132</t>
  </si>
  <si>
    <t>D0013777</t>
  </si>
  <si>
    <t>14-4005</t>
  </si>
  <si>
    <t>01-14-Bay County</t>
  </si>
  <si>
    <t>001 / 14 - PANAMA CITY / 39202</t>
  </si>
  <si>
    <t>TRUCK BODY FOR 14-4005</t>
  </si>
  <si>
    <t>001-15-3</t>
  </si>
  <si>
    <t>001-725</t>
  </si>
  <si>
    <t>39202 14 Auto&amp;Truck 3/4 - 1 ton</t>
  </si>
  <si>
    <t>Enclosed Truck Body    14-4005</t>
  </si>
  <si>
    <t>D0007636</t>
  </si>
  <si>
    <t>04-4068</t>
  </si>
  <si>
    <t>01-04-Local Ops Building - Robinson St</t>
  </si>
  <si>
    <t>04 - ORLANDO</t>
  </si>
  <si>
    <t>001 / 04 - ORLANDO / 39202</t>
  </si>
  <si>
    <t>2010 FORD F-250  04-4068</t>
  </si>
  <si>
    <t>001-5-CRSH</t>
  </si>
  <si>
    <t>001-846</t>
  </si>
  <si>
    <t>001-04</t>
  </si>
  <si>
    <t>1FTNF2A56AEB10405</t>
  </si>
  <si>
    <t>39202 04 Auto&amp;Truck 3/4 - 1 ton</t>
  </si>
  <si>
    <t>2010 FORD F-250     04-4068</t>
  </si>
  <si>
    <t>D0012971</t>
  </si>
  <si>
    <t>08-3026</t>
  </si>
  <si>
    <t>01-02-Local Ops Building - Channelside Dr</t>
  </si>
  <si>
    <t>02 - TAMPA</t>
  </si>
  <si>
    <t>001 / 02 - TAMPA / 39201</t>
  </si>
  <si>
    <t>001-3-TAH</t>
  </si>
  <si>
    <t>001-485</t>
  </si>
  <si>
    <t>001-02</t>
  </si>
  <si>
    <t>08-3026/1FTRF17W84NA43068</t>
  </si>
  <si>
    <t>39201 02 Autos &amp; Trucks up to 1/2 t</t>
  </si>
  <si>
    <t>2004</t>
  </si>
  <si>
    <t>2004 FORD 1/2T R/C P/U 08-3026</t>
  </si>
  <si>
    <t>D0005973</t>
  </si>
  <si>
    <t>02-3107</t>
  </si>
  <si>
    <t>TOYOTA TACOMA  02-3107</t>
  </si>
  <si>
    <t>2011</t>
  </si>
  <si>
    <t>TOYOTA TACOMA EXT CAB  02-3107</t>
  </si>
  <si>
    <t>D0014022</t>
  </si>
  <si>
    <t>045015/</t>
  </si>
  <si>
    <t>001 / 04 - ORLANDO / 39205</t>
  </si>
  <si>
    <t>001-493</t>
  </si>
  <si>
    <t>045015/1FDNF608XPVA14574</t>
  </si>
  <si>
    <t>39205 04 Trucks over 1 ton</t>
  </si>
  <si>
    <t>1992</t>
  </si>
  <si>
    <t>TRUCK,UTILITY-1993 FORD F600 MED DUTY C&amp;C W/ LP</t>
  </si>
  <si>
    <t>na</t>
  </si>
  <si>
    <t>001 / 02 - TAMPA / 39202</t>
  </si>
  <si>
    <t>2012 FORD F250  02-3110</t>
  </si>
  <si>
    <t>001-738</t>
  </si>
  <si>
    <t>39202 02 Auto&amp;Truck 3/4 - 1 ton</t>
  </si>
  <si>
    <t>2013</t>
  </si>
  <si>
    <t>2012 Ford F250 Regular Cab  02-3110</t>
  </si>
  <si>
    <t>D0020163</t>
  </si>
  <si>
    <t>2012 FORD F-150  01-3167</t>
  </si>
  <si>
    <t>2012</t>
  </si>
  <si>
    <t>D0020640</t>
  </si>
  <si>
    <t>2012 FORD F-150  01-3168</t>
  </si>
  <si>
    <t>D0020642</t>
  </si>
  <si>
    <t>01-11-Local Operations - Vico Ct</t>
  </si>
  <si>
    <t>11 - SARASOTA</t>
  </si>
  <si>
    <t>001 / 11 - SARASOTA / 39202</t>
  </si>
  <si>
    <t>2012 FORD F-250  11-4044</t>
  </si>
  <si>
    <t>001-12-2110</t>
  </si>
  <si>
    <t>001-760</t>
  </si>
  <si>
    <t>001-11</t>
  </si>
  <si>
    <t>39202 11 Auto&amp;Truck 3/4 - 1 ton</t>
  </si>
  <si>
    <t>2012 Ford F-250 11-4044</t>
  </si>
  <si>
    <t>D0020723</t>
  </si>
  <si>
    <t>001 / 06 - JACKSONVILLE / 39201</t>
  </si>
  <si>
    <t>2012 FORD F-150  06-3073</t>
  </si>
  <si>
    <t>001-497</t>
  </si>
  <si>
    <t>39201 06 Autos &amp; Trucks up to 1/2 t</t>
  </si>
  <si>
    <t>2012 Ford F150  Ext Cab 06-3073</t>
  </si>
  <si>
    <t>D0021059</t>
  </si>
  <si>
    <t>Ford F-250 Reg Cab Truck</t>
  </si>
  <si>
    <t>FORD F-250 Reg Cab 09-3016</t>
  </si>
  <si>
    <t>D0025173</t>
  </si>
  <si>
    <t>FORD F-250 w Utility Body 09-3017</t>
  </si>
  <si>
    <t>D0025175</t>
  </si>
  <si>
    <t>03-2001</t>
  </si>
  <si>
    <t>2013 Ford Transit Van</t>
  </si>
  <si>
    <t>2013 FORD Transit Van  03-2001</t>
  </si>
  <si>
    <t>D0026035</t>
  </si>
  <si>
    <t>01-6031</t>
  </si>
  <si>
    <t>Trailer</t>
  </si>
  <si>
    <t>4MNFB1016DT001483</t>
  </si>
  <si>
    <t>Built tilt trailer  01-6031</t>
  </si>
  <si>
    <t>D0026721</t>
  </si>
  <si>
    <t>01-05-Local Ops Building - Kurt St</t>
  </si>
  <si>
    <t>05 - TRIANGLE</t>
  </si>
  <si>
    <t>001 / 05 - TRIANGLE / 39202</t>
  </si>
  <si>
    <t>FORD F-250  05-4040</t>
  </si>
  <si>
    <t>001-6-000E</t>
  </si>
  <si>
    <t>001-946</t>
  </si>
  <si>
    <t>001-05</t>
  </si>
  <si>
    <t>1FT7X2A64EEA85590</t>
  </si>
  <si>
    <t>39202 05 Auto&amp;Truck 3/4 - 1 ton</t>
  </si>
  <si>
    <t>2013 F250 Super Cab 05-4040</t>
  </si>
  <si>
    <t>D0025294</t>
  </si>
  <si>
    <t>11-4048</t>
  </si>
  <si>
    <t>FORD F-250  11-4048</t>
  </si>
  <si>
    <t>1FTBF2A63FEA70299</t>
  </si>
  <si>
    <t>2014</t>
  </si>
  <si>
    <t>2013 FORD F-250  11-4048</t>
  </si>
  <si>
    <t>D0027561</t>
  </si>
  <si>
    <t>TRUCK</t>
  </si>
  <si>
    <t>1FTFW1CFXCFC24005</t>
  </si>
  <si>
    <t>2012 F-150 NGV Department 90-3030</t>
  </si>
  <si>
    <t>D0024215</t>
  </si>
  <si>
    <t>no cab)</t>
  </si>
  <si>
    <t>01-90-Hillsborough County</t>
  </si>
  <si>
    <t>001 / 90 - CORPORATE / 39204</t>
  </si>
  <si>
    <t>40' CNG Tanker Trailer</t>
  </si>
  <si>
    <t>001-29-30</t>
  </si>
  <si>
    <t>001-523</t>
  </si>
  <si>
    <t>90-6503/1W9GJ3822DB355980</t>
  </si>
  <si>
    <t>39204 90 Trailers, Other</t>
  </si>
  <si>
    <t>3ea 40' CNG Trailers (no cab)</t>
  </si>
  <si>
    <t>D0027548</t>
  </si>
  <si>
    <t>06-1059</t>
  </si>
  <si>
    <t>FORD ESCAPE SE 06-1059</t>
  </si>
  <si>
    <t>1FMCU0G7XFUB50165</t>
  </si>
  <si>
    <t>2015</t>
  </si>
  <si>
    <t>FORD Escape SE  06-1059</t>
  </si>
  <si>
    <t>D0038680</t>
  </si>
  <si>
    <t>01-2251</t>
  </si>
  <si>
    <t>FORD TRANS CONN 01-2251</t>
  </si>
  <si>
    <t>NM0LS7E73F1203339</t>
  </si>
  <si>
    <t>FORD Transit Connect SWB 01-2251</t>
  </si>
  <si>
    <t>D0039003</t>
  </si>
  <si>
    <t>04-3122</t>
  </si>
  <si>
    <t>001 / 04 - ORLANDO / 39201</t>
  </si>
  <si>
    <t>001-491</t>
  </si>
  <si>
    <t>1FTEX1E80FFB13619</t>
  </si>
  <si>
    <t>39201 04 Autos &amp; Trucks up to 1/2 t</t>
  </si>
  <si>
    <t>FORD F-150 Ext Cab 4 X 4  04-3122</t>
  </si>
  <si>
    <t>D0040604</t>
  </si>
  <si>
    <t>06-3074</t>
  </si>
  <si>
    <t>2015 FORD F-150 TRUCK</t>
  </si>
  <si>
    <t>1FTEW1E88FKD05557</t>
  </si>
  <si>
    <t>FORD F-150 Ext Cab  06-3074</t>
  </si>
  <si>
    <t>D0037564</t>
  </si>
  <si>
    <t>02-4059</t>
  </si>
  <si>
    <t>1FD7X2B62FEC65839</t>
  </si>
  <si>
    <t>YR 2014 Ford F250 4x4 02-4059</t>
  </si>
  <si>
    <t>D0038560</t>
  </si>
  <si>
    <t>90-3032</t>
  </si>
  <si>
    <t>TRUCK #90-3032</t>
  </si>
  <si>
    <t>1FTEX1C83FFB13617</t>
  </si>
  <si>
    <t>2015 FORD F-150 SuperCab 90-3032</t>
  </si>
  <si>
    <t>D0040140</t>
  </si>
  <si>
    <t>90-3033</t>
  </si>
  <si>
    <t>1FTEX1C85FFB13618</t>
  </si>
  <si>
    <t>2015 FORD F-150 SuperCab 90-3033</t>
  </si>
  <si>
    <t>D0040160</t>
  </si>
  <si>
    <t>05-4041</t>
  </si>
  <si>
    <t>01-05-Lake County</t>
  </si>
  <si>
    <t>001-6-37</t>
  </si>
  <si>
    <t>1FT7X2A64GEB61814</t>
  </si>
  <si>
    <t>2016</t>
  </si>
  <si>
    <t>2015 FORD F-250 Super Duty  05-4041</t>
  </si>
  <si>
    <t>D0041452</t>
  </si>
  <si>
    <t>01-4088</t>
  </si>
  <si>
    <t>01-01-Reg Ops Building - Ft Lauderdale</t>
  </si>
  <si>
    <t>Truck</t>
  </si>
  <si>
    <t>001-2-1512</t>
  </si>
  <si>
    <t>3C6TR5H23EG179182</t>
  </si>
  <si>
    <t>Dodge RAM 2500 CNG  01-4088</t>
  </si>
  <si>
    <t>D0042607</t>
  </si>
  <si>
    <t>16-3019</t>
  </si>
  <si>
    <t>01-16-Local Operations - Enterprise</t>
  </si>
  <si>
    <t>16 - S.W.FL</t>
  </si>
  <si>
    <t>001 / 16 - S.W.FL / 39202</t>
  </si>
  <si>
    <t>2016 FORD F-250  16-3019</t>
  </si>
  <si>
    <t>001-17-144</t>
  </si>
  <si>
    <t>001-784</t>
  </si>
  <si>
    <t>001-16</t>
  </si>
  <si>
    <t>1FT7X2A63GEC84441</t>
  </si>
  <si>
    <t>39202 16 Auto&amp;Truck 3/4 - 1 ton</t>
  </si>
  <si>
    <t>D0049960</t>
  </si>
  <si>
    <t>90-9312</t>
  </si>
  <si>
    <t>FORD F150</t>
  </si>
  <si>
    <t>1FTEW1CF9GK55473</t>
  </si>
  <si>
    <t>FORD F-150 CNG bi fuel 90-9312</t>
  </si>
  <si>
    <t>D0054420</t>
  </si>
  <si>
    <t>16-3021</t>
  </si>
  <si>
    <t>2016 FORD F-250  16-3021</t>
  </si>
  <si>
    <t>1FT7X2A69GEC99235</t>
  </si>
  <si>
    <t>D0050161</t>
  </si>
  <si>
    <t>04-3128</t>
  </si>
  <si>
    <t>1FTEW1C88FFC95527</t>
  </si>
  <si>
    <t>FORD F-150  04-3128</t>
  </si>
  <si>
    <t>D0058120</t>
  </si>
  <si>
    <t>11-3044</t>
  </si>
  <si>
    <t>001 / 11 - SARASOTA / 39201</t>
  </si>
  <si>
    <t>001-510</t>
  </si>
  <si>
    <t>1FTEW1C86GKF55366</t>
  </si>
  <si>
    <t>39201 11 Autos &amp; Trucks up to 1/2 t</t>
  </si>
  <si>
    <t>2016 FORD F-150 Crew Cab 11-3044</t>
  </si>
  <si>
    <t>D0050420</t>
  </si>
  <si>
    <t>02-6032</t>
  </si>
  <si>
    <t>001 / 02 - TAMPA / 39204</t>
  </si>
  <si>
    <t>TRAILER 02-6032</t>
  </si>
  <si>
    <t>001-486</t>
  </si>
  <si>
    <t>39204 02 Trailers, Other</t>
  </si>
  <si>
    <t>Towmaster T-10D Trailer  02-6032</t>
  </si>
  <si>
    <t>D0056764</t>
  </si>
  <si>
    <t>06-1060</t>
  </si>
  <si>
    <t>AUTO</t>
  </si>
  <si>
    <t>FMCU0GD7HUC52015</t>
  </si>
  <si>
    <t>2017</t>
  </si>
  <si>
    <t>FORD Escape  06-1060</t>
  </si>
  <si>
    <t>D0057342</t>
  </si>
  <si>
    <t>04-3130</t>
  </si>
  <si>
    <t>FORD F-150 4X4   04-3130</t>
  </si>
  <si>
    <t>1FTEX1E81HFC45999</t>
  </si>
  <si>
    <t>D0059640</t>
  </si>
  <si>
    <t>06-4107</t>
  </si>
  <si>
    <t>001 / 06 - JACKSONVILLE / 39202</t>
  </si>
  <si>
    <t>001-722</t>
  </si>
  <si>
    <t>1FD7X2A60HEE04449</t>
  </si>
  <si>
    <t>39202 06 Auto&amp;Truck 3/4 - 1 ton</t>
  </si>
  <si>
    <t>FORD F-250 Extended Cab 06-4107</t>
  </si>
  <si>
    <t>D0059650</t>
  </si>
  <si>
    <t>11-3043</t>
  </si>
  <si>
    <t>2015 F-150 EC RWD  11-3043</t>
  </si>
  <si>
    <t>1FTEX1C81FFB13616</t>
  </si>
  <si>
    <t>2015 FORD F150 EXT Crew Cab 11-3043</t>
  </si>
  <si>
    <t>D0039901</t>
  </si>
  <si>
    <t>11-4054</t>
  </si>
  <si>
    <t>2017 Ford Truck</t>
  </si>
  <si>
    <t>1FTX2A6X1HEE84476</t>
  </si>
  <si>
    <t>2018</t>
  </si>
  <si>
    <t>2017 Ford F-250 Utility 11-4054</t>
  </si>
  <si>
    <t>D0059243</t>
  </si>
  <si>
    <t>03-3087</t>
  </si>
  <si>
    <t>001 / 03 - ST PETERSBURG / 39202</t>
  </si>
  <si>
    <t>2018 Ford F-250 Suoer cab</t>
  </si>
  <si>
    <t>001-848</t>
  </si>
  <si>
    <t>1FT7X2A6XHEF18141</t>
  </si>
  <si>
    <t>39202 03 Auto&amp;Truck 3/4 - 1 ton</t>
  </si>
  <si>
    <t>2018 FORD F-250 Super Cab 03-3087</t>
  </si>
  <si>
    <t>D0062426</t>
  </si>
  <si>
    <t>02-5026</t>
  </si>
  <si>
    <t>001 / 02 - TAMPA / 39205</t>
  </si>
  <si>
    <t>2018 FORD F-550</t>
  </si>
  <si>
    <t>001-487</t>
  </si>
  <si>
    <t>1FOW5GT3HEF18139</t>
  </si>
  <si>
    <t>39205 02 Trucks over 1 ton</t>
  </si>
  <si>
    <t>FORD F-550 Crew Truck  02-5026</t>
  </si>
  <si>
    <t>D0061505</t>
  </si>
  <si>
    <t>90-1143</t>
  </si>
  <si>
    <t>01-90-Local Ops Building - Channelside Dr</t>
  </si>
  <si>
    <t>001 / 90 - CORPORATE / 39202</t>
  </si>
  <si>
    <t>2017 FORDF EDGE 4 DR</t>
  </si>
  <si>
    <t>001-771</t>
  </si>
  <si>
    <t>2FMPK3G99JBC05052</t>
  </si>
  <si>
    <t>39202 90 Auto&amp;Truck 3/4 - 1 ton</t>
  </si>
  <si>
    <t>FORD Edge  90-1143</t>
  </si>
  <si>
    <t>D0064407</t>
  </si>
  <si>
    <t>04-4075</t>
  </si>
  <si>
    <t>FORD F250 CAB 04-4075</t>
  </si>
  <si>
    <t>1FT7X2A69KEC09896</t>
  </si>
  <si>
    <t>FORD F250 SUPER CAB 04-4075</t>
  </si>
  <si>
    <t>D0064147</t>
  </si>
  <si>
    <t>04-4078</t>
  </si>
  <si>
    <t>FORD F250 SUPER CAB 04-4078</t>
  </si>
  <si>
    <t>1FT7X2A61KEC09892</t>
  </si>
  <si>
    <t>D0064153</t>
  </si>
  <si>
    <t>90-3041</t>
  </si>
  <si>
    <t>FORD F-250</t>
  </si>
  <si>
    <t>1FT7W2864KEC59378</t>
  </si>
  <si>
    <t>FORD F-250  90-3041</t>
  </si>
  <si>
    <t>D0067086</t>
  </si>
  <si>
    <t>04-2095</t>
  </si>
  <si>
    <t>FORD TRANSIT CONNECT</t>
  </si>
  <si>
    <t>NM0LS7E27K1395797</t>
  </si>
  <si>
    <t>2019</t>
  </si>
  <si>
    <t>FORD Transit Cargo Van  04-2095</t>
  </si>
  <si>
    <t>D0071691</t>
  </si>
  <si>
    <t>16-1003</t>
  </si>
  <si>
    <t>001 / 16 - S.W.FL / 39201</t>
  </si>
  <si>
    <t>2019 FORD ESCAPE</t>
  </si>
  <si>
    <t>001-520</t>
  </si>
  <si>
    <t>1FMCU0GD6KUB63852</t>
  </si>
  <si>
    <t>39201 16 Autos &amp; Trucks up to 1/2 t</t>
  </si>
  <si>
    <t>2019 FORD Escape  16-1003</t>
  </si>
  <si>
    <t>D0071652</t>
  </si>
  <si>
    <t>06-6010</t>
  </si>
  <si>
    <t>06-6013 2019 BIGT 70 SR TRAILER</t>
  </si>
  <si>
    <t>16VDX1025K5015348</t>
  </si>
  <si>
    <t>Hydraulic Dump Trailer  06-6010</t>
  </si>
  <si>
    <t>D0075807</t>
  </si>
  <si>
    <t>01-3188</t>
  </si>
  <si>
    <t>001 / 01 - DADE - BROWARD / 39202</t>
  </si>
  <si>
    <t>001-845</t>
  </si>
  <si>
    <t>1FT7X2A68KEF14760</t>
  </si>
  <si>
    <t>39202 01 Auto&amp;Truck 3/4 - 1 ton</t>
  </si>
  <si>
    <t>FORD F250 Super Cab 4x2  01-3188</t>
  </si>
  <si>
    <t>D0072307</t>
  </si>
  <si>
    <t>01-2265</t>
  </si>
  <si>
    <t>FORD Transit Cargo Van  01-2265</t>
  </si>
  <si>
    <t>NM0LS7E29L1439171</t>
  </si>
  <si>
    <t>D0072970</t>
  </si>
  <si>
    <t>90-3045</t>
  </si>
  <si>
    <t>01-90-Local Operations - Enterprise</t>
  </si>
  <si>
    <t>FORD F-150 90-3045</t>
  </si>
  <si>
    <t>001-29-144</t>
  </si>
  <si>
    <t>1FTEX1EB3KFB65011</t>
  </si>
  <si>
    <t>FORD F-150 Damage Prevent 90-3045</t>
  </si>
  <si>
    <t>D0077246</t>
  </si>
  <si>
    <t>90-4038</t>
  </si>
  <si>
    <t>001 / 90 - CORPORATE / 39205</t>
  </si>
  <si>
    <t>FORD F-550 Diesel</t>
  </si>
  <si>
    <t>001-952</t>
  </si>
  <si>
    <t>1FD0X5HT4LEC93427</t>
  </si>
  <si>
    <t>39205 90 Trucks over 1 ton</t>
  </si>
  <si>
    <t>2020</t>
  </si>
  <si>
    <t>FORD F-550 Diesel  90-4038</t>
  </si>
  <si>
    <t>D0075391</t>
  </si>
  <si>
    <t>13-6006</t>
  </si>
  <si>
    <t>01-13-Local Operations - Jupiter Park</t>
  </si>
  <si>
    <t>13 - PALM BEACH</t>
  </si>
  <si>
    <t>001 / 13 - PALM BEACH / 39204</t>
  </si>
  <si>
    <t>Jupiter Excavator Trailer</t>
  </si>
  <si>
    <t>001-14-57</t>
  </si>
  <si>
    <t>001-513</t>
  </si>
  <si>
    <t>001-13</t>
  </si>
  <si>
    <t>16V1C212M2022837</t>
  </si>
  <si>
    <t>39204 13 Trailers, Other</t>
  </si>
  <si>
    <t>Jupiter Excavator Trailer  13-6006</t>
  </si>
  <si>
    <t>D0097141</t>
  </si>
  <si>
    <t>16-3030</t>
  </si>
  <si>
    <t>Ford F-150</t>
  </si>
  <si>
    <t>1FTEW1EP7LFA55109</t>
  </si>
  <si>
    <t>FORD F-150  SuperCab 16-3030</t>
  </si>
  <si>
    <t>D0084311</t>
  </si>
  <si>
    <t>02-3157</t>
  </si>
  <si>
    <t>FORD F-150 02-3157</t>
  </si>
  <si>
    <t>1FTEX1CB6MKD83263</t>
  </si>
  <si>
    <t>2021</t>
  </si>
  <si>
    <t>FORD F-150 Ext Cab  02-3157</t>
  </si>
  <si>
    <t>D0098207</t>
  </si>
  <si>
    <t>02-3134</t>
  </si>
  <si>
    <t>01-08-Local Operations - 445 Peoples Lane</t>
  </si>
  <si>
    <t>08 - LAKELAND</t>
  </si>
  <si>
    <t>001 / 08 - LAKELAND / 39202</t>
  </si>
  <si>
    <t>2018 FORD F-150  02-3134</t>
  </si>
  <si>
    <t>001-9-601510</t>
  </si>
  <si>
    <t>001-924</t>
  </si>
  <si>
    <t>001-08</t>
  </si>
  <si>
    <t>1FTEX1C57JKC01916</t>
  </si>
  <si>
    <t>39202 08 Auto&amp;Truck 3/4 - 1 ton</t>
  </si>
  <si>
    <t>FORD F-150  Ext Cab  02-3134</t>
  </si>
  <si>
    <t>D0064535</t>
  </si>
  <si>
    <t>06-3090</t>
  </si>
  <si>
    <t>FORD F-150 Super Cab 4x4 06-3090</t>
  </si>
  <si>
    <t>1060000-CCNC</t>
  </si>
  <si>
    <t>2022</t>
  </si>
  <si>
    <t>D0099535</t>
  </si>
  <si>
    <t>03-3098</t>
  </si>
  <si>
    <t>FORD F-350 03-3098</t>
  </si>
  <si>
    <t>1FD8W3HT5MEC44286</t>
  </si>
  <si>
    <t>FORD F-350   03-3098</t>
  </si>
  <si>
    <t>D0098187</t>
  </si>
  <si>
    <t>06-4123</t>
  </si>
  <si>
    <t>2020 FORD F-250 06-4123</t>
  </si>
  <si>
    <t>1FT7X2A6XLEE26827</t>
  </si>
  <si>
    <t>FORD F-250 4x2 Super Cab  06-4123</t>
  </si>
  <si>
    <t>D0091847</t>
  </si>
  <si>
    <t>04-2096</t>
  </si>
  <si>
    <t>2020 FORD TRASIT 250 04-2</t>
  </si>
  <si>
    <t>1FTBR1C83LK839473</t>
  </si>
  <si>
    <t>FORD 250 Transit Van  04-2096</t>
  </si>
  <si>
    <t>D0097052</t>
  </si>
  <si>
    <t>04-2097</t>
  </si>
  <si>
    <t>2020 FORD 250 TRANSIT VAN 04-2097</t>
  </si>
  <si>
    <t>1FTBR1C5LK839474</t>
  </si>
  <si>
    <t>FORD 250 Transit Van  04-2097</t>
  </si>
  <si>
    <t>D0097053</t>
  </si>
  <si>
    <t>CNG-022</t>
  </si>
  <si>
    <t>01-90-Local Ops Building - Robinson St</t>
  </si>
  <si>
    <t>CNG Trailer  3 Bottle 90-CNG-022</t>
  </si>
  <si>
    <t>001-29-CRSH</t>
  </si>
  <si>
    <t>D0085667</t>
  </si>
  <si>
    <t>06-6015</t>
  </si>
  <si>
    <t>2020 ROADCLIPPER TRAILE</t>
  </si>
  <si>
    <t>46UFU1626M1237905</t>
  </si>
  <si>
    <t>Utility Trailer Jax Ops  06-6015</t>
  </si>
  <si>
    <t>D0097719</t>
  </si>
  <si>
    <t>01-3198</t>
  </si>
  <si>
    <t>2020 FORD F-250 01-3198</t>
  </si>
  <si>
    <t>1FT7X2AT5LED59821</t>
  </si>
  <si>
    <t>FORD F-250 Super Cab 4x2  01-3198</t>
  </si>
  <si>
    <t>D0089232</t>
  </si>
  <si>
    <t>02-1075</t>
  </si>
  <si>
    <t>FORD EDGE SE D DR</t>
  </si>
  <si>
    <t>2FMPK3G92LBA91463</t>
  </si>
  <si>
    <t>FORD Edge SE  02-1075</t>
  </si>
  <si>
    <t>D0089568</t>
  </si>
  <si>
    <t>02-3147</t>
  </si>
  <si>
    <t>FORD F-150 SUPERCAB 4X4</t>
  </si>
  <si>
    <t>1FTEX1EB9LFA60751</t>
  </si>
  <si>
    <t>FORD F-150 SuperCab 4x4 02-3147</t>
  </si>
  <si>
    <t>D0083026</t>
  </si>
  <si>
    <t xml:space="preserve"> Readin</t>
  </si>
  <si>
    <t>FORD Escape SE 02-1076</t>
  </si>
  <si>
    <t>1FMCU0G68LUA80376</t>
  </si>
  <si>
    <t>FORD Escape SE 02-1076 Meter Readin</t>
  </si>
  <si>
    <t>D0087286</t>
  </si>
  <si>
    <t>FORD ESCAPE SE 02-1074</t>
  </si>
  <si>
    <t>1FMCU0G64LUA80374</t>
  </si>
  <si>
    <t>FORD Escape SE 02-1074 Meter Readin</t>
  </si>
  <si>
    <t>D0087289</t>
  </si>
  <si>
    <t>90-1154</t>
  </si>
  <si>
    <t>FORD Escape  90-1154</t>
  </si>
  <si>
    <t>D0099688</t>
  </si>
  <si>
    <t>04-3143</t>
  </si>
  <si>
    <t>2021 FORD F-150 04-3183</t>
  </si>
  <si>
    <t>1FTEW1CP3MFC77246</t>
  </si>
  <si>
    <t>FORD F150  04-3143</t>
  </si>
  <si>
    <t>D0098272</t>
  </si>
  <si>
    <t>CNG-046</t>
  </si>
  <si>
    <t>01-90-Bay County</t>
  </si>
  <si>
    <t>3 Bottle CNG Trailer   90-CNG-046</t>
  </si>
  <si>
    <t>001-29-3</t>
  </si>
  <si>
    <t>D0071648</t>
  </si>
  <si>
    <t>15-4020</t>
  </si>
  <si>
    <t>01-15-Local Operations - 33rd Ave</t>
  </si>
  <si>
    <t>15 - OCALA</t>
  </si>
  <si>
    <t>001 / 15 - OCALA / 39202</t>
  </si>
  <si>
    <t>Ford F-250 Supercab</t>
  </si>
  <si>
    <t>001-16-1001</t>
  </si>
  <si>
    <t>001-726</t>
  </si>
  <si>
    <t>001-15</t>
  </si>
  <si>
    <t>1FT7X2860MED41088</t>
  </si>
  <si>
    <t>39202 15 Auto&amp;Truck 3/4 - 1 ton</t>
  </si>
  <si>
    <t>FORD F-250 Super Cab 4x4  15-4020</t>
  </si>
  <si>
    <t>D0097038</t>
  </si>
  <si>
    <t>90-3069</t>
  </si>
  <si>
    <t>2022 FORD F-150 TRUCK</t>
  </si>
  <si>
    <t>1FTEW1EB4NKD24195</t>
  </si>
  <si>
    <t>FORD F-150 Damage Prevention90-3069</t>
  </si>
  <si>
    <t>D0099947</t>
  </si>
  <si>
    <t>01-6035</t>
  </si>
  <si>
    <t>Excavator Trailer  01-6035</t>
  </si>
  <si>
    <t>D0099310</t>
  </si>
  <si>
    <t>06-1068</t>
  </si>
  <si>
    <t>FORD Explorer XLT 4x4  06-1068</t>
  </si>
  <si>
    <t>D0099669</t>
  </si>
  <si>
    <t>15-3020</t>
  </si>
  <si>
    <t>Ford F-150 SuperCab 4x4</t>
  </si>
  <si>
    <t>1FTFW1E89MFA34485</t>
  </si>
  <si>
    <t>FORD F-150 Supercab 4X4  15-3020</t>
  </si>
  <si>
    <t>D0099179</t>
  </si>
  <si>
    <t>2010 FORD EDGE  02-1064</t>
  </si>
  <si>
    <t>2FMDK3JC3ABB09120</t>
  </si>
  <si>
    <t>2010 Ford Edge 02-1064</t>
  </si>
  <si>
    <t>D0013291</t>
  </si>
  <si>
    <t xml:space="preserve"> System</t>
  </si>
  <si>
    <t>Vermeer Vac System</t>
  </si>
  <si>
    <t>S1S070910178</t>
  </si>
  <si>
    <t>Vacuum Excavation System</t>
  </si>
  <si>
    <t>D0013926</t>
  </si>
  <si>
    <t>95-5105</t>
  </si>
  <si>
    <t>016020/95-5105</t>
  </si>
  <si>
    <t>1996</t>
  </si>
  <si>
    <t>TRAILER-BUTLER MOD# TS-2500 TO BE USED W/ TRENCHER</t>
  </si>
  <si>
    <t>010179604802</t>
  </si>
  <si>
    <t>016023/</t>
  </si>
  <si>
    <t>016023/4TOFB1626W1000348</t>
  </si>
  <si>
    <t>1998</t>
  </si>
  <si>
    <t>TRAILER-WELL CARGO EXPRESS WAGON, MODEL EW 1622</t>
  </si>
  <si>
    <t>010179704803</t>
  </si>
  <si>
    <t>096019/</t>
  </si>
  <si>
    <t>001 / 09 - DAYTONA / 39204</t>
  </si>
  <si>
    <t>001-506</t>
  </si>
  <si>
    <t>096019/43ZDG22BXK0000462</t>
  </si>
  <si>
    <t>39204 09 Trailers, Other</t>
  </si>
  <si>
    <t>1990</t>
  </si>
  <si>
    <t>TRAILER-1990 U-DUMP HYDRAULIC</t>
  </si>
  <si>
    <t>010979004801</t>
  </si>
  <si>
    <t>001 / 15 - OCALA / 39201</t>
  </si>
  <si>
    <t>001-517</t>
  </si>
  <si>
    <t>15-3011/1GCEK19V04E131099</t>
  </si>
  <si>
    <t>39201 15 Autos &amp; Trucks up to 1/2 t</t>
  </si>
  <si>
    <t>2004 CHEV 1/2T E/C P/U 15-3011</t>
  </si>
  <si>
    <t>D0006163</t>
  </si>
  <si>
    <t>15-3012/1FTRX12W86NA22902</t>
  </si>
  <si>
    <t>2006 FORD 1/2T EC P/UP 15-3012</t>
  </si>
  <si>
    <t>D0002032</t>
  </si>
  <si>
    <t>026018/</t>
  </si>
  <si>
    <t>026018/16JF01628T1028298</t>
  </si>
  <si>
    <t>TRAILER-BELSHE WITH ELECTRIC BRAKES HEAVY DUTY DROP LEG JACK</t>
  </si>
  <si>
    <t>010279704801</t>
  </si>
  <si>
    <t>M TRUCK</t>
  </si>
  <si>
    <t>044-00 TRANSPORTATION EQUIPMENT</t>
  </si>
  <si>
    <t>/</t>
  </si>
  <si>
    <t>2005</t>
  </si>
  <si>
    <t>HOLDING TANK FOR VACUUM TRUCK</t>
  </si>
  <si>
    <t>D0000799</t>
  </si>
  <si>
    <t>01-6025</t>
  </si>
  <si>
    <t>01-6025/4FPFB10136G107976</t>
  </si>
  <si>
    <t>Worksport Trailer 01-6025</t>
  </si>
  <si>
    <t>D0000846</t>
  </si>
  <si>
    <t>05-3009</t>
  </si>
  <si>
    <t>001 / 05 - TRIANGLE / 39201</t>
  </si>
  <si>
    <t>001-494</t>
  </si>
  <si>
    <t>05-3009/1GCCS19E678149133</t>
  </si>
  <si>
    <t>39201 05 Autos &amp; Trucks up to 1/2 t</t>
  </si>
  <si>
    <t>2007</t>
  </si>
  <si>
    <t>2007 CHEVY COLORADO    05-3009</t>
  </si>
  <si>
    <t>D0009928</t>
  </si>
  <si>
    <t>15-4005/1FDNF20537EB35154</t>
  </si>
  <si>
    <t>2007 FORD F250 CC      15-4005</t>
  </si>
  <si>
    <t>D0011063</t>
  </si>
  <si>
    <t>016008/</t>
  </si>
  <si>
    <t>1970</t>
  </si>
  <si>
    <t>+</t>
  </si>
  <si>
    <t>14-6702</t>
  </si>
  <si>
    <t>14-6702/5LBBE122161012242</t>
  </si>
  <si>
    <t>P.C. Emergency Trailer 14-6702</t>
  </si>
  <si>
    <t>D0001140</t>
  </si>
  <si>
    <t>026024/</t>
  </si>
  <si>
    <t>026024/60005010020980256</t>
  </si>
  <si>
    <t>TRAILER-FLATBED 7000LB CAPACITY 5' X 10'</t>
  </si>
  <si>
    <t>010279804402</t>
  </si>
  <si>
    <t>03-3064</t>
  </si>
  <si>
    <t>03-3064/1FTRX12W26NA22409</t>
  </si>
  <si>
    <t>2006 FORD 1/2T EC P/UP 03-3064</t>
  </si>
  <si>
    <t>D0001858</t>
  </si>
  <si>
    <t>01-02-Hillsborough County</t>
  </si>
  <si>
    <t>001-3-30</t>
  </si>
  <si>
    <t>02-3095/5TETU62N38Z536112</t>
  </si>
  <si>
    <t>2008 TOYOTA TACOMA     02-3095</t>
  </si>
  <si>
    <t>D0008603</t>
  </si>
  <si>
    <t>04-6014</t>
  </si>
  <si>
    <t>001 / 04 - ORLANDO / 39204</t>
  </si>
  <si>
    <t>001-492</t>
  </si>
  <si>
    <t>04-6014/1E9CH1424YR252429</t>
  </si>
  <si>
    <t>39204 04 Trailers, Other</t>
  </si>
  <si>
    <t>2000</t>
  </si>
  <si>
    <t>TANDEM AXLE TRAILER 04-6014</t>
  </si>
  <si>
    <t>D0000549</t>
  </si>
  <si>
    <t>10-6010</t>
  </si>
  <si>
    <t>01-10-Local Operations - 2448 Hwy 27</t>
  </si>
  <si>
    <t>10 - HIGHLANDS</t>
  </si>
  <si>
    <t>001 / 10 - HIGHLANDS / 39204</t>
  </si>
  <si>
    <t>DIAMOND CARGO TRAILER</t>
  </si>
  <si>
    <t>001-11-10</t>
  </si>
  <si>
    <t>001-509</t>
  </si>
  <si>
    <t>001-10</t>
  </si>
  <si>
    <t>39204 10 Trailers, Other</t>
  </si>
  <si>
    <t>Diamond Cargo Trailer  10-6010</t>
  </si>
  <si>
    <t>D0013143</t>
  </si>
  <si>
    <t>01-1155</t>
  </si>
  <si>
    <t>AUTO - 2009 TOYOTA COROLLA</t>
  </si>
  <si>
    <t>01-1155/1NXBU40E39Z056905</t>
  </si>
  <si>
    <t>2009</t>
  </si>
  <si>
    <t>2009 TOYOTA COROLLA    01-1155</t>
  </si>
  <si>
    <t>D0008340</t>
  </si>
  <si>
    <t>01-3135</t>
  </si>
  <si>
    <t>FIBERGLASS BED COVER - 01-3135</t>
  </si>
  <si>
    <t>PA1824376</t>
  </si>
  <si>
    <t>Truck Bed Cover for Truck 01-3135</t>
  </si>
  <si>
    <t>D0012108</t>
  </si>
  <si>
    <t>90-1135</t>
  </si>
  <si>
    <t>2011 TOYOTA COROLLA  90-1135</t>
  </si>
  <si>
    <t>D0014258</t>
  </si>
  <si>
    <t>11-6007</t>
  </si>
  <si>
    <t>001 / 11 - SARASOTA / 39204</t>
  </si>
  <si>
    <t>Utility Trailer</t>
  </si>
  <si>
    <t>001-511</t>
  </si>
  <si>
    <t>5NHUNS425CU103225 / 11-6007</t>
  </si>
  <si>
    <t>39204 11 Trailers, Other</t>
  </si>
  <si>
    <t>Emergency Trailer  11-6007</t>
  </si>
  <si>
    <t>D0014737</t>
  </si>
  <si>
    <t>FORD - F-250  11-4042</t>
  </si>
  <si>
    <t>1FDBF2A65BEB54114/11-4042</t>
  </si>
  <si>
    <t>FORD F-250 Super Duty  11-4042</t>
  </si>
  <si>
    <t>D0014007</t>
  </si>
  <si>
    <t>FORD F-250  15-4013</t>
  </si>
  <si>
    <t>1FT7X2A6XBEC94487</t>
  </si>
  <si>
    <t>FORD F-250 Utility Body  15-4013</t>
  </si>
  <si>
    <t>D0013976</t>
  </si>
  <si>
    <t>2012 FORD F-250  14-3029</t>
  </si>
  <si>
    <t>1FD7X2A62CEB82618</t>
  </si>
  <si>
    <t>2012 F250 SUPER CAB  14-3029</t>
  </si>
  <si>
    <t>D0018780</t>
  </si>
  <si>
    <t>2012 FORD F250  02-3109</t>
  </si>
  <si>
    <t>2012 Ford F250 Regular Cab  02-3109</t>
  </si>
  <si>
    <t>D0020164</t>
  </si>
  <si>
    <t>TRUCK - 2012 FORD F-550  01-5028</t>
  </si>
  <si>
    <t>2012 FORD F-550  01-5028</t>
  </si>
  <si>
    <t>D0020634</t>
  </si>
  <si>
    <t>2013 FORD Transit Van  01-2229</t>
  </si>
  <si>
    <t>2013 Ford Metro  01-2229</t>
  </si>
  <si>
    <t>D0024471</t>
  </si>
  <si>
    <t>2013 Ford F-150 Ext Cab</t>
  </si>
  <si>
    <t>2013 FORD F-150 Ext Cab 01-3170</t>
  </si>
  <si>
    <t>D0026115</t>
  </si>
  <si>
    <t>2013 Ford F-450 Crew Cab</t>
  </si>
  <si>
    <t>1FD0W4GY6EEA22351</t>
  </si>
  <si>
    <t>2013 F-450 Crew Cab  04-4071</t>
  </si>
  <si>
    <t>D0025858</t>
  </si>
  <si>
    <t>2014 FORD F-25O  02-3117</t>
  </si>
  <si>
    <t>1FTBF2A60EEA54270</t>
  </si>
  <si>
    <t>2013 FORD F-250 Reg Cab 02-3117</t>
  </si>
  <si>
    <t>D0026362</t>
  </si>
  <si>
    <t>11-2012</t>
  </si>
  <si>
    <t>11-2012/1GCGG25V761109729</t>
  </si>
  <si>
    <t>2006 CHEV 3/4TON VAN 11-2012</t>
  </si>
  <si>
    <t>D0001886</t>
  </si>
  <si>
    <t>CAVATOR</t>
  </si>
  <si>
    <t>106009/16JF01625Y1034553</t>
  </si>
  <si>
    <t>DIG-IT EXCAVATOR</t>
  </si>
  <si>
    <t>D0007540</t>
  </si>
  <si>
    <t>15-4015</t>
  </si>
  <si>
    <t>FORD F-250  15-4015</t>
  </si>
  <si>
    <t>1FT7X2A6XFEB61153</t>
  </si>
  <si>
    <t>FORD F-250 Super Cab  15-4015</t>
  </si>
  <si>
    <t>D0026671</t>
  </si>
  <si>
    <t>04-1003</t>
  </si>
  <si>
    <t>01-04-Orange County</t>
  </si>
  <si>
    <t>2014 Ford Escape 04-1003</t>
  </si>
  <si>
    <t>001-5-50</t>
  </si>
  <si>
    <t>1FMCU0G74FUB50162</t>
  </si>
  <si>
    <t>2014 FORD Escape  04-1003</t>
  </si>
  <si>
    <t>D0038700</t>
  </si>
  <si>
    <t>01-3175</t>
  </si>
  <si>
    <t>FORD F-150</t>
  </si>
  <si>
    <t>1FTEX1E88FKD82863</t>
  </si>
  <si>
    <t>FORD F-150  01-3175</t>
  </si>
  <si>
    <t>D0041382</t>
  </si>
  <si>
    <t>02-1069</t>
  </si>
  <si>
    <t>2015 FORD Edge  02-1069</t>
  </si>
  <si>
    <t>2FMTK3G83FBC17937</t>
  </si>
  <si>
    <t>D0043063</t>
  </si>
  <si>
    <t>03-3080</t>
  </si>
  <si>
    <t>1FD7X2A65GEA44304</t>
  </si>
  <si>
    <t>2015 FORD F-250  03-3080</t>
  </si>
  <si>
    <t>D0041464</t>
  </si>
  <si>
    <t>03-3083</t>
  </si>
  <si>
    <t>1FTEX1C84GF87477</t>
  </si>
  <si>
    <t>2015 F150 Super Crew SWB  03-3083</t>
  </si>
  <si>
    <t>D0043243</t>
  </si>
  <si>
    <t>03-4116</t>
  </si>
  <si>
    <t>F150 Super Cab 4x4 SWB</t>
  </si>
  <si>
    <t>1FTEX1E85GFA72745</t>
  </si>
  <si>
    <t>2015 F150 Super Cab 4x4 SWB 03-4116</t>
  </si>
  <si>
    <t>D0042680</t>
  </si>
  <si>
    <t>06-4104</t>
  </si>
  <si>
    <t>1FT7X2B68GEC99242</t>
  </si>
  <si>
    <t>FORD F250 Ext Cab 4X4  06-4104</t>
  </si>
  <si>
    <t>D0057544</t>
  </si>
  <si>
    <t>11-4051</t>
  </si>
  <si>
    <t>Ford F-250</t>
  </si>
  <si>
    <t>1FT7X2A69GED25672</t>
  </si>
  <si>
    <t>2015 FORD F-250   11-4051</t>
  </si>
  <si>
    <t>D0045503</t>
  </si>
  <si>
    <t>01-1171</t>
  </si>
  <si>
    <t>2017 Ford Escape  01-1171</t>
  </si>
  <si>
    <t>1FMCU0GD1HUC73250</t>
  </si>
  <si>
    <t>D0057383</t>
  </si>
  <si>
    <t>15-4017</t>
  </si>
  <si>
    <t>01-15-Marion County</t>
  </si>
  <si>
    <t>TRUCK F-250</t>
  </si>
  <si>
    <t>001-16-44</t>
  </si>
  <si>
    <t>1FT7X2A62GEC99237</t>
  </si>
  <si>
    <t>FORD F-250 Super Cab  15-4017</t>
  </si>
  <si>
    <t>D0050781</t>
  </si>
  <si>
    <t>90-3037</t>
  </si>
  <si>
    <t>2016 FORD F-250 90-3037</t>
  </si>
  <si>
    <t>1FD7X2A68HEB70125</t>
  </si>
  <si>
    <t>D0054188</t>
  </si>
  <si>
    <t>01-3177</t>
  </si>
  <si>
    <t>1FD7X2A66GEC99060</t>
  </si>
  <si>
    <t>FORD F-250 EXT Cab  01-3177</t>
  </si>
  <si>
    <t>D0054722</t>
  </si>
  <si>
    <t>04-3129</t>
  </si>
  <si>
    <t>FTEW1CP1HFA0760</t>
  </si>
  <si>
    <t>FORD F-150 crew cab XLT  04-3129</t>
  </si>
  <si>
    <t>D0058642</t>
  </si>
  <si>
    <t>01-1172</t>
  </si>
  <si>
    <t>2017 FORD Edge  01-1172</t>
  </si>
  <si>
    <t>2FMPK3G92HBB66962</t>
  </si>
  <si>
    <t>D0060007</t>
  </si>
  <si>
    <t>02-5025</t>
  </si>
  <si>
    <t>CREW TRUCK</t>
  </si>
  <si>
    <t>1FD0W5GT4GEC76234</t>
  </si>
  <si>
    <t>FORD F-550 Crew Truck  02-5025</t>
  </si>
  <si>
    <t>D0061504</t>
  </si>
  <si>
    <t>06-1061</t>
  </si>
  <si>
    <t>FORD Escape  06-1061</t>
  </si>
  <si>
    <t>1FMCU0GD3JUA39715</t>
  </si>
  <si>
    <t>D0062248</t>
  </si>
  <si>
    <t>03-2003</t>
  </si>
  <si>
    <t>FORD TRANSIT CONNECT VA</t>
  </si>
  <si>
    <t>NMOLS7E73J1368056</t>
  </si>
  <si>
    <t>FORD Transit Connect XL 03-2003</t>
  </si>
  <si>
    <t>D0064906</t>
  </si>
  <si>
    <t>02-3133</t>
  </si>
  <si>
    <t>F-150 4x4 Truck PGS</t>
  </si>
  <si>
    <t>1FTEX1EBXJKC77570</t>
  </si>
  <si>
    <t>FORD F-150 4x4 Truck  02-3133</t>
  </si>
  <si>
    <t>D0061105</t>
  </si>
  <si>
    <t>04-4074</t>
  </si>
  <si>
    <t>04-4073</t>
  </si>
  <si>
    <t>FORD F250 TRUCK  04-4074</t>
  </si>
  <si>
    <t>D0063749</t>
  </si>
  <si>
    <t>06-4108</t>
  </si>
  <si>
    <t>FORD F-250 EXTENDED CAB</t>
  </si>
  <si>
    <t>1FT7X2A67KEC33372</t>
  </si>
  <si>
    <t>FORD F-250 Extended Cab 06-4108</t>
  </si>
  <si>
    <t>D0064808</t>
  </si>
  <si>
    <t>04-2093</t>
  </si>
  <si>
    <t>FORD TRANSIT VAN 04-</t>
  </si>
  <si>
    <t>NM0LS7E23K1407105</t>
  </si>
  <si>
    <t>FORD Transit Cargo Van  04-2093</t>
  </si>
  <si>
    <t>D0071689</t>
  </si>
  <si>
    <t>01-3186</t>
  </si>
  <si>
    <t>1FT7X2A60KEE23238</t>
  </si>
  <si>
    <t>FORD F250 Super Cab 4x2  01-3186</t>
  </si>
  <si>
    <t>D0069426</t>
  </si>
  <si>
    <t>02-3145</t>
  </si>
  <si>
    <t>1FTEX1CB9KKD47788</t>
  </si>
  <si>
    <t>FORD F-150 4x2 Extend Cab 02-3145</t>
  </si>
  <si>
    <t>D0068932</t>
  </si>
  <si>
    <t>CNG-045</t>
  </si>
  <si>
    <t>20 Bottle CNG Trailer 90-CNG-045</t>
  </si>
  <si>
    <t>D0069228</t>
  </si>
  <si>
    <t>04-4082</t>
  </si>
  <si>
    <t>FORD F-250 SUPER CAB</t>
  </si>
  <si>
    <t>1FT7X2A68KEF14757</t>
  </si>
  <si>
    <t>FORD F250 SUPER CAB 04-4082</t>
  </si>
  <si>
    <t>D0072133</t>
  </si>
  <si>
    <t>01-3193</t>
  </si>
  <si>
    <t>1FT7X2A69KEF14749</t>
  </si>
  <si>
    <t>FORD F250 Super Cab 4x2  01-3193</t>
  </si>
  <si>
    <t>D0072467</t>
  </si>
  <si>
    <t>01-2263</t>
  </si>
  <si>
    <t>FORD Transit Cargo Van  01-2263</t>
  </si>
  <si>
    <t>NM0LS7E27L1439170</t>
  </si>
  <si>
    <t>D0072966</t>
  </si>
  <si>
    <t>90-4029</t>
  </si>
  <si>
    <t>FORD F-550 Diesel Truck</t>
  </si>
  <si>
    <t>1FD0X5HT9KEE29579</t>
  </si>
  <si>
    <t>FORD F-550 Diesel  90-4029</t>
  </si>
  <si>
    <t>D0064848</t>
  </si>
  <si>
    <t>90-4030</t>
  </si>
  <si>
    <t>2019 FORD F-550</t>
  </si>
  <si>
    <t>1FD0X5HT7KEE29581</t>
  </si>
  <si>
    <t>FORD F-550 Diesel  90-4030</t>
  </si>
  <si>
    <t>D0064849</t>
  </si>
  <si>
    <t>90-4031</t>
  </si>
  <si>
    <t>FORD F-550 DIESEL TRUCK</t>
  </si>
  <si>
    <t>1FD0X5HT5KEE29580</t>
  </si>
  <si>
    <t>FORD F-550 Diesel  90-4031</t>
  </si>
  <si>
    <t>D0064850</t>
  </si>
  <si>
    <t>90-3052</t>
  </si>
  <si>
    <t>FORD F-150 Crew Cab</t>
  </si>
  <si>
    <t>1FTEW1CB2KDF16961</t>
  </si>
  <si>
    <t>FORD F-150 Crew Cab  90-3052</t>
  </si>
  <si>
    <t>D0081686</t>
  </si>
  <si>
    <t>03-3094</t>
  </si>
  <si>
    <t>FORD F-150 SUPER CAB</t>
  </si>
  <si>
    <t>1FTEX1EBLFC07311</t>
  </si>
  <si>
    <t>FORD F-150 Super Cab 03-3094</t>
  </si>
  <si>
    <t>D0088806</t>
  </si>
  <si>
    <t>01-3199</t>
  </si>
  <si>
    <t>1FT7X2AT9LED59823</t>
  </si>
  <si>
    <t>FORD F-250 Super Cab 4x2  01-3199</t>
  </si>
  <si>
    <t>D0089366</t>
  </si>
  <si>
    <t>06-4121</t>
  </si>
  <si>
    <t>2020 FORD F-250 06-4121</t>
  </si>
  <si>
    <t>1FT7X2A63LEE26829</t>
  </si>
  <si>
    <t>FORD F-250 4x2 Super Cab  06-4121</t>
  </si>
  <si>
    <t>D0091826</t>
  </si>
  <si>
    <t>02-2108</t>
  </si>
  <si>
    <t>2020 FORD 3/4 TRANSIT 02-2108</t>
  </si>
  <si>
    <t>1FTBR1C80LK841245</t>
  </si>
  <si>
    <t>FORD 3/4 Transit Van  02-2108</t>
  </si>
  <si>
    <t>D0089566</t>
  </si>
  <si>
    <t>01-3202</t>
  </si>
  <si>
    <t>2020 F-250 EC RWD</t>
  </si>
  <si>
    <t>1FT7X2A69LEC30104</t>
  </si>
  <si>
    <t>FORD F-250 Super Cab 4x2  01-3202</t>
  </si>
  <si>
    <t>D0089369</t>
  </si>
  <si>
    <t>90-3056</t>
  </si>
  <si>
    <t>2020 FORD F-150 CC AWD</t>
  </si>
  <si>
    <t>1FTEW1CB2LFA60757</t>
  </si>
  <si>
    <t>FORD F-150 CrewCab  90-3056</t>
  </si>
  <si>
    <t>D0085889</t>
  </si>
  <si>
    <t>06-1065</t>
  </si>
  <si>
    <t>FORD Edge 4 door</t>
  </si>
  <si>
    <t>2FMPK3G93LBA36245</t>
  </si>
  <si>
    <t>FORD Edge 06-1065</t>
  </si>
  <si>
    <t>D0081028</t>
  </si>
  <si>
    <t>11-1001</t>
  </si>
  <si>
    <t>2017 Ford Escape  11-1001</t>
  </si>
  <si>
    <t>1FMCU0GD4JUA31915</t>
  </si>
  <si>
    <t>D0060744</t>
  </si>
  <si>
    <t>04-2099</t>
  </si>
  <si>
    <t>2020 FORD F-250 04-2099</t>
  </si>
  <si>
    <t>1FTBR1C81LK839472</t>
  </si>
  <si>
    <t>FORD 250 Transit Van  04-2099</t>
  </si>
  <si>
    <t>D0097056</t>
  </si>
  <si>
    <t>04-2101</t>
  </si>
  <si>
    <t>2020 FORD F-250 04-2101</t>
  </si>
  <si>
    <t>1FTBR1C89LK839476</t>
  </si>
  <si>
    <t>FORD 250 Transit Van  04-2101</t>
  </si>
  <si>
    <t>D0097058</t>
  </si>
  <si>
    <t>11-3046</t>
  </si>
  <si>
    <t>2020 FORD F-150 11-3046</t>
  </si>
  <si>
    <t>1FTEX1EB1LKF10626</t>
  </si>
  <si>
    <t>FORD F-150 SuperCab  11-3046</t>
  </si>
  <si>
    <t>D0097571</t>
  </si>
  <si>
    <t>03-3091</t>
  </si>
  <si>
    <t>FORD F-250 03-3091</t>
  </si>
  <si>
    <t>1FTX2A6XKEG46127</t>
  </si>
  <si>
    <t>D0072633</t>
  </si>
  <si>
    <t>02-3160</t>
  </si>
  <si>
    <t>FORD F-150 Ext Cab 4x4  02-3160</t>
  </si>
  <si>
    <t>D0099690</t>
  </si>
  <si>
    <t>01-1175</t>
  </si>
  <si>
    <t>FORD Edge ST    01-1175</t>
  </si>
  <si>
    <t>D0100189</t>
  </si>
  <si>
    <t>06-4124</t>
  </si>
  <si>
    <t>FORD F250 4x2</t>
  </si>
  <si>
    <t>1FT7X2A65NED41559</t>
  </si>
  <si>
    <t>FORD F-250 4x2 Super Cab  06-4124</t>
  </si>
  <si>
    <t>D0098082</t>
  </si>
  <si>
    <t>90-3059</t>
  </si>
  <si>
    <t>FORD F-150 90-3059</t>
  </si>
  <si>
    <t>1FTEX1EB0MKD30930</t>
  </si>
  <si>
    <t>FORD F-150 Damage Prevent 90-3059</t>
  </si>
  <si>
    <t>D0097672</t>
  </si>
  <si>
    <t>90-3060</t>
  </si>
  <si>
    <t>FORD F-150 90-3060</t>
  </si>
  <si>
    <t>1FTEX1E54MKD30928</t>
  </si>
  <si>
    <t>FORD F-150 Damage Prevent 90-3060</t>
  </si>
  <si>
    <t>D0097673</t>
  </si>
  <si>
    <t>02-3152</t>
  </si>
  <si>
    <t>2020 FORD F-150 EC</t>
  </si>
  <si>
    <t>1FTEX1CBLXFA20939</t>
  </si>
  <si>
    <t>FORD F-150 Ext Cab  02-3152</t>
  </si>
  <si>
    <t>D0097143</t>
  </si>
  <si>
    <t>90-3058</t>
  </si>
  <si>
    <t>FORD F-150 Supercew 4x4</t>
  </si>
  <si>
    <t>FORD F-150 Super Crew 4X4  90-3058</t>
  </si>
  <si>
    <t>D0097313</t>
  </si>
  <si>
    <t>90-3065</t>
  </si>
  <si>
    <t>2021 FORD EDGE 90-3065</t>
  </si>
  <si>
    <t>2FMPK4AP4MBA44417</t>
  </si>
  <si>
    <t>FORD F-150 Crew Cab 4X4 90-3065</t>
  </si>
  <si>
    <t>D0099116</t>
  </si>
  <si>
    <t>03-3095</t>
  </si>
  <si>
    <t>FORD F-150 03-3095</t>
  </si>
  <si>
    <t>1FTEX1EBBLKE88317</t>
  </si>
  <si>
    <t>FORD F-150 Super Cab 03-3095</t>
  </si>
  <si>
    <t>D0091706</t>
  </si>
  <si>
    <t>CNG-047</t>
  </si>
  <si>
    <t>Rebuild 54 Bottle CNG 90-CNG-047</t>
  </si>
  <si>
    <t>D0070746</t>
  </si>
  <si>
    <t>90-3067</t>
  </si>
  <si>
    <t>FORD F-150 90-3067</t>
  </si>
  <si>
    <t>1FTEW1E47KFC9707</t>
  </si>
  <si>
    <t>FORD F-150 Crew Cab 4X4 90-3067</t>
  </si>
  <si>
    <t>D0099118</t>
  </si>
  <si>
    <t>15-4022</t>
  </si>
  <si>
    <t>1FTX2A65MED41086</t>
  </si>
  <si>
    <t>FORD F-250 Super Cab 4x2  15-4022</t>
  </si>
  <si>
    <t>D0097041</t>
  </si>
  <si>
    <t>90-1161</t>
  </si>
  <si>
    <t>2022 FORD EXPLORER</t>
  </si>
  <si>
    <t>1FMSK8DH8NGB21578</t>
  </si>
  <si>
    <t>FORD Explorer XLT  90-1161</t>
  </si>
  <si>
    <t>D0100046</t>
  </si>
  <si>
    <t>15-4023</t>
  </si>
  <si>
    <t>FORD F-250 Super Cab 4x2  15-4023</t>
  </si>
  <si>
    <t>D0098553</t>
  </si>
  <si>
    <t>16-1006</t>
  </si>
  <si>
    <t>FORD EDGE  16-1006</t>
  </si>
  <si>
    <t>D0100166</t>
  </si>
  <si>
    <t>06-3085</t>
  </si>
  <si>
    <t>F-150 Supercab 4x4</t>
  </si>
  <si>
    <t>1FTEX1EBXNKD24201</t>
  </si>
  <si>
    <t>FORD F-150 Super Cab 4x4 06-3085</t>
  </si>
  <si>
    <t>D0099177</t>
  </si>
  <si>
    <t>11-3038</t>
  </si>
  <si>
    <t>2010 TOYOTA TACOMA  11-3038</t>
  </si>
  <si>
    <t>5TETU4GNXAZ743762</t>
  </si>
  <si>
    <t>2010 Toyota Tacoma  11-3038</t>
  </si>
  <si>
    <t>D0013154</t>
  </si>
  <si>
    <t>2010 FORD F-250  05-4038</t>
  </si>
  <si>
    <t>1FTNF2A56AEB10145</t>
  </si>
  <si>
    <t>2010 FORD F-250 Reg Cab 05-4038</t>
  </si>
  <si>
    <t>D0013023</t>
  </si>
  <si>
    <t>906006/</t>
  </si>
  <si>
    <t>906006/UYZ73V</t>
  </si>
  <si>
    <t>TRAILER-TRAILER 60" X 120" WITH CNG CYL (6 15"X84") MOD#1584</t>
  </si>
  <si>
    <t>019079604407</t>
  </si>
  <si>
    <t>ll Exca</t>
  </si>
  <si>
    <t>14-6703/td812007et2202-k4</t>
  </si>
  <si>
    <t>Utility Trailer for Small Exca</t>
  </si>
  <si>
    <t>D0008380</t>
  </si>
  <si>
    <t>04-6027</t>
  </si>
  <si>
    <t>04-6027/1E9CH14261R252443</t>
  </si>
  <si>
    <t>2001</t>
  </si>
  <si>
    <t>Hammerhead Trailer 04-6027</t>
  </si>
  <si>
    <t>D0004249</t>
  </si>
  <si>
    <t>03-3066</t>
  </si>
  <si>
    <t>03-3066/1FTYR10UX6PA53550</t>
  </si>
  <si>
    <t>2006 FORD RANGER P/UP 03-3066</t>
  </si>
  <si>
    <t>D0001861</t>
  </si>
  <si>
    <t>13-3011</t>
  </si>
  <si>
    <t>001 / 13 - PALM BEACH / 39201</t>
  </si>
  <si>
    <t>001-512</t>
  </si>
  <si>
    <t>13-3011/1FTRX12W35NA16049</t>
  </si>
  <si>
    <t>39201 13 Autos &amp; Trucks up to 1/2 t</t>
  </si>
  <si>
    <t>2005 FORD 1/2T E/C P/U 13-3011</t>
  </si>
  <si>
    <t>D0003323</t>
  </si>
  <si>
    <t>150669/</t>
  </si>
  <si>
    <t>001 / 15 - OCALA / 39204</t>
  </si>
  <si>
    <t>001-518</t>
  </si>
  <si>
    <t>39204 15 Trailers, Other</t>
  </si>
  <si>
    <t>TRAILER - ECONO</t>
  </si>
  <si>
    <t>04-6028</t>
  </si>
  <si>
    <t>04-6028/1E9TE14211L252002</t>
  </si>
  <si>
    <t>Cargo/Emerg. Trailer 04-6028</t>
  </si>
  <si>
    <t>D0005891</t>
  </si>
  <si>
    <t>03-6011/VIN1995DT07149500506</t>
  </si>
  <si>
    <t>2003</t>
  </si>
  <si>
    <t>D0009699</t>
  </si>
  <si>
    <t>2011 FORD F-250  90-4025</t>
  </si>
  <si>
    <t>1FD7X2A61BEB43632</t>
  </si>
  <si>
    <t>D0013620</t>
  </si>
  <si>
    <t>03-4112</t>
  </si>
  <si>
    <t>01-03-Pinellas County</t>
  </si>
  <si>
    <t>001-4-54</t>
  </si>
  <si>
    <t>03-4112/1FDNF20538EE05369</t>
  </si>
  <si>
    <t>2008 FORD F-250 XL     03-4112</t>
  </si>
  <si>
    <t>D0008549</t>
  </si>
  <si>
    <t>TRUCK - 2010 TOYOTA TACOMA</t>
  </si>
  <si>
    <t>5TETU4GN2AZ726468</t>
  </si>
  <si>
    <t>2010 Toyota Tacoma   01-3161</t>
  </si>
  <si>
    <t>D0012987</t>
  </si>
  <si>
    <t>2011 TOYOTA TACOMA</t>
  </si>
  <si>
    <t>5TFTU4GN3BX009778</t>
  </si>
  <si>
    <t>2011 Toyota Tacoma  01-3163</t>
  </si>
  <si>
    <t>D0014058</t>
  </si>
  <si>
    <t>TOYOTA TACOMA  02-3103</t>
  </si>
  <si>
    <t>D0014014</t>
  </si>
  <si>
    <t>FORD F-250  02-3101</t>
  </si>
  <si>
    <t>D0014011</t>
  </si>
  <si>
    <t>03-3073</t>
  </si>
  <si>
    <t>2012 FORD F-250  03-3073</t>
  </si>
  <si>
    <t>2012 Ford F250 Truck  03-3073</t>
  </si>
  <si>
    <t>D0018664</t>
  </si>
  <si>
    <t>16-3015</t>
  </si>
  <si>
    <t>2012 FORD F-150  16-3015</t>
  </si>
  <si>
    <t>1FTFX1C0CFB5</t>
  </si>
  <si>
    <t>2012 Ford F-150 Ext. Cab 16-3015</t>
  </si>
  <si>
    <t>D0018857</t>
  </si>
  <si>
    <t>2012 FORD F250  02-3114</t>
  </si>
  <si>
    <t>2012 FORD F250 Regular Cab  02-3114</t>
  </si>
  <si>
    <t>D0020172</t>
  </si>
  <si>
    <t>2012 FORD Fusion  02-1066</t>
  </si>
  <si>
    <t>2012 FORD Fusion SE  02-1066</t>
  </si>
  <si>
    <t>D0020173</t>
  </si>
  <si>
    <t>2012 FORD F-150  01-3165</t>
  </si>
  <si>
    <t>D0020636</t>
  </si>
  <si>
    <t>2014 FORD F250</t>
  </si>
  <si>
    <t>1FT7X2A69EEA54271</t>
  </si>
  <si>
    <t>2013 F250 Super Cab  14-3030</t>
  </si>
  <si>
    <t>D0026200</t>
  </si>
  <si>
    <t>2012 FORD E-250 Van 01-2249</t>
  </si>
  <si>
    <t>1FTNE2EW8DDA9231</t>
  </si>
  <si>
    <t>2013 FORD E-250 Van  01-2249</t>
  </si>
  <si>
    <t>D0026998</t>
  </si>
  <si>
    <t>16-3016</t>
  </si>
  <si>
    <t>2013 FORD F-250 Reg Cab</t>
  </si>
  <si>
    <t>1FDBF2A62EEB02444</t>
  </si>
  <si>
    <t>2013 F-250 Reg Cab 16-3016</t>
  </si>
  <si>
    <t>D0026742</t>
  </si>
  <si>
    <t>08-3030</t>
  </si>
  <si>
    <t>FORD F-250  08-3030</t>
  </si>
  <si>
    <t>2013 FORD F-250 Reg Cab 08-3030</t>
  </si>
  <si>
    <t>D0026666</t>
  </si>
  <si>
    <t>08-3031</t>
  </si>
  <si>
    <t>FORD F-250  08-3031</t>
  </si>
  <si>
    <t>2013 FORD F-250 Reg Cab 08-3031</t>
  </si>
  <si>
    <t>D0026668</t>
  </si>
  <si>
    <t>04-1001</t>
  </si>
  <si>
    <t>TOYOTA MATRIX  04-1001</t>
  </si>
  <si>
    <t>D0013933</t>
  </si>
  <si>
    <t>06-2033</t>
  </si>
  <si>
    <t>FORD TRANSIT 06-2033</t>
  </si>
  <si>
    <t>NM0LS7E71F1203226</t>
  </si>
  <si>
    <t>Purchase Ford Transit  06-2033</t>
  </si>
  <si>
    <t>D0037480</t>
  </si>
  <si>
    <t>06-3076</t>
  </si>
  <si>
    <t>2015 Truck</t>
  </si>
  <si>
    <t>1FTEX186FKD8262</t>
  </si>
  <si>
    <t>2015 FORD F-150 Ext Cab 06-3076</t>
  </si>
  <si>
    <t>D0041466</t>
  </si>
  <si>
    <t>02-1067</t>
  </si>
  <si>
    <t>2015 FORD Edge  02-1067</t>
  </si>
  <si>
    <t>2FMTK3G80FBB2061</t>
  </si>
  <si>
    <t>D0041302</t>
  </si>
  <si>
    <t>06-3075</t>
  </si>
  <si>
    <t>2015 FORD F150 TRUCK</t>
  </si>
  <si>
    <t>1FTEW1C82FKD05556</t>
  </si>
  <si>
    <t>FORD F-150 Ext Cab  06-3075</t>
  </si>
  <si>
    <t>D0037565</t>
  </si>
  <si>
    <t>90-1139</t>
  </si>
  <si>
    <t>2015 FORD Edge  90-1139</t>
  </si>
  <si>
    <t>2FMTK3G98FBB42595</t>
  </si>
  <si>
    <t>D0040161</t>
  </si>
  <si>
    <t>02-3124</t>
  </si>
  <si>
    <t>2015 FORD F-150  02-3124</t>
  </si>
  <si>
    <t>1FTEX1E85GFA15090</t>
  </si>
  <si>
    <t>D0043065</t>
  </si>
  <si>
    <t>16-1001</t>
  </si>
  <si>
    <t>2016 FORD Edge  16-1001</t>
  </si>
  <si>
    <t>2FMTK3G9OFBC29732</t>
  </si>
  <si>
    <t>D0047440</t>
  </si>
  <si>
    <t>04-3126</t>
  </si>
  <si>
    <t>2016 F150 Super Cab 04-3126</t>
  </si>
  <si>
    <t>1FTEX1C81FFC95530</t>
  </si>
  <si>
    <t>D0053380</t>
  </si>
  <si>
    <t>03-4118</t>
  </si>
  <si>
    <t>001 / 03 - ST PETERSBURG / 39205</t>
  </si>
  <si>
    <t>001-490</t>
  </si>
  <si>
    <t>1FD0W5GTXGEC57283</t>
  </si>
  <si>
    <t>39205 03 Trucks over 1 ton</t>
  </si>
  <si>
    <t>2015 FORD F-550 Truck  03-4118</t>
  </si>
  <si>
    <t>D0047041</t>
  </si>
  <si>
    <t>11-4050</t>
  </si>
  <si>
    <t>1FT7X2A60GED25673</t>
  </si>
  <si>
    <t>2015 FORD F-250 Utility  11-4050</t>
  </si>
  <si>
    <t>D0045501</t>
  </si>
  <si>
    <t>02-3128</t>
  </si>
  <si>
    <t>1FTEX1EX1E89HFA11335</t>
  </si>
  <si>
    <t>FORD F-150 SUPER CAB  02-3128</t>
  </si>
  <si>
    <t>D0057041</t>
  </si>
  <si>
    <t>02-3129</t>
  </si>
  <si>
    <t>1FD7X2A68GEC99061</t>
  </si>
  <si>
    <t>FORD F-250 CREW CAB  02-3129</t>
  </si>
  <si>
    <t>D0057042</t>
  </si>
  <si>
    <t>2010 Toyota Camry  01-1163</t>
  </si>
  <si>
    <t>4TIBK3EK9AU607115</t>
  </si>
  <si>
    <t>D0013103</t>
  </si>
  <si>
    <t>06-4105</t>
  </si>
  <si>
    <t>1FD7X2A67HEE04450</t>
  </si>
  <si>
    <t>FORD F-250 Extended Cab 06-4105</t>
  </si>
  <si>
    <t>D0059645</t>
  </si>
  <si>
    <t>01-3179</t>
  </si>
  <si>
    <t>FPRD F-250 TRUCK</t>
  </si>
  <si>
    <t>1FT7X2A64HEE08279</t>
  </si>
  <si>
    <t>FORD F-250 Super Cab 4x2 01-3179</t>
  </si>
  <si>
    <t>D0059316</t>
  </si>
  <si>
    <t>01-1173</t>
  </si>
  <si>
    <t>2018 Ford Escape</t>
  </si>
  <si>
    <t>1FMCU9GD9JUB27141</t>
  </si>
  <si>
    <t>2018 FORD Escape  01-1173</t>
  </si>
  <si>
    <t>D0064226</t>
  </si>
  <si>
    <t>02-3136</t>
  </si>
  <si>
    <t>F150 EXTENDED CAB 4X2</t>
  </si>
  <si>
    <t>1FTEX1CP0JKD46233</t>
  </si>
  <si>
    <t>FORD F-150 EXT CAB 4X2 02-3136</t>
  </si>
  <si>
    <t>D0065295</t>
  </si>
  <si>
    <t>urchase</t>
  </si>
  <si>
    <t>10ea 3-Bottle CNG Trailer Purchase</t>
  </si>
  <si>
    <t>D0065179</t>
  </si>
  <si>
    <t>02-3137</t>
  </si>
  <si>
    <t>F250 EXTENDED CAB</t>
  </si>
  <si>
    <t>1F7X2B60KEC39724</t>
  </si>
  <si>
    <t>FORD F-250 EXT CAB 4X4 02-3137</t>
  </si>
  <si>
    <t>D0065296</t>
  </si>
  <si>
    <t>16-3024</t>
  </si>
  <si>
    <t>2018 FORD F-250</t>
  </si>
  <si>
    <t>1FT7X2A63KEC3370</t>
  </si>
  <si>
    <t>2018 FORD F-250 SuperCabs 16-3024</t>
  </si>
  <si>
    <t>D0064547</t>
  </si>
  <si>
    <t>14-3038</t>
  </si>
  <si>
    <t>New F250 Ford Ext. Cab Truck</t>
  </si>
  <si>
    <t>1FD7X2A63KFC33364</t>
  </si>
  <si>
    <t>FORD F-250 Ford Ext Cab 14-3038</t>
  </si>
  <si>
    <t>D0064543</t>
  </si>
  <si>
    <t>90-4036</t>
  </si>
  <si>
    <t>FORD E-250 TRANSIT VAN</t>
  </si>
  <si>
    <t>1FTW2B67KED13109</t>
  </si>
  <si>
    <t>FORD F-250 Super Crew 4x4 90-4036</t>
  </si>
  <si>
    <t>D0072567</t>
  </si>
  <si>
    <t>01-2261</t>
  </si>
  <si>
    <t>FORD TRANSIT CARGO VAN</t>
  </si>
  <si>
    <t>NM0LS7E29K1395798</t>
  </si>
  <si>
    <t>FORD Transit Cargo Van  01-2261</t>
  </si>
  <si>
    <t>D0072408</t>
  </si>
  <si>
    <t>06-4116</t>
  </si>
  <si>
    <t>FIRD F-250 SUPER CAB</t>
  </si>
  <si>
    <t>1FT7X2A67KEF14751</t>
  </si>
  <si>
    <t>FORD F-250 4x2 Super Cab 06-4116</t>
  </si>
  <si>
    <t>D0072090</t>
  </si>
  <si>
    <t>08-3035</t>
  </si>
  <si>
    <t>01-08-Polk County</t>
  </si>
  <si>
    <t>001 / 08 - LAKELAND / 39201</t>
  </si>
  <si>
    <t>001-9-55</t>
  </si>
  <si>
    <t>001-502</t>
  </si>
  <si>
    <t>1FT7X2AXKEF14761</t>
  </si>
  <si>
    <t>39201 08 Autos &amp; Trucks up to 1/2 t</t>
  </si>
  <si>
    <t>FORD F-250 4x2 Ext Cab  08-3035</t>
  </si>
  <si>
    <t>D0071667</t>
  </si>
  <si>
    <t>14-3040</t>
  </si>
  <si>
    <t>New F250 Ext.Cab 2019 Truck</t>
  </si>
  <si>
    <t>1FD7X2A62KEE84828</t>
  </si>
  <si>
    <t>FORD F-250 Ford Ext Cab 14-3040</t>
  </si>
  <si>
    <t>D0072149</t>
  </si>
  <si>
    <t>06-4117</t>
  </si>
  <si>
    <t>Truck F-250 06-4117</t>
  </si>
  <si>
    <t>1FT7X2A6XKEG46130</t>
  </si>
  <si>
    <t>FORD F-250 4x2 Super Cab 06-4117</t>
  </si>
  <si>
    <t>D0075231</t>
  </si>
  <si>
    <t>CNG-008</t>
  </si>
  <si>
    <t>CNG Trailer  3 Bottle  90-CNG-008</t>
  </si>
  <si>
    <t>D0079810</t>
  </si>
  <si>
    <t>90-4037</t>
  </si>
  <si>
    <t>FORD F-550 DIESEL</t>
  </si>
  <si>
    <t>1FD0X5HT6LEC93428</t>
  </si>
  <si>
    <t>FORD F-550 Diesel  90-4037</t>
  </si>
  <si>
    <t>D0075390</t>
  </si>
  <si>
    <t>14-3044</t>
  </si>
  <si>
    <t>FORD F-150 4X4</t>
  </si>
  <si>
    <t>1FTEX1EB5LK006251</t>
  </si>
  <si>
    <t>FORD F-150 4X4 SuperCab 14-3044</t>
  </si>
  <si>
    <t>D0094687</t>
  </si>
  <si>
    <t>01-2264</t>
  </si>
  <si>
    <t>FORD TRANSIT CONNECT 01-2264</t>
  </si>
  <si>
    <t>NM0LS7E27K1429318</t>
  </si>
  <si>
    <t>FORD TRANSIT CONNECT  01-2264</t>
  </si>
  <si>
    <t>D0089372</t>
  </si>
  <si>
    <t>CNG-015</t>
  </si>
  <si>
    <t>CNG Trailer  20 Bottle 90-CNG-015</t>
  </si>
  <si>
    <t>D0085666</t>
  </si>
  <si>
    <t>14-3043</t>
  </si>
  <si>
    <t>2020 FORD F250 14-3043</t>
  </si>
  <si>
    <t>1FD7X2A69LED94934</t>
  </si>
  <si>
    <t>FORD F-250 Ford Ext Cab 14-3043</t>
  </si>
  <si>
    <t>D0092792</t>
  </si>
  <si>
    <t>14-3045</t>
  </si>
  <si>
    <t>001 / 14 - PANAMA CITY / 39201</t>
  </si>
  <si>
    <t>20 FORD F150 XL 4X4 TRUCK</t>
  </si>
  <si>
    <t>001-514</t>
  </si>
  <si>
    <t>1FTEX1EB8LKF10624</t>
  </si>
  <si>
    <t>39201 14 Autos &amp; Trucks up to 1/2 t</t>
  </si>
  <si>
    <t>FORD F-150 4X4 SuperCab 14-3045</t>
  </si>
  <si>
    <t>D0097676</t>
  </si>
  <si>
    <t>CNG-001</t>
  </si>
  <si>
    <t>CNG Trailer  3 Bottle 90-CNG-001</t>
  </si>
  <si>
    <t>D0085668</t>
  </si>
  <si>
    <t>02-3151</t>
  </si>
  <si>
    <t>2020 FORD F-250</t>
  </si>
  <si>
    <t>1FT7X2A6XLED59825</t>
  </si>
  <si>
    <t>FORD F-250 Super Cab 4X2  02-3151</t>
  </si>
  <si>
    <t>D0089567</t>
  </si>
  <si>
    <t>09-4031</t>
  </si>
  <si>
    <t>1FD7X2A67MED60623</t>
  </si>
  <si>
    <t>FORD F250 SUPER CAB  09-4031</t>
  </si>
  <si>
    <t>D0097044</t>
  </si>
  <si>
    <t>16-3031</t>
  </si>
  <si>
    <t>FORD F-150 16-3031</t>
  </si>
  <si>
    <t>1FTEX1EB5LFA55112</t>
  </si>
  <si>
    <t>FORD F-150 2 door   16-3031</t>
  </si>
  <si>
    <t>D0084312</t>
  </si>
  <si>
    <t>06-3082</t>
  </si>
  <si>
    <t>FORD F-150 SUPER CAB 4X4 06-3082</t>
  </si>
  <si>
    <t>1FTEW1EP5LFA34730</t>
  </si>
  <si>
    <t>FORD F-150 Super Cab 4x4 06-3082</t>
  </si>
  <si>
    <t>D0086801</t>
  </si>
  <si>
    <t>06-3089</t>
  </si>
  <si>
    <t>FORD F-150 Super Cab 4x4 06-3089</t>
  </si>
  <si>
    <t>D0099534</t>
  </si>
  <si>
    <t>90-1156</t>
  </si>
  <si>
    <t>FORD Edge SE  90-1156</t>
  </si>
  <si>
    <t>D0099759</t>
  </si>
  <si>
    <t>16-3035</t>
  </si>
  <si>
    <t>FORD F-250 SUPERCAB 4X2 16-3035</t>
  </si>
  <si>
    <t>D0100304</t>
  </si>
  <si>
    <t>16-3037</t>
  </si>
  <si>
    <t>FORD F-250 SUPERCAB 4X2 16-3037</t>
  </si>
  <si>
    <t>D0100306</t>
  </si>
  <si>
    <t>01-3195</t>
  </si>
  <si>
    <t>2020 FORD F-150</t>
  </si>
  <si>
    <t>1FTEW1E11LFC23922</t>
  </si>
  <si>
    <t>FORD F150 Super Cab 4x2  01-3195</t>
  </si>
  <si>
    <t>D0089229</t>
  </si>
  <si>
    <t>04-3138</t>
  </si>
  <si>
    <t>2020 FORD F-150 EC RWD</t>
  </si>
  <si>
    <t>1FTEX1CB5LKD33677</t>
  </si>
  <si>
    <t>FORD F150  04-3138</t>
  </si>
  <si>
    <t>D0096211</t>
  </si>
  <si>
    <t>01-2267</t>
  </si>
  <si>
    <t>NMOLS7E21L1481477</t>
  </si>
  <si>
    <t>FORD TRANSIT CONNECT  01-2267</t>
  </si>
  <si>
    <t>D0089373</t>
  </si>
  <si>
    <t>01-2268</t>
  </si>
  <si>
    <t>NMOLS7E23L1481478</t>
  </si>
  <si>
    <t>FORD TRANSIT CONNECT  01-2268</t>
  </si>
  <si>
    <t>D0089374</t>
  </si>
  <si>
    <t>06-4118</t>
  </si>
  <si>
    <t>FORD F-250 4X4 06-4118</t>
  </si>
  <si>
    <t>1FT7X2B61LED94977</t>
  </si>
  <si>
    <t>FORD F-250 4x4 Super Cab  06-4118</t>
  </si>
  <si>
    <t>D0091806</t>
  </si>
  <si>
    <t>04-1007</t>
  </si>
  <si>
    <t>2021 FORD ESCAPE FWD  04-1007</t>
  </si>
  <si>
    <t>1FMCU0BZ1MUB15018</t>
  </si>
  <si>
    <t>D0099175</t>
  </si>
  <si>
    <t>04-3136</t>
  </si>
  <si>
    <t>1FTEX1CB7FK10620</t>
  </si>
  <si>
    <t>FORD F150  04-3136</t>
  </si>
  <si>
    <t>D0096209</t>
  </si>
  <si>
    <t>90-3068</t>
  </si>
  <si>
    <t>FORD F-150 90-3068</t>
  </si>
  <si>
    <t>1FTEX1EP3KKC01010</t>
  </si>
  <si>
    <t>FORD F-150 Crew Cab 4X4 90-3068</t>
  </si>
  <si>
    <t>D0099119</t>
  </si>
  <si>
    <t>90-4041</t>
  </si>
  <si>
    <t>2021 FORD F-250 90-4041</t>
  </si>
  <si>
    <t>1FT7W2B68MEC25088</t>
  </si>
  <si>
    <t>FORD F-250 Super Cab 4X4  90-4041</t>
  </si>
  <si>
    <t>D0097549</t>
  </si>
  <si>
    <t>90-1160</t>
  </si>
  <si>
    <t>2022 FORD EXPLOER</t>
  </si>
  <si>
    <t>1FMSK8DH9NGB20701</t>
  </si>
  <si>
    <t>FORD Explorer XLT  90-1160</t>
  </si>
  <si>
    <t>D0100045</t>
  </si>
  <si>
    <t>14-3047</t>
  </si>
  <si>
    <t>FORD F-250 Ford Ext Cab 14-3047</t>
  </si>
  <si>
    <t>D0098380</t>
  </si>
  <si>
    <t>02-1078</t>
  </si>
  <si>
    <t>FORD Edge  02-1078</t>
  </si>
  <si>
    <t>D0100746</t>
  </si>
  <si>
    <t>06-4125</t>
  </si>
  <si>
    <t>1FT7X2467NED41561</t>
  </si>
  <si>
    <t>FORD F-250 4x2 Super Cab  06-4125</t>
  </si>
  <si>
    <t>D0098086</t>
  </si>
  <si>
    <t>01-3212</t>
  </si>
  <si>
    <t>2021 F-150 01-3212</t>
  </si>
  <si>
    <t>1FTFW1E4XLKE66601</t>
  </si>
  <si>
    <t>FORD F-150 4x4 Supercrew 01-3212</t>
  </si>
  <si>
    <t>D0099565</t>
  </si>
  <si>
    <t>136003/</t>
  </si>
  <si>
    <t>136003/18432743818393093</t>
  </si>
  <si>
    <t>TRAILER-ANDERSON 5 x 10 TILT TRAILER</t>
  </si>
  <si>
    <t>011379404801</t>
  </si>
  <si>
    <t>2010 TOYOTA TACOMA  11-3039</t>
  </si>
  <si>
    <t>5TETU4GN1AZ746419</t>
  </si>
  <si>
    <t>2010 Toyota Tacoma  11-3039</t>
  </si>
  <si>
    <t>D0013155</t>
  </si>
  <si>
    <t>15-4011</t>
  </si>
  <si>
    <t>F250 Truck</t>
  </si>
  <si>
    <t>1FTNF2A56AEB17757</t>
  </si>
  <si>
    <t>FORD F-250 - Utility Body  15-4011</t>
  </si>
  <si>
    <t>D0013495</t>
  </si>
  <si>
    <t>08-3028</t>
  </si>
  <si>
    <t>FORD F-250 TRUCK  08-3028</t>
  </si>
  <si>
    <t>D0013967</t>
  </si>
  <si>
    <t>2011 Toyota Tacoma</t>
  </si>
  <si>
    <t>5TFU4GN5BX008454</t>
  </si>
  <si>
    <t>TOYOTA TACOMA EXT CAB  11-3040</t>
  </si>
  <si>
    <t>D0014019</t>
  </si>
  <si>
    <t>076004/</t>
  </si>
  <si>
    <t>076004/77TRT116</t>
  </si>
  <si>
    <t>1978</t>
  </si>
  <si>
    <t>TRAILER-TARGET/PIPE</t>
  </si>
  <si>
    <t>37835</t>
  </si>
  <si>
    <t>906007/</t>
  </si>
  <si>
    <t>906007/70001007120982395</t>
  </si>
  <si>
    <t>1999</t>
  </si>
  <si>
    <t>83" x 120 TRAILER   90-6007</t>
  </si>
  <si>
    <t>019079904701</t>
  </si>
  <si>
    <t>086002/</t>
  </si>
  <si>
    <t>001 / 08 - LAKELAND / 39204</t>
  </si>
  <si>
    <t>001-503</t>
  </si>
  <si>
    <t>086002/743069</t>
  </si>
  <si>
    <t>39204 08 Trailers, Other</t>
  </si>
  <si>
    <t>1974</t>
  </si>
  <si>
    <t>TRAILER-BUTLER MDL# TS-610</t>
  </si>
  <si>
    <t>38259</t>
  </si>
  <si>
    <t>906004/</t>
  </si>
  <si>
    <t>906004/60005010120951212</t>
  </si>
  <si>
    <t>TRAILER-CNG BUILT TO TRANSPORT CNG TO CUSTOMERS COMPANY WIDE</t>
  </si>
  <si>
    <t>019079604402</t>
  </si>
  <si>
    <t>016015/</t>
  </si>
  <si>
    <t>016015/112DPM274ML037705</t>
  </si>
  <si>
    <t>1991</t>
  </si>
  <si>
    <t>TRAILER-FOR BACKHOE/ EAGER BEAVER MODEL # B9DOW</t>
  </si>
  <si>
    <t>010179104408</t>
  </si>
  <si>
    <t>ort CNG</t>
  </si>
  <si>
    <t>90-6009/70005010120002995</t>
  </si>
  <si>
    <t>Trailers to transport CNG</t>
  </si>
  <si>
    <t>D0001662</t>
  </si>
  <si>
    <t>06-6007/</t>
  </si>
  <si>
    <t>Purchase Refrig. Trailer</t>
  </si>
  <si>
    <t>D0001990</t>
  </si>
  <si>
    <t>07-3078</t>
  </si>
  <si>
    <t>07-3078/</t>
  </si>
  <si>
    <t>2001 FORD RANGER P-UP TRUCK 2001 FORD RANGER P-UP 07-3078</t>
  </si>
  <si>
    <t>01-3142</t>
  </si>
  <si>
    <t>01-3142/1FTRX12WX4NC54334</t>
  </si>
  <si>
    <t>2004 FORD 1/2T E/C P/U 01-3142</t>
  </si>
  <si>
    <t>D0004055</t>
  </si>
  <si>
    <t>04-4066</t>
  </si>
  <si>
    <t>04-4066/1RDNF205X8EE05370</t>
  </si>
  <si>
    <t>2008 FORD F-250        04-4066</t>
  </si>
  <si>
    <t>D0008537</t>
  </si>
  <si>
    <t>06-6008</t>
  </si>
  <si>
    <t>01-06-Duval County</t>
  </si>
  <si>
    <t>001-7-17</t>
  </si>
  <si>
    <t>06-6008/1097-25</t>
  </si>
  <si>
    <t>4X4 Polaris w trailer 06-6008</t>
  </si>
  <si>
    <t>D0009989</t>
  </si>
  <si>
    <t>AUTO - 2009 HONDA ELEMENT</t>
  </si>
  <si>
    <t>14-1005/5J6YH18309L000845</t>
  </si>
  <si>
    <t>2009 HONDA ELEMENT    14-1005</t>
  </si>
  <si>
    <t>D0011932</t>
  </si>
  <si>
    <t>16-6001</t>
  </si>
  <si>
    <t>001 / 16 - S.W.FL / 39204</t>
  </si>
  <si>
    <t>TRAILER</t>
  </si>
  <si>
    <t>001-795</t>
  </si>
  <si>
    <t>1T9BU16279S984416</t>
  </si>
  <si>
    <t>39204 16 Trailers, Other</t>
  </si>
  <si>
    <t>Tandem Axle Utility Trailer 16-6001</t>
  </si>
  <si>
    <t>D0012150</t>
  </si>
  <si>
    <t>TOYOTA TACOMA  04-3113</t>
  </si>
  <si>
    <t>TOYOTA TACOMA Acess Cab 04-3113</t>
  </si>
  <si>
    <t>D0014305</t>
  </si>
  <si>
    <t>FORD F-250  04-3112</t>
  </si>
  <si>
    <t>D0013945</t>
  </si>
  <si>
    <t>2011 FORD F-150  04-3115</t>
  </si>
  <si>
    <t>2011 FORD F-150 Access Cab 04-3115</t>
  </si>
  <si>
    <t>D0014626</t>
  </si>
  <si>
    <t>TOYOTA Tacoma Ext. Cab  03-3071</t>
  </si>
  <si>
    <t>D0013990</t>
  </si>
  <si>
    <t>2011 FORD F-25O 14-4009</t>
  </si>
  <si>
    <t>1FT7X2A61BEC77884</t>
  </si>
  <si>
    <t>2011 FORD F-250  14-4009</t>
  </si>
  <si>
    <t>D0013947</t>
  </si>
  <si>
    <t>15-4014</t>
  </si>
  <si>
    <t>FORD F-250  15-4014</t>
  </si>
  <si>
    <t>1FT7X2A61BEC94488</t>
  </si>
  <si>
    <t>FORD F-250 Utility Body  15-4014</t>
  </si>
  <si>
    <t>D0013977</t>
  </si>
  <si>
    <t>2012 FORD F-250  03-3072</t>
  </si>
  <si>
    <t>2012 Ford F250 Truck  03-3072</t>
  </si>
  <si>
    <t>D0018668</t>
  </si>
  <si>
    <t>02-6026</t>
  </si>
  <si>
    <t>2012 Titan Trailer  02-6026</t>
  </si>
  <si>
    <t>D0021066</t>
  </si>
  <si>
    <t>Utility trailer</t>
  </si>
  <si>
    <t>53PFB0817BG22236</t>
  </si>
  <si>
    <t>Gator Utility Trailer 11-6007</t>
  </si>
  <si>
    <t>D0021072</t>
  </si>
  <si>
    <t>FORD F-250 Reg Cab 08-3029</t>
  </si>
  <si>
    <t>D0025556</t>
  </si>
  <si>
    <t>2013 FORD F-150  01-3169</t>
  </si>
  <si>
    <t>1FTFW1CF0DFB91517</t>
  </si>
  <si>
    <t>2013 Ford F-150 XLT  01-3169</t>
  </si>
  <si>
    <t>D0024853</t>
  </si>
  <si>
    <t>2013 FORD F-250  04-3120</t>
  </si>
  <si>
    <t>1FD7X2A68EEA79786</t>
  </si>
  <si>
    <t>2013 Ford F-250  04-3120</t>
  </si>
  <si>
    <t>D0026903</t>
  </si>
  <si>
    <t>2013 FORD F-250  04-3021</t>
  </si>
  <si>
    <t>1FD7X2A6XEEA79787</t>
  </si>
  <si>
    <t>2013 FORD F-250  04-3121</t>
  </si>
  <si>
    <t>D0026904</t>
  </si>
  <si>
    <t>90-4028</t>
  </si>
  <si>
    <t>2013 FORD F250</t>
  </si>
  <si>
    <t>1FD7X2A62EEA67410</t>
  </si>
  <si>
    <t>2013 FORD F250 SuperCab 90-4028</t>
  </si>
  <si>
    <t>D0026747</t>
  </si>
  <si>
    <t>NG-0003</t>
  </si>
  <si>
    <t>2009 CNG HONDA CIVIC   99-0003</t>
  </si>
  <si>
    <t>1FGHA46529L000418</t>
  </si>
  <si>
    <t>2009 CNG HONDA CIVIC   NG-0003</t>
  </si>
  <si>
    <t>D0011783</t>
  </si>
  <si>
    <t>90-6502/1W9GJ4224DB355977</t>
  </si>
  <si>
    <t>90-5001</t>
  </si>
  <si>
    <t>Tractor - CNG 90-5001</t>
  </si>
  <si>
    <t>Tractor - CNG  90-5001</t>
  </si>
  <si>
    <t>D0031979</t>
  </si>
  <si>
    <t>01-1168</t>
  </si>
  <si>
    <t>2015 FORD ESCAPE 01-1168</t>
  </si>
  <si>
    <t>1FMCU0G78FUB50163</t>
  </si>
  <si>
    <t>2015 FORD Escape 01-1168</t>
  </si>
  <si>
    <t>D0038660</t>
  </si>
  <si>
    <t>02-3126</t>
  </si>
  <si>
    <t>2015 FORD F-150  02-3126</t>
  </si>
  <si>
    <t>1FFTEX1C83GFA15091</t>
  </si>
  <si>
    <t>D0043069</t>
  </si>
  <si>
    <t>14-3033</t>
  </si>
  <si>
    <t>1FT7X2A62GEA58942</t>
  </si>
  <si>
    <t>FORD F-250 Ext Cab 14-3033</t>
  </si>
  <si>
    <t>D0041666</t>
  </si>
  <si>
    <t>02-1068</t>
  </si>
  <si>
    <t>2016 FORD ESCAPE</t>
  </si>
  <si>
    <t>1FMCU0G77GUA04520</t>
  </si>
  <si>
    <t>2015 FORD Escape  02-1068</t>
  </si>
  <si>
    <t>D0041821</t>
  </si>
  <si>
    <t>02-5900</t>
  </si>
  <si>
    <t>Vehicle - Emergency Response</t>
  </si>
  <si>
    <t>1FVACXDT1GHGU7115</t>
  </si>
  <si>
    <t>Emergency Response Vehicle 02-5900</t>
  </si>
  <si>
    <t>D0037680</t>
  </si>
  <si>
    <t>06-4099</t>
  </si>
  <si>
    <t>1FD7X2B64GEA44308</t>
  </si>
  <si>
    <t>FORD F-250 Ext Cab 4X4 06-4099</t>
  </si>
  <si>
    <t>D0041569</t>
  </si>
  <si>
    <t>02-2105</t>
  </si>
  <si>
    <t>Van</t>
  </si>
  <si>
    <t>NM0LS7E73G1253434</t>
  </si>
  <si>
    <t>2015 FORD Transit Van  02-2105</t>
  </si>
  <si>
    <t>D0043067</t>
  </si>
  <si>
    <t>02-3125</t>
  </si>
  <si>
    <t>2015 FORD F-250  02-3125</t>
  </si>
  <si>
    <t>1FT7X2A64GB16257</t>
  </si>
  <si>
    <t>D0043068</t>
  </si>
  <si>
    <t>16-2016</t>
  </si>
  <si>
    <t>NM0LS7E70F1220597</t>
  </si>
  <si>
    <t>2016 FORD Transit Van  16-2016</t>
  </si>
  <si>
    <t>D0047441</t>
  </si>
  <si>
    <t>09-3020</t>
  </si>
  <si>
    <t>01-09-Volusia County</t>
  </si>
  <si>
    <t>001 / 09 - DAYTONA / 39201</t>
  </si>
  <si>
    <t>FORD F-150 EXTENDED CAB 09-3020</t>
  </si>
  <si>
    <t>001-10-66</t>
  </si>
  <si>
    <t>001-505</t>
  </si>
  <si>
    <t>1FTEX1C84GFB27477</t>
  </si>
  <si>
    <t>39201 09 Autos &amp; Trucks up to 1/2 t</t>
  </si>
  <si>
    <t>2016 FORD F-150  09-3020</t>
  </si>
  <si>
    <t>D0050664</t>
  </si>
  <si>
    <t>01-6032</t>
  </si>
  <si>
    <t>DUMP TRAILER</t>
  </si>
  <si>
    <t>16VDX143G5000879</t>
  </si>
  <si>
    <t>Dump trailor  01-6032</t>
  </si>
  <si>
    <t>D0056633</t>
  </si>
  <si>
    <t>Install</t>
  </si>
  <si>
    <t>truck bed sliders</t>
  </si>
  <si>
    <t>Cargo Sliders - Truck Bed Install</t>
  </si>
  <si>
    <t>D0056680</t>
  </si>
  <si>
    <t>15-3018</t>
  </si>
  <si>
    <t>Ford F-150 15-3018</t>
  </si>
  <si>
    <t>VIN: 1FTEX1E81GFC90116</t>
  </si>
  <si>
    <t>FORD F-150 Super Cab  15-3018</t>
  </si>
  <si>
    <t>D0050782</t>
  </si>
  <si>
    <t>01-5030</t>
  </si>
  <si>
    <t>FORD F550 - Crew Truck  01-5030</t>
  </si>
  <si>
    <t>D0055400</t>
  </si>
  <si>
    <t>06-2035</t>
  </si>
  <si>
    <t>VAN</t>
  </si>
  <si>
    <t>NMOLS7E76G1253444</t>
  </si>
  <si>
    <t>FORD Transit Connect 06-2035</t>
  </si>
  <si>
    <t>D0057820</t>
  </si>
  <si>
    <t>04-2088</t>
  </si>
  <si>
    <t>Ford Transit Connect</t>
  </si>
  <si>
    <t>NM0LS7E70G1253441</t>
  </si>
  <si>
    <t>2016 Ford Transit Connect  04-2088</t>
  </si>
  <si>
    <t>D0058023</t>
  </si>
  <si>
    <t>06-3078</t>
  </si>
  <si>
    <t>2017 FORD F150</t>
  </si>
  <si>
    <t>1FTEX1E81HKE23272</t>
  </si>
  <si>
    <t>FORD F-150 Ext Cab 4x4  06-3078</t>
  </si>
  <si>
    <t>D0059651</t>
  </si>
  <si>
    <t>08-3032</t>
  </si>
  <si>
    <t>FORD F-150  08-3032</t>
  </si>
  <si>
    <t>1FTFX1CF0EFB62310</t>
  </si>
  <si>
    <t>2013 FORD F-150 Super Cab  08-3032</t>
  </si>
  <si>
    <t>D0026670</t>
  </si>
  <si>
    <t>16-3022</t>
  </si>
  <si>
    <t>truck F250</t>
  </si>
  <si>
    <t>1FT7X2A68HEE65214</t>
  </si>
  <si>
    <t>2017 FORD F250 Truck 16-3022</t>
  </si>
  <si>
    <t>D0061045</t>
  </si>
  <si>
    <t>11-4053</t>
  </si>
  <si>
    <t>2017 Ford F-250</t>
  </si>
  <si>
    <t>1FTX2A63HEE84477</t>
  </si>
  <si>
    <t>2017 Ford F-250 Utility 11-4053</t>
  </si>
  <si>
    <t>D0056185</t>
  </si>
  <si>
    <t>ge Insp</t>
  </si>
  <si>
    <t>21" Landing Craft</t>
  </si>
  <si>
    <t>4LYBA2223HH</t>
  </si>
  <si>
    <t>Boat,Trailer,Inflatable-Bridge Insp</t>
  </si>
  <si>
    <t>D0062249</t>
  </si>
  <si>
    <t>90-3040</t>
  </si>
  <si>
    <t>01-90-Broward County</t>
  </si>
  <si>
    <t>001-29-6</t>
  </si>
  <si>
    <t>1FTEX1EPXJFA57446</t>
  </si>
  <si>
    <t>FORD F-150 SuperCab 4X4  90-3040</t>
  </si>
  <si>
    <t>D0062441</t>
  </si>
  <si>
    <t>90-6011</t>
  </si>
  <si>
    <t>2018 TRAILER 90-6011</t>
  </si>
  <si>
    <t>TRAILER Measrmnt Regul Dep  90-6011</t>
  </si>
  <si>
    <t>D0062781</t>
  </si>
  <si>
    <t>03-3089</t>
  </si>
  <si>
    <t>2018 FORD F-250 Super cab</t>
  </si>
  <si>
    <t>1FT7X2A467HEE61722</t>
  </si>
  <si>
    <t>2018 FORD F-250 Super Cab 03-3089</t>
  </si>
  <si>
    <t>D0062429</t>
  </si>
  <si>
    <t>03-3088</t>
  </si>
  <si>
    <t>1FT7X2A6XHED99703</t>
  </si>
  <si>
    <t>2018 FORD F-250 Super Cab 03-3088</t>
  </si>
  <si>
    <t>D0062428</t>
  </si>
  <si>
    <t>01-3181</t>
  </si>
  <si>
    <t>2018 FORD F-150</t>
  </si>
  <si>
    <t>1FTEX1CP9JKD46232</t>
  </si>
  <si>
    <t>FORD F-150 Super Cab 4x2  01-3181</t>
  </si>
  <si>
    <t>D0059509</t>
  </si>
  <si>
    <t>02-3132</t>
  </si>
  <si>
    <t>F-250 Work Body Truck PGS</t>
  </si>
  <si>
    <t>FORD F-250 Work Body  02-3132</t>
  </si>
  <si>
    <t>D0061104</t>
  </si>
  <si>
    <t>02-3138</t>
  </si>
  <si>
    <t>1FT7X2B62KEC09897</t>
  </si>
  <si>
    <t>FORD F-250 EXT CAB 4X4 02-3138</t>
  </si>
  <si>
    <t>D0065297</t>
  </si>
  <si>
    <t>09-3022</t>
  </si>
  <si>
    <t>1FTEX1EB4JFK15512</t>
  </si>
  <si>
    <t>2018 FORD F-150 4x4 09-3022</t>
  </si>
  <si>
    <t>D0067448</t>
  </si>
  <si>
    <t>CNG-034</t>
  </si>
  <si>
    <t>01-90-Local Ops Building - 9th Ave N</t>
  </si>
  <si>
    <t>20 Bottle CNG 90-CNG-034</t>
  </si>
  <si>
    <t>001-29-SP</t>
  </si>
  <si>
    <t>D0063243</t>
  </si>
  <si>
    <t>02-1072</t>
  </si>
  <si>
    <t>2018 FORD ESCAPE 02-1072</t>
  </si>
  <si>
    <t>1FMCU0GD6JUC89868</t>
  </si>
  <si>
    <t>2018 FORD Escape  02-1072</t>
  </si>
  <si>
    <t>D0070409</t>
  </si>
  <si>
    <t>02-3143</t>
  </si>
  <si>
    <t>T7X2A67KED13111</t>
  </si>
  <si>
    <t>FORD F-250 4x2 Extend Cab 02-3143</t>
  </si>
  <si>
    <t>D0068930</t>
  </si>
  <si>
    <t>06-4113</t>
  </si>
  <si>
    <t>FORD F-250 Super Cab</t>
  </si>
  <si>
    <t>1FT7X2A60KEF14753</t>
  </si>
  <si>
    <t>FORD F-250 4x2 Super Cab 06-4113</t>
  </si>
  <si>
    <t>D0072087</t>
  </si>
  <si>
    <t>01-3189</t>
  </si>
  <si>
    <t>FORD F250 Super Cab 4x2  01-3189</t>
  </si>
  <si>
    <t>1FT7X2A67KEF50830</t>
  </si>
  <si>
    <t>D0072386</t>
  </si>
  <si>
    <t>01-3192</t>
  </si>
  <si>
    <t>FORD F-250 SUPER CAB 4X2</t>
  </si>
  <si>
    <t>1FT7X2A65KEF14750</t>
  </si>
  <si>
    <t>FORD F250 Super Cab 4x2  01-3192</t>
  </si>
  <si>
    <t>D0072466</t>
  </si>
  <si>
    <t>90-3049</t>
  </si>
  <si>
    <t>01-90-Local Operations - 23rd St</t>
  </si>
  <si>
    <t>FORD F-150 Damage Prevent 90-3049</t>
  </si>
  <si>
    <t>001-29-016</t>
  </si>
  <si>
    <t>1FTEX1EB8KKE20386</t>
  </si>
  <si>
    <t>D0078448</t>
  </si>
  <si>
    <t>90-3050</t>
  </si>
  <si>
    <t>01-90-Local Ops Building - Philips Hwy</t>
  </si>
  <si>
    <t>FORD F-150 Damage Prevent 90-3050</t>
  </si>
  <si>
    <t>001-29-USDI</t>
  </si>
  <si>
    <t>1FTEX1EBXKKD62524</t>
  </si>
  <si>
    <t>D0078449</t>
  </si>
  <si>
    <t>90-3046</t>
  </si>
  <si>
    <t>FORD F-150 Damage Preention 90-3046</t>
  </si>
  <si>
    <t>1FTEX1EB1KFB65010</t>
  </si>
  <si>
    <t>FORD F-150 Damage Prevent 90-3046</t>
  </si>
  <si>
    <t>D0077248</t>
  </si>
  <si>
    <t>90-4032</t>
  </si>
  <si>
    <t>FORD 5-550 DIESEL TRUCK</t>
  </si>
  <si>
    <t>1FD0X5HT9KEE29582</t>
  </si>
  <si>
    <t>FORD F-550 Diesel  90-4032</t>
  </si>
  <si>
    <t>D0064852</t>
  </si>
  <si>
    <t>15-3019</t>
  </si>
  <si>
    <t>2020 FORD F-150 4X4 AWD</t>
  </si>
  <si>
    <t>1FTEX1EB3LFC07310</t>
  </si>
  <si>
    <t>FORD F-150 Supercab 4X4  15-3019</t>
  </si>
  <si>
    <t>D0083548</t>
  </si>
  <si>
    <t>03-3093</t>
  </si>
  <si>
    <t>1FTEX1EB7LFC07312</t>
  </si>
  <si>
    <t>FORD F-150 Super Cab 03-3093</t>
  </si>
  <si>
    <t>D0088786</t>
  </si>
  <si>
    <t>90-3062</t>
  </si>
  <si>
    <t>2020 FORD F-150 90-3062</t>
  </si>
  <si>
    <t>1FTEW1CB0LFC17976</t>
  </si>
  <si>
    <t>FORD F-150 4X2 CrewCab  90-3062</t>
  </si>
  <si>
    <t>D0097690</t>
  </si>
  <si>
    <t>10-3003</t>
  </si>
  <si>
    <t>001 / 10 - HIGHLANDS / 39202</t>
  </si>
  <si>
    <t>FORD F250 10-3003</t>
  </si>
  <si>
    <t>001-923</t>
  </si>
  <si>
    <t>1FD7X2A60LEC56018</t>
  </si>
  <si>
    <t>39202 10 Auto&amp;Truck 3/4 - 1 ton</t>
  </si>
  <si>
    <t>FORD F-250 4x2 Ext Cab  10-3003</t>
  </si>
  <si>
    <t>D0096921</t>
  </si>
  <si>
    <t>02-3153</t>
  </si>
  <si>
    <t>2020 FORD F-250 02-3153</t>
  </si>
  <si>
    <t>1FT7X2A63LED94691</t>
  </si>
  <si>
    <t>FORD F-250 Super Cab 4X2  02-3153</t>
  </si>
  <si>
    <t>D0097564</t>
  </si>
  <si>
    <t>YR 2018</t>
  </si>
  <si>
    <t>Safety light</t>
  </si>
  <si>
    <t>Night Ray Light YR 2018</t>
  </si>
  <si>
    <t>D0070708</t>
  </si>
  <si>
    <t>CNG-012</t>
  </si>
  <si>
    <t>Rebuild 54 Bottle CNG 02-CNG-012</t>
  </si>
  <si>
    <t>Rebuild 54 Bottle CNG 90-CNG-012</t>
  </si>
  <si>
    <t>D0075866</t>
  </si>
  <si>
    <t>01-3197</t>
  </si>
  <si>
    <t>2020 FORD F-250  01-3197</t>
  </si>
  <si>
    <t>1FT7X2AT0LED59824</t>
  </si>
  <si>
    <t>FORD F-250 Super Cab 4x2  01-3197</t>
  </si>
  <si>
    <t>D0089231</t>
  </si>
  <si>
    <t>tection</t>
  </si>
  <si>
    <t>01-90-Call Center - Tampa</t>
  </si>
  <si>
    <t>2020 FORD ESCAPE 4 D SEL</t>
  </si>
  <si>
    <t>1FMCU0H69LUA24235</t>
  </si>
  <si>
    <t>FORD Escape 90-1147 Leak Detection</t>
  </si>
  <si>
    <t>D0084070</t>
  </si>
  <si>
    <t>02-3148</t>
  </si>
  <si>
    <t>FORD F-150 SUPERCAB</t>
  </si>
  <si>
    <t>1FTEX1EB6KKF10409</t>
  </si>
  <si>
    <t>FORD F-150 SuperCab 4x4 02-3148</t>
  </si>
  <si>
    <t>D0083027</t>
  </si>
  <si>
    <t>FORD Escape 90-1151 Leak Detection</t>
  </si>
  <si>
    <t>D0099198</t>
  </si>
  <si>
    <t>02-3161</t>
  </si>
  <si>
    <t>FORD F-150 Ext Cab 4x4  02-3161</t>
  </si>
  <si>
    <t>D0099691</t>
  </si>
  <si>
    <t>90-1155</t>
  </si>
  <si>
    <t>FORD Edge SE  90-1155</t>
  </si>
  <si>
    <t>D0099758</t>
  </si>
  <si>
    <t>01-1176</t>
  </si>
  <si>
    <t>FORD Explorer  01-1176</t>
  </si>
  <si>
    <t>D0100388</t>
  </si>
  <si>
    <t>01-3210</t>
  </si>
  <si>
    <t>2021 FORD F-150 01-3210</t>
  </si>
  <si>
    <t>1FTFW1E86MFCCO8819</t>
  </si>
  <si>
    <t>FORD F-150 4x4 Supercrew 01-3210</t>
  </si>
  <si>
    <t>D0099560</t>
  </si>
  <si>
    <t>16-3034</t>
  </si>
  <si>
    <t>2021 F-150 16-3034</t>
  </si>
  <si>
    <t>FTEX1EB1MFA03638</t>
  </si>
  <si>
    <t>FORD F-150  SuperCab 16-3034</t>
  </si>
  <si>
    <t>D0098264</t>
  </si>
  <si>
    <t>CNG-024</t>
  </si>
  <si>
    <t>CNG Trailer  3 Bottle 90-CNG-024</t>
  </si>
  <si>
    <t>D0085669</t>
  </si>
  <si>
    <t>06-4119</t>
  </si>
  <si>
    <t>FORD F-250 4X4 06-4119</t>
  </si>
  <si>
    <t>1FT7X2B63LED94978</t>
  </si>
  <si>
    <t>FORD F-250 4x4 Super Cab  06-4119</t>
  </si>
  <si>
    <t>D0091807</t>
  </si>
  <si>
    <t>14-1006</t>
  </si>
  <si>
    <t>2021 FORD ESCAPE</t>
  </si>
  <si>
    <t>1FTEW1CP7MFC20788</t>
  </si>
  <si>
    <t>FORD Escape SE    14-1006</t>
  </si>
  <si>
    <t>D0098435</t>
  </si>
  <si>
    <t>04-3145</t>
  </si>
  <si>
    <t>FORD F150 4X2 CREW CAB  04-3145</t>
  </si>
  <si>
    <t>1FTEW1CP5MFC20787</t>
  </si>
  <si>
    <t>D0099171</t>
  </si>
  <si>
    <t>CNG-010</t>
  </si>
  <si>
    <t>20 Bottle CNG 90-CNG-010</t>
  </si>
  <si>
    <t>D0063242</t>
  </si>
  <si>
    <t>90-3064</t>
  </si>
  <si>
    <t>01-90-Charlotte County</t>
  </si>
  <si>
    <t>2021 FORD F-250 90-3064</t>
  </si>
  <si>
    <t>001-29-8</t>
  </si>
  <si>
    <t>1FTEW1EP6MFA40490</t>
  </si>
  <si>
    <t>FORD F-150 Super Crew 4X4 90-3064</t>
  </si>
  <si>
    <t>D0097882</t>
  </si>
  <si>
    <t>CNG-003</t>
  </si>
  <si>
    <t>CNG Trailer  3 Bottle  90-CNG-003</t>
  </si>
  <si>
    <t>D0079809</t>
  </si>
  <si>
    <t>06-3091</t>
  </si>
  <si>
    <t>2022 FORD F-150</t>
  </si>
  <si>
    <t>1FTFW1E8XMFC08824</t>
  </si>
  <si>
    <t>FORD F-150 Super Cab 4x4 06-3091</t>
  </si>
  <si>
    <t>D0099536</t>
  </si>
  <si>
    <t>02-3159</t>
  </si>
  <si>
    <t>2022 F-150</t>
  </si>
  <si>
    <t>1FTFW1E89MFC08801</t>
  </si>
  <si>
    <t>FORD F-150 Ext Cab 4x4  02-3159</t>
  </si>
  <si>
    <t>D0099570</t>
  </si>
  <si>
    <t>04-3147</t>
  </si>
  <si>
    <t>2021 FORD F-150 04-3147</t>
  </si>
  <si>
    <t>1FTFW1E84MFA34474</t>
  </si>
  <si>
    <t>FORD F-150 4X2 CREW CAB  04-3147</t>
  </si>
  <si>
    <t>D0099593</t>
  </si>
  <si>
    <t>90-1162</t>
  </si>
  <si>
    <t>2022 FORD EDGE 4 DR</t>
  </si>
  <si>
    <t>2FMPK4J95NBA58815</t>
  </si>
  <si>
    <t>FORD Edge ST  off lot  90-1162</t>
  </si>
  <si>
    <t>D0100264</t>
  </si>
  <si>
    <t>09-3013</t>
  </si>
  <si>
    <t>2010 TOYOTA TACOMA  09-3013</t>
  </si>
  <si>
    <t>VIN-5TETU4GN4AZ740064</t>
  </si>
  <si>
    <t>2010 TOYOTA TACOMA    09-3013</t>
  </si>
  <si>
    <t>D0013132</t>
  </si>
  <si>
    <t>2010 TOYOTAL TACOMA  03-3069</t>
  </si>
  <si>
    <t>2010 TOYOTA TACOMA  03-3069</t>
  </si>
  <si>
    <t>D0012921</t>
  </si>
  <si>
    <t>15-4010</t>
  </si>
  <si>
    <t>1FTNF2A58AEB19624</t>
  </si>
  <si>
    <t>FORD F-250 - Utility Body  15-4010</t>
  </si>
  <si>
    <t>D0013494</t>
  </si>
  <si>
    <t>2010 TOYOTA TACOMA  08-3027</t>
  </si>
  <si>
    <t>D0013330</t>
  </si>
  <si>
    <t>2010 TOYOTA COROLLA</t>
  </si>
  <si>
    <t>2010 TOYOTA COROLLA  08-1066</t>
  </si>
  <si>
    <t>D0013325</t>
  </si>
  <si>
    <t>106008/</t>
  </si>
  <si>
    <t>106008/1BUD10107F1004317</t>
  </si>
  <si>
    <t>1986</t>
  </si>
  <si>
    <t>TRAILER-BUTLER TILT TRAILER MODEL TS610-D</t>
  </si>
  <si>
    <t>011078604801</t>
  </si>
  <si>
    <t>04-5018/1GDE5C1G66F407441</t>
  </si>
  <si>
    <t>2006 GMC C5500 MD C&amp;C 04-5018</t>
  </si>
  <si>
    <t>D0001992</t>
  </si>
  <si>
    <t>11-3027</t>
  </si>
  <si>
    <t>11-3027/2FTZF17261CA30939</t>
  </si>
  <si>
    <t>2001 FORD 1/2TON P/UP  11-3027</t>
  </si>
  <si>
    <t>D0001571</t>
  </si>
  <si>
    <t>11-4032</t>
  </si>
  <si>
    <t>11-4032/1FTNF20526EB75938</t>
  </si>
  <si>
    <t>2006 FORD 3/4TON C&amp;C 11-4032</t>
  </si>
  <si>
    <t>D0000839</t>
  </si>
  <si>
    <t>03-6010</t>
  </si>
  <si>
    <t>03-6010/1E9AL08141L252410</t>
  </si>
  <si>
    <t>Welder Trailer  03-6010</t>
  </si>
  <si>
    <t>D0004398</t>
  </si>
  <si>
    <t>15-3007/1GCEC14W22Z205254</t>
  </si>
  <si>
    <t>2002</t>
  </si>
  <si>
    <t>2002 CHEV 1/2TON P-UP 15-3007</t>
  </si>
  <si>
    <t>D0006831</t>
  </si>
  <si>
    <t>15-6002</t>
  </si>
  <si>
    <t>15-6002/43ZDG22E060002298</t>
  </si>
  <si>
    <t>purchase trailer       15-6002</t>
  </si>
  <si>
    <t>D0010624</t>
  </si>
  <si>
    <t>95-5151</t>
  </si>
  <si>
    <t>016019/95-5151</t>
  </si>
  <si>
    <t>01-6024/4FPFB08195G088735</t>
  </si>
  <si>
    <t>5 x 8 Storage Trailer</t>
  </si>
  <si>
    <t>D0003858</t>
  </si>
  <si>
    <t>016017/</t>
  </si>
  <si>
    <t>016017/CTP04812</t>
  </si>
  <si>
    <t>TRAILER - '93 GROSLEY MDL ME 610</t>
  </si>
  <si>
    <t>010179504715</t>
  </si>
  <si>
    <t>906003/</t>
  </si>
  <si>
    <t>906003/10400510120931084</t>
  </si>
  <si>
    <t>TRAILER-TRAILER WITH CNG CYLINDERS, BASKET W/REGU &amp; VALVE</t>
  </si>
  <si>
    <t>019079404403</t>
  </si>
  <si>
    <t>01-3160/5TETU62N78Z591730</t>
  </si>
  <si>
    <t>2009 TOYOTA TACOMA EC  01-3160</t>
  </si>
  <si>
    <t>D0007784</t>
  </si>
  <si>
    <t>2009 TOYOTA TACOMA 14-3025</t>
  </si>
  <si>
    <t>14-3025/3TMKU72N49M018560</t>
  </si>
  <si>
    <t>D0011933</t>
  </si>
  <si>
    <t>04-3106</t>
  </si>
  <si>
    <t>01-04-Lake County</t>
  </si>
  <si>
    <t>2010 TOYOTA TACOMA  04-3106</t>
  </si>
  <si>
    <t>001-5-37</t>
  </si>
  <si>
    <t>5TETU4GN2AZ732495</t>
  </si>
  <si>
    <t>D0013174</t>
  </si>
  <si>
    <t>TOYOTA TACOMA  02-3105</t>
  </si>
  <si>
    <t>D0014017</t>
  </si>
  <si>
    <t>05-6007</t>
  </si>
  <si>
    <t>001 / 05 - TRIANGLE / 39204</t>
  </si>
  <si>
    <t>TRAILER  05-6007</t>
  </si>
  <si>
    <t>001-495</t>
  </si>
  <si>
    <t>4YNBN2029BC063678 / 05-6007</t>
  </si>
  <si>
    <t>39204 05 Trailers, Other</t>
  </si>
  <si>
    <t>TRAILER (for backhoe)  05-6007</t>
  </si>
  <si>
    <t>D0014117</t>
  </si>
  <si>
    <t>TRAILER - CNG 02-6028</t>
  </si>
  <si>
    <t>CNG Trailer</t>
  </si>
  <si>
    <t>D0013210</t>
  </si>
  <si>
    <t>FORD F-15O  15-3017</t>
  </si>
  <si>
    <t>1FTFX1CF8BFC63297</t>
  </si>
  <si>
    <t>FORD F-150 Super Cab  15-3017</t>
  </si>
  <si>
    <t>D0014682</t>
  </si>
  <si>
    <t>2012 FORD F-250  03-3074</t>
  </si>
  <si>
    <t>2012 Ford F250 Truck 03-3074</t>
  </si>
  <si>
    <t>D0018667</t>
  </si>
  <si>
    <t>2012 FORD F250  02-3111</t>
  </si>
  <si>
    <t>2012 Ford F250  02-3111</t>
  </si>
  <si>
    <t>D0020167</t>
  </si>
  <si>
    <t>2012 FORD F150  02-3112</t>
  </si>
  <si>
    <t>Ford F150 Supercab  02-3112</t>
  </si>
  <si>
    <t>D0020170</t>
  </si>
  <si>
    <t>2012 FORD F-150  11-3041</t>
  </si>
  <si>
    <t>11-3041/1FTFX1CF5CFB96384</t>
  </si>
  <si>
    <t>2012 Ford F-150 Supercab 11-3041</t>
  </si>
  <si>
    <t>D0021063</t>
  </si>
  <si>
    <t>2013 FORD F-150 Ext Cab 09-3018</t>
  </si>
  <si>
    <t>1FTFX1CFOEFA17641</t>
  </si>
  <si>
    <t>D0026651</t>
  </si>
  <si>
    <t>2013 FORD F-250 02-3115</t>
  </si>
  <si>
    <t>1FTBF2A68EEA54226</t>
  </si>
  <si>
    <t>2013 FORD F-250 Reg Cab 02-3115</t>
  </si>
  <si>
    <t>D0026360</t>
  </si>
  <si>
    <t>11-4046</t>
  </si>
  <si>
    <t>FORD F-250  11-4046</t>
  </si>
  <si>
    <t>1FTBF2A68FEA70301</t>
  </si>
  <si>
    <t>2013 FORD F-250  11-4046</t>
  </si>
  <si>
    <t>D0027559</t>
  </si>
  <si>
    <t>90-6501/1W9GJ4226DB355978</t>
  </si>
  <si>
    <t>90-1137</t>
  </si>
  <si>
    <t>2014 CHEVY Tahoe 90-1137</t>
  </si>
  <si>
    <t>1GNSCCE01ER155256</t>
  </si>
  <si>
    <t>2014 Chev Tahoe Dual Fuel 90-1137</t>
  </si>
  <si>
    <t>D0035479</t>
  </si>
  <si>
    <t>04-1004</t>
  </si>
  <si>
    <t>2014 FORD ESCAPE 04-1004</t>
  </si>
  <si>
    <t>1FMCU0G76FUB50164</t>
  </si>
  <si>
    <t>2015 Ford Escape SE  04-1004</t>
  </si>
  <si>
    <t>D0038740</t>
  </si>
  <si>
    <t>03-3077</t>
  </si>
  <si>
    <t>1FT7X2A65FED17342</t>
  </si>
  <si>
    <t>2015 Ford F250 Super Cab 03-3077</t>
  </si>
  <si>
    <t>D0036340</t>
  </si>
  <si>
    <t>04-2081</t>
  </si>
  <si>
    <t>NM0LS7E75F1212995</t>
  </si>
  <si>
    <t>2014 Ford Transit Van  04-2081</t>
  </si>
  <si>
    <t>D0038120</t>
  </si>
  <si>
    <t>04-2082</t>
  </si>
  <si>
    <t>NM0LS7E7XF1212992</t>
  </si>
  <si>
    <t>2014 Ford Transit Van  04-2082</t>
  </si>
  <si>
    <t>D0038140</t>
  </si>
  <si>
    <t>03-4115</t>
  </si>
  <si>
    <t>2015 FORD F-550 03-4115</t>
  </si>
  <si>
    <t>1FD0W5GT7GEB78329</t>
  </si>
  <si>
    <t>D0041462</t>
  </si>
  <si>
    <t>04-2085</t>
  </si>
  <si>
    <t>NM0LS7E72F1217264</t>
  </si>
  <si>
    <t>2015 FORD Transit Connect 04-2085</t>
  </si>
  <si>
    <t>D0041460</t>
  </si>
  <si>
    <t>06-4102</t>
  </si>
  <si>
    <t>1FT7X2A60GEA58941</t>
  </si>
  <si>
    <t>FORD F-250 Extended Cab  06-4102</t>
  </si>
  <si>
    <t>D0041808</t>
  </si>
  <si>
    <t>04-3124</t>
  </si>
  <si>
    <t>2015 F-150  04-3124</t>
  </si>
  <si>
    <t>1FTEX1C84GFA72741</t>
  </si>
  <si>
    <t>D0043680</t>
  </si>
  <si>
    <t>03-3084</t>
  </si>
  <si>
    <t>1FTEX1C83FFC95531</t>
  </si>
  <si>
    <t>2015 FORD F-150 Double Cab 03-3084</t>
  </si>
  <si>
    <t>D0046980</t>
  </si>
  <si>
    <t>16-3018</t>
  </si>
  <si>
    <t>1FTEX1E82GKE75895</t>
  </si>
  <si>
    <t>2016 FORD F150 SuperCab 16-3018</t>
  </si>
  <si>
    <t>D0049940</t>
  </si>
  <si>
    <t>06-5018</t>
  </si>
  <si>
    <t>1FD0W5GT0GEC84251</t>
  </si>
  <si>
    <t>FORD F-550 Crew Cab  06-5018</t>
  </si>
  <si>
    <t>D0049863</t>
  </si>
  <si>
    <t>90-2047</t>
  </si>
  <si>
    <t>1FTYR1CM0GKA26075</t>
  </si>
  <si>
    <t>2016 FORD Van  90-2047</t>
  </si>
  <si>
    <t>D0055960</t>
  </si>
  <si>
    <t>05-4042</t>
  </si>
  <si>
    <t>2017 F-250  50-4042</t>
  </si>
  <si>
    <t>1FTX2A63HED43246</t>
  </si>
  <si>
    <t>FORD F-250 with utility bed 05-4042</t>
  </si>
  <si>
    <t>D0058643</t>
  </si>
  <si>
    <t>90-1142</t>
  </si>
  <si>
    <t>Ford Explorer 90-1142</t>
  </si>
  <si>
    <t>1FM5KD87HGC36815</t>
  </si>
  <si>
    <t>FORD Explorer 4X2 XLT  90-1142</t>
  </si>
  <si>
    <t>D0058440</t>
  </si>
  <si>
    <t>01-3178</t>
  </si>
  <si>
    <t>1FT7X2A64HEE08282</t>
  </si>
  <si>
    <t>FORD F-250 Super Cab  01-3178</t>
  </si>
  <si>
    <t>D0059315</t>
  </si>
  <si>
    <t>09-3021</t>
  </si>
  <si>
    <t>F-250 Utility Truck</t>
  </si>
  <si>
    <t>1FT7X2A60HEE08280</t>
  </si>
  <si>
    <t>2017 FORD F-250 Utility 09-3021</t>
  </si>
  <si>
    <t>D0059931</t>
  </si>
  <si>
    <t>90-3039</t>
  </si>
  <si>
    <t>FORD F 150 4X4</t>
  </si>
  <si>
    <t>1FTEX1EBXJFA27884</t>
  </si>
  <si>
    <t>FORD F-150 SuperCab  4X4 90-3039</t>
  </si>
  <si>
    <t>D0061953</t>
  </si>
  <si>
    <t>11-4052</t>
  </si>
  <si>
    <t>1FT7X2A6XHEE84475</t>
  </si>
  <si>
    <t>2017 Ford F-250 utility 11-4052</t>
  </si>
  <si>
    <t>D0056183</t>
  </si>
  <si>
    <t>21' Alum Tandem Trailer</t>
  </si>
  <si>
    <t>90-1144</t>
  </si>
  <si>
    <t>2018 FORD EDGE</t>
  </si>
  <si>
    <t>2FMPK4K82JBB36127</t>
  </si>
  <si>
    <t>FORD Edge  90-1144</t>
  </si>
  <si>
    <t>D0065300</t>
  </si>
  <si>
    <t>16-3025</t>
  </si>
  <si>
    <t>2018 FORD F-150 SUPERCAB</t>
  </si>
  <si>
    <t>1FTEX1EP6JKD46234</t>
  </si>
  <si>
    <t>2018 FORD F-150 SuperCab 16-3025</t>
  </si>
  <si>
    <t>D0064666</t>
  </si>
  <si>
    <t>02-3131</t>
  </si>
  <si>
    <t>FORD F-250 Work Body  02-3131</t>
  </si>
  <si>
    <t>D0061103</t>
  </si>
  <si>
    <t>04-1005</t>
  </si>
  <si>
    <t>2018 FORD ESCAPE</t>
  </si>
  <si>
    <t>2018 FORD Escape Ops ENG   04-1005</t>
  </si>
  <si>
    <t>D0063526</t>
  </si>
  <si>
    <t>13-3017</t>
  </si>
  <si>
    <t>FORD F-150  13-3017</t>
  </si>
  <si>
    <t>1FTEX1C80FFA75781</t>
  </si>
  <si>
    <t>D0038980</t>
  </si>
  <si>
    <t>04-4080</t>
  </si>
  <si>
    <t>1FT7X2A69KEC33373</t>
  </si>
  <si>
    <t>FORD F250 SUPER CAB 04-4080</t>
  </si>
  <si>
    <t>D0065191</t>
  </si>
  <si>
    <t>04-4076</t>
  </si>
  <si>
    <t>FORD F250 SUPER CAB 04-4076</t>
  </si>
  <si>
    <t>1FTX2A67KEC09895</t>
  </si>
  <si>
    <t>D0064150</t>
  </si>
  <si>
    <t>06-4109</t>
  </si>
  <si>
    <t>1FT7X2A65KEC33371</t>
  </si>
  <si>
    <t>FORD F-250 Extended Cab 06-4109</t>
  </si>
  <si>
    <t>D0064809</t>
  </si>
  <si>
    <t>02-3139</t>
  </si>
  <si>
    <t>F250 EXTENDED CAB 4X4</t>
  </si>
  <si>
    <t>1FT7X2B61KEC40011</t>
  </si>
  <si>
    <t>FORD F-250 EXT CAB 4X4 02-3139</t>
  </si>
  <si>
    <t>D0065298</t>
  </si>
  <si>
    <t>13-3019</t>
  </si>
  <si>
    <t>001 / 13 - PALM BEACH / 39202</t>
  </si>
  <si>
    <t>FORD F-250 13-3019</t>
  </si>
  <si>
    <t>001-922</t>
  </si>
  <si>
    <t>1FTX2A66KEC68789</t>
  </si>
  <si>
    <t>39202 13 Auto&amp;Truck 3/4 - 1 ton</t>
  </si>
  <si>
    <t>FORD F-250  13-3019</t>
  </si>
  <si>
    <t>D0065206</t>
  </si>
  <si>
    <t>06-4112</t>
  </si>
  <si>
    <t>1FT7X2A69KEF14752</t>
  </si>
  <si>
    <t>FORD F-250 4x2 Super Cab 06-4112</t>
  </si>
  <si>
    <t>D0072086</t>
  </si>
  <si>
    <t>06-3081</t>
  </si>
  <si>
    <t>1FTEX1EB4KKD47789</t>
  </si>
  <si>
    <t>FORD F-150 Super Cab 4x4 06-3081</t>
  </si>
  <si>
    <t>D0072091</t>
  </si>
  <si>
    <t>14-6705</t>
  </si>
  <si>
    <t>Hydraulic Dump Trailer 5X10</t>
  </si>
  <si>
    <t>16VDX1027K5002326</t>
  </si>
  <si>
    <t>Hqdraulic Dump Tariler 5X10 14-6705</t>
  </si>
  <si>
    <t>D0073267</t>
  </si>
  <si>
    <t>90-TL01</t>
  </si>
  <si>
    <t>PJ Utility Trailer  90-TL01</t>
  </si>
  <si>
    <t>D0068528</t>
  </si>
  <si>
    <t>03-6013</t>
  </si>
  <si>
    <t>TRAILER Dump Trailer 03-6013</t>
  </si>
  <si>
    <t>16VDX0819K5070441</t>
  </si>
  <si>
    <t>FLEET - Dump Trailer 03-6013</t>
  </si>
  <si>
    <t>D0072746</t>
  </si>
  <si>
    <t>14-3039</t>
  </si>
  <si>
    <t>New Ford F-250 2019 ext Cab</t>
  </si>
  <si>
    <t>1FD7X2A64KEE84829</t>
  </si>
  <si>
    <t>FORD F-250 Ford Ext Cab 14-3039</t>
  </si>
  <si>
    <t>D0072147</t>
  </si>
  <si>
    <t>03-3092</t>
  </si>
  <si>
    <t>FORD F-250 03-3092</t>
  </si>
  <si>
    <t>D0072634</t>
  </si>
  <si>
    <t>09-4030</t>
  </si>
  <si>
    <t>FORD F-250 SUOER CAB</t>
  </si>
  <si>
    <t>1FT7X2A61KEG46131</t>
  </si>
  <si>
    <t>FORD F250 SUPER CAB  09-4030</t>
  </si>
  <si>
    <t>D0075788</t>
  </si>
  <si>
    <t>90-3053</t>
  </si>
  <si>
    <t>1FTEW1CB4LFB88059</t>
  </si>
  <si>
    <t>FORD F-150 CrewCab  90-3053</t>
  </si>
  <si>
    <t>D0085886</t>
  </si>
  <si>
    <t>90-3054</t>
  </si>
  <si>
    <t>2020 FORD F-150 CC RWD</t>
  </si>
  <si>
    <t>1FTEW1CB0LFB88060</t>
  </si>
  <si>
    <t>FORD F-150 CrewCab  90-3054</t>
  </si>
  <si>
    <t>D0085887</t>
  </si>
  <si>
    <t>01-3200</t>
  </si>
  <si>
    <t>FORD F-250 EC RWD</t>
  </si>
  <si>
    <t>1FT7X2AT3LED59820</t>
  </si>
  <si>
    <t>FORD F-250 Super Cab 4x2  01-3200</t>
  </si>
  <si>
    <t>D0089367</t>
  </si>
  <si>
    <t>08-3036</t>
  </si>
  <si>
    <t>FORD F250 08-3036</t>
  </si>
  <si>
    <t>1FD7X2A69LEC56018</t>
  </si>
  <si>
    <t>FORD F-250 4x2 Ext Cab  08-3036</t>
  </si>
  <si>
    <t>D0096920</t>
  </si>
  <si>
    <t>04-2100</t>
  </si>
  <si>
    <t>2020 FORD F-250 04-2100</t>
  </si>
  <si>
    <t>FORD 250 Transit Van  04-2100</t>
  </si>
  <si>
    <t>D0097057</t>
  </si>
  <si>
    <t>90-3055</t>
  </si>
  <si>
    <t>01-90-Local Operations - Jupiter Park</t>
  </si>
  <si>
    <t>001-29-57</t>
  </si>
  <si>
    <t>1FTEW1CB2LFB880</t>
  </si>
  <si>
    <t>FORD F-150 CrewCab  90-3055</t>
  </si>
  <si>
    <t>D0085888</t>
  </si>
  <si>
    <t>01-6033</t>
  </si>
  <si>
    <t>2019 BIG TEX  0ET-18BK</t>
  </si>
  <si>
    <t>16VEX1826L2040724</t>
  </si>
  <si>
    <t>Sure Trac 7x18' Trailer   01-6033</t>
  </si>
  <si>
    <t>D0090726</t>
  </si>
  <si>
    <t>90-3057</t>
  </si>
  <si>
    <t>FORD F-150 CREWCAB</t>
  </si>
  <si>
    <t>1FTEW1CB9LFA82321</t>
  </si>
  <si>
    <t>FORD F-150 CrewCab  90-3057</t>
  </si>
  <si>
    <t>D0088666</t>
  </si>
  <si>
    <t>90-1158</t>
  </si>
  <si>
    <t>2022 ford edge</t>
  </si>
  <si>
    <t>2FMPK4K94NBA00786</t>
  </si>
  <si>
    <t>2022 FORD Edge Titanium  90-1158</t>
  </si>
  <si>
    <t>D0099875</t>
  </si>
  <si>
    <t>01-2269</t>
  </si>
  <si>
    <t>FORD TRANSIT CONECT</t>
  </si>
  <si>
    <t>NMOLS7E25L1481479</t>
  </si>
  <si>
    <t>FORD TRANSIT CONNECT  01-2269</t>
  </si>
  <si>
    <t>D0089375</t>
  </si>
  <si>
    <t>04-4086</t>
  </si>
  <si>
    <t>2021 FORD F-250</t>
  </si>
  <si>
    <t>1FD7X2864MED60626</t>
  </si>
  <si>
    <t>FORD F250 SUPER CAB 04-4086</t>
  </si>
  <si>
    <t>D0098274</t>
  </si>
  <si>
    <t>90-4033</t>
  </si>
  <si>
    <t>2020 FORD F-550</t>
  </si>
  <si>
    <t>1FD0X5HT4LED43257</t>
  </si>
  <si>
    <t>FORD F-550 Diesel  90-4033</t>
  </si>
  <si>
    <t>D0068837</t>
  </si>
  <si>
    <t>90-3063</t>
  </si>
  <si>
    <t>01-90-Duval County</t>
  </si>
  <si>
    <t>2020 FORD F-150 90-9063</t>
  </si>
  <si>
    <t>001-29-17</t>
  </si>
  <si>
    <t>1FTEW1EP2LFB99733</t>
  </si>
  <si>
    <t>FORD F-150 Super Crew 4X4  90-3063</t>
  </si>
  <si>
    <t>D0097782</t>
  </si>
  <si>
    <t>14-3046</t>
  </si>
  <si>
    <t>FORD F-250 Ford Ext Cab 14-3046</t>
  </si>
  <si>
    <t>D0098379</t>
  </si>
  <si>
    <t>14-3048</t>
  </si>
  <si>
    <t>FORD F-250 Ford Ext Cab 14-3048</t>
  </si>
  <si>
    <t>D0098381</t>
  </si>
  <si>
    <t>06-1069</t>
  </si>
  <si>
    <t>FORD Escape  06-1069</t>
  </si>
  <si>
    <t>D0099750</t>
  </si>
  <si>
    <t>04-1008</t>
  </si>
  <si>
    <t>FORD EXPLORER 4x4 XLT  04-1008</t>
  </si>
  <si>
    <t>D0099887</t>
  </si>
  <si>
    <t>06-4126</t>
  </si>
  <si>
    <t>1FT7X2A69NED41562</t>
  </si>
  <si>
    <t>FORD F-250 4x2 Super Cab  06-4126</t>
  </si>
  <si>
    <t>D0098087</t>
  </si>
  <si>
    <t>01-2221</t>
  </si>
  <si>
    <t>VAN - 2010 FORD F-250  01-2221</t>
  </si>
  <si>
    <t>1FTNE2EW8ADA16666</t>
  </si>
  <si>
    <t>2010 FORD E250 Van     01-2221</t>
  </si>
  <si>
    <t>D0013102</t>
  </si>
  <si>
    <t>096013/</t>
  </si>
  <si>
    <t>096013/1WC200625H3013687</t>
  </si>
  <si>
    <t>1988</t>
  </si>
  <si>
    <t>010978804405</t>
  </si>
  <si>
    <t>14-0033</t>
  </si>
  <si>
    <t>14-0033/Coxco/Trailer</t>
  </si>
  <si>
    <t>Utility Trailier</t>
  </si>
  <si>
    <t>D0003271</t>
  </si>
  <si>
    <t>026013/</t>
  </si>
  <si>
    <t>026013/848436</t>
  </si>
  <si>
    <t>1984</t>
  </si>
  <si>
    <t>TRAILER-SINGLE AXLE DIAMOND PLATE W/ PENTAL HOOK</t>
  </si>
  <si>
    <t>010278404802</t>
  </si>
  <si>
    <t>15-4008</t>
  </si>
  <si>
    <t>15-4008/1FDNF20587EB51575</t>
  </si>
  <si>
    <t>2007 FORD F250         15-4008</t>
  </si>
  <si>
    <t>D0010918</t>
  </si>
  <si>
    <t>086005/</t>
  </si>
  <si>
    <t>086005/112HAN305WL050198</t>
  </si>
  <si>
    <t>TRAILER-10 TON EAGER BEAVER 10HDB</t>
  </si>
  <si>
    <t>010879704705</t>
  </si>
  <si>
    <t>07-6020</t>
  </si>
  <si>
    <t>07-6020/1A920029133B20545</t>
  </si>
  <si>
    <t>D0009558</t>
  </si>
  <si>
    <t>076003/</t>
  </si>
  <si>
    <t>076003/WC2794S</t>
  </si>
  <si>
    <t>1976</t>
  </si>
  <si>
    <t>TRAILER-WELLS FARGO UTILITY MDL VT-12</t>
  </si>
  <si>
    <t>37768</t>
  </si>
  <si>
    <t>15-4002/1FTFN20L92EB45151</t>
  </si>
  <si>
    <t>2002 FORD 3/4 TON P-UP 15-4002</t>
  </si>
  <si>
    <t>D0006832</t>
  </si>
  <si>
    <t>150703/</t>
  </si>
  <si>
    <t>150703/1JK0BS305SA090022</t>
  </si>
  <si>
    <t>TRAILER - 1995 CUSTOM FOR BACKHOE</t>
  </si>
  <si>
    <t>nst l -</t>
  </si>
  <si>
    <t>GPRS Ethernet Unit w OBD Connection</t>
  </si>
  <si>
    <t>See WO File Attachment</t>
  </si>
  <si>
    <t>41 - GPS Units &amp; Inst l -</t>
  </si>
  <si>
    <t>D0008227</t>
  </si>
  <si>
    <t>06-6009</t>
  </si>
  <si>
    <t>SUZBE16278D006767/06-6009</t>
  </si>
  <si>
    <t>Emergency Trailer  06-6009</t>
  </si>
  <si>
    <t>D0011778</t>
  </si>
  <si>
    <t>TOYOTA TACOMA  02-3104</t>
  </si>
  <si>
    <t>D0014016</t>
  </si>
  <si>
    <t>03-3070</t>
  </si>
  <si>
    <t>TOYOTA TACOMA  03-3070</t>
  </si>
  <si>
    <t>TOYOTA Tacoma Ext. Cab 03-3070</t>
  </si>
  <si>
    <t>D0013989</t>
  </si>
  <si>
    <t>01-6028</t>
  </si>
  <si>
    <t>4MNFP1010B1000675 / 01-6028</t>
  </si>
  <si>
    <t>TRAILER - Mini-Excavator  01-6028</t>
  </si>
  <si>
    <t>D0014131</t>
  </si>
  <si>
    <t>2011 Ford Cargo Van 01-2223</t>
  </si>
  <si>
    <t>1FTNE2EW9BDA85998</t>
  </si>
  <si>
    <t>FORD E-250 VAN  01-2223</t>
  </si>
  <si>
    <t>D0014078</t>
  </si>
  <si>
    <t>90-3029</t>
  </si>
  <si>
    <t>FORD F150  90-3029</t>
  </si>
  <si>
    <t>1FTFX1CF9CFB56051</t>
  </si>
  <si>
    <t>FORD F-150 Super Cab  90-3029</t>
  </si>
  <si>
    <t>D0020175</t>
  </si>
  <si>
    <t>FORD F-350  05-4039</t>
  </si>
  <si>
    <t>D0014035</t>
  </si>
  <si>
    <t>2014 FORD F-550 02-5024</t>
  </si>
  <si>
    <t>1FDUF5GY6EEA48522</t>
  </si>
  <si>
    <t>2013 FORD F-550  02-5024</t>
  </si>
  <si>
    <t>D0026359</t>
  </si>
  <si>
    <t>06-6011</t>
  </si>
  <si>
    <t>Trailer for Mini Excavator</t>
  </si>
  <si>
    <t>1Z9BU2029CJ213050/06-6011</t>
  </si>
  <si>
    <t>TRAILER - Mini Excavator 06-6011</t>
  </si>
  <si>
    <t>D0018708</t>
  </si>
  <si>
    <t>03-3076</t>
  </si>
  <si>
    <t>FORD F-250  03-3076</t>
  </si>
  <si>
    <t>2013 Ford F250 Super Cab 03-3076</t>
  </si>
  <si>
    <t>D0026701</t>
  </si>
  <si>
    <t>11-4045</t>
  </si>
  <si>
    <t>FORD F-250  11-4045</t>
  </si>
  <si>
    <t>1FTBFZA6XFEA70302</t>
  </si>
  <si>
    <t>2013 FORD F-250  11-4045</t>
  </si>
  <si>
    <t>D0027558</t>
  </si>
  <si>
    <t>11-4049</t>
  </si>
  <si>
    <t>FORD F-250  11-4049</t>
  </si>
  <si>
    <t>2FTBFZA66FEA70300</t>
  </si>
  <si>
    <t>2013 FORD F-250  11-4049</t>
  </si>
  <si>
    <t>D0027562</t>
  </si>
  <si>
    <t>03-6006</t>
  </si>
  <si>
    <t>036006/4K2UF0718XM122224</t>
  </si>
  <si>
    <t>CNG TRAILER         03-6006</t>
  </si>
  <si>
    <t>D0006613</t>
  </si>
  <si>
    <t>NG-0001</t>
  </si>
  <si>
    <t>2009 CNG HONDA CIVIC   99-0001</t>
  </si>
  <si>
    <t>1HGFA46559L000383</t>
  </si>
  <si>
    <t>2009 CNG HONDA CIVIC   NG-0001</t>
  </si>
  <si>
    <t>D0011723</t>
  </si>
  <si>
    <t>c Truck</t>
  </si>
  <si>
    <t>Truck enhancement</t>
  </si>
  <si>
    <t>Truck 05-4033</t>
  </si>
  <si>
    <t>Flat body for Vac Truck</t>
  </si>
  <si>
    <t>D0014124</t>
  </si>
  <si>
    <t>01-2252</t>
  </si>
  <si>
    <t>NM0LS7E78F1203224</t>
  </si>
  <si>
    <t>FORD Transit Connect SWB 01-2252</t>
  </si>
  <si>
    <t>D0039020</t>
  </si>
  <si>
    <t>01-2254</t>
  </si>
  <si>
    <t>2015 3/4 TON VAN</t>
  </si>
  <si>
    <t>1FTNR1CM7FKA64503</t>
  </si>
  <si>
    <t>3/4 Ford Transit Cargo Van 01-2254</t>
  </si>
  <si>
    <t>D0039221</t>
  </si>
  <si>
    <t>01-1169</t>
  </si>
  <si>
    <t>2015 FORD Edge  01-1169</t>
  </si>
  <si>
    <t>2FMTK3G81FBC17936</t>
  </si>
  <si>
    <t>D0039640</t>
  </si>
  <si>
    <t>06-4100</t>
  </si>
  <si>
    <t>Ford Truck</t>
  </si>
  <si>
    <t>1FD7X2B62GEA44307</t>
  </si>
  <si>
    <t>FORD F-250 Ext Cab 4X4 06-4100</t>
  </si>
  <si>
    <t>D0041570</t>
  </si>
  <si>
    <t>16-3020</t>
  </si>
  <si>
    <t>2016 FORD F-250  16-3020</t>
  </si>
  <si>
    <t>1FT7X2A65GEC84442</t>
  </si>
  <si>
    <t>D0050160</t>
  </si>
  <si>
    <t>01-5029</t>
  </si>
  <si>
    <t>1FD0W5GT9GEC99234</t>
  </si>
  <si>
    <t>FORD F550 - Crew Truck  01-5029</t>
  </si>
  <si>
    <t>D0053440</t>
  </si>
  <si>
    <t>90-2046</t>
  </si>
  <si>
    <t>2016 FORD F250  90-2046</t>
  </si>
  <si>
    <t>1ft7x2a64gec99238</t>
  </si>
  <si>
    <t>D0054189</t>
  </si>
  <si>
    <t>13-2004</t>
  </si>
  <si>
    <t>FORD Transit Van  13-2004</t>
  </si>
  <si>
    <t>1FTYR1CM8GKA21786</t>
  </si>
  <si>
    <t>D0057523</t>
  </si>
  <si>
    <t>04-3131</t>
  </si>
  <si>
    <t>FORD F-150 Ext Cab  04-3131</t>
  </si>
  <si>
    <t>1FTEX1CFXHKD29571</t>
  </si>
  <si>
    <t>D0059831</t>
  </si>
  <si>
    <t>02-1071</t>
  </si>
  <si>
    <t>2017 FORD Escape  02-1071</t>
  </si>
  <si>
    <t>1FMCU0GD2JUA31914</t>
  </si>
  <si>
    <t>D0060742</t>
  </si>
  <si>
    <t>02-6002</t>
  </si>
  <si>
    <t>GOLF CART</t>
  </si>
  <si>
    <t>EZ-GO GOLF CART Tampa Ops 02-6002</t>
  </si>
  <si>
    <t>D0062173</t>
  </si>
  <si>
    <t>14-3036</t>
  </si>
  <si>
    <t>New Ford F250 Ext. Cab Truck</t>
  </si>
  <si>
    <t>1FD7X2A64HEE33663</t>
  </si>
  <si>
    <t>FORD F-250 Ford Ext Cab 14-3036</t>
  </si>
  <si>
    <t>D0059226</t>
  </si>
  <si>
    <t>03-3086</t>
  </si>
  <si>
    <t>2018 FORD F-250 Suoer cab</t>
  </si>
  <si>
    <t>1FT7X2A68HEF18140</t>
  </si>
  <si>
    <t>2018 FORD F-250 Super Cab 03-3086</t>
  </si>
  <si>
    <t>D0062424</t>
  </si>
  <si>
    <t>06-1062</t>
  </si>
  <si>
    <t>2018 FORD ESCAPE 4 DR</t>
  </si>
  <si>
    <t>1FMCU0GD3JUA72729</t>
  </si>
  <si>
    <t>FORD Escape  06-1062</t>
  </si>
  <si>
    <t>D0063627</t>
  </si>
  <si>
    <t>01-1174</t>
  </si>
  <si>
    <t>1FMCU9GD1UB20717</t>
  </si>
  <si>
    <t>2018 FORD Escape  01-1174</t>
  </si>
  <si>
    <t>D0064227</t>
  </si>
  <si>
    <t>06-3080</t>
  </si>
  <si>
    <t>2018 F-150</t>
  </si>
  <si>
    <t>FORD F-150 Super Crew  06-3080</t>
  </si>
  <si>
    <t>D0064070</t>
  </si>
  <si>
    <t>16-3026</t>
  </si>
  <si>
    <t>FORD F-250 16-3026</t>
  </si>
  <si>
    <t>1FT7X2A63JED06221</t>
  </si>
  <si>
    <t>FORD F-250 SuperCab  16-3026</t>
  </si>
  <si>
    <t>D0065246</t>
  </si>
  <si>
    <t>04-4077</t>
  </si>
  <si>
    <t>1FT7X2A65KEC09894</t>
  </si>
  <si>
    <t>FORD F250 SUPER CAB 04-4077</t>
  </si>
  <si>
    <t>D0064151</t>
  </si>
  <si>
    <t>90-1146</t>
  </si>
  <si>
    <t>FORD Edge</t>
  </si>
  <si>
    <t>2FMPKEJ98JBC58219</t>
  </si>
  <si>
    <t>FORD Edge  90-1146</t>
  </si>
  <si>
    <t>D0068812</t>
  </si>
  <si>
    <t>09-4029</t>
  </si>
  <si>
    <t>1FT7XB64KEC33375</t>
  </si>
  <si>
    <t>FORD F250 SUPER CAB  09-4029</t>
  </si>
  <si>
    <t>D0064648</t>
  </si>
  <si>
    <t>04-4081</t>
  </si>
  <si>
    <t>FORD F-250 04-4081</t>
  </si>
  <si>
    <t>1FT7X2A60KEC33374</t>
  </si>
  <si>
    <t>FORD F250 SUPER CAB 04-4081</t>
  </si>
  <si>
    <t>D0065192</t>
  </si>
  <si>
    <t>01-3182</t>
  </si>
  <si>
    <t>1FT7X2A62KEC68790</t>
  </si>
  <si>
    <t>FORD F-150 Super Cab 4x2  01-3182</t>
  </si>
  <si>
    <t>D0065329</t>
  </si>
  <si>
    <t>05-4043</t>
  </si>
  <si>
    <t>Ford F250</t>
  </si>
  <si>
    <t>1FTX2A67KEC09718</t>
  </si>
  <si>
    <t>FORD F-250 Super Cab  05-4043</t>
  </si>
  <si>
    <t>D0065609</t>
  </si>
  <si>
    <t>01-3184</t>
  </si>
  <si>
    <t>FORD F-150 SUPER CAB 4X2</t>
  </si>
  <si>
    <t>1FTX2A62KEC68787</t>
  </si>
  <si>
    <t>FORD F-150 Super Cab 4x2  01-3184</t>
  </si>
  <si>
    <t>D0065820</t>
  </si>
  <si>
    <t>01-3185</t>
  </si>
  <si>
    <t>1FT7X2A65JED06222</t>
  </si>
  <si>
    <t>FORD F-150 Super Cab 4x2  01-3185</t>
  </si>
  <si>
    <t>D0065821</t>
  </si>
  <si>
    <t>11-4057</t>
  </si>
  <si>
    <t>Ford F-250  11-4057</t>
  </si>
  <si>
    <t>1FT7X2A67KCE60295</t>
  </si>
  <si>
    <t>2018 Ford F-250 Utility11-4057</t>
  </si>
  <si>
    <t>D0064574</t>
  </si>
  <si>
    <t>11-4058</t>
  </si>
  <si>
    <t>1FT7X2A61KEC60292</t>
  </si>
  <si>
    <t>2018 Ford F-250 Utility 11-4058</t>
  </si>
  <si>
    <t>D0064576</t>
  </si>
  <si>
    <t>04-2094</t>
  </si>
  <si>
    <t>FORD TRANSIT VAN 04-2094</t>
  </si>
  <si>
    <t>NM0LS7E25K1407106</t>
  </si>
  <si>
    <t>FORD Transit Cargo Van  04-2094</t>
  </si>
  <si>
    <t>D0071690</t>
  </si>
  <si>
    <t>02-3144</t>
  </si>
  <si>
    <t>1FT7X2A69KED13112</t>
  </si>
  <si>
    <t>FORD F-250 4x2 Extend Cab 02-3144</t>
  </si>
  <si>
    <t>D0068931</t>
  </si>
  <si>
    <t>04-1006</t>
  </si>
  <si>
    <t>2018 FORD Escape</t>
  </si>
  <si>
    <t>1FMCU0GD4KUB63851</t>
  </si>
  <si>
    <t>2019 FORD Escape Ops ENG   04-1006</t>
  </si>
  <si>
    <t>D0072687</t>
  </si>
  <si>
    <t>90-3043</t>
  </si>
  <si>
    <t>01-90-Local Ops Building - Fulford</t>
  </si>
  <si>
    <t>FORD F-150 Super Cab 4x2</t>
  </si>
  <si>
    <t>001-29-0700</t>
  </si>
  <si>
    <t>1FTEW1CB4JKF94850</t>
  </si>
  <si>
    <t>FORD F-150 Super Cab 4x2  90-3043</t>
  </si>
  <si>
    <t>D0072747</t>
  </si>
  <si>
    <t>06-4114</t>
  </si>
  <si>
    <t>FORD F250 SUPERCAB 06-4114</t>
  </si>
  <si>
    <t>1FT7X2A64KEF14755</t>
  </si>
  <si>
    <t>FORD F-250 4x2 Super Cab 06-4114</t>
  </si>
  <si>
    <t>D0072088</t>
  </si>
  <si>
    <t>01-3194</t>
  </si>
  <si>
    <t>FORD F250 SUPERCAB 01-3194</t>
  </si>
  <si>
    <t>1FTEX1CB3KKD74369</t>
  </si>
  <si>
    <t>FORD F150 Super Cab 4x2  01-3194</t>
  </si>
  <si>
    <t>D0073699</t>
  </si>
  <si>
    <t>04-4083</t>
  </si>
  <si>
    <t>FORD F-250 SUPERCAB</t>
  </si>
  <si>
    <t>1FT7X2A6XKEF14758</t>
  </si>
  <si>
    <t>FORD F250 SUPER CAB 04-4083</t>
  </si>
  <si>
    <t>D0072135</t>
  </si>
  <si>
    <t>04-4084</t>
  </si>
  <si>
    <t>1FT7X2A66KEF14756</t>
  </si>
  <si>
    <t>FORD F250 SUPER CAB 04-4084</t>
  </si>
  <si>
    <t>D0072136</t>
  </si>
  <si>
    <t>04-4085</t>
  </si>
  <si>
    <t>1FT7X2A61KEF14759</t>
  </si>
  <si>
    <t>FORD F250 SUPER CAB 04-4085</t>
  </si>
  <si>
    <t>D0072137</t>
  </si>
  <si>
    <t>01-2259</t>
  </si>
  <si>
    <t>NM0LS7E27K1429317</t>
  </si>
  <si>
    <t>FORD Transit Cargo Van  01-2259</t>
  </si>
  <si>
    <t>D0072406</t>
  </si>
  <si>
    <t>01-3190</t>
  </si>
  <si>
    <t>FORD F250 SUPER CAB 4X2</t>
  </si>
  <si>
    <t>1FT7X2A67KEF14748</t>
  </si>
  <si>
    <t>FORD F250 Super Cab 4x2  01-3190</t>
  </si>
  <si>
    <t>D0072388</t>
  </si>
  <si>
    <t>13-3022</t>
  </si>
  <si>
    <t>1FT7X2A60KEF50829</t>
  </si>
  <si>
    <t>FORD F-250 Super Cab 4x2  13-3022</t>
  </si>
  <si>
    <t>D0073693</t>
  </si>
  <si>
    <t>90-3047</t>
  </si>
  <si>
    <t>1FTEW1CB8JKF94849</t>
  </si>
  <si>
    <t>FORD F150 4X2 Crew Cab 90-3047</t>
  </si>
  <si>
    <t>D0077346</t>
  </si>
  <si>
    <t>90-3051</t>
  </si>
  <si>
    <t>FORD F-150 SUPER CREW</t>
  </si>
  <si>
    <t>1FTEW1EP0KFD10164</t>
  </si>
  <si>
    <t>FORD F-150 Super Crew 4x4  90-3051</t>
  </si>
  <si>
    <t>D0080866</t>
  </si>
  <si>
    <t>16-3029</t>
  </si>
  <si>
    <t>FORD F-250 SuperCab 4x2 16-3029</t>
  </si>
  <si>
    <t>D0072130</t>
  </si>
  <si>
    <t>06-4120</t>
  </si>
  <si>
    <t>2020 FORD F-250 06-4120</t>
  </si>
  <si>
    <t>1FT7X2865LED94979</t>
  </si>
  <si>
    <t>FORD F-250 4x4 Super Cab  06-4120</t>
  </si>
  <si>
    <t>D0091808</t>
  </si>
  <si>
    <t>06-4122</t>
  </si>
  <si>
    <t>2020 FORD 250 4X2 06-4122</t>
  </si>
  <si>
    <t>1FTX2A61LEE26828</t>
  </si>
  <si>
    <t>FORD F-250 4x2 Super Cab  06-4122</t>
  </si>
  <si>
    <t>D0091846</t>
  </si>
  <si>
    <t>14-3041</t>
  </si>
  <si>
    <t>202FORD F250 EXT CAB 14-3041</t>
  </si>
  <si>
    <t>1FD7X2A65LED94932</t>
  </si>
  <si>
    <t>FORD F-250 Ford Ext Cab 14-3041</t>
  </si>
  <si>
    <t>D0092790</t>
  </si>
  <si>
    <t>90-1150</t>
  </si>
  <si>
    <t>2021 FORD EXPLORER 90-11</t>
  </si>
  <si>
    <t>1FMK7080KGB25093</t>
  </si>
  <si>
    <t>FORD Explorer   90-1150</t>
  </si>
  <si>
    <t>D0098163</t>
  </si>
  <si>
    <t>02-3149</t>
  </si>
  <si>
    <t>FORD F-150 Super cab 4x2 02-3149</t>
  </si>
  <si>
    <t>1FT7X2A63KEG46129</t>
  </si>
  <si>
    <t>FORD F-250 Super Cab 4X2  02-3149</t>
  </si>
  <si>
    <t>D0089570</t>
  </si>
  <si>
    <t>01-5031</t>
  </si>
  <si>
    <t>001 / 01 - DADE - BROWARD / 39205</t>
  </si>
  <si>
    <t>FORD F550</t>
  </si>
  <si>
    <t>001-484</t>
  </si>
  <si>
    <t>1FD0W5GT3KEF78431</t>
  </si>
  <si>
    <t>39205 01 Trucks over 1 ton</t>
  </si>
  <si>
    <t>FORD F-550 Crew Truck  01-5031</t>
  </si>
  <si>
    <t>D0072309</t>
  </si>
  <si>
    <t>01-5032</t>
  </si>
  <si>
    <t>1FD0W5GT5KEF78432</t>
  </si>
  <si>
    <t>FORD F-550 Crew Truck  01-5032</t>
  </si>
  <si>
    <t>D0072310</t>
  </si>
  <si>
    <t>ev Dept</t>
  </si>
  <si>
    <t>FORD Edge 90-1149</t>
  </si>
  <si>
    <t>2FMPK4G90LBA08392</t>
  </si>
  <si>
    <t>FORD Edge SE 90-1149  Busn Dev Dept</t>
  </si>
  <si>
    <t>D0090306</t>
  </si>
  <si>
    <t>03-4119</t>
  </si>
  <si>
    <t>FORD F-350</t>
  </si>
  <si>
    <t>1FD8W3HTXMEC42283</t>
  </si>
  <si>
    <t>FORD F-350  03-4119</t>
  </si>
  <si>
    <t>D0097157</t>
  </si>
  <si>
    <t>16-3028</t>
  </si>
  <si>
    <t>1FD7X2A61MED60620</t>
  </si>
  <si>
    <t>FORD F-250 SuperCab 4x2 16-3028</t>
  </si>
  <si>
    <t>D0097987</t>
  </si>
  <si>
    <t>02-3154</t>
  </si>
  <si>
    <t>2020 FORD F-250 02-3154</t>
  </si>
  <si>
    <t>1FT7X2A65LED94692</t>
  </si>
  <si>
    <t>FORD F-250 Super Cab 4X2  02-3154</t>
  </si>
  <si>
    <t>D0097565</t>
  </si>
  <si>
    <t>02-3155</t>
  </si>
  <si>
    <t>2020 FORD F-250 02-3155</t>
  </si>
  <si>
    <t>1FT722A6LED94693</t>
  </si>
  <si>
    <t>FORD F-250 Super Cab 4X2  02-3155</t>
  </si>
  <si>
    <t>D0097566</t>
  </si>
  <si>
    <t>14-3042</t>
  </si>
  <si>
    <t>FORD F250 EXT CAB 2020 TRK</t>
  </si>
  <si>
    <t>1FD7X2AA67LED9493</t>
  </si>
  <si>
    <t>FORD F-250 Ford Ext Cab 14-3042</t>
  </si>
  <si>
    <t>D0092791</t>
  </si>
  <si>
    <t>01-3201</t>
  </si>
  <si>
    <t>1FT7X2AT7LED59822</t>
  </si>
  <si>
    <t>FORD F-250 Super Cab 4x2  01-3201</t>
  </si>
  <si>
    <t>D0089368</t>
  </si>
  <si>
    <t>08-4030</t>
  </si>
  <si>
    <t>08-4030/1FTNF20535EA20717</t>
  </si>
  <si>
    <t>2005 FORD 3/4TON C&amp;C 08-4030</t>
  </si>
  <si>
    <t>D0003620</t>
  </si>
  <si>
    <t>03-3090</t>
  </si>
  <si>
    <t>FORD F-250 03-3090</t>
  </si>
  <si>
    <t>1FT7X2A68KEG46126</t>
  </si>
  <si>
    <t>D0072630</t>
  </si>
  <si>
    <t>06-3083</t>
  </si>
  <si>
    <t>FORD F150 06-3083</t>
  </si>
  <si>
    <t>1FTEX1EB6MFA03649</t>
  </si>
  <si>
    <t>FORD F-150 Super Cab 4x2 06-3083</t>
  </si>
  <si>
    <t>D0097907</t>
  </si>
  <si>
    <t>1FMCU0H68LUA47585</t>
  </si>
  <si>
    <t>FORD Escape 90-1148 Leak Detection</t>
  </si>
  <si>
    <t>D0084071</t>
  </si>
  <si>
    <t>90-1163</t>
  </si>
  <si>
    <t>FORD Edge (lot purchase)  90-1163</t>
  </si>
  <si>
    <t>D0100350</t>
  </si>
  <si>
    <t>90-3061</t>
  </si>
  <si>
    <t>FORD F-150 90-3061</t>
  </si>
  <si>
    <t>1FTEX1E52MFA22214</t>
  </si>
  <si>
    <t>FORD F-150 Damage Prevent 90-3061</t>
  </si>
  <si>
    <t>D0097674</t>
  </si>
  <si>
    <t>01-3196</t>
  </si>
  <si>
    <t>1FTEW1E13LFC23923</t>
  </si>
  <si>
    <t>FORD F150 Super Cab 4x2  01-3196</t>
  </si>
  <si>
    <t>D0089230</t>
  </si>
  <si>
    <t>06-1066</t>
  </si>
  <si>
    <t>2020 FORD ESCAPE 4 DOOR</t>
  </si>
  <si>
    <t>1FMCUD0G64LUB71726</t>
  </si>
  <si>
    <t>FORD Escape  06-1066</t>
  </si>
  <si>
    <t>D0097101</t>
  </si>
  <si>
    <t>01-3209</t>
  </si>
  <si>
    <t>2021 FORD F-150 01-3209</t>
  </si>
  <si>
    <t>1FTFW1E82MFCO8820</t>
  </si>
  <si>
    <t>FORD F-150 4x4 Supercrew 01-3209</t>
  </si>
  <si>
    <t>D0099559</t>
  </si>
  <si>
    <t>15-4026</t>
  </si>
  <si>
    <t>FORD F-250 Super Cab 4x2  15-4026</t>
  </si>
  <si>
    <t>D0098556</t>
  </si>
  <si>
    <t>01-6034</t>
  </si>
  <si>
    <t>Excavator Trailer 01-6034</t>
  </si>
  <si>
    <t>D0099260</t>
  </si>
  <si>
    <t>04-3146</t>
  </si>
  <si>
    <t>2021 FORD F-150</t>
  </si>
  <si>
    <t>1FTFW1E85MFA34466</t>
  </si>
  <si>
    <t>FORD F-150 4X2 CREW CAB  04-3146</t>
  </si>
  <si>
    <t>D0099569</t>
  </si>
  <si>
    <t>13-2002</t>
  </si>
  <si>
    <t>VAN - 2010 FORD E-250  13-2002</t>
  </si>
  <si>
    <t>1ftne2ewoada26107</t>
  </si>
  <si>
    <t>2010 Ford E-250 Van  13-2002</t>
  </si>
  <si>
    <t>D0012904</t>
  </si>
  <si>
    <t>001 / 15 - OCALA / 39205</t>
  </si>
  <si>
    <t>001-519</t>
  </si>
  <si>
    <t>15-4003/1FDAF56P86EC66703</t>
  </si>
  <si>
    <t>39205 15 Trucks over 1 ton</t>
  </si>
  <si>
    <t>2006 FORD F550 C&amp;C 15-4003</t>
  </si>
  <si>
    <t>D0000689</t>
  </si>
  <si>
    <t>001 / 14 - PANAMA CITY / 39205</t>
  </si>
  <si>
    <t>001-516</t>
  </si>
  <si>
    <t>14-4003/1GDE1G96F426030</t>
  </si>
  <si>
    <t>39205 14 Trucks over 1 ton</t>
  </si>
  <si>
    <t>2006 GMC C5500 CREW CC 14-4003</t>
  </si>
  <si>
    <t>D0009965</t>
  </si>
  <si>
    <t>076019/</t>
  </si>
  <si>
    <t>076019/HEQ4942039504615R</t>
  </si>
  <si>
    <t>TRAILER-HORIZON MOD#HEQ4615R/4"X6" FOR DIST DEPT/TAG# UJP48L</t>
  </si>
  <si>
    <t>010779604705</t>
  </si>
  <si>
    <t>01-1150</t>
  </si>
  <si>
    <t>01-1150/2G1WB58K379173818</t>
  </si>
  <si>
    <t>2007 CHEVY IMPALA LS 01-1150</t>
  </si>
  <si>
    <t>D0001227</t>
  </si>
  <si>
    <t>146698/</t>
  </si>
  <si>
    <t>TRAILER - 2 WHEEL UTILITY HOMEMADE FOR WELDER</t>
  </si>
  <si>
    <t>90-6008</t>
  </si>
  <si>
    <t>90-6008/70005010120002994</t>
  </si>
  <si>
    <t>150655/</t>
  </si>
  <si>
    <t>TRAILER - 6X10 U DUMP</t>
  </si>
  <si>
    <t>03-1156</t>
  </si>
  <si>
    <t>2010 TOYOTA MATRIX  03-1156</t>
  </si>
  <si>
    <t>D0013136</t>
  </si>
  <si>
    <t>TRUCK - 2010 TOYOTA TACOMA 01-3162</t>
  </si>
  <si>
    <t>5TETU4GNXAZ719493</t>
  </si>
  <si>
    <t>2010 Toyota Tacoma SR5 01-3162</t>
  </si>
  <si>
    <t>D0012991</t>
  </si>
  <si>
    <t>2010 TOYOTA TACOMA  06-3070</t>
  </si>
  <si>
    <t>5TETU4GN5AZ727206</t>
  </si>
  <si>
    <t>2010 TOYOTA TACOMA 06-3070</t>
  </si>
  <si>
    <t>D0013075</t>
  </si>
  <si>
    <t>TOYOTA TACOMA 09-3014</t>
  </si>
  <si>
    <t>TOYOTA Tacoma Double Cab  09-3014</t>
  </si>
  <si>
    <t>D0014009</t>
  </si>
  <si>
    <t>90-3028</t>
  </si>
  <si>
    <t>FORD F150  90-3028</t>
  </si>
  <si>
    <t>1FTFX1CF7CFB56050</t>
  </si>
  <si>
    <t>FORD F-150 Super Cab 90-3028</t>
  </si>
  <si>
    <t>D0020174</t>
  </si>
  <si>
    <t>2012 FORD F150  04-3119</t>
  </si>
  <si>
    <t>2012 Ford F-150 XL   04-3119</t>
  </si>
  <si>
    <t>D0020627</t>
  </si>
  <si>
    <t>2012 FORD F-250  01-3166</t>
  </si>
  <si>
    <t>D0020638</t>
  </si>
  <si>
    <t>11-4047</t>
  </si>
  <si>
    <t>FORD F-250  11-4047</t>
  </si>
  <si>
    <t>1FTBF2A81FEA70298</t>
  </si>
  <si>
    <t>2013 FORD F-250  11-4047</t>
  </si>
  <si>
    <t>D0027560</t>
  </si>
  <si>
    <t>16-3017</t>
  </si>
  <si>
    <t>vin-1FTEX1E88FKD72110</t>
  </si>
  <si>
    <t>FORD F-150  16-3017</t>
  </si>
  <si>
    <t>D0041342</t>
  </si>
  <si>
    <t>01-3174</t>
  </si>
  <si>
    <t>Ford f 150</t>
  </si>
  <si>
    <t>1FTEX1E8XFKD82864</t>
  </si>
  <si>
    <t>FORD F-150  01-3174</t>
  </si>
  <si>
    <t>D0041381</t>
  </si>
  <si>
    <t>01-2253</t>
  </si>
  <si>
    <t>2015 3/4 TON MR VAN</t>
  </si>
  <si>
    <t>1FTNR1CM5KA64502</t>
  </si>
  <si>
    <t>3/4 Ford Transit Cargo Van 01-2253</t>
  </si>
  <si>
    <t>D0039220</t>
  </si>
  <si>
    <t>03-3078</t>
  </si>
  <si>
    <t>1FD7X2A69GEA44306</t>
  </si>
  <si>
    <t>2015 FORD F-250  03-3078</t>
  </si>
  <si>
    <t>D0041415</t>
  </si>
  <si>
    <t>03-3081</t>
  </si>
  <si>
    <t>1FT7X2A62GEA58939</t>
  </si>
  <si>
    <t>2015 FORD F-250  03-3081</t>
  </si>
  <si>
    <t>D0041680</t>
  </si>
  <si>
    <t>04-3123</t>
  </si>
  <si>
    <t>1FTEX1E84FFC62518</t>
  </si>
  <si>
    <t>2015 FORD F-150 4X4  04-3123</t>
  </si>
  <si>
    <t>D0041742</t>
  </si>
  <si>
    <t>04-2084</t>
  </si>
  <si>
    <t>NMOLS7E8F1227331</t>
  </si>
  <si>
    <t>2015 FORD Transit Connect 04-2084</t>
  </si>
  <si>
    <t>D0040785</t>
  </si>
  <si>
    <t>13-3018</t>
  </si>
  <si>
    <t>1FD7X2A67GEA44305</t>
  </si>
  <si>
    <t>FORD F-250  13-3018</t>
  </si>
  <si>
    <t>D0041320</t>
  </si>
  <si>
    <t>05-3013</t>
  </si>
  <si>
    <t>1FTEX1C82FF72882</t>
  </si>
  <si>
    <t>2014 Ford F-150 Super Cab 05-3013</t>
  </si>
  <si>
    <t>D0036359</t>
  </si>
  <si>
    <t>04-4072</t>
  </si>
  <si>
    <t>Ford Quad Cab F-550 04-4072</t>
  </si>
  <si>
    <t>VIN: 1FDOW4GY6EEA22351</t>
  </si>
  <si>
    <t>2015 FORD F-550 Quad Cap 04-4072</t>
  </si>
  <si>
    <t>D0052480</t>
  </si>
  <si>
    <t>14-3035</t>
  </si>
  <si>
    <t>1FT7X2A60GEC99236</t>
  </si>
  <si>
    <t>FORD F-250 Ford Ext Cab 14-3035</t>
  </si>
  <si>
    <t>D0050940</t>
  </si>
  <si>
    <t>03-4117</t>
  </si>
  <si>
    <t>2015 FORD F-450  03-4117</t>
  </si>
  <si>
    <t>1FD0W5GT3GEB78330</t>
  </si>
  <si>
    <t>D0043864</t>
  </si>
  <si>
    <t>90-3038</t>
  </si>
  <si>
    <t>201X FORD F-150  Super Cab 90-3038</t>
  </si>
  <si>
    <t>D0057265</t>
  </si>
  <si>
    <t>06-5017</t>
  </si>
  <si>
    <t>FORD F-550 Crew Cab  06-501</t>
  </si>
  <si>
    <t>1FD0W5GT9GED13178</t>
  </si>
  <si>
    <t>FORD F-550 Crew Cab  06-5017</t>
  </si>
  <si>
    <t>D0049862</t>
  </si>
  <si>
    <t>90-3035</t>
  </si>
  <si>
    <t>2016 FORD F-250 90-3035</t>
  </si>
  <si>
    <t>1FD7X2A61HEB70127</t>
  </si>
  <si>
    <t>D0054186</t>
  </si>
  <si>
    <t>90-3036</t>
  </si>
  <si>
    <t>2016 FORD F-250  90-3036</t>
  </si>
  <si>
    <t>1FT7X2A66GEC99239</t>
  </si>
  <si>
    <t>D0054187</t>
  </si>
  <si>
    <t>01-3176</t>
  </si>
  <si>
    <t>1FD7X2A68GEC99058</t>
  </si>
  <si>
    <t>FORD F-250 EXT Chassis Cab 01-3176</t>
  </si>
  <si>
    <t>D0054540</t>
  </si>
  <si>
    <t>02-1070</t>
  </si>
  <si>
    <t>2016 FORD Escape   02-1070</t>
  </si>
  <si>
    <t>1FMCU0GD0HUC27540</t>
  </si>
  <si>
    <t>D0057240</t>
  </si>
  <si>
    <t>06-4106</t>
  </si>
  <si>
    <t>1FD7X2A69HEE04451</t>
  </si>
  <si>
    <t>FORD F-250 Extended Cab 06-4106</t>
  </si>
  <si>
    <t>D0059646</t>
  </si>
  <si>
    <t>01-3180</t>
  </si>
  <si>
    <t>1FT7Z2A62HEE08281</t>
  </si>
  <si>
    <t>FORD F-250 Super Cab  01-3180</t>
  </si>
  <si>
    <t>D0059317</t>
  </si>
  <si>
    <t>06-3079</t>
  </si>
  <si>
    <t>1FT7X2A62HED90378</t>
  </si>
  <si>
    <t>FORD F-250 Super Cab  06-3079</t>
  </si>
  <si>
    <t>D0060844</t>
  </si>
  <si>
    <t>16-3023</t>
  </si>
  <si>
    <t>1FT7X2A6XHEE65215</t>
  </si>
  <si>
    <t>2017 FORD F-250 Truck 16-3023</t>
  </si>
  <si>
    <t>D0061082</t>
  </si>
  <si>
    <t>F250 SUPER CAB 04-4073</t>
  </si>
  <si>
    <t>FORD F250 SUPER CAB C&amp;C 04-4073</t>
  </si>
  <si>
    <t>D0062171</t>
  </si>
  <si>
    <t>13-6005</t>
  </si>
  <si>
    <t>TRAILER 13-6005</t>
  </si>
  <si>
    <t>Trailer - First response  13-6005</t>
  </si>
  <si>
    <t>D0063766</t>
  </si>
  <si>
    <t>02-3130</t>
  </si>
  <si>
    <t>FORD F-250 Work Body  02-3130</t>
  </si>
  <si>
    <t>D0061101</t>
  </si>
  <si>
    <t>04-4079</t>
  </si>
  <si>
    <t>FORD F250 SUPER CAB</t>
  </si>
  <si>
    <t>1FT7X2A63KEC009893</t>
  </si>
  <si>
    <t>FORD F250 SUPER CAB 04-4079</t>
  </si>
  <si>
    <t>D0064155</t>
  </si>
  <si>
    <t>90-1145</t>
  </si>
  <si>
    <t>2FMPK4G97JBC61626</t>
  </si>
  <si>
    <t>FORD Edge AWD   90-1145</t>
  </si>
  <si>
    <t>D0065915</t>
  </si>
  <si>
    <t>14-3037</t>
  </si>
  <si>
    <t>1FD7X2A61KEC33363</t>
  </si>
  <si>
    <t>FORD F-250 Ford Ext Cab 14-3037</t>
  </si>
  <si>
    <t>D0062403</t>
  </si>
  <si>
    <t>06-4110</t>
  </si>
  <si>
    <t>2019 FORD F-250 06-4110</t>
  </si>
  <si>
    <t>1FT7X2A63KEC09716</t>
  </si>
  <si>
    <t>FORD F-250 Ext Cab 4x2  06-4110</t>
  </si>
  <si>
    <t>D0066249</t>
  </si>
  <si>
    <t>90-3042</t>
  </si>
  <si>
    <t>FORD F-150 Supercrew 2x4</t>
  </si>
  <si>
    <t>1FTEW1CB8JFD80601</t>
  </si>
  <si>
    <t>FORD F-150 SuperCrew 2x4 90-3042</t>
  </si>
  <si>
    <t>D0069032</t>
  </si>
  <si>
    <t>11-4055</t>
  </si>
  <si>
    <t>Ford F-250 EC RWD</t>
  </si>
  <si>
    <t>1FT7X2A63KEC60293</t>
  </si>
  <si>
    <t>2018 Ford F-250 Utility 11-4055</t>
  </si>
  <si>
    <t>D0064570</t>
  </si>
  <si>
    <t>01-3183</t>
  </si>
  <si>
    <t>1FT7X2A61JED06220</t>
  </si>
  <si>
    <t>FORD F-150 Super Cab 4x2  01-3183</t>
  </si>
  <si>
    <t>D0065817</t>
  </si>
  <si>
    <t>11-4056</t>
  </si>
  <si>
    <t>2018 Ford F-250  11-4056</t>
  </si>
  <si>
    <t>1FT7X2A65KEC60294</t>
  </si>
  <si>
    <t>2018 Ford F-250 Utility 11-4056</t>
  </si>
  <si>
    <t>D0064572</t>
  </si>
  <si>
    <t>02-3140</t>
  </si>
  <si>
    <t>Ford F-150 Supercrew 4x4</t>
  </si>
  <si>
    <t>1FTEW1EG4JFK36911</t>
  </si>
  <si>
    <t>FORD F-150 SuperCrew 4X4  02-3140</t>
  </si>
  <si>
    <t>D0069031</t>
  </si>
  <si>
    <t>06-1063</t>
  </si>
  <si>
    <t>FORD ESCAPE</t>
  </si>
  <si>
    <t>1FMUC0GS2KUA02141</t>
  </si>
  <si>
    <t>FORD Escape  06-1063</t>
  </si>
  <si>
    <t>D0070918</t>
  </si>
  <si>
    <t>08-3034</t>
  </si>
  <si>
    <t>F-250 TRUCK</t>
  </si>
  <si>
    <t>1FT7X2A66KEC66220</t>
  </si>
  <si>
    <t>FORD F-250 4X2 Ext Cab  08-3034</t>
  </si>
  <si>
    <t>D0070931</t>
  </si>
  <si>
    <t>04-2092</t>
  </si>
  <si>
    <t>FORD TRANSIT VAN</t>
  </si>
  <si>
    <t>1FTYR1CM0KKA69503</t>
  </si>
  <si>
    <t>FORD Transit Cargo Van  04-2092</t>
  </si>
  <si>
    <t>D0070269</t>
  </si>
  <si>
    <t>01-2262</t>
  </si>
  <si>
    <t>NM0LS7E27K1394469</t>
  </si>
  <si>
    <t>FORD Transit Cargo Van  01-2262</t>
  </si>
  <si>
    <t>D0072409</t>
  </si>
  <si>
    <t>90-3044</t>
  </si>
  <si>
    <t>FORD F-150 Super Crew 4x2  90-3044</t>
  </si>
  <si>
    <t>1FTEW1CBXJKF41750</t>
  </si>
  <si>
    <t>D0073867</t>
  </si>
  <si>
    <t>01-3187</t>
  </si>
  <si>
    <t>1FT7X2A61KEE84839</t>
  </si>
  <si>
    <t>FORD F250 Super Cab 4x2  01-3187</t>
  </si>
  <si>
    <t>D0071866</t>
  </si>
  <si>
    <t>90-TL02</t>
  </si>
  <si>
    <t>PJ Utility Trailer  90-TL02</t>
  </si>
  <si>
    <t>D0068529</t>
  </si>
  <si>
    <t>01-2266</t>
  </si>
  <si>
    <t>FORD Transit Cargo Van  01-2266</t>
  </si>
  <si>
    <t>NM0LS7E20L1439172</t>
  </si>
  <si>
    <t>D0072971</t>
  </si>
  <si>
    <t>13-3021</t>
  </si>
  <si>
    <t>F250  13-3021</t>
  </si>
  <si>
    <t>1FT7X2A69KEF50828</t>
  </si>
  <si>
    <t>FORD F-250 Super Cab 4x2  13-3021</t>
  </si>
  <si>
    <t>D0073690</t>
  </si>
  <si>
    <t>06-1064</t>
  </si>
  <si>
    <t>1FMCU0GD8KUB63853</t>
  </si>
  <si>
    <t>FORD Escape  06-1064</t>
  </si>
  <si>
    <t>D0078010</t>
  </si>
  <si>
    <t>90-4042</t>
  </si>
  <si>
    <t>01-90-Lee County</t>
  </si>
  <si>
    <t>2021 FORD F-250 90-4042</t>
  </si>
  <si>
    <t>001-29-38</t>
  </si>
  <si>
    <t>1FT7X2B69MED41090</t>
  </si>
  <si>
    <t>FORD F-250 Super Cab 4X4  90-4042</t>
  </si>
  <si>
    <t>D0098328</t>
  </si>
  <si>
    <t>01-3173</t>
  </si>
  <si>
    <t>1FD7X2A60FEC63847</t>
  </si>
  <si>
    <t>2015 FORD F-250  01-3173</t>
  </si>
  <si>
    <t>D0039200</t>
  </si>
  <si>
    <t>01-3203</t>
  </si>
  <si>
    <t>1FT7X2A60LEC30105</t>
  </si>
  <si>
    <t>FORD F-250 Super Cab 4x2  01-3203</t>
  </si>
  <si>
    <t>D0089370</t>
  </si>
  <si>
    <t>16-3033</t>
  </si>
  <si>
    <t>FORD F250</t>
  </si>
  <si>
    <t>1FD7XA265MED60622</t>
  </si>
  <si>
    <t>FORD F-250 SuperCab 4x2 16-3033</t>
  </si>
  <si>
    <t>D0097989</t>
  </si>
  <si>
    <t>90-4039</t>
  </si>
  <si>
    <t>2020 FORD F250 90-4039</t>
  </si>
  <si>
    <t>1FTX2B64LEB94696</t>
  </si>
  <si>
    <t>FORD F-250 Super Cab 4X4  90-4039</t>
  </si>
  <si>
    <t>D0097486</t>
  </si>
  <si>
    <t>04-6029</t>
  </si>
  <si>
    <t>BACKHOE TRAILER</t>
  </si>
  <si>
    <t>EQ7226T</t>
  </si>
  <si>
    <t>Trailer - Backhoe  04-6029</t>
  </si>
  <si>
    <t>D0038521</t>
  </si>
  <si>
    <t>06-3084</t>
  </si>
  <si>
    <t>FORD F150 06-3084</t>
  </si>
  <si>
    <t>1FTEX1EB2MFA03647</t>
  </si>
  <si>
    <t>FORD F-150 Super Cab 4x2 06-3084</t>
  </si>
  <si>
    <t>D0098089</t>
  </si>
  <si>
    <t>11-3045</t>
  </si>
  <si>
    <t>1FTEX1CB1KFB64992</t>
  </si>
  <si>
    <t>2019 Ford F-150 11-3045</t>
  </si>
  <si>
    <t>D0067686</t>
  </si>
  <si>
    <t>FORD ESCAPE SE 02-1073</t>
  </si>
  <si>
    <t>1FMCU0G66LUA80375</t>
  </si>
  <si>
    <t>FORD Escape SE 02-1073 Meter Readin</t>
  </si>
  <si>
    <t>D0087287</t>
  </si>
  <si>
    <t>01-3211</t>
  </si>
  <si>
    <t>2021 FORD F-150 01-3211</t>
  </si>
  <si>
    <t>1FTFW1E88MFC08823</t>
  </si>
  <si>
    <t>FORD F-150 4x4 Supercrew 01-3211</t>
  </si>
  <si>
    <t>D0099561</t>
  </si>
  <si>
    <t xml:space="preserve"> Floyd)</t>
  </si>
  <si>
    <t>2022 FORD EDGE 4 DOOR</t>
  </si>
  <si>
    <t>2FMPK4K9NBA25092</t>
  </si>
  <si>
    <t>FORD Escape  90-1152   (K Floyd)</t>
  </si>
  <si>
    <t>D0099519</t>
  </si>
  <si>
    <t>04-3142</t>
  </si>
  <si>
    <t>2021 FORD F-150 04-3142</t>
  </si>
  <si>
    <t>1FTEW1CP4MKE80086</t>
  </si>
  <si>
    <t>FORD F150  04-3142</t>
  </si>
  <si>
    <t>D0098271</t>
  </si>
  <si>
    <t>01-3208</t>
  </si>
  <si>
    <t>FORD F-250 Super Cab 4x2  01-3208</t>
  </si>
  <si>
    <t>1FD7W2A68MED61458</t>
  </si>
  <si>
    <t>D0099167</t>
  </si>
  <si>
    <t>01-3205</t>
  </si>
  <si>
    <t>FORD F-250 4X2 01-3025</t>
  </si>
  <si>
    <t>1FT8X2AT4NEC26572</t>
  </si>
  <si>
    <t>FORD F-250 Super Cab 4x2  01-3205</t>
  </si>
  <si>
    <t>D0097991</t>
  </si>
  <si>
    <t>01-3207</t>
  </si>
  <si>
    <t>FORD F-150 Super Crew 4x4  01-3207</t>
  </si>
  <si>
    <t>1FTEW1EP9MFB52149</t>
  </si>
  <si>
    <t>D0099165</t>
  </si>
  <si>
    <t>01-5033</t>
  </si>
  <si>
    <t>2020 FORD F-550 01-5033</t>
  </si>
  <si>
    <t>1FD0W5GTXLED94976</t>
  </si>
  <si>
    <t>FORD F-550 Crew Truck  01-5033</t>
  </si>
  <si>
    <t>D0089376</t>
  </si>
  <si>
    <t>06-1067</t>
  </si>
  <si>
    <t>01-06-Volusia County</t>
  </si>
  <si>
    <t>FORD Escape 06-1067</t>
  </si>
  <si>
    <t>001-7-66</t>
  </si>
  <si>
    <t>1FMCU0G62LUB71725</t>
  </si>
  <si>
    <t>FORD Escape  06-1067</t>
  </si>
  <si>
    <t>D0098096</t>
  </si>
  <si>
    <t>15-4021</t>
  </si>
  <si>
    <t>1FTX2B6MED14089</t>
  </si>
  <si>
    <t>FORD F-250 Super Cab 4x4  15-4021</t>
  </si>
  <si>
    <t>D0097039</t>
  </si>
  <si>
    <t>06-3086</t>
  </si>
  <si>
    <t>FORD F-150 Super Cab 4x4 06-3086</t>
  </si>
  <si>
    <t>D0099178</t>
  </si>
  <si>
    <t>90-1159</t>
  </si>
  <si>
    <t>2022 FORD EDGE</t>
  </si>
  <si>
    <t>FORD Edge ST  off lot  90-1159</t>
  </si>
  <si>
    <t>D0100081</t>
  </si>
  <si>
    <t>03-3099</t>
  </si>
  <si>
    <t>2021 FORD F-150 03-3099</t>
  </si>
  <si>
    <t>FORD F-150 Super Cab 03-3099</t>
  </si>
  <si>
    <t>D0099573</t>
  </si>
  <si>
    <t>15-4025</t>
  </si>
  <si>
    <t>FORD F-250 Super Cab 4x4  15-4025</t>
  </si>
  <si>
    <t>D0098555</t>
  </si>
  <si>
    <t>02-1077</t>
  </si>
  <si>
    <t>FORD EXPLORER  02-1077</t>
  </si>
  <si>
    <t>D0100377</t>
  </si>
  <si>
    <t>06-4127</t>
  </si>
  <si>
    <t>1FT7X2A65NED41560</t>
  </si>
  <si>
    <t>FORD F-250 4x2 Super Cab  06-4127</t>
  </si>
  <si>
    <t>D0098088</t>
  </si>
  <si>
    <t>08-3038</t>
  </si>
  <si>
    <t>1FTF1WE86MFCO8822</t>
  </si>
  <si>
    <t>2021 FORD F-150 Super Cab  08-3038</t>
  </si>
  <si>
    <t>D0099575</t>
  </si>
  <si>
    <t>09-1019</t>
  </si>
  <si>
    <t>2010 TOYOTA MATRIX  09-1019</t>
  </si>
  <si>
    <t>VIN-2T1KU4EE3AC285583</t>
  </si>
  <si>
    <t>2010 TOYOTA MATRIX    09-1019</t>
  </si>
  <si>
    <t>D0013065</t>
  </si>
  <si>
    <t>2010 TOYOTA TACOMA  05-3012</t>
  </si>
  <si>
    <t>3TMKU4HN4AM025714</t>
  </si>
  <si>
    <t>D0013022</t>
  </si>
  <si>
    <t>026016/</t>
  </si>
  <si>
    <t>026016/1JKOBS210FA080059</t>
  </si>
  <si>
    <t>1987</t>
  </si>
  <si>
    <t>TRAILER-INTERSTATE MODEL 16BST, TWO AXILE TRAILER</t>
  </si>
  <si>
    <t>010278704801</t>
  </si>
  <si>
    <t>09-6024</t>
  </si>
  <si>
    <t>09-6024/16JF0162431038540</t>
  </si>
  <si>
    <t>BELSHE 12,000# TRAILER 09-6024</t>
  </si>
  <si>
    <t>D0005500</t>
  </si>
  <si>
    <t>11-3028</t>
  </si>
  <si>
    <t>11-3028/1FTRX17242NA24761</t>
  </si>
  <si>
    <t>2002 FORD 1/2TON EC 11-3028</t>
  </si>
  <si>
    <t>D0000412</t>
  </si>
  <si>
    <t>05-4033/1GCGC24U82Z103633</t>
  </si>
  <si>
    <t>2002 CHEV 3/4T W/UB 05-4033</t>
  </si>
  <si>
    <t>D0002065</t>
  </si>
  <si>
    <t>15-4004/1FDWF36537EA62059</t>
  </si>
  <si>
    <t>2007 FORD F350  EC 15-4004</t>
  </si>
  <si>
    <t>D0001223</t>
  </si>
  <si>
    <t>3FAHP0JA5BR340165</t>
  </si>
  <si>
    <t>2011 FORD FUSION DUAL FUEL 90-1136</t>
  </si>
  <si>
    <t>D0014434</t>
  </si>
  <si>
    <t>906002/</t>
  </si>
  <si>
    <t>906002/10400510100930981</t>
  </si>
  <si>
    <t>TRAILER-TRAILER WITH CNG CYLINDERS (36)BASKET W/REGU &amp; VALVE</t>
  </si>
  <si>
    <t>14-4006</t>
  </si>
  <si>
    <t>14-4006/1FDSX20548ED80319</t>
  </si>
  <si>
    <t>2008 FORD F-250 SUPER  14-4006</t>
  </si>
  <si>
    <t>D0007996</t>
  </si>
  <si>
    <t>01-90-Local Operations - Vico Ct</t>
  </si>
  <si>
    <t>001-29-2110</t>
  </si>
  <si>
    <t>See File Attach</t>
  </si>
  <si>
    <t>NG-0004</t>
  </si>
  <si>
    <t>01-90-Baker County</t>
  </si>
  <si>
    <t>2009 HONDA CIVIC CNG  NG-0004</t>
  </si>
  <si>
    <t>001-29-2</t>
  </si>
  <si>
    <t>NG-0004/1HGFA46559L001157</t>
  </si>
  <si>
    <t>2009 HONDA CIVIC NG-0004</t>
  </si>
  <si>
    <t>D0012187</t>
  </si>
  <si>
    <t>2009 TOYOTA TACOMA 11-3037</t>
  </si>
  <si>
    <t>5TETU62N59Z628419/11-3037</t>
  </si>
  <si>
    <t>2009 TOYOTA TACOMA  11-3037</t>
  </si>
  <si>
    <t>D0011774</t>
  </si>
  <si>
    <t>rt Hose</t>
  </si>
  <si>
    <t>VACUUM TRUCK SUPPORT</t>
  </si>
  <si>
    <t>21388</t>
  </si>
  <si>
    <t>Vacuum Truck Support Hose</t>
  </si>
  <si>
    <t>D0012246</t>
  </si>
  <si>
    <t>2011 Ford F-250</t>
  </si>
  <si>
    <t>1FTBF2A65BEA97353</t>
  </si>
  <si>
    <t>2010 FORD F-250  11-4041</t>
  </si>
  <si>
    <t>D0013692</t>
  </si>
  <si>
    <t>FORD F-450  04-4070</t>
  </si>
  <si>
    <t>D0013953</t>
  </si>
  <si>
    <t>2011 FORD F-150  04-3114</t>
  </si>
  <si>
    <t>2011 FORD F-150 Crew Cab 04-3114</t>
  </si>
  <si>
    <t>D0014469</t>
  </si>
  <si>
    <t>FORD F-250  02-3108</t>
  </si>
  <si>
    <t>FORD F-250 SUPER CAB  02-3108</t>
  </si>
  <si>
    <t>D0014023</t>
  </si>
  <si>
    <t>15-4012</t>
  </si>
  <si>
    <t>FORD F-250  15-4012</t>
  </si>
  <si>
    <t>1FT7X2A68BEC94486</t>
  </si>
  <si>
    <t>FORD F-250 Utility Body  15-4012</t>
  </si>
  <si>
    <t>D0013974</t>
  </si>
  <si>
    <t>01-2226</t>
  </si>
  <si>
    <t>2012 FORD E-250 VAN  01-2226</t>
  </si>
  <si>
    <t>2012 FORD E-250 Van  01-2226</t>
  </si>
  <si>
    <t>D0020644</t>
  </si>
  <si>
    <t>11-3042</t>
  </si>
  <si>
    <t>2012 FORD F-150  11-3042</t>
  </si>
  <si>
    <t>11-3042/1FTFX1CF3CFB96383</t>
  </si>
  <si>
    <t>2012 Ford F-150 Super Cab 11-3042</t>
  </si>
  <si>
    <t>D0021062</t>
  </si>
  <si>
    <t>90-3031</t>
  </si>
  <si>
    <t>TRUCK - FORD F-15-</t>
  </si>
  <si>
    <t>1FTFW1CF4DFC13387</t>
  </si>
  <si>
    <t>2013 FORD F-150  90-3031</t>
  </si>
  <si>
    <t>D0025082</t>
  </si>
  <si>
    <t>2013 FORD F-250 01-3137</t>
  </si>
  <si>
    <t>1FT7X2A64EEA60009</t>
  </si>
  <si>
    <t>2013 FORD F250 Ext Cab  01-3171</t>
  </si>
  <si>
    <t>D0026158</t>
  </si>
  <si>
    <t>02-6030</t>
  </si>
  <si>
    <t>16VDX1023D5E67420</t>
  </si>
  <si>
    <t>2013 Big Tex Trailer  02-6030</t>
  </si>
  <si>
    <t>D0026217</t>
  </si>
  <si>
    <t>2014 FORD F-250  02-3116</t>
  </si>
  <si>
    <t>1FTBF2A62EEA54268</t>
  </si>
  <si>
    <t>2013 FORD F-250 Reg Cab 02-3116</t>
  </si>
  <si>
    <t>D0026361</t>
  </si>
  <si>
    <t>2013 FORD F-250  06-4097</t>
  </si>
  <si>
    <t>1FTBF2A60DEB04454</t>
  </si>
  <si>
    <t>2013 Ford F250 Reg  06-4097</t>
  </si>
  <si>
    <t>D0024904</t>
  </si>
  <si>
    <t>TRUCK - Ford F-150 03-3075</t>
  </si>
  <si>
    <t>2013 FORD F-150 Super Cab 03-3075</t>
  </si>
  <si>
    <t>D0025673</t>
  </si>
  <si>
    <t>064079/</t>
  </si>
  <si>
    <t>064079/1FDXF4658XEE39579</t>
  </si>
  <si>
    <t>99 F450 1.5 TON C&amp;C 06-4079</t>
  </si>
  <si>
    <t>010679904403</t>
  </si>
  <si>
    <t>14-3032</t>
  </si>
  <si>
    <t>FORD F-150 Crew Cab  14-3032</t>
  </si>
  <si>
    <t>1FTEW1CM9EFC8634</t>
  </si>
  <si>
    <t>FORD F150 Crew Cab 14-3032</t>
  </si>
  <si>
    <t>D0037500</t>
  </si>
  <si>
    <t>06-4098</t>
  </si>
  <si>
    <t>FORD F250 EXT CAB 06-4098</t>
  </si>
  <si>
    <t>1FD7X2B66FEC54780</t>
  </si>
  <si>
    <t>FORD F-250 Ext Cab  06-4098</t>
  </si>
  <si>
    <t>D0037561</t>
  </si>
  <si>
    <t>14-3034</t>
  </si>
  <si>
    <t>Ford F150</t>
  </si>
  <si>
    <t>1FTEX1C85FK07417</t>
  </si>
  <si>
    <t>FORD F-150 SuperCab  14-3034</t>
  </si>
  <si>
    <t>D0041667</t>
  </si>
  <si>
    <t>90-1140</t>
  </si>
  <si>
    <t>2015 FORD EDGE</t>
  </si>
  <si>
    <t>2FMTK3G86FB895075</t>
  </si>
  <si>
    <t>2015 FORD Edge  90-1140</t>
  </si>
  <si>
    <t>D0043961</t>
  </si>
  <si>
    <t>09-3019</t>
  </si>
  <si>
    <t>2014 FORD F250 09-3019</t>
  </si>
  <si>
    <t>1FDBF2A68FEB61189</t>
  </si>
  <si>
    <t>2014 FORD F-250  09-3019</t>
  </si>
  <si>
    <t>D0032319</t>
  </si>
  <si>
    <t>13-3016</t>
  </si>
  <si>
    <t>TRUCK 250</t>
  </si>
  <si>
    <t>1FD7X2A67FEC63845</t>
  </si>
  <si>
    <t>FORD F-250  13-3016</t>
  </si>
  <si>
    <t>D0038960</t>
  </si>
  <si>
    <t>01-3172</t>
  </si>
  <si>
    <t>FORD TRUCK F250</t>
  </si>
  <si>
    <t>1FD7X2A69FEC6846</t>
  </si>
  <si>
    <t>2015 FORD F-250  01-3172</t>
  </si>
  <si>
    <t>D0039001</t>
  </si>
  <si>
    <t>06-4101</t>
  </si>
  <si>
    <t>1FT7X2A69GEA58940</t>
  </si>
  <si>
    <t>FORD F-250 Extended Cab  06-4101</t>
  </si>
  <si>
    <t>D0041807</t>
  </si>
  <si>
    <t>02-3123</t>
  </si>
  <si>
    <t>2015 FORD F-250  02-3123</t>
  </si>
  <si>
    <t>1FT7X2A62GEB16256</t>
  </si>
  <si>
    <t>D0043064</t>
  </si>
  <si>
    <t>01-2256</t>
  </si>
  <si>
    <t>ORD Transit Connect  01-2256</t>
  </si>
  <si>
    <t>NM0LS7E77F1229393</t>
  </si>
  <si>
    <t>FORD Transit Connect  01-2256</t>
  </si>
  <si>
    <t>D0047482</t>
  </si>
  <si>
    <t>01-2258</t>
  </si>
  <si>
    <t>2016 Ford Trans 25</t>
  </si>
  <si>
    <t>1FTYR1CM2GKA21783</t>
  </si>
  <si>
    <t>FORD Transit Cargo Van  01-2258</t>
  </si>
  <si>
    <t>D0054720</t>
  </si>
  <si>
    <t>02-6033</t>
  </si>
  <si>
    <t>TRAILER 02-6033</t>
  </si>
  <si>
    <t>Towmaster T-10D Trailer  02-6033</t>
  </si>
  <si>
    <t>D0056765</t>
  </si>
  <si>
    <t>08-3033</t>
  </si>
  <si>
    <t>1FT7X2A63GED42788</t>
  </si>
  <si>
    <t>2016 FORD F-250  4X2 08-3033</t>
  </si>
  <si>
    <t>D0050666</t>
  </si>
  <si>
    <t>01-1170</t>
  </si>
  <si>
    <t>2016 FORD Escape  01-1170</t>
  </si>
  <si>
    <t>1fmcu0gdxhub90139</t>
  </si>
  <si>
    <t>D0052500</t>
  </si>
  <si>
    <t>90-3034</t>
  </si>
  <si>
    <t>2016 FORD F-250  90-3034</t>
  </si>
  <si>
    <t>1FD7X2AHEB70126</t>
  </si>
  <si>
    <t>D0054185</t>
  </si>
  <si>
    <t>16-1002</t>
  </si>
  <si>
    <t>2017 FORD Escape  16-1002</t>
  </si>
  <si>
    <t>1FMCU0GD0HUC27541</t>
  </si>
  <si>
    <t>D0057421</t>
  </si>
  <si>
    <t>04-3127</t>
  </si>
  <si>
    <t>1FTEX1C81GFC85193</t>
  </si>
  <si>
    <t>2016 F150 Super Cab SWB  04-3127</t>
  </si>
  <si>
    <t>D0057564</t>
  </si>
  <si>
    <t>15-1001</t>
  </si>
  <si>
    <t>FORD Escape  15-1001</t>
  </si>
  <si>
    <t>1FMCU0GD1HUD91184</t>
  </si>
  <si>
    <t>D0060588</t>
  </si>
  <si>
    <t>11-4034/1FDWF36598EA51424</t>
  </si>
  <si>
    <t>2007 FORD F-350  11-4034</t>
  </si>
  <si>
    <t>D0008439</t>
  </si>
  <si>
    <t>03-3085</t>
  </si>
  <si>
    <t>2018 FORD F-250 sUPER CAB</t>
  </si>
  <si>
    <t>1FT7X2A61HEF18142</t>
  </si>
  <si>
    <t>2018 FORD F-250 Super Cab 03-3085</t>
  </si>
  <si>
    <t>D0062422</t>
  </si>
  <si>
    <t>uck Top</t>
  </si>
  <si>
    <t>TRUCK BED TOPPER</t>
  </si>
  <si>
    <t>Truck Top</t>
  </si>
  <si>
    <t>D0014341</t>
  </si>
  <si>
    <t>02-3135</t>
  </si>
  <si>
    <t>F150 EXTENDED CAB 4X4</t>
  </si>
  <si>
    <t>1FTEX1EP8JKD46235</t>
  </si>
  <si>
    <t>FORD F-150 EXT CAB 4X4 02-3135</t>
  </si>
  <si>
    <t>D0065294</t>
  </si>
  <si>
    <t>06-4111</t>
  </si>
  <si>
    <t>FORD F-250 06-4111</t>
  </si>
  <si>
    <t>1FT7X2B6XXKED13148</t>
  </si>
  <si>
    <t>FORD F-250 Ext Cab 4x2  06-4111</t>
  </si>
  <si>
    <t>D0066252</t>
  </si>
  <si>
    <t>13-3020</t>
  </si>
  <si>
    <t>F- 250 13-3020</t>
  </si>
  <si>
    <t>1FT7X2A64KEC68788</t>
  </si>
  <si>
    <t>FORD F-250 Super Cab 4x2  13-3020</t>
  </si>
  <si>
    <t>D0066313</t>
  </si>
  <si>
    <t>02-3142</t>
  </si>
  <si>
    <t>1FTEX1FB2JKF15511</t>
  </si>
  <si>
    <t>FORD F-150 4x2 Extend Cab 02-3142</t>
  </si>
  <si>
    <t>D0068929</t>
  </si>
  <si>
    <t>90-4035</t>
  </si>
  <si>
    <t>FORD F-350 CREW CAB</t>
  </si>
  <si>
    <t>1FT7W2B63KED13110</t>
  </si>
  <si>
    <t>FORD F-250 Super Crew 4x4 90-4035</t>
  </si>
  <si>
    <t>D0072566</t>
  </si>
  <si>
    <t>02-2106</t>
  </si>
  <si>
    <t>FORD FULL SIZE TRANSIT</t>
  </si>
  <si>
    <t>1FTYR1CM6KKA36442</t>
  </si>
  <si>
    <t>FORD 3/4 Transit Van  02-2106</t>
  </si>
  <si>
    <t>D0072186</t>
  </si>
  <si>
    <t>02-2107</t>
  </si>
  <si>
    <t>1FTYR1CM4KKA36441</t>
  </si>
  <si>
    <t>FORD 3/4 Transit Van  02-2107</t>
  </si>
  <si>
    <t>D0072188</t>
  </si>
  <si>
    <t>06-4115</t>
  </si>
  <si>
    <t>1FT7X2A62KEF14754</t>
  </si>
  <si>
    <t>FORD F-250 4x2 Super Cab 06-4115</t>
  </si>
  <si>
    <t>D0072089</t>
  </si>
  <si>
    <t>16-3027</t>
  </si>
  <si>
    <t>1FTEW1E53KKD74368</t>
  </si>
  <si>
    <t>FORD F-150 SuperCab 4x4  16-3027</t>
  </si>
  <si>
    <t>D0072126</t>
  </si>
  <si>
    <t>01-2260</t>
  </si>
  <si>
    <t>NM0LS7E20K1429319</t>
  </si>
  <si>
    <t>FORD Transit Cargo Van  01-2260</t>
  </si>
  <si>
    <t>D0072407</t>
  </si>
  <si>
    <t>01-3191</t>
  </si>
  <si>
    <t>2019 FORD F-250</t>
  </si>
  <si>
    <t>1FT7X2A69KEF50831</t>
  </si>
  <si>
    <t>FORD F250 Super Cab 4x2  01-3191</t>
  </si>
  <si>
    <t>D0072426</t>
  </si>
  <si>
    <t>13-2005</t>
  </si>
  <si>
    <t>2019 FORD TRANSIT VAN</t>
  </si>
  <si>
    <t>NM0LS7E27K1429320</t>
  </si>
  <si>
    <t>FORD Transit Van  13-2005</t>
  </si>
  <si>
    <t>D0073694</t>
  </si>
  <si>
    <t>90-3048</t>
  </si>
  <si>
    <t>FORD F-150 Damage Prevent 90-3048</t>
  </si>
  <si>
    <t>1FTEX1EB9KKD32074</t>
  </si>
  <si>
    <t>D0078447</t>
  </si>
  <si>
    <t>04-3132</t>
  </si>
  <si>
    <t>2019 FORD F-150</t>
  </si>
  <si>
    <t>1FTFX1E50KKE74182</t>
  </si>
  <si>
    <t>FORD F-150 SuperCab  04-3132</t>
  </si>
  <si>
    <t>D0080067</t>
  </si>
  <si>
    <t>2019 TC TRL 7X14 TL</t>
  </si>
  <si>
    <t>1XNBU1423K1093549</t>
  </si>
  <si>
    <t>04-3137</t>
  </si>
  <si>
    <t>2020 FORD F-150 04-3137</t>
  </si>
  <si>
    <t>1FTEX1C89LKF10621</t>
  </si>
  <si>
    <t>FORD F150  04-3137</t>
  </si>
  <si>
    <t>D0096210</t>
  </si>
  <si>
    <t>05-3014</t>
  </si>
  <si>
    <t>1FTEX1CB6LFA20940</t>
  </si>
  <si>
    <t>FORD F-150 Super Cab 4x2 05-3014</t>
  </si>
  <si>
    <t>D0090546</t>
  </si>
  <si>
    <t>01-3204</t>
  </si>
  <si>
    <t>2020 FORD F-250 EC RWD</t>
  </si>
  <si>
    <t>1FT7Z2A67LEC30103</t>
  </si>
  <si>
    <t>FORD F-250 Super Cab 4x2  01-3204</t>
  </si>
  <si>
    <t>D0089371</t>
  </si>
  <si>
    <t>04-3144</t>
  </si>
  <si>
    <t>2021 FORD F-150 04-3144</t>
  </si>
  <si>
    <t>1FTEX11CB8MKD83264</t>
  </si>
  <si>
    <t>FORD F150  04-3144</t>
  </si>
  <si>
    <t>D0098273</t>
  </si>
  <si>
    <t>16-3032</t>
  </si>
  <si>
    <t>1FD7X2A63MED60621</t>
  </si>
  <si>
    <t>FORD F-250 SuperCab 4x2 16-3032</t>
  </si>
  <si>
    <t>D0097988</t>
  </si>
  <si>
    <t>04-2098</t>
  </si>
  <si>
    <t>2020 FORD TRANSIT 250 04-2098</t>
  </si>
  <si>
    <t>1FTBR1C89LK836450</t>
  </si>
  <si>
    <t>FORD 250 Transit Van  04-2098</t>
  </si>
  <si>
    <t>D0097055</t>
  </si>
  <si>
    <t>90-4040</t>
  </si>
  <si>
    <t>2020 FORD F-250 90-4040</t>
  </si>
  <si>
    <t>1FT7X2862LED94695</t>
  </si>
  <si>
    <t>FORD F-250 Super Cab 4X4  90-4040</t>
  </si>
  <si>
    <t>D0097487</t>
  </si>
  <si>
    <t>02-3150</t>
  </si>
  <si>
    <t>1FTEX1CB3LFC07309</t>
  </si>
  <si>
    <t>FORD F-150 Super Cab 4X2  02-3150</t>
  </si>
  <si>
    <t>D0089569</t>
  </si>
  <si>
    <t>05-4044</t>
  </si>
  <si>
    <t>1FD7X2B66MED60627</t>
  </si>
  <si>
    <t>FORD F-250 Super Cab  05-4044</t>
  </si>
  <si>
    <t>D0097043</t>
  </si>
  <si>
    <t>10-3004</t>
  </si>
  <si>
    <t>1FD7X2A69MED60624</t>
  </si>
  <si>
    <t>FORD F-250 4x2 Ext Cab  10-3004</t>
  </si>
  <si>
    <t>D0098108</t>
  </si>
  <si>
    <t>15-4018</t>
  </si>
  <si>
    <t>Ford F250 Super Cab 4x2</t>
  </si>
  <si>
    <t>1FD7X2A65KEG12964</t>
  </si>
  <si>
    <t>FORD F-250 Super Cab  15-4018</t>
  </si>
  <si>
    <t>D0072027</t>
  </si>
  <si>
    <t>15-4019</t>
  </si>
  <si>
    <t>Ford F-250 4x4</t>
  </si>
  <si>
    <t>1FT7X2B61KEG66281</t>
  </si>
  <si>
    <t>FORD F-250 Super Cab 4x4  15-4019</t>
  </si>
  <si>
    <t>D0072028</t>
  </si>
  <si>
    <t>03-3100</t>
  </si>
  <si>
    <t>FORD F-150 Ext Cab 4x4  03-3100</t>
  </si>
  <si>
    <t>D0099689</t>
  </si>
  <si>
    <t>16-3036</t>
  </si>
  <si>
    <t>FORD F-250 SUPERCAB 4X2 16-3036</t>
  </si>
  <si>
    <t>D0100305</t>
  </si>
  <si>
    <t>04-3139</t>
  </si>
  <si>
    <t>1FTEX1CB3LKD33676</t>
  </si>
  <si>
    <t>FORD F150  04-3139</t>
  </si>
  <si>
    <t>D0096506</t>
  </si>
  <si>
    <t>90-4034</t>
  </si>
  <si>
    <t>1FD0X5HT6LED43258</t>
  </si>
  <si>
    <t>FORD F-550 Diesel  90-4034</t>
  </si>
  <si>
    <t>D0068838</t>
  </si>
  <si>
    <t>06-6014</t>
  </si>
  <si>
    <t>Vac System</t>
  </si>
  <si>
    <t>5HZJ16236LK002180</t>
  </si>
  <si>
    <t>Trailer Mounted Vacuum Syst 06-6014</t>
  </si>
  <si>
    <t>D0091786</t>
  </si>
  <si>
    <t>04-3135</t>
  </si>
  <si>
    <t>FORD F-150 04-3135</t>
  </si>
  <si>
    <t>1FTEX1CB2L10623</t>
  </si>
  <si>
    <t>FORD F150  04-3135</t>
  </si>
  <si>
    <t>D0096208</t>
  </si>
  <si>
    <t>90-3066</t>
  </si>
  <si>
    <t>FORD F-150 90-3066</t>
  </si>
  <si>
    <t>1FTEW1E48KFA75101</t>
  </si>
  <si>
    <t>FORD F-150 Crew Cab 4X4 90-3066</t>
  </si>
  <si>
    <t>D0099117</t>
  </si>
  <si>
    <t>90-1157</t>
  </si>
  <si>
    <t>FORD Edge SE  90-1157</t>
  </si>
  <si>
    <t>D0099760</t>
  </si>
  <si>
    <t>90-3070</t>
  </si>
  <si>
    <t>2022 FORD F150</t>
  </si>
  <si>
    <t>1FTEW1EP1NKD55945</t>
  </si>
  <si>
    <t>FORD F-150  CREW CAB 90-3070</t>
  </si>
  <si>
    <t>D0100277</t>
  </si>
  <si>
    <t>15-4024</t>
  </si>
  <si>
    <t>FORD F-250 Super Cab 4x4  15-4024</t>
  </si>
  <si>
    <t>D0098554</t>
  </si>
  <si>
    <t>16-1004</t>
  </si>
  <si>
    <t>FORD Escape  16-1004</t>
  </si>
  <si>
    <t>D0099253</t>
  </si>
  <si>
    <t>06-3087</t>
  </si>
  <si>
    <t>FORD F-150 Super Cab 4x4 06-3087</t>
  </si>
  <si>
    <t>D0099525</t>
  </si>
  <si>
    <t>16-1005</t>
  </si>
  <si>
    <t>FORD Explorer XLT  16-1005</t>
  </si>
  <si>
    <t>D0099578</t>
  </si>
  <si>
    <t>01-3213</t>
  </si>
  <si>
    <t>1FTFW1E80MFA34472</t>
  </si>
  <si>
    <t>FORD F-150 4x4 Supercrew 01-3213</t>
  </si>
  <si>
    <t>D0099566</t>
  </si>
  <si>
    <t>Not confidential - just highlighted</t>
  </si>
  <si>
    <t>2023 Retirements</t>
  </si>
  <si>
    <t>2024 Retirements</t>
  </si>
  <si>
    <t>Witness O'Connor Late Filed Exhibit 15</t>
  </si>
  <si>
    <t>Added Retirement of Vehicles Impact on 2024 Test Year Rate Base and Vehicle Depreciation</t>
  </si>
  <si>
    <t>Reduction in Vehicle Depreciation Expense*</t>
  </si>
  <si>
    <t>Year</t>
  </si>
  <si>
    <t>Book Cost</t>
  </si>
  <si>
    <t>Total</t>
  </si>
  <si>
    <t>39201</t>
  </si>
  <si>
    <t>39202</t>
  </si>
  <si>
    <t>39205</t>
  </si>
  <si>
    <t>Account</t>
  </si>
  <si>
    <t>Vintage</t>
  </si>
  <si>
    <t>2023 Budget amount</t>
  </si>
  <si>
    <t>2024 Budget amount</t>
  </si>
  <si>
    <t>Additional Amount</t>
  </si>
  <si>
    <t>Net Salvage</t>
  </si>
  <si>
    <t xml:space="preserve">392.01, 392.02 and 392.05 </t>
  </si>
  <si>
    <t>392.01</t>
  </si>
  <si>
    <t>392.02</t>
  </si>
  <si>
    <t>392.05</t>
  </si>
  <si>
    <t>Total Reduction in Vehicle Depreciation Expense</t>
  </si>
  <si>
    <t>Reduction in Vehicle Depreciation Expense</t>
  </si>
  <si>
    <t>Cumulative - Added Net Salvage</t>
  </si>
  <si>
    <t xml:space="preserve">Adjustment - Net Salvage </t>
  </si>
  <si>
    <t>Adjusted Dep Reserve Balance (due to retirements and salvage)</t>
  </si>
  <si>
    <t>Plant Balance Decrease (due to retirements and salvage)</t>
  </si>
  <si>
    <t>Total Retirements</t>
  </si>
  <si>
    <t>Total Salvage</t>
  </si>
  <si>
    <t>ck</t>
  </si>
  <si>
    <t>Depreciation Reserve Decrease (due to retirements and salvage)</t>
  </si>
  <si>
    <t>Net Increase in Rate Base (due to retirements and salvage)</t>
  </si>
  <si>
    <t>Total Net Increase in Rate Base (due to retirements and salvage)</t>
  </si>
  <si>
    <t>Overall Net Increase in Rate Base</t>
  </si>
  <si>
    <t>UPDATED PROPOSED DEPRECIATION RATES USING DECEMBER 31, 2024 STUDY PERIOD</t>
  </si>
  <si>
    <t>UPDATED PROPOSED DEPRECIATION RATES USING DECEMBER 31, 2023 STUDY PERIOD</t>
  </si>
  <si>
    <t xml:space="preserve">Rate for 33601 requested in special filing.  Study assumes the application will be approved.  </t>
  </si>
  <si>
    <t>Note:  (3)</t>
  </si>
  <si>
    <t xml:space="preserve">Account is fully accrued.  If assets are added, the Company proposes a rate of </t>
  </si>
  <si>
    <t>Note:  (2)</t>
  </si>
  <si>
    <t>Note:  (1)</t>
  </si>
  <si>
    <t>Total Excluding Vehicle Depreciation</t>
  </si>
  <si>
    <t>Liquified Natural Gas (LNG)</t>
  </si>
  <si>
    <t>(3)</t>
  </si>
  <si>
    <t>RNG Plant Leased- 15 Years</t>
  </si>
  <si>
    <t>Renewable Natural Gas (RNG)</t>
  </si>
  <si>
    <t>Miscellaneous Equipment</t>
  </si>
  <si>
    <t>(2)</t>
  </si>
  <si>
    <t>Communication Equipment</t>
  </si>
  <si>
    <t>Power Operated Equipment</t>
  </si>
  <si>
    <t>CNG Station Equipment</t>
  </si>
  <si>
    <t>Tools, Shop &amp; Garage Equip</t>
  </si>
  <si>
    <t>Stores Equipment</t>
  </si>
  <si>
    <t>Vehicles over 1 Ton</t>
  </si>
  <si>
    <t>Trailers &amp; Other</t>
  </si>
  <si>
    <t>Vehicles from 1/2 - 1 Tons</t>
  </si>
  <si>
    <t>Vehicles up to 1/2 Tons</t>
  </si>
  <si>
    <t>Office Equipment</t>
  </si>
  <si>
    <t>Computer Equipment</t>
  </si>
  <si>
    <t>Office Furniture</t>
  </si>
  <si>
    <t>Structures &amp; Improvements</t>
  </si>
  <si>
    <t>General</t>
  </si>
  <si>
    <t>Other Equipment</t>
  </si>
  <si>
    <t>Meas &amp; Reg Station Eqp Ind</t>
  </si>
  <si>
    <t>House Regulator Installs</t>
  </si>
  <si>
    <t>House Regulators</t>
  </si>
  <si>
    <t>Meter Installations</t>
  </si>
  <si>
    <t>Meters</t>
  </si>
  <si>
    <t>Services Plastic</t>
  </si>
  <si>
    <t>Services Steel</t>
  </si>
  <si>
    <t>Meas &amp; Reg Station Eqp City</t>
  </si>
  <si>
    <t>Meas &amp; Reg Station Eqp Gen</t>
  </si>
  <si>
    <t>Compressor Equipment</t>
  </si>
  <si>
    <t>Mains Plastic</t>
  </si>
  <si>
    <t>Mains Steel</t>
  </si>
  <si>
    <t>Land Rights</t>
  </si>
  <si>
    <t>Distribution</t>
  </si>
  <si>
    <t>Custom Intangible Plant</t>
  </si>
  <si>
    <t>(1)</t>
  </si>
  <si>
    <t>Misc Intangible Plant</t>
  </si>
  <si>
    <t>Difference in 2024 Test Year Depreciation Expense</t>
  </si>
  <si>
    <t>Difference in Accrual Rate</t>
  </si>
  <si>
    <t>Note</t>
  </si>
  <si>
    <t>2024 Test Year Depreciation Expense</t>
  </si>
  <si>
    <t>Proposed Accrual Rate</t>
  </si>
  <si>
    <t>Remaining Life</t>
  </si>
  <si>
    <t xml:space="preserve">Accumulated Depreciation </t>
  </si>
  <si>
    <t>Plant</t>
  </si>
  <si>
    <t>Intangible Plant</t>
  </si>
  <si>
    <t>December 31, 2024 (revised for vehicle retirement and salvage)</t>
  </si>
  <si>
    <t>December 31, 2023 (revised for vehicle retirement and salvage)</t>
  </si>
  <si>
    <t>Proposed Accrual Rate using December 31, 2023 and December 31, 2024 Study Dates</t>
  </si>
  <si>
    <t>Staff's 6th Set of Interrogatories, No. 123</t>
  </si>
  <si>
    <t>December 31, 2024 (as revised in Staff IRR No. 99)</t>
  </si>
  <si>
    <t>December 31, 2023</t>
  </si>
  <si>
    <t>As Orginally Filed for IRR 123</t>
  </si>
  <si>
    <t>decrease</t>
  </si>
  <si>
    <t>decrease vs 2023</t>
  </si>
  <si>
    <t>decrease vs 2024</t>
  </si>
  <si>
    <t>Includes Vehicle Retirements and Net Salvage Impacts on Depreciation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</si>
</sst>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.00_)"/>
    <numFmt numFmtId="167" formatCode="&quot;$&quot;#,##0"/>
    <numFmt numFmtId="168" formatCode="0.0%"/>
    <numFmt numFmtId="169" formatCode="0.000_)"/>
    <numFmt numFmtId="170" formatCode="&quot;$&quot;#,##0.00"/>
  </numFmts>
  <fonts count="17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8"/>
      <name val="Courier"/>
      <family val="3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name val="Courier"/>
      <family val="3"/>
    </font>
    <font>
      <sz val="10"/>
      <color rgb="FFFF0000"/>
      <name val="Courier"/>
    </font>
    <font>
      <b/>
      <sz val="10"/>
      <name val="Courier"/>
    </font>
    <font>
      <b/>
      <sz val="11"/>
      <color theme="1"/>
      <name val="Calibri"/>
      <family val="2"/>
      <scheme val="minor"/>
    </font>
    <font>
      <sz val="8"/>
      <name val="Courie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5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4" fillId="0" borderId="0"/>
    <xf numFmtId="43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</cellStyleXfs>
  <cellXfs count="154">
    <xf numFmtId="5" fontId="0" fillId="0" borderId="0" xfId="0"/>
    <xf numFmtId="5" fontId="5" fillId="0" borderId="0" xfId="0" quotePrefix="1" applyFont="1" applyAlignment="1">
      <alignment horizontal="left"/>
    </xf>
    <xf numFmtId="5" fontId="5" fillId="0" borderId="0" xfId="0" applyFont="1"/>
    <xf numFmtId="5" fontId="5" fillId="0" borderId="0" xfId="0" applyFont="1" applyAlignment="1">
      <alignment horizontal="left"/>
    </xf>
    <xf numFmtId="5" fontId="5" fillId="0" borderId="1" xfId="0" applyFont="1" applyBorder="1" applyAlignment="1">
      <alignment horizontal="left"/>
    </xf>
    <xf numFmtId="5" fontId="5" fillId="0" borderId="1" xfId="0" applyFont="1" applyBorder="1"/>
    <xf numFmtId="5" fontId="5" fillId="0" borderId="1" xfId="0" applyFont="1" applyBorder="1" applyAlignment="1">
      <alignment horizontal="fill"/>
    </xf>
    <xf numFmtId="5" fontId="5" fillId="0" borderId="2" xfId="0" applyFont="1" applyBorder="1"/>
    <xf numFmtId="5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/>
    </xf>
    <xf numFmtId="164" fontId="5" fillId="0" borderId="0" xfId="3" applyFont="1" applyAlignment="1">
      <alignment horizontal="center"/>
    </xf>
    <xf numFmtId="37" fontId="5" fillId="0" borderId="0" xfId="0" applyNumberFormat="1" applyFont="1"/>
    <xf numFmtId="166" fontId="5" fillId="0" borderId="0" xfId="3" quotePrefix="1" applyNumberFormat="1" applyFont="1" applyAlignment="1">
      <alignment horizontal="center"/>
    </xf>
    <xf numFmtId="0" fontId="5" fillId="0" borderId="0" xfId="3" applyNumberFormat="1" applyFont="1" applyAlignment="1">
      <alignment horizontal="center"/>
    </xf>
    <xf numFmtId="5" fontId="5" fillId="0" borderId="0" xfId="0" quotePrefix="1" applyFont="1" applyAlignment="1">
      <alignment horizontal="center"/>
    </xf>
    <xf numFmtId="164" fontId="5" fillId="0" borderId="0" xfId="3" quotePrefix="1" applyFont="1" applyAlignment="1">
      <alignment horizontal="center"/>
    </xf>
    <xf numFmtId="166" fontId="5" fillId="0" borderId="0" xfId="3" applyNumberFormat="1" applyFont="1" applyAlignment="1">
      <alignment horizontal="center"/>
    </xf>
    <xf numFmtId="164" fontId="5" fillId="0" borderId="0" xfId="3" applyFont="1"/>
    <xf numFmtId="165" fontId="5" fillId="0" borderId="0" xfId="0" applyNumberFormat="1" applyFont="1"/>
    <xf numFmtId="7" fontId="5" fillId="0" borderId="0" xfId="0" applyNumberFormat="1" applyFont="1"/>
    <xf numFmtId="164" fontId="5" fillId="0" borderId="0" xfId="3" quotePrefix="1" applyFont="1" applyAlignment="1">
      <alignment horizontal="left"/>
    </xf>
    <xf numFmtId="37" fontId="5" fillId="0" borderId="1" xfId="0" applyNumberFormat="1" applyFont="1" applyBorder="1"/>
    <xf numFmtId="37" fontId="5" fillId="0" borderId="1" xfId="0" applyNumberFormat="1" applyFont="1" applyBorder="1" applyAlignment="1">
      <alignment horizontal="left"/>
    </xf>
    <xf numFmtId="164" fontId="5" fillId="0" borderId="0" xfId="3" quotePrefix="1" applyFont="1"/>
    <xf numFmtId="41" fontId="5" fillId="0" borderId="0" xfId="0" quotePrefix="1" applyNumberFormat="1" applyFont="1" applyAlignment="1">
      <alignment horizontal="right"/>
    </xf>
    <xf numFmtId="41" fontId="5" fillId="0" borderId="0" xfId="0" applyNumberFormat="1" applyFont="1"/>
    <xf numFmtId="41" fontId="5" fillId="0" borderId="0" xfId="1" applyNumberFormat="1" applyFont="1" applyProtection="1"/>
    <xf numFmtId="41" fontId="5" fillId="0" borderId="0" xfId="1" applyNumberFormat="1" applyFont="1" applyFill="1" applyProtection="1"/>
    <xf numFmtId="41" fontId="5" fillId="0" borderId="0" xfId="0" applyNumberFormat="1" applyFont="1" applyAlignment="1">
      <alignment horizontal="left"/>
    </xf>
    <xf numFmtId="41" fontId="5" fillId="0" borderId="0" xfId="0" applyNumberFormat="1" applyFont="1" applyAlignment="1">
      <alignment horizontal="right"/>
    </xf>
    <xf numFmtId="5" fontId="5" fillId="0" borderId="0" xfId="0" quotePrefix="1" applyFont="1" applyAlignment="1">
      <alignment horizontal="right"/>
    </xf>
    <xf numFmtId="5" fontId="5" fillId="0" borderId="0" xfId="2" applyNumberFormat="1" applyFont="1" applyProtection="1"/>
    <xf numFmtId="5" fontId="5" fillId="0" borderId="3" xfId="2" applyNumberFormat="1" applyFont="1" applyFill="1" applyBorder="1" applyProtection="1"/>
    <xf numFmtId="5" fontId="5" fillId="0" borderId="3" xfId="2" applyNumberFormat="1" applyFont="1" applyBorder="1" applyProtection="1"/>
    <xf numFmtId="5" fontId="5" fillId="0" borderId="2" xfId="0" quotePrefix="1" applyFont="1" applyBorder="1" applyAlignment="1">
      <alignment horizontal="center"/>
    </xf>
    <xf numFmtId="5" fontId="0" fillId="0" borderId="1" xfId="0" applyBorder="1"/>
    <xf numFmtId="164" fontId="5" fillId="0" borderId="0" xfId="3" applyFont="1" applyAlignment="1">
      <alignment horizontal="left"/>
    </xf>
    <xf numFmtId="49" fontId="5" fillId="0" borderId="0" xfId="3" quotePrefix="1" applyNumberFormat="1" applyFont="1" applyAlignment="1">
      <alignment horizontal="left"/>
    </xf>
    <xf numFmtId="41" fontId="5" fillId="0" borderId="0" xfId="4" applyNumberFormat="1" applyFont="1" applyFill="1" applyProtection="1"/>
    <xf numFmtId="43" fontId="5" fillId="0" borderId="0" xfId="4" applyFont="1"/>
    <xf numFmtId="164" fontId="4" fillId="0" borderId="0" xfId="3"/>
    <xf numFmtId="164" fontId="5" fillId="0" borderId="1" xfId="3" applyFont="1" applyBorder="1" applyAlignment="1">
      <alignment horizontal="fill"/>
    </xf>
    <xf numFmtId="164" fontId="5" fillId="0" borderId="1" xfId="3" applyFont="1" applyBorder="1" applyAlignment="1">
      <alignment horizontal="center"/>
    </xf>
    <xf numFmtId="164" fontId="8" fillId="0" borderId="0" xfId="3" applyFont="1" applyProtection="1">
      <protection locked="0"/>
    </xf>
    <xf numFmtId="164" fontId="8" fillId="0" borderId="0" xfId="3" applyFont="1" applyAlignment="1" applyProtection="1">
      <alignment horizontal="left"/>
      <protection locked="0"/>
    </xf>
    <xf numFmtId="164" fontId="5" fillId="0" borderId="1" xfId="3" applyFont="1" applyBorder="1" applyAlignment="1">
      <alignment horizontal="left"/>
    </xf>
    <xf numFmtId="164" fontId="5" fillId="0" borderId="1" xfId="3" applyFont="1" applyBorder="1"/>
    <xf numFmtId="168" fontId="5" fillId="0" borderId="0" xfId="5" applyNumberFormat="1" applyFont="1" applyFill="1" applyAlignment="1">
      <alignment horizontal="right"/>
    </xf>
    <xf numFmtId="5" fontId="5" fillId="0" borderId="0" xfId="4" applyNumberFormat="1" applyFont="1" applyFill="1" applyBorder="1" applyAlignment="1" applyProtection="1"/>
    <xf numFmtId="5" fontId="5" fillId="0" borderId="0" xfId="4" applyNumberFormat="1" applyFont="1" applyFill="1" applyProtection="1">
      <protection locked="0"/>
    </xf>
    <xf numFmtId="5" fontId="5" fillId="0" borderId="0" xfId="3" applyNumberFormat="1" applyFont="1"/>
    <xf numFmtId="41" fontId="5" fillId="0" borderId="0" xfId="4" applyNumberFormat="1" applyFont="1" applyFill="1" applyBorder="1" applyAlignment="1" applyProtection="1"/>
    <xf numFmtId="41" fontId="5" fillId="0" borderId="0" xfId="4" applyNumberFormat="1" applyFont="1" applyFill="1" applyProtection="1">
      <protection locked="0"/>
    </xf>
    <xf numFmtId="41" fontId="5" fillId="0" borderId="0" xfId="3" applyNumberFormat="1" applyFont="1"/>
    <xf numFmtId="0" fontId="5" fillId="0" borderId="0" xfId="0" quotePrefix="1" applyNumberFormat="1" applyFont="1" applyAlignment="1">
      <alignment horizontal="center"/>
    </xf>
    <xf numFmtId="169" fontId="5" fillId="0" borderId="0" xfId="3" applyNumberFormat="1" applyFont="1"/>
    <xf numFmtId="37" fontId="5" fillId="0" borderId="0" xfId="3" applyNumberFormat="1" applyFont="1" applyProtection="1">
      <protection locked="0"/>
    </xf>
    <xf numFmtId="37" fontId="5" fillId="0" borderId="0" xfId="3" applyNumberFormat="1" applyFont="1"/>
    <xf numFmtId="5" fontId="5" fillId="0" borderId="2" xfId="3" applyNumberFormat="1" applyFont="1" applyBorder="1" applyProtection="1">
      <protection locked="0"/>
    </xf>
    <xf numFmtId="5" fontId="5" fillId="0" borderId="2" xfId="3" applyNumberFormat="1" applyFont="1" applyBorder="1"/>
    <xf numFmtId="37" fontId="5" fillId="0" borderId="0" xfId="3" applyNumberFormat="1" applyFont="1" applyAlignment="1">
      <alignment horizontal="fill"/>
    </xf>
    <xf numFmtId="165" fontId="5" fillId="0" borderId="0" xfId="4" applyNumberFormat="1" applyFont="1" applyFill="1" applyBorder="1" applyAlignment="1" applyProtection="1"/>
    <xf numFmtId="165" fontId="5" fillId="0" borderId="0" xfId="4" applyNumberFormat="1" applyFont="1" applyFill="1" applyProtection="1">
      <protection locked="0"/>
    </xf>
    <xf numFmtId="41" fontId="5" fillId="0" borderId="0" xfId="4" applyNumberFormat="1" applyFont="1" applyFill="1" applyBorder="1"/>
    <xf numFmtId="164" fontId="9" fillId="0" borderId="0" xfId="3" quotePrefix="1" applyFont="1" applyAlignment="1">
      <alignment horizontal="right"/>
    </xf>
    <xf numFmtId="5" fontId="5" fillId="0" borderId="3" xfId="6" applyNumberFormat="1" applyFont="1" applyFill="1" applyBorder="1"/>
    <xf numFmtId="165" fontId="5" fillId="0" borderId="0" xfId="4" applyNumberFormat="1" applyFont="1" applyFill="1"/>
    <xf numFmtId="41" fontId="5" fillId="0" borderId="0" xfId="4" applyNumberFormat="1" applyFont="1" applyFill="1"/>
    <xf numFmtId="164" fontId="5" fillId="0" borderId="0" xfId="3" applyFont="1" applyAlignment="1">
      <alignment horizontal="fill"/>
    </xf>
    <xf numFmtId="164" fontId="10" fillId="0" borderId="0" xfId="3" applyFont="1" applyAlignment="1">
      <alignment horizontal="left"/>
    </xf>
    <xf numFmtId="164" fontId="10" fillId="0" borderId="0" xfId="3" applyFont="1"/>
    <xf numFmtId="164" fontId="4" fillId="0" borderId="1" xfId="3" applyBorder="1"/>
    <xf numFmtId="166" fontId="10" fillId="0" borderId="0" xfId="3" applyNumberFormat="1" applyFont="1" applyAlignment="1">
      <alignment horizontal="left"/>
    </xf>
    <xf numFmtId="164" fontId="5" fillId="0" borderId="0" xfId="3" applyFont="1" applyAlignment="1">
      <alignment horizontal="right"/>
    </xf>
    <xf numFmtId="164" fontId="10" fillId="0" borderId="0" xfId="3" applyFont="1" applyAlignment="1">
      <alignment horizontal="right"/>
    </xf>
    <xf numFmtId="41" fontId="5" fillId="0" borderId="1" xfId="4" applyNumberFormat="1" applyFont="1" applyFill="1" applyBorder="1" applyProtection="1"/>
    <xf numFmtId="17" fontId="5" fillId="0" borderId="0" xfId="3" applyNumberFormat="1" applyFont="1" applyAlignment="1">
      <alignment horizontal="center"/>
    </xf>
    <xf numFmtId="41" fontId="5" fillId="0" borderId="0" xfId="3" applyNumberFormat="1" applyFont="1" applyAlignment="1">
      <alignment horizontal="center"/>
    </xf>
    <xf numFmtId="167" fontId="5" fillId="0" borderId="3" xfId="6" applyNumberFormat="1" applyFont="1" applyBorder="1" applyProtection="1"/>
    <xf numFmtId="164" fontId="9" fillId="0" borderId="0" xfId="3" applyFont="1"/>
    <xf numFmtId="165" fontId="9" fillId="0" borderId="0" xfId="4" applyNumberFormat="1" applyFont="1" applyAlignment="1" applyProtection="1"/>
    <xf numFmtId="37" fontId="8" fillId="0" borderId="0" xfId="3" applyNumberFormat="1" applyFont="1" applyProtection="1">
      <protection locked="0"/>
    </xf>
    <xf numFmtId="37" fontId="5" fillId="0" borderId="0" xfId="3" applyNumberFormat="1" applyFont="1" applyAlignment="1">
      <alignment horizontal="left"/>
    </xf>
    <xf numFmtId="0" fontId="4" fillId="0" borderId="0" xfId="7"/>
    <xf numFmtId="3" fontId="4" fillId="0" borderId="0" xfId="7" applyNumberFormat="1"/>
    <xf numFmtId="43" fontId="4" fillId="0" borderId="0" xfId="4" applyFont="1" applyFill="1"/>
    <xf numFmtId="14" fontId="4" fillId="0" borderId="0" xfId="7" applyNumberFormat="1"/>
    <xf numFmtId="170" fontId="4" fillId="0" borderId="0" xfId="7" applyNumberFormat="1"/>
    <xf numFmtId="43" fontId="4" fillId="0" borderId="0" xfId="7" applyNumberFormat="1"/>
    <xf numFmtId="43" fontId="0" fillId="0" borderId="0" xfId="4" applyFont="1"/>
    <xf numFmtId="1" fontId="4" fillId="0" borderId="0" xfId="7" applyNumberFormat="1"/>
    <xf numFmtId="22" fontId="4" fillId="0" borderId="0" xfId="7" applyNumberFormat="1"/>
    <xf numFmtId="49" fontId="4" fillId="0" borderId="0" xfId="7" applyNumberFormat="1"/>
    <xf numFmtId="49" fontId="3" fillId="0" borderId="0" xfId="8" applyNumberFormat="1"/>
    <xf numFmtId="1" fontId="11" fillId="0" borderId="0" xfId="7" applyNumberFormat="1" applyFont="1"/>
    <xf numFmtId="1" fontId="12" fillId="0" borderId="0" xfId="7" applyNumberFormat="1" applyFont="1"/>
    <xf numFmtId="43" fontId="0" fillId="0" borderId="1" xfId="4" applyFont="1" applyBorder="1"/>
    <xf numFmtId="5" fontId="13" fillId="0" borderId="0" xfId="0" applyFont="1"/>
    <xf numFmtId="43" fontId="0" fillId="0" borderId="0" xfId="4" applyFont="1" applyBorder="1"/>
    <xf numFmtId="43" fontId="4" fillId="2" borderId="0" xfId="7" applyNumberFormat="1" applyFill="1"/>
    <xf numFmtId="0" fontId="4" fillId="2" borderId="0" xfId="7" applyFill="1"/>
    <xf numFmtId="43" fontId="4" fillId="2" borderId="0" xfId="1" applyFont="1" applyFill="1"/>
    <xf numFmtId="165" fontId="4" fillId="0" borderId="0" xfId="1" applyNumberFormat="1" applyFont="1"/>
    <xf numFmtId="43" fontId="4" fillId="0" borderId="0" xfId="1" applyFont="1"/>
    <xf numFmtId="0" fontId="14" fillId="2" borderId="0" xfId="7" applyFont="1" applyFill="1" applyAlignment="1">
      <alignment horizontal="center"/>
    </xf>
    <xf numFmtId="9" fontId="4" fillId="0" borderId="0" xfId="7" applyNumberFormat="1"/>
    <xf numFmtId="0" fontId="4" fillId="0" borderId="0" xfId="7" applyAlignment="1">
      <alignment horizontal="right"/>
    </xf>
    <xf numFmtId="3" fontId="4" fillId="0" borderId="1" xfId="7" applyNumberFormat="1" applyBorder="1"/>
    <xf numFmtId="0" fontId="4" fillId="0" borderId="1" xfId="7" applyBorder="1"/>
    <xf numFmtId="165" fontId="4" fillId="0" borderId="4" xfId="1" applyNumberFormat="1" applyFont="1" applyBorder="1"/>
    <xf numFmtId="165" fontId="4" fillId="0" borderId="0" xfId="7" applyNumberFormat="1"/>
    <xf numFmtId="0" fontId="14" fillId="0" borderId="0" xfId="7" applyFont="1"/>
    <xf numFmtId="165" fontId="5" fillId="0" borderId="0" xfId="4" applyNumberFormat="1" applyFont="1"/>
    <xf numFmtId="165" fontId="5" fillId="0" borderId="0" xfId="4" applyNumberFormat="1" applyFont="1" applyFill="1" applyAlignment="1">
      <alignment horizontal="right"/>
    </xf>
    <xf numFmtId="164" fontId="14" fillId="0" borderId="0" xfId="3" quotePrefix="1" applyFont="1"/>
    <xf numFmtId="41" fontId="4" fillId="0" borderId="0" xfId="7" applyNumberFormat="1"/>
    <xf numFmtId="164" fontId="4" fillId="0" borderId="5" xfId="3" applyBorder="1"/>
    <xf numFmtId="164" fontId="4" fillId="0" borderId="6" xfId="3" applyBorder="1"/>
    <xf numFmtId="164" fontId="10" fillId="0" borderId="6" xfId="3" applyFont="1" applyBorder="1" applyAlignment="1">
      <alignment horizontal="right"/>
    </xf>
    <xf numFmtId="41" fontId="5" fillId="0" borderId="7" xfId="4" applyNumberFormat="1" applyFont="1" applyFill="1" applyBorder="1" applyProtection="1"/>
    <xf numFmtId="164" fontId="4" fillId="0" borderId="8" xfId="3" applyBorder="1"/>
    <xf numFmtId="164" fontId="4" fillId="0" borderId="9" xfId="3" applyBorder="1"/>
    <xf numFmtId="41" fontId="5" fillId="0" borderId="9" xfId="4" applyNumberFormat="1" applyFont="1" applyFill="1" applyBorder="1" applyProtection="1"/>
    <xf numFmtId="41" fontId="5" fillId="0" borderId="10" xfId="4" applyNumberFormat="1" applyFont="1" applyFill="1" applyBorder="1" applyProtection="1"/>
    <xf numFmtId="164" fontId="4" fillId="0" borderId="11" xfId="3" applyBorder="1"/>
    <xf numFmtId="164" fontId="4" fillId="0" borderId="12" xfId="3" applyBorder="1"/>
    <xf numFmtId="164" fontId="4" fillId="0" borderId="13" xfId="3" applyBorder="1"/>
    <xf numFmtId="164" fontId="10" fillId="0" borderId="1" xfId="3" applyFont="1" applyBorder="1"/>
    <xf numFmtId="168" fontId="10" fillId="0" borderId="0" xfId="5" applyNumberFormat="1" applyFont="1" applyFill="1" applyAlignment="1">
      <alignment horizontal="right"/>
    </xf>
    <xf numFmtId="0" fontId="2" fillId="0" borderId="0" xfId="9"/>
    <xf numFmtId="37" fontId="2" fillId="0" borderId="0" xfId="9" applyNumberFormat="1"/>
    <xf numFmtId="168" fontId="2" fillId="0" borderId="0" xfId="9" applyNumberFormat="1"/>
    <xf numFmtId="0" fontId="2" fillId="0" borderId="0" xfId="9" applyAlignment="1">
      <alignment horizontal="right"/>
    </xf>
    <xf numFmtId="37" fontId="2" fillId="0" borderId="14" xfId="9" applyNumberFormat="1" applyBorder="1"/>
    <xf numFmtId="37" fontId="2" fillId="0" borderId="3" xfId="9" applyNumberFormat="1" applyBorder="1"/>
    <xf numFmtId="2" fontId="2" fillId="0" borderId="0" xfId="9" applyNumberFormat="1"/>
    <xf numFmtId="37" fontId="2" fillId="0" borderId="0" xfId="9" applyNumberFormat="1" applyAlignment="1">
      <alignment wrapText="1"/>
    </xf>
    <xf numFmtId="0" fontId="5" fillId="0" borderId="0" xfId="9" quotePrefix="1" applyFont="1" applyAlignment="1">
      <alignment horizontal="center"/>
    </xf>
    <xf numFmtId="37" fontId="2" fillId="3" borderId="0" xfId="9" applyNumberFormat="1" applyFill="1"/>
    <xf numFmtId="168" fontId="2" fillId="3" borderId="0" xfId="9" applyNumberFormat="1" applyFill="1"/>
    <xf numFmtId="2" fontId="2" fillId="3" borderId="0" xfId="9" applyNumberFormat="1" applyFill="1"/>
    <xf numFmtId="0" fontId="15" fillId="0" borderId="0" xfId="9" applyFont="1"/>
    <xf numFmtId="0" fontId="2" fillId="0" borderId="1" xfId="9" applyBorder="1" applyAlignment="1">
      <alignment horizontal="center" wrapText="1"/>
    </xf>
    <xf numFmtId="0" fontId="2" fillId="0" borderId="0" xfId="9" applyAlignment="1">
      <alignment horizontal="center" wrapText="1"/>
    </xf>
    <xf numFmtId="0" fontId="2" fillId="0" borderId="0" xfId="9" applyAlignment="1">
      <alignment wrapText="1"/>
    </xf>
    <xf numFmtId="0" fontId="2" fillId="0" borderId="0" xfId="9" applyAlignment="1">
      <alignment horizontal="center"/>
    </xf>
    <xf numFmtId="0" fontId="1" fillId="0" borderId="0" xfId="9" applyFont="1"/>
    <xf numFmtId="168" fontId="1" fillId="0" borderId="0" xfId="9" applyNumberFormat="1" applyFont="1"/>
    <xf numFmtId="168" fontId="1" fillId="0" borderId="0" xfId="9" applyNumberFormat="1" applyFont="1" applyAlignment="1">
      <alignment horizontal="right"/>
    </xf>
    <xf numFmtId="165" fontId="4" fillId="2" borderId="0" xfId="7" applyNumberFormat="1" applyFill="1"/>
    <xf numFmtId="15" fontId="2" fillId="0" borderId="16" xfId="9" quotePrefix="1" applyNumberFormat="1" applyBorder="1" applyAlignment="1">
      <alignment horizontal="center"/>
    </xf>
    <xf numFmtId="15" fontId="2" fillId="0" borderId="2" xfId="9" quotePrefix="1" applyNumberFormat="1" applyBorder="1" applyAlignment="1">
      <alignment horizontal="center"/>
    </xf>
    <xf numFmtId="15" fontId="2" fillId="0" borderId="15" xfId="9" quotePrefix="1" applyNumberFormat="1" applyBorder="1" applyAlignment="1">
      <alignment horizontal="center"/>
    </xf>
  </cellXfs>
  <cellStyles count="10">
    <cellStyle name="Comma" xfId="1" builtinId="3"/>
    <cellStyle name="Comma 2" xfId="4" xr:uid="{3C78BBBE-0834-4E3B-946D-4E1E3E6808CC}"/>
    <cellStyle name="Currency" xfId="2" builtinId="4"/>
    <cellStyle name="Currency 2" xfId="6" xr:uid="{C7919F02-9A0A-43F8-8005-025468EC56D6}"/>
    <cellStyle name="Normal" xfId="0" builtinId="0"/>
    <cellStyle name="Normal 2" xfId="3" xr:uid="{C40C05BB-1380-495E-A0E3-C7EA66EC5678}"/>
    <cellStyle name="Normal 3" xfId="7" xr:uid="{BF299868-760B-4E31-8321-DE4F7BAD18DE}"/>
    <cellStyle name="Normal 4" xfId="9" xr:uid="{4E3B0F29-8C17-4381-B203-8300360C9778}"/>
    <cellStyle name="Normal_Sheet1" xfId="8" xr:uid="{E7E00E91-F0D8-43E0-9EBA-AC17F9747807}"/>
    <cellStyle name="Percent 2" xfId="5" xr:uid="{6D901590-02DD-4AB3-BE71-8D237DF04B74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25</xdr:col>
      <xdr:colOff>269875</xdr:colOff>
      <xdr:row>72</xdr:row>
      <xdr:rowOff>82573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03A11E-DB04-A7BD-ACE7-B09E02830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335500" cy="11512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B21D-7D79-45EA-B6CE-237210C71B15}">
  <sheetPr>
    <tabColor rgb="FFFF0000"/>
    <pageSetUpPr fitToPage="1"/>
  </sheetPr>
  <dimension ref="A1:T80"/>
  <sheetViews>
    <sheetView workbookViewId="0">
      <pane xSplit="3" ySplit="9" topLeftCell="D19" activePane="bottomRight" state="frozen"/>
      <selection pane="topRight" activeCell="D1" sqref="D1"/>
      <selection pane="bottomLeft" activeCell="A10" sqref="A10"/>
      <selection pane="bottomRight" activeCell="E31" sqref="E31"/>
    </sheetView>
  </sheetViews>
  <sheetFormatPr defaultRowHeight="15" x14ac:dyDescent="0.25"/>
  <cols>
    <col min="1" max="2" width="9" style="130"/>
    <col min="3" max="3" width="20" style="130" customWidth="1"/>
    <col min="4" max="4" width="20.375" style="130" customWidth="1"/>
    <col min="5" max="5" width="14.625" style="130" customWidth="1"/>
    <col min="6" max="7" width="11.625" style="130" customWidth="1"/>
    <col min="8" max="8" width="14.375" style="130" customWidth="1"/>
    <col min="9" max="9" width="3" style="130" customWidth="1"/>
    <col min="10" max="10" width="20.375" style="130" customWidth="1"/>
    <col min="11" max="11" width="14.625" style="130" customWidth="1"/>
    <col min="12" max="13" width="11.625" style="130" customWidth="1"/>
    <col min="14" max="14" width="14.375" style="130" customWidth="1"/>
    <col min="15" max="15" width="2" style="130" customWidth="1"/>
    <col min="16" max="16" width="4.875" style="130" customWidth="1"/>
    <col min="17" max="17" width="3" style="130" customWidth="1"/>
    <col min="18" max="18" width="11.125" style="130" customWidth="1"/>
    <col min="19" max="19" width="3" style="130" customWidth="1"/>
    <col min="20" max="20" width="13.25" style="130" customWidth="1"/>
    <col min="21" max="16384" width="9" style="130"/>
  </cols>
  <sheetData>
    <row r="1" spans="1:20" x14ac:dyDescent="0.25">
      <c r="A1" s="142" t="s">
        <v>101</v>
      </c>
    </row>
    <row r="2" spans="1:20" x14ac:dyDescent="0.25">
      <c r="A2" s="142" t="s">
        <v>3757</v>
      </c>
    </row>
    <row r="3" spans="1:20" x14ac:dyDescent="0.25">
      <c r="A3" s="142" t="s">
        <v>3756</v>
      </c>
    </row>
    <row r="4" spans="1:20" x14ac:dyDescent="0.25">
      <c r="A4" s="142" t="s">
        <v>3764</v>
      </c>
    </row>
    <row r="6" spans="1:20" x14ac:dyDescent="0.25">
      <c r="D6" s="151" t="s">
        <v>3755</v>
      </c>
      <c r="E6" s="152"/>
      <c r="F6" s="152"/>
      <c r="G6" s="152"/>
      <c r="H6" s="153"/>
      <c r="I6" s="146"/>
      <c r="J6" s="151" t="s">
        <v>3754</v>
      </c>
      <c r="K6" s="152"/>
      <c r="L6" s="152"/>
      <c r="M6" s="152"/>
      <c r="N6" s="152"/>
      <c r="O6" s="152"/>
      <c r="P6" s="153"/>
    </row>
    <row r="8" spans="1:20" x14ac:dyDescent="0.25">
      <c r="A8" s="130" t="s">
        <v>3676</v>
      </c>
      <c r="B8" s="130" t="s">
        <v>141</v>
      </c>
    </row>
    <row r="9" spans="1:20" ht="60" x14ac:dyDescent="0.25">
      <c r="A9" s="130" t="s">
        <v>3753</v>
      </c>
      <c r="D9" s="143" t="s">
        <v>3752</v>
      </c>
      <c r="E9" s="143" t="s">
        <v>3751</v>
      </c>
      <c r="F9" s="143" t="s">
        <v>3750</v>
      </c>
      <c r="G9" s="143" t="s">
        <v>3749</v>
      </c>
      <c r="H9" s="143" t="s">
        <v>3748</v>
      </c>
      <c r="I9" s="145"/>
      <c r="J9" s="143" t="s">
        <v>3752</v>
      </c>
      <c r="K9" s="143" t="s">
        <v>3751</v>
      </c>
      <c r="L9" s="143" t="s">
        <v>3750</v>
      </c>
      <c r="M9" s="143" t="s">
        <v>3749</v>
      </c>
      <c r="N9" s="143" t="s">
        <v>3748</v>
      </c>
      <c r="P9" s="144" t="s">
        <v>3747</v>
      </c>
      <c r="R9" s="143" t="s">
        <v>3746</v>
      </c>
      <c r="T9" s="143" t="s">
        <v>3745</v>
      </c>
    </row>
    <row r="10" spans="1:20" x14ac:dyDescent="0.25">
      <c r="A10" s="130">
        <v>30300</v>
      </c>
      <c r="B10" s="130" t="s">
        <v>3744</v>
      </c>
      <c r="D10" s="131">
        <v>815325.07000000007</v>
      </c>
      <c r="E10" s="131">
        <v>815325.0699999989</v>
      </c>
      <c r="F10" s="136">
        <v>0</v>
      </c>
      <c r="G10" s="132">
        <v>0.04</v>
      </c>
      <c r="H10" s="131">
        <v>0</v>
      </c>
      <c r="I10" s="132"/>
      <c r="J10" s="131">
        <v>815325.07000000007</v>
      </c>
      <c r="K10" s="131">
        <v>815325.0699999989</v>
      </c>
      <c r="L10" s="136">
        <v>0</v>
      </c>
      <c r="M10" s="132">
        <v>0.04</v>
      </c>
      <c r="N10" s="131">
        <v>0</v>
      </c>
      <c r="P10" s="138" t="s">
        <v>3743</v>
      </c>
      <c r="R10" s="132">
        <f>+G10-M10</f>
        <v>0</v>
      </c>
      <c r="T10" s="137">
        <f>+H10-N10</f>
        <v>0</v>
      </c>
    </row>
    <row r="11" spans="1:20" x14ac:dyDescent="0.25">
      <c r="A11" s="130">
        <v>30301</v>
      </c>
      <c r="B11" s="130" t="s">
        <v>3742</v>
      </c>
      <c r="D11" s="131">
        <v>110526643.99000001</v>
      </c>
      <c r="E11" s="131">
        <v>30148268.771823499</v>
      </c>
      <c r="F11" s="136">
        <v>10.978937130035263</v>
      </c>
      <c r="G11" s="132">
        <v>6.6000000000000003E-2</v>
      </c>
      <c r="H11" s="131">
        <v>7375232.0699199988</v>
      </c>
      <c r="I11" s="132"/>
      <c r="J11" s="131">
        <v>124829688.78999999</v>
      </c>
      <c r="K11" s="131">
        <v>37523500.841743499</v>
      </c>
      <c r="L11" s="136">
        <v>10.534336762284255</v>
      </c>
      <c r="M11" s="132">
        <v>6.6000000000000003E-2</v>
      </c>
      <c r="N11" s="131">
        <v>7375232.0699199988</v>
      </c>
      <c r="R11" s="132">
        <f>+G11-M11</f>
        <v>0</v>
      </c>
      <c r="T11" s="137">
        <f>+H11-N11</f>
        <v>0</v>
      </c>
    </row>
    <row r="12" spans="1:20" x14ac:dyDescent="0.25">
      <c r="D12" s="131"/>
      <c r="E12" s="131"/>
      <c r="F12" s="136"/>
      <c r="G12" s="132"/>
      <c r="H12" s="131"/>
      <c r="I12" s="132"/>
      <c r="J12" s="131"/>
      <c r="K12" s="131"/>
      <c r="L12" s="136"/>
      <c r="M12" s="132"/>
      <c r="N12" s="131"/>
      <c r="T12" s="137"/>
    </row>
    <row r="13" spans="1:20" x14ac:dyDescent="0.25">
      <c r="A13" s="130" t="s">
        <v>3741</v>
      </c>
      <c r="D13" s="131"/>
      <c r="E13" s="131"/>
      <c r="F13" s="136"/>
      <c r="G13" s="132"/>
      <c r="H13" s="131"/>
      <c r="I13" s="132"/>
      <c r="J13" s="131"/>
      <c r="K13" s="131"/>
      <c r="L13" s="136"/>
      <c r="M13" s="132"/>
      <c r="N13" s="131"/>
      <c r="T13" s="137"/>
    </row>
    <row r="14" spans="1:20" x14ac:dyDescent="0.25">
      <c r="A14" s="130">
        <v>37402</v>
      </c>
      <c r="B14" s="130" t="s">
        <v>3740</v>
      </c>
      <c r="D14" s="131">
        <v>4268872.66</v>
      </c>
      <c r="E14" s="131">
        <v>1080752.3138336299</v>
      </c>
      <c r="F14" s="136">
        <v>56.861004813856397</v>
      </c>
      <c r="G14" s="132">
        <v>1.2999999999999999E-2</v>
      </c>
      <c r="H14" s="131">
        <f>+D14*G14</f>
        <v>55495.344579999997</v>
      </c>
      <c r="I14" s="132"/>
      <c r="J14" s="131">
        <v>4268872.66</v>
      </c>
      <c r="K14" s="131">
        <v>1135960.7943574523</v>
      </c>
      <c r="L14" s="136">
        <v>55.861004813856397</v>
      </c>
      <c r="M14" s="132">
        <v>1.2999999999999999E-2</v>
      </c>
      <c r="N14" s="131">
        <v>55495.344580000012</v>
      </c>
      <c r="R14" s="132">
        <f t="shared" ref="R14:R28" si="0">+G14-M14</f>
        <v>0</v>
      </c>
      <c r="T14" s="137">
        <f t="shared" ref="T14:T28" si="1">+H14-N14</f>
        <v>0</v>
      </c>
    </row>
    <row r="15" spans="1:20" x14ac:dyDescent="0.25">
      <c r="A15" s="130">
        <v>37500</v>
      </c>
      <c r="B15" s="130" t="s">
        <v>3725</v>
      </c>
      <c r="D15" s="131">
        <v>31386680.029999983</v>
      </c>
      <c r="E15" s="131">
        <v>8366521.0855701342</v>
      </c>
      <c r="F15" s="136">
        <v>26.1164740929384</v>
      </c>
      <c r="G15" s="132">
        <v>2.8000000000000001E-2</v>
      </c>
      <c r="H15" s="131">
        <v>918206.97157466726</v>
      </c>
      <c r="I15" s="132"/>
      <c r="J15" s="131">
        <v>42540041.509999983</v>
      </c>
      <c r="K15" s="131">
        <v>8351998.7268772786</v>
      </c>
      <c r="L15" s="136">
        <v>27.84390288172925</v>
      </c>
      <c r="M15" s="132">
        <v>2.9000000000000001E-2</v>
      </c>
      <c r="N15" s="131">
        <v>951000.07770233392</v>
      </c>
      <c r="R15" s="132">
        <f t="shared" si="0"/>
        <v>-1.0000000000000009E-3</v>
      </c>
      <c r="T15" s="137">
        <f t="shared" si="1"/>
        <v>-32793.106127666659</v>
      </c>
    </row>
    <row r="16" spans="1:20" x14ac:dyDescent="0.25">
      <c r="A16" s="130">
        <v>37600</v>
      </c>
      <c r="B16" s="130" t="s">
        <v>3739</v>
      </c>
      <c r="D16" s="131">
        <v>826292081.17000031</v>
      </c>
      <c r="E16" s="131">
        <v>235380987.81307572</v>
      </c>
      <c r="F16" s="136">
        <v>55.234840721733569</v>
      </c>
      <c r="G16" s="132">
        <v>2.4E-2</v>
      </c>
      <c r="H16" s="131">
        <v>19993680.879247516</v>
      </c>
      <c r="I16" s="132"/>
      <c r="J16" s="131">
        <v>839424834.85876846</v>
      </c>
      <c r="K16" s="131">
        <v>253420566.23358262</v>
      </c>
      <c r="L16" s="136">
        <v>54.669563555170619</v>
      </c>
      <c r="M16" s="132">
        <v>2.4E-2</v>
      </c>
      <c r="N16" s="131">
        <v>19993680.879247516</v>
      </c>
      <c r="R16" s="132">
        <f t="shared" si="0"/>
        <v>0</v>
      </c>
      <c r="T16" s="137">
        <f t="shared" si="1"/>
        <v>0</v>
      </c>
    </row>
    <row r="17" spans="1:20" x14ac:dyDescent="0.25">
      <c r="A17" s="130">
        <v>37602</v>
      </c>
      <c r="B17" s="130" t="s">
        <v>3738</v>
      </c>
      <c r="D17" s="131">
        <v>961474232.54999995</v>
      </c>
      <c r="E17" s="131">
        <v>195926801.30512688</v>
      </c>
      <c r="F17" s="136">
        <v>67.039532878491158</v>
      </c>
      <c r="G17" s="132">
        <v>1.7999999999999999E-2</v>
      </c>
      <c r="H17" s="131">
        <v>18189262.523299549</v>
      </c>
      <c r="I17" s="132"/>
      <c r="J17" s="131">
        <v>1076321266.0438066</v>
      </c>
      <c r="K17" s="131">
        <v>199345669.13924137</v>
      </c>
      <c r="L17" s="136">
        <v>67.333982178474372</v>
      </c>
      <c r="M17" s="132">
        <v>1.7999999999999999E-2</v>
      </c>
      <c r="N17" s="131">
        <v>18189262.523299549</v>
      </c>
      <c r="R17" s="132">
        <f t="shared" si="0"/>
        <v>0</v>
      </c>
      <c r="T17" s="137">
        <f t="shared" si="1"/>
        <v>0</v>
      </c>
    </row>
    <row r="18" spans="1:20" x14ac:dyDescent="0.25">
      <c r="A18" s="130">
        <v>37700</v>
      </c>
      <c r="B18" s="130" t="s">
        <v>3737</v>
      </c>
      <c r="D18" s="131">
        <v>19187297.899999999</v>
      </c>
      <c r="E18" s="131">
        <v>1319479.5011633653</v>
      </c>
      <c r="F18" s="136">
        <v>32.760092260691827</v>
      </c>
      <c r="G18" s="132">
        <v>0.03</v>
      </c>
      <c r="H18" s="131">
        <v>575618.93699999992</v>
      </c>
      <c r="I18" s="132"/>
      <c r="J18" s="131">
        <v>19187297.899999999</v>
      </c>
      <c r="K18" s="131">
        <v>1872801.879561285</v>
      </c>
      <c r="L18" s="136">
        <v>31.875409199669306</v>
      </c>
      <c r="M18" s="132">
        <v>0.03</v>
      </c>
      <c r="N18" s="131">
        <v>575618.93699999992</v>
      </c>
      <c r="R18" s="132">
        <f t="shared" si="0"/>
        <v>0</v>
      </c>
      <c r="T18" s="137">
        <f t="shared" si="1"/>
        <v>0</v>
      </c>
    </row>
    <row r="19" spans="1:20" x14ac:dyDescent="0.25">
      <c r="A19" s="130">
        <v>37800</v>
      </c>
      <c r="B19" s="130" t="s">
        <v>3736</v>
      </c>
      <c r="D19" s="131">
        <v>22151056.50999999</v>
      </c>
      <c r="E19" s="131">
        <v>5812102.0078713428</v>
      </c>
      <c r="F19" s="136">
        <v>31.211242123723302</v>
      </c>
      <c r="G19" s="132">
        <v>0.03</v>
      </c>
      <c r="H19" s="131">
        <v>678531.02930399985</v>
      </c>
      <c r="I19" s="132"/>
      <c r="J19" s="131">
        <v>22828790.149999987</v>
      </c>
      <c r="K19" s="131">
        <v>6391135.4238437377</v>
      </c>
      <c r="L19" s="136">
        <v>30.823834421347936</v>
      </c>
      <c r="M19" s="132">
        <v>0.03</v>
      </c>
      <c r="N19" s="131">
        <v>678531.02930399985</v>
      </c>
      <c r="R19" s="132">
        <f t="shared" si="0"/>
        <v>0</v>
      </c>
      <c r="T19" s="137">
        <f t="shared" si="1"/>
        <v>0</v>
      </c>
    </row>
    <row r="20" spans="1:20" x14ac:dyDescent="0.25">
      <c r="A20" s="130">
        <v>37900</v>
      </c>
      <c r="B20" s="130" t="s">
        <v>3735</v>
      </c>
      <c r="D20" s="131">
        <v>116022316.77999997</v>
      </c>
      <c r="E20" s="131">
        <v>18533863.572940804</v>
      </c>
      <c r="F20" s="136">
        <v>46.317516811955663</v>
      </c>
      <c r="G20" s="132">
        <v>2.1999999999999999E-2</v>
      </c>
      <c r="H20" s="131">
        <v>2589142.0322812009</v>
      </c>
      <c r="I20" s="132"/>
      <c r="J20" s="131">
        <v>122736793.25999998</v>
      </c>
      <c r="K20" s="131">
        <v>20507088.190075457</v>
      </c>
      <c r="L20" s="136">
        <v>45.90457784266907</v>
      </c>
      <c r="M20" s="132">
        <v>2.1999999999999999E-2</v>
      </c>
      <c r="N20" s="131">
        <v>2589142.0322812009</v>
      </c>
      <c r="R20" s="132">
        <f t="shared" si="0"/>
        <v>0</v>
      </c>
      <c r="T20" s="137">
        <f t="shared" si="1"/>
        <v>0</v>
      </c>
    </row>
    <row r="21" spans="1:20" x14ac:dyDescent="0.25">
      <c r="A21" s="130">
        <v>38000</v>
      </c>
      <c r="B21" s="130" t="s">
        <v>3734</v>
      </c>
      <c r="D21" s="131">
        <v>68085342.289999977</v>
      </c>
      <c r="E21" s="131">
        <v>41491765.423666812</v>
      </c>
      <c r="F21" s="136">
        <v>39.320137264024254</v>
      </c>
      <c r="G21" s="132">
        <v>4.2999999999999997E-2</v>
      </c>
      <c r="H21" s="131">
        <v>2927669.7184699993</v>
      </c>
      <c r="I21" s="132"/>
      <c r="J21" s="131">
        <v>68085342.289999977</v>
      </c>
      <c r="K21" s="131">
        <v>44096908.587836213</v>
      </c>
      <c r="L21" s="136">
        <v>38.747125865709364</v>
      </c>
      <c r="M21" s="132">
        <v>4.2999999999999997E-2</v>
      </c>
      <c r="N21" s="131">
        <v>2927669.7184699993</v>
      </c>
      <c r="R21" s="132">
        <f t="shared" si="0"/>
        <v>0</v>
      </c>
      <c r="T21" s="137">
        <f t="shared" si="1"/>
        <v>0</v>
      </c>
    </row>
    <row r="22" spans="1:20" x14ac:dyDescent="0.25">
      <c r="A22" s="130">
        <v>38002</v>
      </c>
      <c r="B22" s="130" t="s">
        <v>3733</v>
      </c>
      <c r="D22" s="131">
        <v>610080538.33000004</v>
      </c>
      <c r="E22" s="131">
        <v>203173739.25244004</v>
      </c>
      <c r="F22" s="136">
        <v>46.094449152257631</v>
      </c>
      <c r="G22" s="132">
        <v>3.1E-2</v>
      </c>
      <c r="H22" s="131">
        <v>19729700.564801253</v>
      </c>
      <c r="I22" s="132"/>
      <c r="J22" s="131">
        <v>667590895.32999992</v>
      </c>
      <c r="K22" s="131">
        <v>212875097.44754508</v>
      </c>
      <c r="L22" s="136">
        <v>46.257022570121585</v>
      </c>
      <c r="M22" s="132">
        <v>3.1E-2</v>
      </c>
      <c r="N22" s="131">
        <v>19729700.564801253</v>
      </c>
      <c r="R22" s="132">
        <f t="shared" si="0"/>
        <v>0</v>
      </c>
      <c r="T22" s="137">
        <f t="shared" si="1"/>
        <v>0</v>
      </c>
    </row>
    <row r="23" spans="1:20" x14ac:dyDescent="0.25">
      <c r="A23" s="130">
        <v>38100</v>
      </c>
      <c r="B23" s="130" t="s">
        <v>3732</v>
      </c>
      <c r="D23" s="131">
        <v>99270694.280000001</v>
      </c>
      <c r="E23" s="131">
        <v>41081230.221588202</v>
      </c>
      <c r="F23" s="136">
        <v>12.361035694693776</v>
      </c>
      <c r="G23" s="132">
        <v>4.7E-2</v>
      </c>
      <c r="H23" s="131">
        <v>4964199.7932967367</v>
      </c>
      <c r="I23" s="132"/>
      <c r="J23" s="131">
        <v>113411738.28066561</v>
      </c>
      <c r="K23" s="131">
        <v>44575371.70772133</v>
      </c>
      <c r="L23" s="136">
        <v>12.80616217522196</v>
      </c>
      <c r="M23" s="132">
        <v>4.7E-2</v>
      </c>
      <c r="N23" s="131">
        <v>4964199.7932967367</v>
      </c>
      <c r="R23" s="132">
        <f t="shared" si="0"/>
        <v>0</v>
      </c>
      <c r="T23" s="137">
        <f t="shared" si="1"/>
        <v>0</v>
      </c>
    </row>
    <row r="24" spans="1:20" x14ac:dyDescent="0.25">
      <c r="A24" s="130">
        <v>38200</v>
      </c>
      <c r="B24" s="130" t="s">
        <v>3731</v>
      </c>
      <c r="D24" s="131">
        <v>105820491.27000003</v>
      </c>
      <c r="E24" s="131">
        <v>35074647.943045013</v>
      </c>
      <c r="F24" s="136">
        <v>36.949157945704926</v>
      </c>
      <c r="G24" s="132">
        <v>2.5999999999999999E-2</v>
      </c>
      <c r="H24" s="131">
        <v>2907414.5196212372</v>
      </c>
      <c r="I24" s="132"/>
      <c r="J24" s="131">
        <v>119185919.39246112</v>
      </c>
      <c r="K24" s="131">
        <v>36159963.715375185</v>
      </c>
      <c r="L24" s="136">
        <v>37.422411158016857</v>
      </c>
      <c r="M24" s="132">
        <v>2.7E-2</v>
      </c>
      <c r="N24" s="131">
        <v>3019238.1549912849</v>
      </c>
      <c r="R24" s="132">
        <f t="shared" si="0"/>
        <v>-1.0000000000000009E-3</v>
      </c>
      <c r="T24" s="137">
        <f t="shared" si="1"/>
        <v>-111823.63537004776</v>
      </c>
    </row>
    <row r="25" spans="1:20" x14ac:dyDescent="0.25">
      <c r="A25" s="130">
        <v>38300</v>
      </c>
      <c r="B25" s="130" t="s">
        <v>3730</v>
      </c>
      <c r="D25" s="131">
        <v>20766817.199999996</v>
      </c>
      <c r="E25" s="131">
        <v>8814276.0535394866</v>
      </c>
      <c r="F25" s="136">
        <v>28.224161583133867</v>
      </c>
      <c r="G25" s="132">
        <v>0.02</v>
      </c>
      <c r="H25" s="131">
        <v>423568.12989600014</v>
      </c>
      <c r="I25" s="132"/>
      <c r="J25" s="131">
        <v>21662897.199999996</v>
      </c>
      <c r="K25" s="131">
        <v>9148358.8513258118</v>
      </c>
      <c r="L25" s="136">
        <v>28.141857448609773</v>
      </c>
      <c r="M25" s="132">
        <v>2.1000000000000001E-2</v>
      </c>
      <c r="N25" s="131">
        <v>444746.53639080015</v>
      </c>
      <c r="R25" s="132">
        <f t="shared" si="0"/>
        <v>-1.0000000000000009E-3</v>
      </c>
      <c r="T25" s="137">
        <f t="shared" si="1"/>
        <v>-21178.406494800001</v>
      </c>
    </row>
    <row r="26" spans="1:20" x14ac:dyDescent="0.25">
      <c r="A26" s="130">
        <v>38400</v>
      </c>
      <c r="B26" s="130" t="s">
        <v>3729</v>
      </c>
      <c r="D26" s="131">
        <v>38677154.929999985</v>
      </c>
      <c r="E26" s="131">
        <v>14747685.806906285</v>
      </c>
      <c r="F26" s="136">
        <v>37.904258814550687</v>
      </c>
      <c r="G26" s="132">
        <v>2.4E-2</v>
      </c>
      <c r="H26" s="131">
        <v>928251.71832000033</v>
      </c>
      <c r="I26" s="132"/>
      <c r="J26" s="131">
        <v>38677154.929999985</v>
      </c>
      <c r="K26" s="131">
        <v>15583971.224694936</v>
      </c>
      <c r="L26" s="136">
        <v>37.147776723231274</v>
      </c>
      <c r="M26" s="132">
        <v>2.4E-2</v>
      </c>
      <c r="N26" s="131">
        <v>928251.71832000033</v>
      </c>
      <c r="R26" s="132">
        <f t="shared" si="0"/>
        <v>0</v>
      </c>
      <c r="T26" s="137">
        <f t="shared" si="1"/>
        <v>0</v>
      </c>
    </row>
    <row r="27" spans="1:20" x14ac:dyDescent="0.25">
      <c r="A27" s="130">
        <v>38500</v>
      </c>
      <c r="B27" s="130" t="s">
        <v>3728</v>
      </c>
      <c r="D27" s="131">
        <v>15196826.639999999</v>
      </c>
      <c r="E27" s="131">
        <v>6976670.3302102461</v>
      </c>
      <c r="F27" s="136">
        <v>24.262388357540377</v>
      </c>
      <c r="G27" s="132">
        <v>2.1999999999999999E-2</v>
      </c>
      <c r="H27" s="131">
        <v>334330.18607999996</v>
      </c>
      <c r="I27" s="132"/>
      <c r="J27" s="131">
        <v>15196826.639999999</v>
      </c>
      <c r="K27" s="131">
        <v>7287128.9770665802</v>
      </c>
      <c r="L27" s="136">
        <v>23.493268546577429</v>
      </c>
      <c r="M27" s="132">
        <v>2.1999999999999999E-2</v>
      </c>
      <c r="N27" s="131">
        <v>334330.18607999996</v>
      </c>
      <c r="R27" s="132">
        <f t="shared" si="0"/>
        <v>0</v>
      </c>
      <c r="T27" s="137">
        <f t="shared" si="1"/>
        <v>0</v>
      </c>
    </row>
    <row r="28" spans="1:20" x14ac:dyDescent="0.25">
      <c r="A28" s="130">
        <v>38700</v>
      </c>
      <c r="B28" s="130" t="s">
        <v>3727</v>
      </c>
      <c r="D28" s="131">
        <v>13431843.029999996</v>
      </c>
      <c r="E28" s="131">
        <v>5313797.6616018787</v>
      </c>
      <c r="F28" s="136">
        <v>19.953017994548844</v>
      </c>
      <c r="G28" s="132">
        <v>0.03</v>
      </c>
      <c r="H28" s="131">
        <v>402955.29090000014</v>
      </c>
      <c r="I28" s="132"/>
      <c r="J28" s="131">
        <v>13431843.029999996</v>
      </c>
      <c r="K28" s="131">
        <v>5680782.6135053532</v>
      </c>
      <c r="L28" s="136">
        <v>19.25358481757295</v>
      </c>
      <c r="M28" s="132">
        <v>0.03</v>
      </c>
      <c r="N28" s="131">
        <v>402955.29090000014</v>
      </c>
      <c r="R28" s="132">
        <f t="shared" si="0"/>
        <v>0</v>
      </c>
      <c r="T28" s="137">
        <f t="shared" si="1"/>
        <v>0</v>
      </c>
    </row>
    <row r="29" spans="1:20" x14ac:dyDescent="0.25">
      <c r="D29" s="131"/>
      <c r="F29" s="136" t="s">
        <v>77</v>
      </c>
      <c r="G29" s="131"/>
      <c r="H29" s="131"/>
      <c r="I29" s="131"/>
      <c r="J29" s="131"/>
      <c r="L29" s="136"/>
      <c r="M29" s="131"/>
      <c r="N29" s="131"/>
      <c r="P29" s="131"/>
      <c r="T29" s="137"/>
    </row>
    <row r="30" spans="1:20" x14ac:dyDescent="0.25">
      <c r="A30" s="130" t="s">
        <v>3726</v>
      </c>
      <c r="D30" s="131"/>
      <c r="F30" s="136"/>
      <c r="G30" s="132"/>
      <c r="H30" s="131"/>
      <c r="I30" s="132"/>
      <c r="J30" s="131"/>
      <c r="L30" s="136"/>
      <c r="M30" s="132"/>
      <c r="N30" s="131"/>
      <c r="T30" s="137"/>
    </row>
    <row r="31" spans="1:20" x14ac:dyDescent="0.25">
      <c r="A31" s="130">
        <v>39000</v>
      </c>
      <c r="B31" s="130" t="s">
        <v>3725</v>
      </c>
      <c r="D31" s="131">
        <v>663068.9</v>
      </c>
      <c r="E31" s="131">
        <v>18381.777281599912</v>
      </c>
      <c r="F31" s="136">
        <v>23.543618338948562</v>
      </c>
      <c r="G31" s="132">
        <v>4.1000000000000002E-2</v>
      </c>
      <c r="H31" s="131">
        <f>21685.2661792+5500.55877</f>
        <v>27185.8249492</v>
      </c>
      <c r="I31" s="132"/>
      <c r="J31" s="131">
        <v>663068.9</v>
      </c>
      <c r="K31" s="131">
        <v>45567.602230799923</v>
      </c>
      <c r="L31" s="136">
        <v>22.876068219495995</v>
      </c>
      <c r="M31" s="132">
        <v>4.1000000000000002E-2</v>
      </c>
      <c r="N31" s="131">
        <f>21685.2661792+5500.55877</f>
        <v>27185.8249492</v>
      </c>
      <c r="R31" s="132">
        <f t="shared" ref="R31:R44" si="2">+G31-M31</f>
        <v>0</v>
      </c>
      <c r="T31" s="137">
        <f t="shared" ref="T31:T44" si="3">+H31-N31</f>
        <v>0</v>
      </c>
    </row>
    <row r="32" spans="1:20" x14ac:dyDescent="0.25">
      <c r="A32" s="130">
        <v>39100</v>
      </c>
      <c r="B32" s="130" t="s">
        <v>3724</v>
      </c>
      <c r="D32" s="131">
        <v>2151949.7299999995</v>
      </c>
      <c r="E32" s="131">
        <v>1114167.3792016273</v>
      </c>
      <c r="F32" s="136">
        <v>9.4155693195491139</v>
      </c>
      <c r="G32" s="132">
        <v>5.0999999999999997E-2</v>
      </c>
      <c r="H32" s="131">
        <v>110669.56029499994</v>
      </c>
      <c r="I32" s="132"/>
      <c r="J32" s="131">
        <v>2192449.73</v>
      </c>
      <c r="K32" s="131">
        <v>1224836.9394966271</v>
      </c>
      <c r="L32" s="136">
        <v>8.6281685737898286</v>
      </c>
      <c r="M32" s="132">
        <v>5.0999999999999997E-2</v>
      </c>
      <c r="N32" s="131">
        <v>110669.56029499994</v>
      </c>
      <c r="R32" s="132">
        <f t="shared" si="2"/>
        <v>0</v>
      </c>
      <c r="T32" s="137">
        <f t="shared" si="3"/>
        <v>0</v>
      </c>
    </row>
    <row r="33" spans="1:20" x14ac:dyDescent="0.25">
      <c r="A33" s="130">
        <v>39101</v>
      </c>
      <c r="B33" s="130" t="s">
        <v>3723</v>
      </c>
      <c r="D33" s="131">
        <v>5932305.8570000008</v>
      </c>
      <c r="E33" s="131">
        <v>3431578.3103643819</v>
      </c>
      <c r="F33" s="136">
        <v>5.4119503820957489</v>
      </c>
      <c r="G33" s="132">
        <v>7.8E-2</v>
      </c>
      <c r="H33" s="131">
        <v>480329.63478898961</v>
      </c>
      <c r="I33" s="132"/>
      <c r="J33" s="131">
        <v>6423957.1449999902</v>
      </c>
      <c r="K33" s="131">
        <v>3924148.9696351429</v>
      </c>
      <c r="L33" s="136">
        <v>4.8612938925527258</v>
      </c>
      <c r="M33" s="132">
        <v>0.08</v>
      </c>
      <c r="N33" s="131">
        <v>492645.77927075862</v>
      </c>
      <c r="R33" s="132">
        <f t="shared" si="2"/>
        <v>-2.0000000000000018E-3</v>
      </c>
      <c r="T33" s="137">
        <f t="shared" si="3"/>
        <v>-12316.144481769006</v>
      </c>
    </row>
    <row r="34" spans="1:20" x14ac:dyDescent="0.25">
      <c r="A34" s="130">
        <v>39102</v>
      </c>
      <c r="B34" s="130" t="s">
        <v>3722</v>
      </c>
      <c r="D34" s="131">
        <v>1529673.7899999998</v>
      </c>
      <c r="E34" s="131">
        <v>965279.09392999986</v>
      </c>
      <c r="F34" s="136">
        <v>5.8917490865813953</v>
      </c>
      <c r="G34" s="132">
        <v>6.3E-2</v>
      </c>
      <c r="H34" s="131">
        <v>96369.448769999974</v>
      </c>
      <c r="I34" s="132"/>
      <c r="J34" s="131">
        <v>1529673.7899999998</v>
      </c>
      <c r="K34" s="131">
        <v>1058589.1951199991</v>
      </c>
      <c r="L34" s="136">
        <v>5.0181124467066933</v>
      </c>
      <c r="M34" s="132">
        <v>6.0999999999999999E-2</v>
      </c>
      <c r="N34" s="131">
        <v>93310.101190000001</v>
      </c>
      <c r="R34" s="132">
        <f t="shared" si="2"/>
        <v>2.0000000000000018E-3</v>
      </c>
      <c r="T34" s="137">
        <f t="shared" si="3"/>
        <v>3059.3475799999724</v>
      </c>
    </row>
    <row r="35" spans="1:20" x14ac:dyDescent="0.25">
      <c r="A35" s="142">
        <v>39201</v>
      </c>
      <c r="B35" s="130" t="s">
        <v>3721</v>
      </c>
      <c r="D35" s="139">
        <f>+'LF Exhibit 15 Correct + Salvage'!$F$20</f>
        <v>14406429.571088327</v>
      </c>
      <c r="E35" s="139">
        <f>+'LF Exhibit 15 Correct + Salvage'!$F$21</f>
        <v>5105956.7583653945</v>
      </c>
      <c r="F35" s="141">
        <v>5.44</v>
      </c>
      <c r="G35" s="140">
        <v>9.8000000000000004E-2</v>
      </c>
      <c r="H35" s="139">
        <f>+'LFE 15 YE 2023 Study Date'!$T$22</f>
        <v>1743982.5976755174</v>
      </c>
      <c r="I35" s="132"/>
      <c r="J35" s="139">
        <f>+'LF Exhibit 15 Correct + Salvage'!$R$20</f>
        <v>22020649.540950913</v>
      </c>
      <c r="K35" s="139">
        <f>+'LF Exhibit 15 Correct + Salvage'!$R$21</f>
        <v>6405402.3999835085</v>
      </c>
      <c r="L35" s="141">
        <v>5.77</v>
      </c>
      <c r="M35" s="140">
        <v>0.104</v>
      </c>
      <c r="N35" s="139">
        <f>+'LFE 15 YE 2024 Study Date'!$T$22</f>
        <v>1850757.0424311613</v>
      </c>
      <c r="R35" s="132">
        <f t="shared" si="2"/>
        <v>-5.9999999999999915E-3</v>
      </c>
      <c r="T35" s="137">
        <f t="shared" si="3"/>
        <v>-106774.44475564384</v>
      </c>
    </row>
    <row r="36" spans="1:20" x14ac:dyDescent="0.25">
      <c r="A36" s="142">
        <v>39202</v>
      </c>
      <c r="B36" s="130" t="s">
        <v>3720</v>
      </c>
      <c r="D36" s="139">
        <f>+'LF Exhibit 15 Correct + Salvage'!$F$44</f>
        <v>17071983.350000001</v>
      </c>
      <c r="E36" s="139">
        <f>+'LF Exhibit 15 Correct + Salvage'!$F$45</f>
        <v>7702021.1200399958</v>
      </c>
      <c r="F36" s="141">
        <v>5.72</v>
      </c>
      <c r="G36" s="140">
        <v>7.6999999999999999E-2</v>
      </c>
      <c r="H36" s="139">
        <f>+'LFE 15 YE 2023 Study Date'!$T$46</f>
        <v>1293755.4572091391</v>
      </c>
      <c r="I36" s="132"/>
      <c r="J36" s="139">
        <f>+'LF Exhibit 15 Correct + Salvage'!$R$44</f>
        <v>16465497.73</v>
      </c>
      <c r="K36" s="139">
        <f>+'LF Exhibit 15 Correct + Salvage'!$R$45</f>
        <v>8426308.40123</v>
      </c>
      <c r="L36" s="141">
        <v>5.0999999999999996</v>
      </c>
      <c r="M36" s="140">
        <v>7.3999999999999996E-2</v>
      </c>
      <c r="N36" s="139">
        <f>+'LFE 15 YE 2024 Study Date'!$T$46</f>
        <v>1243349.4004347571</v>
      </c>
      <c r="R36" s="132">
        <f t="shared" si="2"/>
        <v>3.0000000000000027E-3</v>
      </c>
      <c r="T36" s="137">
        <f t="shared" si="3"/>
        <v>50406.056774382014</v>
      </c>
    </row>
    <row r="37" spans="1:20" x14ac:dyDescent="0.25">
      <c r="A37" s="130">
        <v>39204</v>
      </c>
      <c r="B37" s="130" t="s">
        <v>3719</v>
      </c>
      <c r="D37" s="131">
        <v>4611626.0700000012</v>
      </c>
      <c r="E37" s="131">
        <v>821141.15773737081</v>
      </c>
      <c r="F37" s="136">
        <v>25.85932663673589</v>
      </c>
      <c r="G37" s="132">
        <v>2.4E-2</v>
      </c>
      <c r="H37" s="131">
        <v>111452.78175812135</v>
      </c>
      <c r="I37" s="132"/>
      <c r="J37" s="131">
        <v>4681567.3202562388</v>
      </c>
      <c r="K37" s="131">
        <v>932593.93949549214</v>
      </c>
      <c r="L37" s="136">
        <v>25.152054599291752</v>
      </c>
      <c r="M37" s="132">
        <v>2.4E-2</v>
      </c>
      <c r="N37" s="131">
        <v>111452.78175812135</v>
      </c>
      <c r="R37" s="132">
        <f t="shared" si="2"/>
        <v>0</v>
      </c>
      <c r="T37" s="137">
        <f t="shared" si="3"/>
        <v>0</v>
      </c>
    </row>
    <row r="38" spans="1:20" x14ac:dyDescent="0.25">
      <c r="A38" s="142">
        <v>39205</v>
      </c>
      <c r="B38" s="130" t="s">
        <v>3718</v>
      </c>
      <c r="D38" s="131">
        <v>2564139.23</v>
      </c>
      <c r="E38" s="131">
        <v>1267332.2891799998</v>
      </c>
      <c r="F38" s="136">
        <v>7.5226482151389957</v>
      </c>
      <c r="G38" s="132">
        <v>5.8000000000000003E-2</v>
      </c>
      <c r="H38" s="139">
        <f>+'LFE 15 YE 2023 Study Date'!$T$70</f>
        <v>142024.01256613198</v>
      </c>
      <c r="I38" s="132"/>
      <c r="J38" s="139">
        <f>+'LF Exhibit 15 Correct + Salvage'!$R$68</f>
        <v>2304777.7400000002</v>
      </c>
      <c r="K38" s="139">
        <f>+'LF Exhibit 15 Correct + Salvage'!$R$69</f>
        <v>1177528.2207299999</v>
      </c>
      <c r="L38" s="141">
        <v>7.25</v>
      </c>
      <c r="M38" s="140">
        <v>5.8000000000000003E-2</v>
      </c>
      <c r="N38" s="139">
        <f>+'LFE 15 YE 2024 Study Date'!$T$70</f>
        <v>142024.01256613198</v>
      </c>
      <c r="R38" s="132">
        <f t="shared" si="2"/>
        <v>0</v>
      </c>
      <c r="T38" s="137">
        <f t="shared" si="3"/>
        <v>0</v>
      </c>
    </row>
    <row r="39" spans="1:20" x14ac:dyDescent="0.25">
      <c r="A39" s="130">
        <v>39300</v>
      </c>
      <c r="B39" s="130" t="s">
        <v>3717</v>
      </c>
      <c r="D39" s="131">
        <v>1283.3900000000001</v>
      </c>
      <c r="E39" s="131">
        <v>591.86238000006779</v>
      </c>
      <c r="F39" s="136">
        <v>12.5</v>
      </c>
      <c r="G39" s="132">
        <v>4.2999999999999997E-2</v>
      </c>
      <c r="H39" s="131">
        <v>55.185769999999984</v>
      </c>
      <c r="I39" s="132"/>
      <c r="J39" s="131">
        <v>1283.3900000000001</v>
      </c>
      <c r="K39" s="131">
        <v>647.04815000006727</v>
      </c>
      <c r="L39" s="136">
        <v>11.5</v>
      </c>
      <c r="M39" s="132">
        <v>4.2999999999999997E-2</v>
      </c>
      <c r="N39" s="131">
        <v>55.185769999999984</v>
      </c>
      <c r="R39" s="132">
        <f t="shared" si="2"/>
        <v>0</v>
      </c>
      <c r="T39" s="137">
        <f t="shared" si="3"/>
        <v>0</v>
      </c>
    </row>
    <row r="40" spans="1:20" x14ac:dyDescent="0.25">
      <c r="A40" s="130">
        <v>39400</v>
      </c>
      <c r="B40" s="130" t="s">
        <v>3716</v>
      </c>
      <c r="D40" s="131">
        <v>8587697.3599999994</v>
      </c>
      <c r="E40" s="131">
        <v>4420844.3778393846</v>
      </c>
      <c r="F40" s="136">
        <v>10.158405861079391</v>
      </c>
      <c r="G40" s="132">
        <v>4.8000000000000001E-2</v>
      </c>
      <c r="H40" s="131">
        <v>428421.80524160014</v>
      </c>
      <c r="I40" s="132"/>
      <c r="J40" s="131">
        <v>9345098.3999999985</v>
      </c>
      <c r="K40" s="131">
        <v>4792330.6773568531</v>
      </c>
      <c r="L40" s="136">
        <v>9.9824180096380797</v>
      </c>
      <c r="M40" s="132">
        <v>4.9000000000000002E-2</v>
      </c>
      <c r="N40" s="131">
        <v>437347.25951746677</v>
      </c>
      <c r="R40" s="132">
        <f t="shared" si="2"/>
        <v>-1.0000000000000009E-3</v>
      </c>
      <c r="T40" s="137">
        <f t="shared" si="3"/>
        <v>-8925.4542758666212</v>
      </c>
    </row>
    <row r="41" spans="1:20" x14ac:dyDescent="0.25">
      <c r="A41" s="130">
        <v>39401</v>
      </c>
      <c r="B41" s="130" t="s">
        <v>3715</v>
      </c>
      <c r="D41" s="131">
        <v>3241792.7900000005</v>
      </c>
      <c r="E41" s="131">
        <v>795268.96250000119</v>
      </c>
      <c r="F41" s="136">
        <v>14.933922505577536</v>
      </c>
      <c r="G41" s="132">
        <v>5.0999999999999997E-2</v>
      </c>
      <c r="H41" s="131">
        <f>36454.35987+128877</f>
        <v>165331.35986999999</v>
      </c>
      <c r="I41" s="132"/>
      <c r="J41" s="131">
        <v>3241792.7899999996</v>
      </c>
      <c r="K41" s="131">
        <v>960600.3947900011</v>
      </c>
      <c r="L41" s="136">
        <v>13.935983084532676</v>
      </c>
      <c r="M41" s="132">
        <v>5.0999999999999997E-2</v>
      </c>
      <c r="N41" s="131">
        <v>165331.35986999999</v>
      </c>
      <c r="R41" s="132">
        <f t="shared" si="2"/>
        <v>0</v>
      </c>
      <c r="T41" s="137">
        <f t="shared" si="3"/>
        <v>0</v>
      </c>
    </row>
    <row r="42" spans="1:20" x14ac:dyDescent="0.25">
      <c r="A42" s="130">
        <v>39600</v>
      </c>
      <c r="B42" s="130" t="s">
        <v>3714</v>
      </c>
      <c r="D42" s="131">
        <v>3562012.9878999991</v>
      </c>
      <c r="E42" s="131">
        <v>2121059.1343065528</v>
      </c>
      <c r="F42" s="136">
        <v>10.668836430679919</v>
      </c>
      <c r="G42" s="132">
        <v>2.9000000000000001E-2</v>
      </c>
      <c r="H42" s="131">
        <v>119353.93266739322</v>
      </c>
      <c r="I42" s="132"/>
      <c r="J42" s="131">
        <v>4522728.60539502</v>
      </c>
      <c r="K42" s="131">
        <v>2164797.811180288</v>
      </c>
      <c r="L42" s="136">
        <v>11.50286458051837</v>
      </c>
      <c r="M42" s="132">
        <v>3.6999999999999998E-2</v>
      </c>
      <c r="N42" s="131">
        <v>152279.15547219134</v>
      </c>
      <c r="R42" s="132">
        <f t="shared" si="2"/>
        <v>-7.9999999999999967E-3</v>
      </c>
      <c r="T42" s="137">
        <f t="shared" si="3"/>
        <v>-32925.222804798119</v>
      </c>
    </row>
    <row r="43" spans="1:20" x14ac:dyDescent="0.25">
      <c r="A43" s="130">
        <v>39700</v>
      </c>
      <c r="B43" s="130" t="s">
        <v>3713</v>
      </c>
      <c r="D43" s="131">
        <v>3015264.3707999997</v>
      </c>
      <c r="E43" s="131">
        <v>2936319.9008156708</v>
      </c>
      <c r="F43" s="136">
        <v>2.2975441032926631</v>
      </c>
      <c r="G43" s="132">
        <v>7.6999999999999999E-2</v>
      </c>
      <c r="H43" s="131">
        <v>77391.785517200013</v>
      </c>
      <c r="I43" s="132"/>
      <c r="J43" s="131">
        <v>3026304.3707999997</v>
      </c>
      <c r="K43" s="131">
        <v>3012751.6863328698</v>
      </c>
      <c r="L43" s="136">
        <v>1.6712045651452556</v>
      </c>
      <c r="M43" s="132">
        <v>7.6999999999999999E-2</v>
      </c>
      <c r="N43" s="131">
        <v>77391.785517200013</v>
      </c>
      <c r="P43" s="138" t="s">
        <v>3712</v>
      </c>
      <c r="R43" s="132">
        <f t="shared" si="2"/>
        <v>0</v>
      </c>
      <c r="T43" s="137">
        <f t="shared" si="3"/>
        <v>0</v>
      </c>
    </row>
    <row r="44" spans="1:20" x14ac:dyDescent="0.25">
      <c r="A44" s="130">
        <v>39800</v>
      </c>
      <c r="B44" s="130" t="s">
        <v>3711</v>
      </c>
      <c r="D44" s="131">
        <v>749276.97410000011</v>
      </c>
      <c r="E44" s="131">
        <v>211978.84817832068</v>
      </c>
      <c r="F44" s="136">
        <v>16.570055378871142</v>
      </c>
      <c r="G44" s="132">
        <v>4.2999999999999997E-2</v>
      </c>
      <c r="H44" s="131">
        <v>35958.501376667373</v>
      </c>
      <c r="I44" s="132"/>
      <c r="J44" s="131">
        <v>923442.00410236092</v>
      </c>
      <c r="K44" s="131">
        <v>234465.05245680836</v>
      </c>
      <c r="L44" s="136">
        <v>16.508388916867876</v>
      </c>
      <c r="M44" s="132">
        <v>4.4999999999999998E-2</v>
      </c>
      <c r="N44" s="131">
        <v>37630.989812791435</v>
      </c>
      <c r="R44" s="132">
        <f t="shared" si="2"/>
        <v>-2.0000000000000018E-3</v>
      </c>
      <c r="T44" s="137">
        <f t="shared" si="3"/>
        <v>-1672.488436124062</v>
      </c>
    </row>
    <row r="45" spans="1:20" x14ac:dyDescent="0.25">
      <c r="D45" s="131"/>
      <c r="E45" s="131"/>
      <c r="F45" s="136" t="s">
        <v>77</v>
      </c>
      <c r="G45" s="131"/>
      <c r="H45" s="131"/>
      <c r="I45" s="131"/>
      <c r="J45" s="131"/>
      <c r="K45" s="131"/>
      <c r="L45" s="136"/>
      <c r="M45" s="131"/>
      <c r="N45" s="131"/>
      <c r="P45" s="131"/>
      <c r="T45" s="137"/>
    </row>
    <row r="46" spans="1:20" x14ac:dyDescent="0.25">
      <c r="D46" s="131"/>
      <c r="E46" s="131"/>
      <c r="F46" s="136"/>
      <c r="G46" s="132"/>
      <c r="H46" s="131"/>
      <c r="I46" s="132"/>
      <c r="J46" s="131"/>
      <c r="K46" s="131"/>
      <c r="L46" s="136"/>
      <c r="M46" s="132"/>
      <c r="N46" s="131"/>
      <c r="T46" s="137"/>
    </row>
    <row r="47" spans="1:20" x14ac:dyDescent="0.25">
      <c r="A47" s="130">
        <v>33600</v>
      </c>
      <c r="B47" s="130" t="s">
        <v>3710</v>
      </c>
      <c r="D47" s="131">
        <v>16109646.340000002</v>
      </c>
      <c r="E47" s="131">
        <v>515471.1447375</v>
      </c>
      <c r="F47" s="136">
        <v>29.547744000000002</v>
      </c>
      <c r="G47" s="132">
        <v>3.4000000000000002E-2</v>
      </c>
      <c r="H47" s="131">
        <v>547727.97556000005</v>
      </c>
      <c r="I47" s="132"/>
      <c r="J47" s="131">
        <v>16109646.340000002</v>
      </c>
      <c r="K47" s="131">
        <v>1063199.1202974999</v>
      </c>
      <c r="L47" s="136">
        <v>28.649208999999999</v>
      </c>
      <c r="M47" s="132">
        <v>3.4000000000000002E-2</v>
      </c>
      <c r="N47" s="131">
        <v>547727.97556000005</v>
      </c>
      <c r="R47" s="132">
        <f>+G47-M47</f>
        <v>0</v>
      </c>
      <c r="T47" s="137">
        <f>+H47-N47</f>
        <v>0</v>
      </c>
    </row>
    <row r="48" spans="1:20" x14ac:dyDescent="0.25">
      <c r="A48" s="130">
        <v>33601</v>
      </c>
      <c r="B48" s="130" t="s">
        <v>3709</v>
      </c>
      <c r="D48" s="131">
        <v>35668591.620000005</v>
      </c>
      <c r="E48" s="131">
        <v>1961772.5391000002</v>
      </c>
      <c r="F48" s="136"/>
      <c r="G48" s="132">
        <v>6.7000000000000004E-2</v>
      </c>
      <c r="H48" s="131">
        <v>2389795.6385400011</v>
      </c>
      <c r="I48" s="132"/>
      <c r="J48" s="131">
        <v>35668591.620000005</v>
      </c>
      <c r="K48" s="131">
        <v>4351568.1776400004</v>
      </c>
      <c r="L48" s="136"/>
      <c r="M48" s="132">
        <v>6.7000000000000004E-2</v>
      </c>
      <c r="N48" s="131">
        <v>2389795.6385400011</v>
      </c>
      <c r="P48" s="138" t="s">
        <v>3708</v>
      </c>
      <c r="R48" s="132">
        <f>+G48-M48</f>
        <v>0</v>
      </c>
      <c r="T48" s="137">
        <f>+H48-N48</f>
        <v>0</v>
      </c>
    </row>
    <row r="49" spans="1:20" x14ac:dyDescent="0.25">
      <c r="A49" s="130">
        <v>36400</v>
      </c>
      <c r="B49" s="130" t="s">
        <v>3707</v>
      </c>
      <c r="D49" s="131">
        <v>1485380.05</v>
      </c>
      <c r="E49" s="131">
        <v>25561.084675000002</v>
      </c>
      <c r="F49" s="136">
        <v>29.547744000000005</v>
      </c>
      <c r="G49" s="132">
        <v>3.5000000000000003E-2</v>
      </c>
      <c r="H49" s="131">
        <v>52522.942704166671</v>
      </c>
      <c r="I49" s="132"/>
      <c r="J49" s="131">
        <v>1503355.97</v>
      </c>
      <c r="K49" s="131">
        <v>78084.02737916667</v>
      </c>
      <c r="L49" s="136">
        <v>28.659952957917831</v>
      </c>
      <c r="M49" s="132">
        <v>3.5000000000000003E-2</v>
      </c>
      <c r="N49" s="131">
        <v>52522.942704166671</v>
      </c>
      <c r="R49" s="132">
        <f>+G49-M49</f>
        <v>0</v>
      </c>
      <c r="T49" s="137">
        <f>+H49-N49</f>
        <v>0</v>
      </c>
    </row>
    <row r="50" spans="1:20" ht="15.75" thickBot="1" x14ac:dyDescent="0.3">
      <c r="B50" s="130" t="s">
        <v>3672</v>
      </c>
      <c r="D50" s="135">
        <f>SUM(D10:D49)</f>
        <v>3184806337.0108886</v>
      </c>
      <c r="E50" s="135">
        <f>SUM(E10:E49)</f>
        <v>887472639.87503624</v>
      </c>
      <c r="F50" s="136"/>
      <c r="G50" s="131"/>
      <c r="H50" s="135">
        <f>SUM(H10:H49)</f>
        <v>90815588.153851286</v>
      </c>
      <c r="I50" s="131"/>
      <c r="J50" s="135">
        <f>SUM(J10:J49)</f>
        <v>3440819412.7222052</v>
      </c>
      <c r="K50" s="135">
        <f>SUM(K10:K49)</f>
        <v>944625049.0878582</v>
      </c>
      <c r="L50" s="136"/>
      <c r="M50" s="131"/>
      <c r="N50" s="135">
        <f>SUM(N10:N49)</f>
        <v>91090531.652243614</v>
      </c>
      <c r="O50" s="136"/>
      <c r="T50" s="135">
        <f>SUM(T10:T49)</f>
        <v>-274943.49839233403</v>
      </c>
    </row>
    <row r="51" spans="1:20" ht="15.75" thickTop="1" x14ac:dyDescent="0.25">
      <c r="D51" s="131"/>
      <c r="G51" s="147"/>
      <c r="J51" s="131"/>
      <c r="M51" s="147"/>
      <c r="N51" s="131"/>
    </row>
    <row r="52" spans="1:20" ht="15.75" thickBot="1" x14ac:dyDescent="0.3">
      <c r="B52" s="130" t="s">
        <v>3706</v>
      </c>
      <c r="D52" s="131"/>
      <c r="H52" s="134">
        <f>+H50-H35-H36-H37-H38</f>
        <v>87524373.304642379</v>
      </c>
      <c r="J52" s="131"/>
      <c r="N52" s="134">
        <f>+N50-N35-N36-N37-N38</f>
        <v>87742948.415053442</v>
      </c>
      <c r="T52" s="134">
        <f>+H52-N52</f>
        <v>-218575.11041106284</v>
      </c>
    </row>
    <row r="53" spans="1:20" ht="15.75" thickTop="1" x14ac:dyDescent="0.25">
      <c r="D53" s="131"/>
      <c r="G53" s="147"/>
      <c r="H53" s="131"/>
      <c r="J53" s="131"/>
      <c r="M53" s="147"/>
      <c r="N53" s="131"/>
    </row>
    <row r="54" spans="1:20" x14ac:dyDescent="0.25">
      <c r="A54" s="130" t="s">
        <v>3705</v>
      </c>
      <c r="B54" s="130" t="s">
        <v>3703</v>
      </c>
      <c r="D54" s="131"/>
      <c r="G54" s="132">
        <v>0.04</v>
      </c>
      <c r="H54" s="131"/>
      <c r="I54" s="132"/>
      <c r="J54" s="131"/>
      <c r="M54" s="132">
        <v>0.04</v>
      </c>
      <c r="N54" s="131"/>
      <c r="S54" s="133"/>
    </row>
    <row r="55" spans="1:20" x14ac:dyDescent="0.25">
      <c r="A55" s="130" t="s">
        <v>3704</v>
      </c>
      <c r="B55" s="130" t="s">
        <v>3703</v>
      </c>
      <c r="D55" s="131"/>
      <c r="G55" s="132">
        <v>7.6923076923076927E-2</v>
      </c>
      <c r="H55" s="131"/>
      <c r="I55" s="132"/>
      <c r="J55" s="131"/>
      <c r="M55" s="132">
        <v>7.6923076923076927E-2</v>
      </c>
      <c r="N55" s="131"/>
    </row>
    <row r="56" spans="1:20" x14ac:dyDescent="0.25">
      <c r="A56" s="130" t="s">
        <v>3702</v>
      </c>
      <c r="B56" s="130" t="s">
        <v>3701</v>
      </c>
      <c r="D56" s="131"/>
      <c r="G56" s="132"/>
      <c r="H56" s="131"/>
      <c r="I56" s="132"/>
      <c r="J56" s="131"/>
      <c r="M56" s="132"/>
      <c r="N56" s="131"/>
    </row>
    <row r="57" spans="1:20" x14ac:dyDescent="0.25">
      <c r="D57" s="131"/>
      <c r="G57" s="132"/>
      <c r="H57" s="131"/>
      <c r="I57" s="132"/>
      <c r="J57" s="131"/>
      <c r="M57" s="132"/>
      <c r="N57" s="131"/>
    </row>
    <row r="58" spans="1:20" x14ac:dyDescent="0.25">
      <c r="D58" s="131"/>
      <c r="E58" s="131"/>
      <c r="G58" s="132"/>
      <c r="H58" s="131"/>
      <c r="I58" s="132"/>
      <c r="J58" s="131"/>
      <c r="K58" s="131"/>
      <c r="M58" s="132"/>
      <c r="N58" s="131"/>
    </row>
    <row r="59" spans="1:20" x14ac:dyDescent="0.25">
      <c r="D59" s="131"/>
      <c r="E59" s="131"/>
      <c r="G59" s="149" t="s">
        <v>3762</v>
      </c>
      <c r="H59" s="131">
        <f>+H50-'IRR 123 Orig'!H50</f>
        <v>-117311.82005724311</v>
      </c>
      <c r="I59" s="132"/>
      <c r="J59" s="131"/>
      <c r="K59" s="131"/>
      <c r="M59" s="148" t="s">
        <v>3761</v>
      </c>
      <c r="N59" s="131">
        <f>+N50-'IRR 123 Orig'!N50</f>
        <v>-96546.693126052618</v>
      </c>
    </row>
    <row r="60" spans="1:20" x14ac:dyDescent="0.25">
      <c r="D60" s="131"/>
      <c r="E60" s="131"/>
      <c r="G60" s="149" t="s">
        <v>3763</v>
      </c>
      <c r="H60" s="131">
        <f>+H35+H36+H38-'IRR 123 Orig'!N35-'IRR 123 Orig'!N36-'IRR 123 Orig'!N38</f>
        <v>-152915.08110732495</v>
      </c>
      <c r="I60" s="132"/>
      <c r="J60" s="131"/>
      <c r="K60" s="131"/>
      <c r="M60" s="132"/>
      <c r="N60" s="131"/>
    </row>
    <row r="61" spans="1:20" x14ac:dyDescent="0.25">
      <c r="D61" s="131"/>
      <c r="E61" s="131"/>
      <c r="G61" s="132"/>
      <c r="H61" s="131"/>
      <c r="I61" s="132"/>
      <c r="J61" s="131"/>
      <c r="K61" s="131"/>
      <c r="M61" s="132"/>
      <c r="N61" s="131"/>
    </row>
    <row r="62" spans="1:20" x14ac:dyDescent="0.25">
      <c r="H62" s="131"/>
      <c r="N62" s="131"/>
    </row>
    <row r="63" spans="1:20" x14ac:dyDescent="0.25">
      <c r="H63" s="131"/>
      <c r="N63" s="131"/>
    </row>
    <row r="64" spans="1:20" x14ac:dyDescent="0.25">
      <c r="H64" s="131"/>
      <c r="N64" s="131"/>
    </row>
    <row r="65" spans="8:14" x14ac:dyDescent="0.25">
      <c r="H65" s="131"/>
      <c r="N65" s="131"/>
    </row>
    <row r="66" spans="8:14" x14ac:dyDescent="0.25">
      <c r="H66" s="131"/>
      <c r="N66" s="131"/>
    </row>
    <row r="67" spans="8:14" x14ac:dyDescent="0.25">
      <c r="H67" s="131"/>
      <c r="N67" s="131"/>
    </row>
    <row r="68" spans="8:14" x14ac:dyDescent="0.25">
      <c r="H68" s="131"/>
      <c r="N68" s="131"/>
    </row>
    <row r="69" spans="8:14" x14ac:dyDescent="0.25">
      <c r="H69" s="131"/>
      <c r="N69" s="131"/>
    </row>
    <row r="70" spans="8:14" x14ac:dyDescent="0.25">
      <c r="H70" s="131"/>
      <c r="N70" s="131"/>
    </row>
    <row r="71" spans="8:14" x14ac:dyDescent="0.25">
      <c r="H71" s="131"/>
      <c r="N71" s="131"/>
    </row>
    <row r="72" spans="8:14" x14ac:dyDescent="0.25">
      <c r="H72" s="131"/>
      <c r="N72" s="131"/>
    </row>
    <row r="73" spans="8:14" x14ac:dyDescent="0.25">
      <c r="H73" s="131"/>
      <c r="N73" s="131"/>
    </row>
    <row r="74" spans="8:14" x14ac:dyDescent="0.25">
      <c r="H74" s="131"/>
      <c r="N74" s="131"/>
    </row>
    <row r="75" spans="8:14" x14ac:dyDescent="0.25">
      <c r="H75" s="131"/>
      <c r="N75" s="131"/>
    </row>
    <row r="76" spans="8:14" x14ac:dyDescent="0.25">
      <c r="H76" s="131"/>
      <c r="N76" s="131"/>
    </row>
    <row r="77" spans="8:14" x14ac:dyDescent="0.25">
      <c r="H77" s="131"/>
      <c r="N77" s="131"/>
    </row>
    <row r="78" spans="8:14" x14ac:dyDescent="0.25">
      <c r="H78" s="131"/>
      <c r="N78" s="131"/>
    </row>
    <row r="79" spans="8:14" x14ac:dyDescent="0.25">
      <c r="H79" s="131"/>
      <c r="N79" s="131"/>
    </row>
    <row r="80" spans="8:14" x14ac:dyDescent="0.25">
      <c r="H80" s="131"/>
      <c r="N80" s="131"/>
    </row>
  </sheetData>
  <mergeCells count="2">
    <mergeCell ref="J6:P6"/>
    <mergeCell ref="D6:H6"/>
  </mergeCells>
  <phoneticPr fontId="16" type="noConversion"/>
  <pageMargins left="0.7" right="0.7" top="0.75" bottom="0.75" header="0.3" footer="0.3"/>
  <pageSetup scale="49" orientation="landscape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0D00-B435-4C42-BA8D-18C2EE8F0876}">
  <sheetPr>
    <tabColor theme="5" tint="0.79998168889431442"/>
  </sheetPr>
  <dimension ref="S34"/>
  <sheetViews>
    <sheetView zoomScale="60" zoomScaleNormal="60" workbookViewId="0">
      <selection activeCell="J62" sqref="J62"/>
    </sheetView>
  </sheetViews>
  <sheetFormatPr defaultRowHeight="12" x14ac:dyDescent="0.15"/>
  <sheetData>
    <row r="34" spans="19:19" x14ac:dyDescent="0.15">
      <c r="S34" s="98" t="s">
        <v>3664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298D-9C4D-484D-BC08-4AA5A712C182}">
  <sheetPr syncVertical="1" syncRef="A1" transitionEvaluation="1">
    <tabColor theme="5" tint="0.79998168889431442"/>
    <pageSetUpPr fitToPage="1"/>
  </sheetPr>
  <dimension ref="A1:U68"/>
  <sheetViews>
    <sheetView view="pageBreakPreview" zoomScale="70" zoomScaleNormal="100" zoomScaleSheetLayoutView="70" workbookViewId="0">
      <selection activeCell="D39" sqref="D39"/>
    </sheetView>
  </sheetViews>
  <sheetFormatPr defaultColWidth="12.5" defaultRowHeight="12" x14ac:dyDescent="0.15"/>
  <cols>
    <col min="1" max="1" width="5.625" style="41" customWidth="1"/>
    <col min="2" max="2" width="8.5" style="41" customWidth="1"/>
    <col min="3" max="3" width="32.25" style="41" customWidth="1"/>
    <col min="4" max="4" width="8.5" style="41" customWidth="1"/>
    <col min="5" max="5" width="14.125" style="41" customWidth="1"/>
    <col min="6" max="6" width="14.25" style="41" customWidth="1"/>
    <col min="7" max="8" width="14.125" style="41" customWidth="1"/>
    <col min="9" max="9" width="14.5" style="41" customWidth="1"/>
    <col min="10" max="10" width="14.125" style="41" customWidth="1"/>
    <col min="11" max="15" width="13.875" style="41" bestFit="1" customWidth="1"/>
    <col min="16" max="16" width="13.5" style="41" customWidth="1"/>
    <col min="17" max="17" width="13.875" style="41" bestFit="1" customWidth="1"/>
    <col min="18" max="18" width="13.75" style="41" customWidth="1"/>
    <col min="19" max="16384" width="12.5" style="41"/>
  </cols>
  <sheetData>
    <row r="1" spans="1:21" ht="12.75" x14ac:dyDescent="0.2">
      <c r="A1" s="37" t="s">
        <v>0</v>
      </c>
      <c r="B1" s="18"/>
      <c r="C1" s="18"/>
      <c r="D1" s="18"/>
      <c r="E1" s="18"/>
      <c r="F1" s="18"/>
      <c r="G1" s="11" t="s">
        <v>74</v>
      </c>
      <c r="H1" s="18"/>
      <c r="I1" s="11" t="s">
        <v>75</v>
      </c>
      <c r="J1" s="18"/>
      <c r="K1" s="18"/>
      <c r="L1" s="18"/>
      <c r="M1" s="18"/>
      <c r="N1" s="18"/>
      <c r="O1" s="18"/>
      <c r="P1" s="37" t="s">
        <v>76</v>
      </c>
      <c r="Q1" s="37" t="s">
        <v>77</v>
      </c>
      <c r="R1" s="18"/>
      <c r="S1" s="18"/>
      <c r="T1" s="18"/>
      <c r="U1" s="18"/>
    </row>
    <row r="2" spans="1:21" ht="12.75" x14ac:dyDescent="0.2">
      <c r="A2" s="42"/>
      <c r="B2" s="42"/>
      <c r="C2" s="42"/>
      <c r="D2" s="42"/>
      <c r="E2" s="42"/>
      <c r="F2" s="42"/>
      <c r="G2" s="42"/>
      <c r="H2" s="42"/>
      <c r="I2" s="43"/>
      <c r="J2" s="42"/>
      <c r="K2" s="42"/>
      <c r="L2" s="42"/>
      <c r="M2" s="42"/>
      <c r="N2" s="42"/>
      <c r="O2" s="42"/>
      <c r="P2" s="42"/>
      <c r="Q2" s="42"/>
      <c r="R2" s="42"/>
      <c r="S2" s="18"/>
      <c r="T2" s="18"/>
      <c r="U2" s="18"/>
    </row>
    <row r="3" spans="1:21" ht="12.75" x14ac:dyDescent="0.2">
      <c r="A3" s="37" t="s">
        <v>2</v>
      </c>
      <c r="B3" s="18"/>
      <c r="C3" s="18"/>
      <c r="D3" s="18"/>
      <c r="E3" s="18"/>
      <c r="F3" s="18"/>
      <c r="H3" s="18"/>
      <c r="I3" s="11" t="s">
        <v>78</v>
      </c>
      <c r="J3" s="18"/>
      <c r="K3" s="18"/>
      <c r="L3" s="18"/>
      <c r="M3" s="18"/>
      <c r="N3" s="18"/>
      <c r="O3" s="18"/>
      <c r="P3" s="37" t="s">
        <v>3</v>
      </c>
      <c r="Q3" s="18"/>
      <c r="R3" s="18"/>
      <c r="S3" s="18"/>
      <c r="T3" s="18"/>
      <c r="U3" s="18"/>
    </row>
    <row r="4" spans="1:21" ht="12.75" x14ac:dyDescent="0.2">
      <c r="A4" s="37" t="s">
        <v>77</v>
      </c>
      <c r="B4" s="18"/>
      <c r="C4" s="18"/>
      <c r="D4" s="18"/>
      <c r="E4" s="18"/>
      <c r="F4" s="18"/>
      <c r="H4" s="18"/>
      <c r="I4" s="11" t="s">
        <v>79</v>
      </c>
      <c r="J4" s="18"/>
      <c r="K4" s="18"/>
      <c r="L4" s="18"/>
      <c r="M4" s="18"/>
      <c r="N4" s="18"/>
      <c r="O4" s="18"/>
      <c r="P4" s="21" t="s">
        <v>80</v>
      </c>
      <c r="Q4" s="18"/>
      <c r="R4" s="18"/>
      <c r="S4" s="18"/>
      <c r="T4" s="18"/>
      <c r="U4" s="18"/>
    </row>
    <row r="5" spans="1:21" ht="12.75" x14ac:dyDescent="0.2">
      <c r="A5" s="21" t="s">
        <v>62</v>
      </c>
      <c r="B5" s="18"/>
      <c r="C5" s="18"/>
      <c r="D5" s="18"/>
      <c r="E5" s="18"/>
      <c r="F5" s="18"/>
      <c r="G5" s="18"/>
      <c r="H5" s="18"/>
      <c r="I5" s="11" t="s">
        <v>81</v>
      </c>
      <c r="J5" s="18"/>
      <c r="K5" s="18"/>
      <c r="L5" s="18"/>
      <c r="M5" s="18"/>
      <c r="N5" s="18"/>
      <c r="O5" s="18"/>
      <c r="P5" s="3" t="s">
        <v>63</v>
      </c>
      <c r="Q5" s="18"/>
      <c r="R5" s="18"/>
      <c r="S5" s="18"/>
      <c r="T5" s="18"/>
      <c r="U5" s="18"/>
    </row>
    <row r="6" spans="1:21" ht="12.75" x14ac:dyDescent="0.2">
      <c r="A6" s="18"/>
      <c r="B6" s="18"/>
      <c r="C6" s="18"/>
      <c r="D6" s="18"/>
      <c r="E6" s="21"/>
      <c r="F6" s="18"/>
      <c r="G6" s="18"/>
      <c r="H6" s="37" t="s">
        <v>77</v>
      </c>
      <c r="I6" s="18"/>
      <c r="J6" s="18"/>
      <c r="K6" s="18"/>
      <c r="L6" s="44"/>
      <c r="M6" s="18"/>
      <c r="N6" s="18"/>
      <c r="O6" s="18"/>
      <c r="P6" s="18"/>
      <c r="Q6" s="18"/>
      <c r="R6" s="18"/>
      <c r="S6" s="18"/>
      <c r="T6" s="18"/>
      <c r="U6" s="18"/>
    </row>
    <row r="7" spans="1:21" ht="12.75" x14ac:dyDescent="0.2">
      <c r="A7" s="21" t="s">
        <v>82</v>
      </c>
      <c r="B7" s="18"/>
      <c r="C7" s="18"/>
      <c r="D7" s="18"/>
      <c r="E7" s="37"/>
      <c r="F7" s="18"/>
      <c r="G7" s="18"/>
      <c r="H7" s="37"/>
      <c r="I7" s="37" t="s">
        <v>77</v>
      </c>
      <c r="J7" s="37" t="s">
        <v>77</v>
      </c>
      <c r="K7" s="37" t="s">
        <v>77</v>
      </c>
      <c r="L7" s="45" t="s">
        <v>77</v>
      </c>
      <c r="M7" s="18"/>
      <c r="N7" s="18"/>
      <c r="O7" s="18"/>
      <c r="P7" s="18"/>
      <c r="Q7" s="18"/>
      <c r="R7" s="18"/>
      <c r="S7" s="18"/>
      <c r="T7" s="18"/>
      <c r="U7" s="18"/>
    </row>
    <row r="8" spans="1:21" ht="12.75" x14ac:dyDescent="0.2">
      <c r="A8" s="18"/>
      <c r="B8" s="18"/>
      <c r="C8" s="18"/>
      <c r="D8" s="18"/>
      <c r="E8" s="3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12.75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18"/>
      <c r="T9" s="18"/>
      <c r="U9" s="18"/>
    </row>
    <row r="10" spans="1:21" ht="12.75" x14ac:dyDescent="0.2">
      <c r="A10" s="37" t="s">
        <v>4</v>
      </c>
      <c r="B10" s="37" t="s">
        <v>83</v>
      </c>
      <c r="C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1" t="s">
        <v>19</v>
      </c>
      <c r="T10" s="18"/>
      <c r="U10" s="18"/>
    </row>
    <row r="11" spans="1:21" ht="12.75" x14ac:dyDescent="0.2">
      <c r="A11" s="37" t="s">
        <v>84</v>
      </c>
      <c r="B11" s="37" t="s">
        <v>85</v>
      </c>
      <c r="C11" s="11" t="s">
        <v>21</v>
      </c>
      <c r="D11" s="18" t="s">
        <v>86</v>
      </c>
      <c r="E11" s="11" t="s">
        <v>18</v>
      </c>
      <c r="F11" s="11" t="s">
        <v>7</v>
      </c>
      <c r="G11" s="11" t="s">
        <v>8</v>
      </c>
      <c r="H11" s="11" t="s">
        <v>9</v>
      </c>
      <c r="I11" s="11" t="s">
        <v>10</v>
      </c>
      <c r="J11" s="11" t="s">
        <v>11</v>
      </c>
      <c r="K11" s="11" t="s">
        <v>12</v>
      </c>
      <c r="L11" s="11" t="s">
        <v>13</v>
      </c>
      <c r="M11" s="11" t="s">
        <v>14</v>
      </c>
      <c r="N11" s="11" t="s">
        <v>15</v>
      </c>
      <c r="O11" s="11" t="s">
        <v>16</v>
      </c>
      <c r="P11" s="11" t="s">
        <v>17</v>
      </c>
      <c r="Q11" s="11" t="s">
        <v>18</v>
      </c>
      <c r="R11" s="11" t="s">
        <v>23</v>
      </c>
      <c r="T11" s="18"/>
      <c r="U11" s="18"/>
    </row>
    <row r="12" spans="1:21" ht="12.75" x14ac:dyDescent="0.2">
      <c r="A12" s="46"/>
      <c r="B12" s="43"/>
      <c r="C12" s="46"/>
      <c r="D12" s="47" t="s">
        <v>87</v>
      </c>
      <c r="E12" s="43">
        <v>2023</v>
      </c>
      <c r="F12" s="43">
        <v>2024</v>
      </c>
      <c r="G12" s="43">
        <v>2024</v>
      </c>
      <c r="H12" s="43">
        <v>2024</v>
      </c>
      <c r="I12" s="43">
        <v>2024</v>
      </c>
      <c r="J12" s="43">
        <v>2024</v>
      </c>
      <c r="K12" s="43">
        <v>2024</v>
      </c>
      <c r="L12" s="43">
        <v>2024</v>
      </c>
      <c r="M12" s="43">
        <v>2024</v>
      </c>
      <c r="N12" s="43">
        <v>2024</v>
      </c>
      <c r="O12" s="43">
        <v>2024</v>
      </c>
      <c r="P12" s="43">
        <v>2024</v>
      </c>
      <c r="Q12" s="43">
        <v>2024</v>
      </c>
      <c r="R12" s="42"/>
      <c r="T12" s="18"/>
      <c r="U12" s="18"/>
    </row>
    <row r="13" spans="1:21" ht="12.75" x14ac:dyDescent="0.2">
      <c r="A13" s="14">
        <v>1</v>
      </c>
      <c r="B13" s="14">
        <v>336</v>
      </c>
      <c r="C13" s="37" t="s">
        <v>60</v>
      </c>
      <c r="D13" s="48">
        <v>3.4000000000000002E-2</v>
      </c>
      <c r="E13" s="49">
        <v>515471.1447375</v>
      </c>
      <c r="F13" s="50">
        <v>561115.14270083338</v>
      </c>
      <c r="G13" s="50">
        <v>606759.14066416677</v>
      </c>
      <c r="H13" s="50">
        <v>652403.13862750016</v>
      </c>
      <c r="I13" s="50">
        <v>698047.13659083354</v>
      </c>
      <c r="J13" s="50">
        <v>743691.13455416693</v>
      </c>
      <c r="K13" s="50">
        <v>789335.13251750031</v>
      </c>
      <c r="L13" s="50">
        <v>834979.1304808337</v>
      </c>
      <c r="M13" s="50">
        <v>880623.12844416709</v>
      </c>
      <c r="N13" s="50">
        <v>926267.12640750047</v>
      </c>
      <c r="O13" s="50">
        <v>971911.12437083386</v>
      </c>
      <c r="P13" s="50">
        <v>1017555.1223341672</v>
      </c>
      <c r="Q13" s="50">
        <v>1063199.1202975006</v>
      </c>
      <c r="R13" s="51">
        <v>789335.13251750031</v>
      </c>
      <c r="T13" s="18"/>
      <c r="U13" s="18"/>
    </row>
    <row r="14" spans="1:21" ht="12.75" x14ac:dyDescent="0.2">
      <c r="A14" s="14">
        <v>2</v>
      </c>
      <c r="B14" s="14">
        <v>336.01</v>
      </c>
      <c r="C14" s="37" t="s">
        <v>88</v>
      </c>
      <c r="D14" s="48">
        <v>6.7000000000000004E-2</v>
      </c>
      <c r="E14" s="52">
        <v>1961772.5391000002</v>
      </c>
      <c r="F14" s="53">
        <v>2160922.1756450003</v>
      </c>
      <c r="G14" s="53">
        <v>2360071.8121900004</v>
      </c>
      <c r="H14" s="53">
        <v>2559221.4487350006</v>
      </c>
      <c r="I14" s="53">
        <v>2758371.0852800007</v>
      </c>
      <c r="J14" s="53">
        <v>2957520.7218250008</v>
      </c>
      <c r="K14" s="53">
        <v>3156670.358370001</v>
      </c>
      <c r="L14" s="53">
        <v>3355819.9949150011</v>
      </c>
      <c r="M14" s="53">
        <v>3554969.6314600012</v>
      </c>
      <c r="N14" s="53">
        <v>3754119.2680050014</v>
      </c>
      <c r="O14" s="53">
        <v>3953268.9045500015</v>
      </c>
      <c r="P14" s="53">
        <v>4152418.5410950016</v>
      </c>
      <c r="Q14" s="53">
        <v>4351568.1776400013</v>
      </c>
      <c r="R14" s="54">
        <v>3156670.358370001</v>
      </c>
      <c r="T14" s="18"/>
      <c r="U14" s="18"/>
    </row>
    <row r="15" spans="1:21" ht="12.75" x14ac:dyDescent="0.2">
      <c r="A15" s="14">
        <v>3</v>
      </c>
      <c r="B15" s="14">
        <v>364</v>
      </c>
      <c r="C15" s="37" t="s">
        <v>61</v>
      </c>
      <c r="D15" s="48">
        <v>3.5000000000000003E-2</v>
      </c>
      <c r="E15" s="52">
        <v>25561.084675000002</v>
      </c>
      <c r="F15" s="53">
        <v>29893.443154166671</v>
      </c>
      <c r="G15" s="53">
        <v>34246.692083333335</v>
      </c>
      <c r="H15" s="53">
        <v>38620.933166666669</v>
      </c>
      <c r="I15" s="53">
        <v>43005.721412500003</v>
      </c>
      <c r="J15" s="53">
        <v>47390.509658333336</v>
      </c>
      <c r="K15" s="53">
        <v>51775.297904166669</v>
      </c>
      <c r="L15" s="53">
        <v>56160.086150000003</v>
      </c>
      <c r="M15" s="53">
        <v>60544.874395833336</v>
      </c>
      <c r="N15" s="53">
        <v>64929.66264166667</v>
      </c>
      <c r="O15" s="53">
        <v>69314.450887500003</v>
      </c>
      <c r="P15" s="53">
        <v>73699.239133333336</v>
      </c>
      <c r="Q15" s="53">
        <v>78084.02737916667</v>
      </c>
      <c r="R15" s="54">
        <v>51786.617126282057</v>
      </c>
      <c r="T15" s="18"/>
      <c r="U15" s="18"/>
    </row>
    <row r="16" spans="1:21" ht="12.75" x14ac:dyDescent="0.2">
      <c r="A16" s="14">
        <v>4</v>
      </c>
      <c r="B16" s="14">
        <v>374</v>
      </c>
      <c r="C16" s="37" t="s">
        <v>27</v>
      </c>
      <c r="D16" s="48">
        <v>0</v>
      </c>
      <c r="E16" s="52">
        <v>-60224.600000000413</v>
      </c>
      <c r="F16" s="53">
        <v>-60224.600000000413</v>
      </c>
      <c r="G16" s="53">
        <v>-60224.600000000413</v>
      </c>
      <c r="H16" s="53">
        <v>-60224.600000000413</v>
      </c>
      <c r="I16" s="53">
        <v>-60224.600000000413</v>
      </c>
      <c r="J16" s="53">
        <v>-60224.600000000413</v>
      </c>
      <c r="K16" s="53">
        <v>-60224.600000000413</v>
      </c>
      <c r="L16" s="53">
        <v>-60224.600000000413</v>
      </c>
      <c r="M16" s="53">
        <v>-60224.600000000413</v>
      </c>
      <c r="N16" s="53">
        <v>-60224.600000000413</v>
      </c>
      <c r="O16" s="53">
        <v>-60224.600000000413</v>
      </c>
      <c r="P16" s="53">
        <v>-60224.600000000413</v>
      </c>
      <c r="Q16" s="53">
        <v>-60224.600000000413</v>
      </c>
      <c r="R16" s="54">
        <v>-60224.600000000435</v>
      </c>
      <c r="T16" s="18"/>
      <c r="U16" s="18"/>
    </row>
    <row r="17" spans="1:21" ht="12.75" x14ac:dyDescent="0.2">
      <c r="A17" s="14">
        <v>5</v>
      </c>
      <c r="B17" s="14">
        <v>375</v>
      </c>
      <c r="C17" s="21" t="s">
        <v>29</v>
      </c>
      <c r="D17" s="48">
        <v>2.9000000000000001E-2</v>
      </c>
      <c r="E17" s="52">
        <v>8889159.1214909013</v>
      </c>
      <c r="F17" s="53">
        <v>8954735.4912986662</v>
      </c>
      <c r="G17" s="53">
        <v>9012997.4141893983</v>
      </c>
      <c r="H17" s="53">
        <v>9075276.1068297643</v>
      </c>
      <c r="I17" s="53">
        <v>9140433.7425530963</v>
      </c>
      <c r="J17" s="53">
        <v>9159521.3980260622</v>
      </c>
      <c r="K17" s="53">
        <v>9176228.6065819953</v>
      </c>
      <c r="L17" s="53">
        <v>9246666.5348875616</v>
      </c>
      <c r="M17" s="53">
        <v>9317310.0162760932</v>
      </c>
      <c r="N17" s="53">
        <v>9383121.2740809266</v>
      </c>
      <c r="O17" s="53">
        <v>9454562.6016353928</v>
      </c>
      <c r="P17" s="53">
        <v>9526289.4822728261</v>
      </c>
      <c r="Q17" s="53">
        <v>8870301.6791932266</v>
      </c>
      <c r="R17" s="39">
        <v>9169738.7284089159</v>
      </c>
      <c r="T17" s="18"/>
      <c r="U17" s="18"/>
    </row>
    <row r="18" spans="1:21" ht="12.75" x14ac:dyDescent="0.2">
      <c r="A18" s="14">
        <v>6</v>
      </c>
      <c r="B18" s="14">
        <v>376</v>
      </c>
      <c r="C18" s="18" t="s">
        <v>30</v>
      </c>
      <c r="D18" s="48">
        <v>2.4E-2</v>
      </c>
      <c r="E18" s="52">
        <v>202174502.97406608</v>
      </c>
      <c r="F18" s="53">
        <v>203808354.97265151</v>
      </c>
      <c r="G18" s="53">
        <v>205448256.7577793</v>
      </c>
      <c r="H18" s="53">
        <v>206990681.86880207</v>
      </c>
      <c r="I18" s="53">
        <v>208540914.59493059</v>
      </c>
      <c r="J18" s="53">
        <v>210153829.86233741</v>
      </c>
      <c r="K18" s="53">
        <v>211755460.37162864</v>
      </c>
      <c r="L18" s="53">
        <v>213384100.63060847</v>
      </c>
      <c r="M18" s="53">
        <v>214905347.69000119</v>
      </c>
      <c r="N18" s="53">
        <v>216372389.52552849</v>
      </c>
      <c r="O18" s="53">
        <v>217935620.26807216</v>
      </c>
      <c r="P18" s="53">
        <v>219576697.53984755</v>
      </c>
      <c r="Q18" s="53">
        <v>221233588.26618019</v>
      </c>
      <c r="R18" s="39">
        <v>211713826.5632641</v>
      </c>
      <c r="T18" s="18"/>
      <c r="U18" s="18"/>
    </row>
    <row r="19" spans="1:21" ht="12.75" x14ac:dyDescent="0.2">
      <c r="A19" s="14">
        <v>7</v>
      </c>
      <c r="B19" s="14">
        <v>376.02</v>
      </c>
      <c r="C19" s="18" t="s">
        <v>31</v>
      </c>
      <c r="D19" s="48">
        <v>1.7999999999999999E-2</v>
      </c>
      <c r="E19" s="52">
        <v>211166625.88731781</v>
      </c>
      <c r="F19" s="53">
        <v>211260336.61230838</v>
      </c>
      <c r="G19" s="53">
        <v>211360777.93440881</v>
      </c>
      <c r="H19" s="53">
        <v>211498677.95670077</v>
      </c>
      <c r="I19" s="53">
        <v>211696940.068284</v>
      </c>
      <c r="J19" s="53">
        <v>211851773.21914294</v>
      </c>
      <c r="K19" s="53">
        <v>212036496.17576128</v>
      </c>
      <c r="L19" s="53">
        <v>212288114.27287224</v>
      </c>
      <c r="M19" s="53">
        <v>212510917.45521849</v>
      </c>
      <c r="N19" s="53">
        <v>212090672.53482586</v>
      </c>
      <c r="O19" s="53">
        <v>212447397.14877397</v>
      </c>
      <c r="P19" s="53">
        <v>212848424.81720176</v>
      </c>
      <c r="Q19" s="53">
        <v>213121528.9400548</v>
      </c>
      <c r="R19" s="39">
        <v>212013744.84791315</v>
      </c>
      <c r="T19" s="18"/>
      <c r="U19" s="18"/>
    </row>
    <row r="20" spans="1:21" ht="12.75" x14ac:dyDescent="0.2">
      <c r="A20" s="14">
        <v>8</v>
      </c>
      <c r="B20" s="14">
        <v>377</v>
      </c>
      <c r="C20" s="18" t="s">
        <v>59</v>
      </c>
      <c r="D20" s="48">
        <v>0.03</v>
      </c>
      <c r="E20" s="52">
        <v>1345774.2670000002</v>
      </c>
      <c r="F20" s="53">
        <v>1393742.5117500003</v>
      </c>
      <c r="G20" s="53">
        <v>1441710.7565000004</v>
      </c>
      <c r="H20" s="53">
        <v>1489679.0012500004</v>
      </c>
      <c r="I20" s="53">
        <v>1537647.2460000005</v>
      </c>
      <c r="J20" s="53">
        <v>1585615.4907500006</v>
      </c>
      <c r="K20" s="53">
        <v>1633583.7355000007</v>
      </c>
      <c r="L20" s="53">
        <v>1681551.9802500007</v>
      </c>
      <c r="M20" s="53">
        <v>1729520.2250000008</v>
      </c>
      <c r="N20" s="53">
        <v>1777488.4697500009</v>
      </c>
      <c r="O20" s="53">
        <v>1825456.7145000009</v>
      </c>
      <c r="P20" s="53">
        <v>1873424.959250001</v>
      </c>
      <c r="Q20" s="53">
        <v>1921393.2040000011</v>
      </c>
      <c r="R20" s="39">
        <v>1633583.7355000004</v>
      </c>
      <c r="T20" s="18"/>
      <c r="U20" s="18"/>
    </row>
    <row r="21" spans="1:21" ht="12.75" x14ac:dyDescent="0.2">
      <c r="A21" s="14">
        <v>9</v>
      </c>
      <c r="B21" s="14">
        <v>378</v>
      </c>
      <c r="C21" s="21" t="s">
        <v>32</v>
      </c>
      <c r="D21" s="48">
        <v>0.03</v>
      </c>
      <c r="E21" s="52">
        <v>5803971.3608217975</v>
      </c>
      <c r="F21" s="53">
        <v>5850460.1220887974</v>
      </c>
      <c r="G21" s="53">
        <v>5897204.4386557974</v>
      </c>
      <c r="H21" s="53">
        <v>5944204.3105227975</v>
      </c>
      <c r="I21" s="53">
        <v>5991459.7376897978</v>
      </c>
      <c r="J21" s="53">
        <v>6038970.7201567981</v>
      </c>
      <c r="K21" s="53">
        <v>6081137.1779237986</v>
      </c>
      <c r="L21" s="53">
        <v>6138209.1532907989</v>
      </c>
      <c r="M21" s="53">
        <v>6195281.1286577992</v>
      </c>
      <c r="N21" s="53">
        <v>6252353.1040247995</v>
      </c>
      <c r="O21" s="53">
        <v>6309425.0793917999</v>
      </c>
      <c r="P21" s="53">
        <v>6366497.0547588002</v>
      </c>
      <c r="Q21" s="53">
        <v>6423569.0301258005</v>
      </c>
      <c r="R21" s="39">
        <v>6099441.7244699514</v>
      </c>
      <c r="T21" s="18"/>
      <c r="U21" s="18"/>
    </row>
    <row r="22" spans="1:21" ht="12.75" x14ac:dyDescent="0.2">
      <c r="A22" s="14">
        <v>10</v>
      </c>
      <c r="B22" s="14">
        <v>379</v>
      </c>
      <c r="C22" s="21" t="s">
        <v>33</v>
      </c>
      <c r="D22" s="48">
        <v>2.1999999999999999E-2</v>
      </c>
      <c r="E22" s="52">
        <v>19487316.672034327</v>
      </c>
      <c r="F22" s="53">
        <v>19689144.252800595</v>
      </c>
      <c r="G22" s="53">
        <v>19891201.22023353</v>
      </c>
      <c r="H22" s="53">
        <v>20093487.574333131</v>
      </c>
      <c r="I22" s="53">
        <v>20296003.3150994</v>
      </c>
      <c r="J22" s="53">
        <v>20498748.442532334</v>
      </c>
      <c r="K22" s="53">
        <v>20654015.332631934</v>
      </c>
      <c r="L22" s="53">
        <v>20785920.053137537</v>
      </c>
      <c r="M22" s="53">
        <v>20898748.727063805</v>
      </c>
      <c r="N22" s="53">
        <v>21106905.261376739</v>
      </c>
      <c r="O22" s="53">
        <v>21315291.182356339</v>
      </c>
      <c r="P22" s="53">
        <v>21523906.490002606</v>
      </c>
      <c r="Q22" s="53">
        <v>21492591.18431554</v>
      </c>
      <c r="R22" s="39">
        <v>20594867.669839833</v>
      </c>
      <c r="T22" s="18"/>
      <c r="U22" s="18"/>
    </row>
    <row r="23" spans="1:21" ht="12.75" x14ac:dyDescent="0.2">
      <c r="A23" s="14">
        <v>11</v>
      </c>
      <c r="B23" s="14">
        <v>380</v>
      </c>
      <c r="C23" s="37" t="s">
        <v>34</v>
      </c>
      <c r="D23" s="48">
        <v>4.2999999999999997E-2</v>
      </c>
      <c r="E23" s="52">
        <v>42441602.101600066</v>
      </c>
      <c r="F23" s="53">
        <v>42685574.578139231</v>
      </c>
      <c r="G23" s="53">
        <v>42929547.054678395</v>
      </c>
      <c r="H23" s="53">
        <v>43173519.53121756</v>
      </c>
      <c r="I23" s="53">
        <v>43417492.007756725</v>
      </c>
      <c r="J23" s="53">
        <v>43661464.48429589</v>
      </c>
      <c r="K23" s="53">
        <v>43905436.960835055</v>
      </c>
      <c r="L23" s="53">
        <v>44149409.437374219</v>
      </c>
      <c r="M23" s="53">
        <v>44393381.913913384</v>
      </c>
      <c r="N23" s="53">
        <v>44637354.390452549</v>
      </c>
      <c r="O23" s="53">
        <v>44881326.866991714</v>
      </c>
      <c r="P23" s="53">
        <v>45125299.343530878</v>
      </c>
      <c r="Q23" s="53">
        <v>45369271.820070043</v>
      </c>
      <c r="R23" s="39">
        <v>43905436.960835055</v>
      </c>
      <c r="T23" s="18"/>
      <c r="U23" s="18"/>
    </row>
    <row r="24" spans="1:21" ht="12.75" x14ac:dyDescent="0.2">
      <c r="A24" s="14">
        <v>12</v>
      </c>
      <c r="B24" s="14">
        <v>380.02</v>
      </c>
      <c r="C24" s="18" t="s">
        <v>35</v>
      </c>
      <c r="D24" s="48">
        <v>3.1E-2</v>
      </c>
      <c r="E24" s="52">
        <v>211877747.51803452</v>
      </c>
      <c r="F24" s="53">
        <v>212580651.11472964</v>
      </c>
      <c r="G24" s="53">
        <v>213295931.09564358</v>
      </c>
      <c r="H24" s="53">
        <v>214023592.98001304</v>
      </c>
      <c r="I24" s="53">
        <v>214763636.767838</v>
      </c>
      <c r="J24" s="53">
        <v>215516062.45911846</v>
      </c>
      <c r="K24" s="53">
        <v>216280870.05385441</v>
      </c>
      <c r="L24" s="53">
        <v>217058059.55204585</v>
      </c>
      <c r="M24" s="53">
        <v>217847630.95369279</v>
      </c>
      <c r="N24" s="53">
        <v>218649584.25879523</v>
      </c>
      <c r="O24" s="53">
        <v>219463919.46735319</v>
      </c>
      <c r="P24" s="53">
        <v>220290636.57936665</v>
      </c>
      <c r="Q24" s="53">
        <v>221130215.59483561</v>
      </c>
      <c r="R24" s="39">
        <v>216367579.87656319</v>
      </c>
      <c r="T24" s="18"/>
      <c r="U24" s="18"/>
    </row>
    <row r="25" spans="1:21" ht="12.75" x14ac:dyDescent="0.2">
      <c r="A25" s="14">
        <v>13</v>
      </c>
      <c r="B25" s="14">
        <v>381</v>
      </c>
      <c r="C25" s="18" t="s">
        <v>36</v>
      </c>
      <c r="D25" s="48">
        <v>4.7E-2</v>
      </c>
      <c r="E25" s="52">
        <v>41990333.264870122</v>
      </c>
      <c r="F25" s="53">
        <v>42308655.484138153</v>
      </c>
      <c r="G25" s="53">
        <v>42621832.600406185</v>
      </c>
      <c r="H25" s="53">
        <v>42868903.360340886</v>
      </c>
      <c r="I25" s="53">
        <v>43190320.386275589</v>
      </c>
      <c r="J25" s="53">
        <v>43447318.435076959</v>
      </c>
      <c r="K25" s="53">
        <v>43779000.225718327</v>
      </c>
      <c r="L25" s="53">
        <v>44114322.534394361</v>
      </c>
      <c r="M25" s="53">
        <v>44385295.610943995</v>
      </c>
      <c r="N25" s="53">
        <v>44730966.378335014</v>
      </c>
      <c r="O25" s="53">
        <v>45080280.453560978</v>
      </c>
      <c r="P25" s="53">
        <v>45365245.854620598</v>
      </c>
      <c r="Q25" s="53">
        <v>45724877.058113612</v>
      </c>
      <c r="R25" s="39">
        <v>43815950.126676515</v>
      </c>
      <c r="T25" s="18"/>
      <c r="U25" s="18"/>
    </row>
    <row r="26" spans="1:21" ht="12.75" x14ac:dyDescent="0.2">
      <c r="A26" s="14">
        <v>14</v>
      </c>
      <c r="B26" s="14">
        <v>382</v>
      </c>
      <c r="C26" s="18" t="s">
        <v>37</v>
      </c>
      <c r="D26" s="48">
        <v>2.7E-2</v>
      </c>
      <c r="E26" s="52">
        <v>38080014.486180432</v>
      </c>
      <c r="F26" s="53">
        <v>38162989.581398949</v>
      </c>
      <c r="G26" s="53">
        <v>38248919.322848313</v>
      </c>
      <c r="H26" s="53">
        <v>38337402.097062565</v>
      </c>
      <c r="I26" s="53">
        <v>38428357.581348516</v>
      </c>
      <c r="J26" s="53">
        <v>38521769.711167529</v>
      </c>
      <c r="K26" s="53">
        <v>38617635.273611873</v>
      </c>
      <c r="L26" s="53">
        <v>38715953.626100004</v>
      </c>
      <c r="M26" s="53">
        <v>38816724.640115611</v>
      </c>
      <c r="N26" s="53">
        <v>38919948.289955437</v>
      </c>
      <c r="O26" s="53">
        <v>39025624.570478819</v>
      </c>
      <c r="P26" s="53">
        <v>39133753.480657637</v>
      </c>
      <c r="Q26" s="53">
        <v>39220335.020286262</v>
      </c>
      <c r="R26" s="39">
        <v>38633032.898554757</v>
      </c>
      <c r="T26" s="18"/>
      <c r="U26" s="18"/>
    </row>
    <row r="27" spans="1:21" ht="12.75" x14ac:dyDescent="0.2">
      <c r="A27" s="14">
        <v>15</v>
      </c>
      <c r="B27" s="14">
        <v>383</v>
      </c>
      <c r="C27" s="21" t="s">
        <v>38</v>
      </c>
      <c r="D27" s="48">
        <v>2.1000000000000001E-2</v>
      </c>
      <c r="E27" s="52">
        <v>9389570.7072937917</v>
      </c>
      <c r="F27" s="53">
        <v>9419397.2925909925</v>
      </c>
      <c r="G27" s="53">
        <v>9449354.9992022943</v>
      </c>
      <c r="H27" s="53">
        <v>9479443.8271276951</v>
      </c>
      <c r="I27" s="53">
        <v>9509663.7763671968</v>
      </c>
      <c r="J27" s="53">
        <v>9540014.8469207976</v>
      </c>
      <c r="K27" s="53">
        <v>9570585.0843884982</v>
      </c>
      <c r="L27" s="53">
        <v>9601196.6256525982</v>
      </c>
      <c r="M27" s="53">
        <v>9631939.2882307991</v>
      </c>
      <c r="N27" s="53">
        <v>9662813.0721230991</v>
      </c>
      <c r="O27" s="53">
        <v>9693817.9773295</v>
      </c>
      <c r="P27" s="53">
        <v>9724954.00385</v>
      </c>
      <c r="Q27" s="53">
        <v>9756397.2436845992</v>
      </c>
      <c r="R27" s="39">
        <v>9571472.9803662971</v>
      </c>
      <c r="T27" s="18"/>
      <c r="U27" s="18"/>
    </row>
    <row r="28" spans="1:21" ht="12.75" x14ac:dyDescent="0.2">
      <c r="A28" s="14">
        <v>16</v>
      </c>
      <c r="B28" s="14">
        <v>384</v>
      </c>
      <c r="C28" s="21" t="s">
        <v>39</v>
      </c>
      <c r="D28" s="48">
        <v>2.4E-2</v>
      </c>
      <c r="E28" s="52">
        <v>16188800.553669995</v>
      </c>
      <c r="F28" s="53">
        <v>16266154.863529995</v>
      </c>
      <c r="G28" s="53">
        <v>16343509.173389995</v>
      </c>
      <c r="H28" s="53">
        <v>16420863.483249996</v>
      </c>
      <c r="I28" s="53">
        <v>16498217.793109996</v>
      </c>
      <c r="J28" s="53">
        <v>16575572.102969997</v>
      </c>
      <c r="K28" s="53">
        <v>16652926.412829997</v>
      </c>
      <c r="L28" s="53">
        <v>16730280.722689997</v>
      </c>
      <c r="M28" s="53">
        <v>16807635.032549996</v>
      </c>
      <c r="N28" s="53">
        <v>16884989.342409994</v>
      </c>
      <c r="O28" s="53">
        <v>16962343.652269993</v>
      </c>
      <c r="P28" s="53">
        <v>17039697.962129992</v>
      </c>
      <c r="Q28" s="53">
        <v>17117052.27198999</v>
      </c>
      <c r="R28" s="39">
        <v>16652926.412829995</v>
      </c>
      <c r="T28" s="18"/>
      <c r="U28" s="18"/>
    </row>
    <row r="29" spans="1:21" ht="12.75" x14ac:dyDescent="0.2">
      <c r="A29" s="14">
        <v>17</v>
      </c>
      <c r="B29" s="14">
        <v>385</v>
      </c>
      <c r="C29" s="21" t="s">
        <v>40</v>
      </c>
      <c r="D29" s="48">
        <v>2.1999999999999999E-2</v>
      </c>
      <c r="E29" s="52">
        <v>7331118.032720007</v>
      </c>
      <c r="F29" s="53">
        <v>7358978.8815600071</v>
      </c>
      <c r="G29" s="53">
        <v>7386839.7304000072</v>
      </c>
      <c r="H29" s="53">
        <v>7414700.5792400073</v>
      </c>
      <c r="I29" s="53">
        <v>7442561.4280800074</v>
      </c>
      <c r="J29" s="53">
        <v>7470422.2769200075</v>
      </c>
      <c r="K29" s="53">
        <v>7498283.1257600076</v>
      </c>
      <c r="L29" s="53">
        <v>7526143.9746000078</v>
      </c>
      <c r="M29" s="53">
        <v>7554004.8234400079</v>
      </c>
      <c r="N29" s="53">
        <v>7581865.672280008</v>
      </c>
      <c r="O29" s="53">
        <v>7609726.5211200081</v>
      </c>
      <c r="P29" s="53">
        <v>7637587.3699600082</v>
      </c>
      <c r="Q29" s="53">
        <v>7665448.2188000083</v>
      </c>
      <c r="R29" s="39">
        <v>7498283.1257600086</v>
      </c>
      <c r="T29" s="18"/>
      <c r="U29" s="18"/>
    </row>
    <row r="30" spans="1:21" ht="12.75" x14ac:dyDescent="0.2">
      <c r="A30" s="14">
        <v>18</v>
      </c>
      <c r="B30" s="14">
        <v>387</v>
      </c>
      <c r="C30" s="18" t="s">
        <v>41</v>
      </c>
      <c r="D30" s="48">
        <v>0.03</v>
      </c>
      <c r="E30" s="52">
        <v>5833154.0609000009</v>
      </c>
      <c r="F30" s="53">
        <v>5866733.6684750011</v>
      </c>
      <c r="G30" s="53">
        <v>5900313.2760500014</v>
      </c>
      <c r="H30" s="53">
        <v>5933892.8836250016</v>
      </c>
      <c r="I30" s="53">
        <v>5967472.4912000019</v>
      </c>
      <c r="J30" s="53">
        <v>6001052.0987750022</v>
      </c>
      <c r="K30" s="53">
        <v>6034631.7063500024</v>
      </c>
      <c r="L30" s="53">
        <v>6068211.3139250027</v>
      </c>
      <c r="M30" s="53">
        <v>6101790.921500003</v>
      </c>
      <c r="N30" s="53">
        <v>6135370.5290750032</v>
      </c>
      <c r="O30" s="53">
        <v>6168950.1366500035</v>
      </c>
      <c r="P30" s="53">
        <v>6202529.7442250038</v>
      </c>
      <c r="Q30" s="53">
        <v>6236109.351800004</v>
      </c>
      <c r="R30" s="39">
        <v>6034631.7063500034</v>
      </c>
      <c r="T30" s="18"/>
      <c r="U30" s="18"/>
    </row>
    <row r="31" spans="1:21" ht="12.75" x14ac:dyDescent="0.2">
      <c r="A31" s="14">
        <v>19</v>
      </c>
      <c r="B31" s="14">
        <v>390</v>
      </c>
      <c r="C31" s="37" t="s">
        <v>42</v>
      </c>
      <c r="D31" s="48">
        <v>4.1000000000000002E-2</v>
      </c>
      <c r="E31" s="52">
        <v>-18293.201998400094</v>
      </c>
      <c r="F31" s="53">
        <v>-16486.096483466761</v>
      </c>
      <c r="G31" s="53">
        <v>-14678.990968533428</v>
      </c>
      <c r="H31" s="53">
        <v>-12871.885453600094</v>
      </c>
      <c r="I31" s="53">
        <v>-11064.779938666761</v>
      </c>
      <c r="J31" s="53">
        <v>-9257.6744237334278</v>
      </c>
      <c r="K31" s="53">
        <v>-7450.5689088000945</v>
      </c>
      <c r="L31" s="53">
        <v>-5643.4633938667612</v>
      </c>
      <c r="M31" s="53">
        <v>-3836.3578789334279</v>
      </c>
      <c r="N31" s="53">
        <v>-2029.2523640000945</v>
      </c>
      <c r="O31" s="53">
        <v>-222.14684906676121</v>
      </c>
      <c r="P31" s="53">
        <v>1584.9586658665721</v>
      </c>
      <c r="Q31" s="53">
        <v>3392.0641807999054</v>
      </c>
      <c r="R31" s="39">
        <v>-7450.5689088000954</v>
      </c>
      <c r="T31" s="18"/>
      <c r="U31" s="18"/>
    </row>
    <row r="32" spans="1:21" ht="12.75" x14ac:dyDescent="0.2">
      <c r="A32" s="14">
        <v>20</v>
      </c>
      <c r="B32" s="14">
        <v>391</v>
      </c>
      <c r="C32" s="37" t="s">
        <v>44</v>
      </c>
      <c r="D32" s="48">
        <v>6.3E-2</v>
      </c>
      <c r="E32" s="52">
        <v>1114167.3792016271</v>
      </c>
      <c r="F32" s="53">
        <v>1125465.1152841272</v>
      </c>
      <c r="G32" s="53">
        <v>1136779.4761741271</v>
      </c>
      <c r="H32" s="53">
        <v>1148110.462081627</v>
      </c>
      <c r="I32" s="53">
        <v>1159458.0730066269</v>
      </c>
      <c r="J32" s="53">
        <v>1170822.3089491269</v>
      </c>
      <c r="K32" s="53">
        <v>1182203.1699091268</v>
      </c>
      <c r="L32" s="53">
        <v>1193600.6558866268</v>
      </c>
      <c r="M32" s="53">
        <v>1205014.7668816268</v>
      </c>
      <c r="N32" s="53">
        <v>1216445.5028941268</v>
      </c>
      <c r="O32" s="53">
        <v>1227905.9889241268</v>
      </c>
      <c r="P32" s="53">
        <v>1239383.0999716269</v>
      </c>
      <c r="Q32" s="53">
        <v>1250876.8360366269</v>
      </c>
      <c r="R32" s="39">
        <v>1182325.6027077807</v>
      </c>
      <c r="T32" s="18"/>
      <c r="U32" s="18"/>
    </row>
    <row r="33" spans="1:21" ht="12.75" x14ac:dyDescent="0.2">
      <c r="A33" s="14">
        <v>21</v>
      </c>
      <c r="B33" s="14">
        <v>391.01</v>
      </c>
      <c r="C33" s="37" t="s">
        <v>45</v>
      </c>
      <c r="D33" s="48">
        <v>8.1000000000000003E-2</v>
      </c>
      <c r="E33" s="52">
        <v>3431578.3103643847</v>
      </c>
      <c r="F33" s="53">
        <v>3471615.1149024493</v>
      </c>
      <c r="G33" s="53">
        <v>3511826.5091220625</v>
      </c>
      <c r="H33" s="53">
        <v>3552228.5618139855</v>
      </c>
      <c r="I33" s="53">
        <v>3592810.7140363702</v>
      </c>
      <c r="J33" s="53">
        <v>3633579.2226508474</v>
      </c>
      <c r="K33" s="53">
        <v>3674520.6213297429</v>
      </c>
      <c r="L33" s="53">
        <v>3716670.6908075223</v>
      </c>
      <c r="M33" s="53">
        <v>3758996.4920810782</v>
      </c>
      <c r="N33" s="53">
        <v>3801494.9133997895</v>
      </c>
      <c r="O33" s="53">
        <v>3844258.3757635318</v>
      </c>
      <c r="P33" s="53">
        <v>3887193.7764222804</v>
      </c>
      <c r="Q33" s="53">
        <v>3930307.0418760302</v>
      </c>
      <c r="R33" s="39">
        <v>3677467.7188130836</v>
      </c>
      <c r="T33" s="18"/>
      <c r="U33" s="18"/>
    </row>
    <row r="34" spans="1:21" ht="12.75" x14ac:dyDescent="0.2">
      <c r="A34" s="14">
        <v>22</v>
      </c>
      <c r="B34" s="14">
        <v>391.02</v>
      </c>
      <c r="C34" s="37" t="s">
        <v>46</v>
      </c>
      <c r="D34" s="48">
        <v>6.2E-2</v>
      </c>
      <c r="E34" s="52">
        <v>965279.09392999916</v>
      </c>
      <c r="F34" s="53">
        <v>973182.40851166588</v>
      </c>
      <c r="G34" s="53">
        <v>981085.72309333249</v>
      </c>
      <c r="H34" s="53">
        <v>988989.0376749991</v>
      </c>
      <c r="I34" s="53">
        <v>996892.3522566657</v>
      </c>
      <c r="J34" s="53">
        <v>1004795.6668383323</v>
      </c>
      <c r="K34" s="53">
        <v>1012698.9814199989</v>
      </c>
      <c r="L34" s="53">
        <v>1020602.2960016655</v>
      </c>
      <c r="M34" s="53">
        <v>1028505.6105833321</v>
      </c>
      <c r="N34" s="53">
        <v>1036408.9251649987</v>
      </c>
      <c r="O34" s="53">
        <v>1044312.2397466653</v>
      </c>
      <c r="P34" s="53">
        <v>1052215.554328332</v>
      </c>
      <c r="Q34" s="53">
        <v>1060118.8689099986</v>
      </c>
      <c r="R34" s="39">
        <v>1012698.9814199989</v>
      </c>
      <c r="T34" s="18"/>
      <c r="U34" s="18"/>
    </row>
    <row r="35" spans="1:21" ht="12.75" x14ac:dyDescent="0.2">
      <c r="A35" s="14">
        <v>23</v>
      </c>
      <c r="B35" s="14">
        <v>391.03</v>
      </c>
      <c r="C35" s="21" t="s">
        <v>44</v>
      </c>
      <c r="D35" s="48">
        <v>0</v>
      </c>
      <c r="E35" s="52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39">
        <v>0</v>
      </c>
      <c r="T35" s="18"/>
      <c r="U35" s="18"/>
    </row>
    <row r="36" spans="1:21" ht="12.75" x14ac:dyDescent="0.2">
      <c r="A36" s="14">
        <v>24</v>
      </c>
      <c r="B36" s="14">
        <v>392.01</v>
      </c>
      <c r="C36" s="21" t="s">
        <v>47</v>
      </c>
      <c r="D36" s="48">
        <v>0.10100000000000001</v>
      </c>
      <c r="E36" s="52">
        <v>6058634.4224653952</v>
      </c>
      <c r="F36" s="53">
        <v>6188096.0142462216</v>
      </c>
      <c r="G36" s="53">
        <v>6320653.3703517206</v>
      </c>
      <c r="H36" s="53">
        <v>6456141.8231888199</v>
      </c>
      <c r="I36" s="53">
        <v>6594932.4392389068</v>
      </c>
      <c r="J36" s="53">
        <v>6749791.7884649243</v>
      </c>
      <c r="K36" s="53">
        <v>6906120.1813854612</v>
      </c>
      <c r="L36" s="53">
        <v>7098237.208088235</v>
      </c>
      <c r="M36" s="53">
        <v>7276049.8354141228</v>
      </c>
      <c r="N36" s="53">
        <v>7457809.9267313005</v>
      </c>
      <c r="O36" s="53">
        <v>7646071.4547134032</v>
      </c>
      <c r="P36" s="53">
        <v>7836821.1472284906</v>
      </c>
      <c r="Q36" s="53">
        <v>8108218.9703835081</v>
      </c>
      <c r="R36" s="39">
        <v>6976736.8139923476</v>
      </c>
      <c r="T36" s="18"/>
      <c r="U36" s="18"/>
    </row>
    <row r="37" spans="1:21" ht="12.75" x14ac:dyDescent="0.2">
      <c r="A37" s="14">
        <v>25</v>
      </c>
      <c r="B37" s="14">
        <v>392.02</v>
      </c>
      <c r="C37" s="21" t="s">
        <v>48</v>
      </c>
      <c r="D37" s="48">
        <v>7.0999999999999994E-2</v>
      </c>
      <c r="E37" s="52">
        <v>8353208.6126399953</v>
      </c>
      <c r="F37" s="53">
        <v>8458546.9028891623</v>
      </c>
      <c r="G37" s="53">
        <v>8563885.1931383293</v>
      </c>
      <c r="H37" s="53">
        <v>8669223.4833874963</v>
      </c>
      <c r="I37" s="53">
        <v>8774561.7736366633</v>
      </c>
      <c r="J37" s="53">
        <v>8879900.0638858303</v>
      </c>
      <c r="K37" s="53">
        <v>8985238.3541349974</v>
      </c>
      <c r="L37" s="53">
        <v>9090576.6443841644</v>
      </c>
      <c r="M37" s="53">
        <v>9195914.9346333314</v>
      </c>
      <c r="N37" s="53">
        <v>9301253.2248824984</v>
      </c>
      <c r="O37" s="53">
        <v>9406591.5151316654</v>
      </c>
      <c r="P37" s="53">
        <v>9511929.8053808324</v>
      </c>
      <c r="Q37" s="53">
        <v>9617268.0956299994</v>
      </c>
      <c r="R37" s="39">
        <v>8985238.3541349992</v>
      </c>
      <c r="T37" s="18"/>
      <c r="U37" s="18"/>
    </row>
    <row r="38" spans="1:21" ht="12.75" x14ac:dyDescent="0.2">
      <c r="A38" s="14">
        <v>26</v>
      </c>
      <c r="B38" s="14">
        <v>392.04</v>
      </c>
      <c r="C38" s="21" t="s">
        <v>49</v>
      </c>
      <c r="D38" s="48">
        <v>2.4E-2</v>
      </c>
      <c r="E38" s="52">
        <v>821141.15773737081</v>
      </c>
      <c r="F38" s="53">
        <v>830364.40988038038</v>
      </c>
      <c r="G38" s="53">
        <v>839597.56930098229</v>
      </c>
      <c r="H38" s="53">
        <v>848840.71017710271</v>
      </c>
      <c r="I38" s="53">
        <v>858093.84734432679</v>
      </c>
      <c r="J38" s="53">
        <v>867360.1837697716</v>
      </c>
      <c r="K38" s="53">
        <v>876640.36004686053</v>
      </c>
      <c r="L38" s="53">
        <v>885934.50429427833</v>
      </c>
      <c r="M38" s="53">
        <v>895242.64213576191</v>
      </c>
      <c r="N38" s="53">
        <v>904564.77869605867</v>
      </c>
      <c r="O38" s="53">
        <v>913897.71500011801</v>
      </c>
      <c r="P38" s="53">
        <v>923240.81125292985</v>
      </c>
      <c r="Q38" s="53">
        <v>932593.93949549226</v>
      </c>
      <c r="R38" s="39">
        <v>876731.74070241791</v>
      </c>
      <c r="T38" s="18"/>
      <c r="U38" s="18"/>
    </row>
    <row r="39" spans="1:21" ht="12.75" x14ac:dyDescent="0.2">
      <c r="A39" s="14">
        <v>27</v>
      </c>
      <c r="B39" s="14">
        <v>392.05</v>
      </c>
      <c r="C39" s="21" t="s">
        <v>50</v>
      </c>
      <c r="D39" s="48">
        <v>5.6000000000000001E-2</v>
      </c>
      <c r="E39" s="52">
        <v>1267332.2891799987</v>
      </c>
      <c r="F39" s="53">
        <v>1279298.272253332</v>
      </c>
      <c r="G39" s="53">
        <v>1291264.2553266652</v>
      </c>
      <c r="H39" s="53">
        <v>1303230.2383999985</v>
      </c>
      <c r="I39" s="53">
        <v>1315196.2214733318</v>
      </c>
      <c r="J39" s="53">
        <v>1327162.2045466651</v>
      </c>
      <c r="K39" s="53">
        <v>1339128.1876199984</v>
      </c>
      <c r="L39" s="53">
        <v>1351094.1706933316</v>
      </c>
      <c r="M39" s="53">
        <v>1363060.1537666649</v>
      </c>
      <c r="N39" s="53">
        <v>1375026.1368399982</v>
      </c>
      <c r="O39" s="53">
        <v>1386992.1199133315</v>
      </c>
      <c r="P39" s="53">
        <v>1398958.1029866647</v>
      </c>
      <c r="Q39" s="53">
        <v>1410924.086059998</v>
      </c>
      <c r="R39" s="39">
        <v>1339128.1876199986</v>
      </c>
      <c r="T39" s="18"/>
      <c r="U39" s="18"/>
    </row>
    <row r="40" spans="1:21" ht="12.75" x14ac:dyDescent="0.2">
      <c r="A40" s="14">
        <v>28</v>
      </c>
      <c r="B40" s="14">
        <v>393</v>
      </c>
      <c r="C40" s="18" t="s">
        <v>51</v>
      </c>
      <c r="D40" s="48">
        <v>4.2999999999999997E-2</v>
      </c>
      <c r="E40" s="52">
        <v>591.86238000006733</v>
      </c>
      <c r="F40" s="53">
        <v>596.461194166734</v>
      </c>
      <c r="G40" s="53">
        <v>601.06000833340067</v>
      </c>
      <c r="H40" s="53">
        <v>605.65882250006734</v>
      </c>
      <c r="I40" s="53">
        <v>610.25763666673402</v>
      </c>
      <c r="J40" s="53">
        <v>614.85645083340069</v>
      </c>
      <c r="K40" s="53">
        <v>619.45526500006736</v>
      </c>
      <c r="L40" s="53">
        <v>624.05407916673403</v>
      </c>
      <c r="M40" s="53">
        <v>628.6528933334007</v>
      </c>
      <c r="N40" s="53">
        <v>633.25170750006737</v>
      </c>
      <c r="O40" s="53">
        <v>637.85052166673404</v>
      </c>
      <c r="P40" s="53">
        <v>642.44933583340071</v>
      </c>
      <c r="Q40" s="53">
        <v>647.04815000006738</v>
      </c>
      <c r="R40" s="39">
        <v>619.45526500006736</v>
      </c>
      <c r="T40" s="18"/>
      <c r="U40" s="18"/>
    </row>
    <row r="41" spans="1:21" ht="12.75" x14ac:dyDescent="0.2">
      <c r="A41" s="14">
        <v>29</v>
      </c>
      <c r="B41" s="14">
        <v>394</v>
      </c>
      <c r="C41" s="18" t="s">
        <v>52</v>
      </c>
      <c r="D41" s="48">
        <v>4.9000000000000002E-2</v>
      </c>
      <c r="E41" s="52">
        <v>4420844.3778393865</v>
      </c>
      <c r="F41" s="53">
        <v>4453707.2887227871</v>
      </c>
      <c r="G41" s="53">
        <v>4486673.6732328543</v>
      </c>
      <c r="H41" s="53">
        <v>4510919.5313695883</v>
      </c>
      <c r="I41" s="53">
        <v>4541707.2234663218</v>
      </c>
      <c r="J41" s="53">
        <v>4575145.8725230554</v>
      </c>
      <c r="K41" s="53">
        <v>4597135.7872064561</v>
      </c>
      <c r="L41" s="53">
        <v>4631036.7667031903</v>
      </c>
      <c r="M41" s="53">
        <v>4664982.4663265906</v>
      </c>
      <c r="N41" s="53">
        <v>4692669.2062433241</v>
      </c>
      <c r="O41" s="53">
        <v>4727053.5197867248</v>
      </c>
      <c r="P41" s="53">
        <v>4761977.3956234585</v>
      </c>
      <c r="Q41" s="53">
        <v>4792330.6773568587</v>
      </c>
      <c r="R41" s="39">
        <v>4604321.8297231235</v>
      </c>
      <c r="T41" s="18"/>
      <c r="U41" s="18"/>
    </row>
    <row r="42" spans="1:21" ht="12.75" x14ac:dyDescent="0.2">
      <c r="A42" s="14">
        <v>30</v>
      </c>
      <c r="B42" s="14">
        <v>394.01</v>
      </c>
      <c r="C42" s="21" t="s">
        <v>53</v>
      </c>
      <c r="D42" s="48">
        <v>5.0999999999999997E-2</v>
      </c>
      <c r="E42" s="52">
        <v>795268.96250000119</v>
      </c>
      <c r="F42" s="53">
        <v>809046.58185750118</v>
      </c>
      <c r="G42" s="53">
        <v>822824.20121500106</v>
      </c>
      <c r="H42" s="53">
        <v>836601.82057250105</v>
      </c>
      <c r="I42" s="53">
        <v>850379.43993000104</v>
      </c>
      <c r="J42" s="53">
        <v>864157.05928750103</v>
      </c>
      <c r="K42" s="53">
        <v>877934.67864500103</v>
      </c>
      <c r="L42" s="53">
        <v>891712.2980025009</v>
      </c>
      <c r="M42" s="53">
        <v>905489.91736000089</v>
      </c>
      <c r="N42" s="53">
        <v>919267.53671750089</v>
      </c>
      <c r="O42" s="53">
        <v>933045.15607500088</v>
      </c>
      <c r="P42" s="53">
        <v>946822.77543250087</v>
      </c>
      <c r="Q42" s="53">
        <v>960600.39479000075</v>
      </c>
      <c r="R42" s="39">
        <v>877934.67864500114</v>
      </c>
      <c r="T42" s="18"/>
      <c r="U42" s="18"/>
    </row>
    <row r="43" spans="1:21" ht="12.75" x14ac:dyDescent="0.2">
      <c r="A43" s="14">
        <v>31</v>
      </c>
      <c r="B43" s="55">
        <v>395</v>
      </c>
      <c r="C43" s="2" t="s">
        <v>89</v>
      </c>
      <c r="D43" s="48">
        <v>0.05</v>
      </c>
      <c r="E43" s="52">
        <v>1.4915713109076023E-10</v>
      </c>
      <c r="F43" s="53">
        <v>1.4915713109076023E-10</v>
      </c>
      <c r="G43" s="53">
        <v>1.4915713109076023E-10</v>
      </c>
      <c r="H43" s="53">
        <v>1.4915713109076023E-10</v>
      </c>
      <c r="I43" s="53">
        <v>1.4915713109076023E-10</v>
      </c>
      <c r="J43" s="53">
        <v>1.4915713109076023E-10</v>
      </c>
      <c r="K43" s="53">
        <v>1.4915713109076023E-10</v>
      </c>
      <c r="L43" s="53">
        <v>1.4915713109076023E-10</v>
      </c>
      <c r="M43" s="53">
        <v>1.4915713109076023E-10</v>
      </c>
      <c r="N43" s="53">
        <v>1.4915713109076023E-10</v>
      </c>
      <c r="O43" s="53">
        <v>1.4915713109076023E-10</v>
      </c>
      <c r="P43" s="53">
        <v>1.4915713109076023E-10</v>
      </c>
      <c r="Q43" s="53">
        <v>1.4915713109076023E-10</v>
      </c>
      <c r="R43" s="39">
        <v>1.4915713109076023E-10</v>
      </c>
      <c r="T43" s="18"/>
      <c r="U43" s="18"/>
    </row>
    <row r="44" spans="1:21" ht="12.75" x14ac:dyDescent="0.2">
      <c r="A44" s="14">
        <v>32</v>
      </c>
      <c r="B44" s="14">
        <v>396</v>
      </c>
      <c r="C44" s="18" t="s">
        <v>54</v>
      </c>
      <c r="D44" s="48">
        <v>3.6999999999999998E-2</v>
      </c>
      <c r="E44" s="52">
        <v>2121059.1343065533</v>
      </c>
      <c r="F44" s="53">
        <v>2129083.1486754529</v>
      </c>
      <c r="G44" s="53">
        <v>2129419.1658243262</v>
      </c>
      <c r="H44" s="53">
        <v>2137345.8402185543</v>
      </c>
      <c r="I44" s="53">
        <v>2138839.9829645464</v>
      </c>
      <c r="J44" s="53">
        <v>2118020.6510591316</v>
      </c>
      <c r="K44" s="53">
        <v>2094770.650094582</v>
      </c>
      <c r="L44" s="53">
        <v>2102027.3943533255</v>
      </c>
      <c r="M44" s="53">
        <v>2113745.4863460874</v>
      </c>
      <c r="N44" s="53">
        <v>2125742.5125750131</v>
      </c>
      <c r="O44" s="53">
        <v>2138484.6836738652</v>
      </c>
      <c r="P44" s="53">
        <v>2151594.5484360624</v>
      </c>
      <c r="Q44" s="53">
        <v>2164797.8111802889</v>
      </c>
      <c r="R44" s="39">
        <v>2128071.6161313686</v>
      </c>
      <c r="T44" s="18"/>
      <c r="U44" s="18"/>
    </row>
    <row r="45" spans="1:21" ht="12.75" x14ac:dyDescent="0.2">
      <c r="A45" s="14">
        <v>33</v>
      </c>
      <c r="B45" s="14">
        <v>397</v>
      </c>
      <c r="C45" s="37" t="s">
        <v>55</v>
      </c>
      <c r="D45" s="48">
        <v>7.6999999999999999E-2</v>
      </c>
      <c r="E45" s="52">
        <v>2936319.9008156699</v>
      </c>
      <c r="F45" s="53">
        <v>2955667.8471949701</v>
      </c>
      <c r="G45" s="53">
        <v>2975015.7935742703</v>
      </c>
      <c r="H45" s="53">
        <v>2994363.7399535705</v>
      </c>
      <c r="I45" s="53">
        <v>3013711.6863328707</v>
      </c>
      <c r="J45" s="53">
        <v>3013711.6863328707</v>
      </c>
      <c r="K45" s="53">
        <v>3013711.6863328707</v>
      </c>
      <c r="L45" s="53">
        <v>3013711.6863328707</v>
      </c>
      <c r="M45" s="53">
        <v>3013711.6863328707</v>
      </c>
      <c r="N45" s="53">
        <v>3013711.6863328707</v>
      </c>
      <c r="O45" s="53">
        <v>3013711.6863328707</v>
      </c>
      <c r="P45" s="53">
        <v>3013711.6863328707</v>
      </c>
      <c r="Q45" s="53">
        <v>3012751.6863328707</v>
      </c>
      <c r="R45" s="39">
        <v>2998754.8045026404</v>
      </c>
      <c r="T45" s="18"/>
      <c r="U45" s="18"/>
    </row>
    <row r="46" spans="1:21" ht="12.75" x14ac:dyDescent="0.2">
      <c r="A46" s="14">
        <v>34</v>
      </c>
      <c r="B46" s="14">
        <v>398</v>
      </c>
      <c r="C46" s="18" t="s">
        <v>56</v>
      </c>
      <c r="D46" s="48">
        <v>4.4999999999999998E-2</v>
      </c>
      <c r="E46" s="52">
        <v>211978.84817832071</v>
      </c>
      <c r="F46" s="53">
        <v>213479.92924202493</v>
      </c>
      <c r="G46" s="53">
        <v>215822.97438196576</v>
      </c>
      <c r="H46" s="53">
        <v>217065.68693715395</v>
      </c>
      <c r="I46" s="53">
        <v>218058.80757539158</v>
      </c>
      <c r="J46" s="53">
        <v>220448.62443023911</v>
      </c>
      <c r="K46" s="53">
        <v>220761.0551284086</v>
      </c>
      <c r="L46" s="53">
        <v>223139.40319524251</v>
      </c>
      <c r="M46" s="53">
        <v>224822.20933580931</v>
      </c>
      <c r="N46" s="53">
        <v>225689.48169112267</v>
      </c>
      <c r="O46" s="53">
        <v>228340.96188938533</v>
      </c>
      <c r="P46" s="53">
        <v>231360.55825623785</v>
      </c>
      <c r="Q46" s="53">
        <v>234465.05245680836</v>
      </c>
      <c r="R46" s="39">
        <v>221956.43020754697</v>
      </c>
      <c r="T46" s="18"/>
      <c r="U46" s="18"/>
    </row>
    <row r="47" spans="1:21" ht="12.75" x14ac:dyDescent="0.2">
      <c r="A47" s="14"/>
      <c r="T47" s="18"/>
      <c r="U47" s="18"/>
    </row>
    <row r="48" spans="1:21" ht="12.75" x14ac:dyDescent="0.2">
      <c r="A48" s="14"/>
      <c r="B48" s="11"/>
      <c r="C48" s="37"/>
      <c r="D48" s="56"/>
      <c r="E48" s="49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1"/>
      <c r="T48" s="18"/>
      <c r="U48" s="18"/>
    </row>
    <row r="49" spans="1:21" ht="12.75" x14ac:dyDescent="0.2">
      <c r="A49" s="14"/>
      <c r="B49" s="11"/>
      <c r="C49" s="37"/>
      <c r="D49" s="56"/>
      <c r="E49" s="49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1"/>
      <c r="S49" s="58"/>
      <c r="T49" s="18"/>
      <c r="U49" s="18"/>
    </row>
    <row r="50" spans="1:21" ht="12.75" x14ac:dyDescent="0.2">
      <c r="A50" s="14">
        <v>35</v>
      </c>
      <c r="B50" s="11"/>
      <c r="C50" s="37" t="s">
        <v>90</v>
      </c>
      <c r="D50" s="56"/>
      <c r="E50" s="59">
        <v>856921382.32605278</v>
      </c>
      <c r="F50" s="59">
        <v>861169278.98733044</v>
      </c>
      <c r="G50" s="59">
        <v>865430018.79309821</v>
      </c>
      <c r="H50" s="59">
        <v>869585141.18998873</v>
      </c>
      <c r="I50" s="59">
        <v>873904508.31877601</v>
      </c>
      <c r="J50" s="59">
        <v>878126765.8289932</v>
      </c>
      <c r="K50" s="59">
        <v>882387879.03177738</v>
      </c>
      <c r="L50" s="59">
        <v>886888199.33280289</v>
      </c>
      <c r="M50" s="59">
        <v>891173769.95711541</v>
      </c>
      <c r="N50" s="59">
        <v>894939601.39157951</v>
      </c>
      <c r="O50" s="59">
        <v>899619093.64091539</v>
      </c>
      <c r="P50" s="59">
        <v>904375829.65389061</v>
      </c>
      <c r="Q50" s="59">
        <v>908194598.1816057</v>
      </c>
      <c r="R50" s="60">
        <v>882516621</v>
      </c>
      <c r="S50" s="58"/>
      <c r="T50" s="18"/>
      <c r="U50" s="18"/>
    </row>
    <row r="51" spans="1:21" ht="12.75" x14ac:dyDescent="0.2">
      <c r="A51" s="11"/>
      <c r="B51" s="11"/>
      <c r="C51" s="18"/>
      <c r="D51" s="18"/>
      <c r="E51" s="58"/>
      <c r="F51" s="61"/>
      <c r="G51" s="61"/>
      <c r="H51" s="61"/>
      <c r="I51" s="61"/>
      <c r="J51" s="61"/>
      <c r="K51" s="61"/>
      <c r="L51" s="58"/>
      <c r="M51" s="61"/>
      <c r="N51" s="61"/>
      <c r="O51" s="61"/>
      <c r="P51" s="61"/>
      <c r="Q51" s="61"/>
      <c r="R51" s="61"/>
      <c r="S51" s="18"/>
      <c r="T51" s="18"/>
      <c r="U51" s="18"/>
    </row>
    <row r="52" spans="1:21" ht="12.75" x14ac:dyDescent="0.2">
      <c r="A52" s="14">
        <v>36</v>
      </c>
      <c r="B52" s="11" t="s">
        <v>91</v>
      </c>
      <c r="C52" s="37" t="s">
        <v>92</v>
      </c>
      <c r="D52" s="18"/>
      <c r="E52" s="62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2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18"/>
      <c r="T52" s="18"/>
      <c r="U52" s="18"/>
    </row>
    <row r="53" spans="1:21" ht="12.75" x14ac:dyDescent="0.2">
      <c r="A53" s="11"/>
      <c r="B53" s="11"/>
      <c r="C53" s="18"/>
      <c r="D53" s="18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58"/>
      <c r="R53" s="58"/>
      <c r="S53" s="18"/>
      <c r="T53" s="18"/>
      <c r="U53" s="18"/>
    </row>
    <row r="54" spans="1:21" ht="12.75" x14ac:dyDescent="0.2">
      <c r="A54" s="14">
        <v>37</v>
      </c>
      <c r="B54" s="11" t="s">
        <v>93</v>
      </c>
      <c r="C54" s="18" t="s">
        <v>94</v>
      </c>
      <c r="D54" s="18"/>
      <c r="E54" s="54">
        <v>856921382.32605278</v>
      </c>
      <c r="F54" s="64">
        <v>861169278.98733044</v>
      </c>
      <c r="G54" s="64">
        <v>865430018.79309821</v>
      </c>
      <c r="H54" s="64">
        <v>869585141.18998873</v>
      </c>
      <c r="I54" s="64">
        <v>873904508.31877601</v>
      </c>
      <c r="J54" s="64">
        <v>878126765.8289932</v>
      </c>
      <c r="K54" s="64">
        <v>882387879.03177738</v>
      </c>
      <c r="L54" s="64">
        <v>886888199.33280289</v>
      </c>
      <c r="M54" s="64">
        <v>891173769.95711541</v>
      </c>
      <c r="N54" s="64">
        <v>894939601.39157951</v>
      </c>
      <c r="O54" s="64">
        <v>899619093.64091539</v>
      </c>
      <c r="P54" s="64">
        <v>904375829.65389061</v>
      </c>
      <c r="Q54" s="64">
        <v>908194598.1816057</v>
      </c>
      <c r="R54" s="39">
        <v>882516621</v>
      </c>
      <c r="S54" s="18"/>
      <c r="T54" s="18"/>
      <c r="U54" s="18"/>
    </row>
    <row r="55" spans="1:21" ht="12.75" x14ac:dyDescent="0.2">
      <c r="A55" s="11">
        <v>38</v>
      </c>
      <c r="B55" s="18"/>
      <c r="C55" s="18" t="s">
        <v>95</v>
      </c>
      <c r="D55" s="18"/>
      <c r="E55" s="54">
        <v>37123051.08568351</v>
      </c>
      <c r="F55" s="64">
        <v>37736030.619574338</v>
      </c>
      <c r="G55" s="64">
        <v>38349240.491595179</v>
      </c>
      <c r="H55" s="64">
        <v>38962845.701746017</v>
      </c>
      <c r="I55" s="64">
        <v>39576846.250026837</v>
      </c>
      <c r="J55" s="64">
        <v>40191242.136437669</v>
      </c>
      <c r="K55" s="64">
        <v>40806033.360978514</v>
      </c>
      <c r="L55" s="64">
        <v>41421219.923649341</v>
      </c>
      <c r="M55" s="64">
        <v>42036801.82445018</v>
      </c>
      <c r="N55" s="64">
        <v>42662857.813381016</v>
      </c>
      <c r="O55" s="64">
        <v>43292572.01544185</v>
      </c>
      <c r="P55" s="64">
        <v>43923887.430632681</v>
      </c>
      <c r="Q55" s="64">
        <v>44559279.058953524</v>
      </c>
      <c r="R55" s="39">
        <v>40818608.285580806</v>
      </c>
      <c r="S55" s="18"/>
      <c r="T55" s="18"/>
      <c r="U55" s="18"/>
    </row>
    <row r="56" spans="1:21" ht="12.75" x14ac:dyDescent="0.2">
      <c r="A56" s="11"/>
      <c r="B56" s="18"/>
      <c r="C56" s="65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13.5" thickBot="1" x14ac:dyDescent="0.25">
      <c r="A57" s="11">
        <v>39</v>
      </c>
      <c r="B57" s="18"/>
      <c r="C57" s="21" t="s">
        <v>96</v>
      </c>
      <c r="D57" s="18"/>
      <c r="E57" s="66">
        <v>894044433.41173625</v>
      </c>
      <c r="F57" s="66">
        <v>898905309.60690475</v>
      </c>
      <c r="G57" s="66">
        <v>903779259.28469336</v>
      </c>
      <c r="H57" s="66">
        <v>908547986.89173472</v>
      </c>
      <c r="I57" s="66">
        <v>913481354.56880283</v>
      </c>
      <c r="J57" s="66">
        <v>918318007.96543086</v>
      </c>
      <c r="K57" s="66">
        <v>923193912.39275587</v>
      </c>
      <c r="L57" s="66">
        <v>928309419.2564522</v>
      </c>
      <c r="M57" s="66">
        <v>933210571.78156555</v>
      </c>
      <c r="N57" s="66">
        <v>937602459.20496058</v>
      </c>
      <c r="O57" s="66">
        <v>942911665.65635729</v>
      </c>
      <c r="P57" s="66">
        <v>948299717.08452332</v>
      </c>
      <c r="Q57" s="66">
        <v>952753877.24055922</v>
      </c>
      <c r="R57" s="66">
        <v>923335229.28558075</v>
      </c>
      <c r="S57" s="18"/>
      <c r="T57" s="18"/>
      <c r="U57" s="18"/>
    </row>
    <row r="58" spans="1:21" ht="13.5" thickTop="1" x14ac:dyDescent="0.2">
      <c r="A58" s="11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67"/>
      <c r="S58" s="18"/>
      <c r="T58" s="18"/>
      <c r="U58" s="18"/>
    </row>
    <row r="59" spans="1:21" ht="12.75" x14ac:dyDescent="0.2">
      <c r="A59" s="11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12.75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12.75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12.75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18"/>
      <c r="T62" s="18"/>
      <c r="U62" s="18"/>
    </row>
    <row r="63" spans="1:21" ht="12.75" x14ac:dyDescent="0.2">
      <c r="A63" s="1" t="s">
        <v>97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37" t="s">
        <v>98</v>
      </c>
      <c r="Q63" s="18"/>
      <c r="R63" s="18"/>
      <c r="S63" s="18"/>
      <c r="T63" s="18"/>
      <c r="U63" s="18"/>
    </row>
    <row r="64" spans="1:21" ht="12.75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5:17" ht="12.75" x14ac:dyDescent="0.2"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5:17" ht="12.75" x14ac:dyDescent="0.2"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5:17" ht="12.75" x14ac:dyDescent="0.2"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</row>
    <row r="68" spans="5:17" ht="12.75" x14ac:dyDescent="0.2"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</row>
  </sheetData>
  <printOptions horizontalCentered="1"/>
  <pageMargins left="0.5" right="0.5" top="1" bottom="0.75" header="0.5" footer="0.25"/>
  <pageSetup scale="4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40E1-45AD-4C86-9EB7-8D2ECCB49D73}">
  <sheetPr syncVertical="1" syncRef="A10" transitionEvaluation="1" transitionEntry="1" codeName="Sheet1">
    <tabColor theme="5" tint="0.79998168889431442"/>
    <pageSetUpPr fitToPage="1"/>
  </sheetPr>
  <dimension ref="A1:S86"/>
  <sheetViews>
    <sheetView view="pageBreakPreview" topLeftCell="A10" zoomScale="85" zoomScaleNormal="100" zoomScaleSheetLayoutView="85" workbookViewId="0">
      <selection activeCell="R44" sqref="R44"/>
    </sheetView>
  </sheetViews>
  <sheetFormatPr defaultColWidth="10.5" defaultRowHeight="12" x14ac:dyDescent="0.15"/>
  <cols>
    <col min="1" max="1" width="5.5" customWidth="1"/>
    <col min="2" max="2" width="8.5" customWidth="1"/>
    <col min="3" max="3" width="37.875" bestFit="1" customWidth="1"/>
    <col min="4" max="4" width="1.5" customWidth="1"/>
    <col min="5" max="18" width="14" customWidth="1"/>
    <col min="19" max="19" width="2.25" customWidth="1"/>
    <col min="20" max="20" width="16.5" bestFit="1" customWidth="1"/>
    <col min="22" max="22" width="16.5" bestFit="1" customWidth="1"/>
  </cols>
  <sheetData>
    <row r="1" spans="1:19" ht="12.75" x14ac:dyDescent="0.2">
      <c r="A1" s="1" t="s">
        <v>0</v>
      </c>
      <c r="B1" s="2"/>
      <c r="C1" s="2"/>
      <c r="D1" s="2"/>
      <c r="E1" s="2"/>
      <c r="F1" s="2"/>
      <c r="H1" s="2"/>
      <c r="I1" s="8" t="s">
        <v>72</v>
      </c>
      <c r="J1" s="2"/>
      <c r="K1" s="2"/>
      <c r="L1" s="2"/>
      <c r="M1" s="2"/>
      <c r="N1" s="2"/>
      <c r="O1" s="2"/>
      <c r="P1" s="3" t="s">
        <v>1</v>
      </c>
      <c r="Q1" s="2"/>
      <c r="R1" s="2"/>
      <c r="S1" s="2"/>
    </row>
    <row r="2" spans="1:19" ht="12.75" x14ac:dyDescent="0.2">
      <c r="A2" s="4"/>
      <c r="B2" s="5"/>
      <c r="C2" s="5"/>
      <c r="D2" s="5"/>
      <c r="E2" s="5"/>
      <c r="F2" s="5"/>
      <c r="G2" s="6"/>
      <c r="H2" s="4"/>
      <c r="I2" s="5"/>
      <c r="J2" s="5"/>
      <c r="K2" s="5"/>
      <c r="L2" s="5"/>
      <c r="M2" s="5"/>
      <c r="N2" s="5"/>
      <c r="O2" s="4"/>
      <c r="P2" s="5"/>
      <c r="Q2" s="5"/>
      <c r="R2" s="4"/>
      <c r="S2" s="3"/>
    </row>
    <row r="3" spans="1:19" ht="12.75" x14ac:dyDescent="0.2">
      <c r="A3" s="3" t="s">
        <v>2</v>
      </c>
      <c r="B3" s="2"/>
      <c r="C3" s="2"/>
      <c r="D3" s="2"/>
      <c r="E3" s="2"/>
      <c r="G3" s="2"/>
      <c r="H3" s="2"/>
      <c r="I3" s="8" t="s">
        <v>71</v>
      </c>
      <c r="J3" s="2"/>
      <c r="K3" s="2"/>
      <c r="L3" s="2"/>
      <c r="M3" s="2"/>
      <c r="N3" s="2"/>
      <c r="O3" s="2"/>
      <c r="P3" s="3" t="s">
        <v>3</v>
      </c>
      <c r="Q3" s="2"/>
      <c r="R3" s="2"/>
      <c r="S3" s="2"/>
    </row>
    <row r="4" spans="1:19" ht="12.75" x14ac:dyDescent="0.2">
      <c r="A4" s="2"/>
      <c r="B4" s="2"/>
      <c r="C4" s="2"/>
      <c r="D4" s="2"/>
      <c r="E4" s="2"/>
      <c r="F4" s="2"/>
      <c r="G4" s="2"/>
      <c r="I4" s="8" t="s">
        <v>70</v>
      </c>
      <c r="J4" s="2"/>
      <c r="K4" s="2"/>
      <c r="L4" s="2"/>
      <c r="M4" s="2"/>
      <c r="N4" s="2"/>
      <c r="O4" s="2"/>
      <c r="P4" s="1" t="s">
        <v>64</v>
      </c>
      <c r="Q4" s="2"/>
      <c r="R4" s="2"/>
      <c r="S4" s="2"/>
    </row>
    <row r="5" spans="1:19" ht="12.75" x14ac:dyDescent="0.2">
      <c r="A5" s="1" t="s">
        <v>62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 t="s">
        <v>63</v>
      </c>
      <c r="Q5" s="2"/>
      <c r="R5" s="2"/>
      <c r="S5" s="2"/>
    </row>
    <row r="6" spans="1:19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x14ac:dyDescent="0.2">
      <c r="A7" s="21" t="s">
        <v>58</v>
      </c>
      <c r="B7" s="18"/>
      <c r="C7" s="24" t="s">
        <v>66</v>
      </c>
      <c r="D7" s="2"/>
      <c r="E7" s="2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75" x14ac:dyDescent="0.2">
      <c r="A8" s="2"/>
      <c r="B8" s="2"/>
      <c r="C8" s="2"/>
      <c r="D8" s="2"/>
      <c r="E8" s="2"/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75" x14ac:dyDescent="0.2">
      <c r="A9" s="3"/>
      <c r="B9" s="2"/>
      <c r="C9" s="2"/>
      <c r="D9" s="2"/>
      <c r="E9" s="2"/>
      <c r="F9" s="2"/>
      <c r="G9" s="5"/>
      <c r="H9" s="3"/>
      <c r="I9" s="2"/>
      <c r="J9" s="2"/>
      <c r="K9" s="2"/>
      <c r="L9" s="2"/>
      <c r="M9" s="2"/>
      <c r="N9" s="2"/>
      <c r="O9" s="3"/>
      <c r="P9" s="2"/>
      <c r="Q9" s="2"/>
      <c r="R9" s="3"/>
      <c r="S9" s="3"/>
    </row>
    <row r="10" spans="1:19" ht="12.75" x14ac:dyDescent="0.2">
      <c r="A10" s="7"/>
      <c r="B10" s="7"/>
      <c r="C10" s="7"/>
      <c r="D10" s="7"/>
      <c r="E10" s="7"/>
      <c r="F10" s="7"/>
      <c r="G10" s="36"/>
      <c r="H10" s="7"/>
      <c r="I10" s="35" t="s">
        <v>69</v>
      </c>
      <c r="J10" s="7"/>
      <c r="K10" s="7"/>
      <c r="L10" s="7"/>
      <c r="M10" s="7"/>
      <c r="N10" s="7"/>
      <c r="O10" s="7"/>
      <c r="P10" s="7"/>
      <c r="Q10" s="7"/>
      <c r="R10" s="7"/>
      <c r="S10" s="2"/>
    </row>
    <row r="11" spans="1:19" ht="12.75" x14ac:dyDescent="0.2">
      <c r="A11" s="3"/>
      <c r="B11" s="2"/>
      <c r="C11" s="2"/>
      <c r="D11" s="2"/>
      <c r="E11" s="2"/>
      <c r="F11" s="2"/>
      <c r="G11" s="2"/>
      <c r="H11" s="3"/>
      <c r="I11" s="2"/>
      <c r="J11" s="2"/>
      <c r="K11" s="2"/>
      <c r="L11" s="2"/>
      <c r="M11" s="2"/>
      <c r="N11" s="2"/>
      <c r="O11" s="3"/>
      <c r="P11" s="2"/>
      <c r="Q11" s="2"/>
      <c r="R11" s="3"/>
      <c r="S11" s="3"/>
    </row>
    <row r="12" spans="1:19" ht="12.75" x14ac:dyDescent="0.2">
      <c r="A12" s="8" t="s">
        <v>4</v>
      </c>
      <c r="B12" s="8" t="s">
        <v>5</v>
      </c>
      <c r="C12" s="2"/>
      <c r="D12" s="2"/>
      <c r="E12" s="8" t="s">
        <v>6</v>
      </c>
      <c r="F12" s="8" t="s">
        <v>7</v>
      </c>
      <c r="G12" s="8" t="s">
        <v>8</v>
      </c>
      <c r="H12" s="8" t="s">
        <v>9</v>
      </c>
      <c r="I12" s="8" t="s">
        <v>10</v>
      </c>
      <c r="J12" s="8" t="s">
        <v>11</v>
      </c>
      <c r="K12" s="8" t="s">
        <v>12</v>
      </c>
      <c r="L12" s="8" t="s">
        <v>13</v>
      </c>
      <c r="M12" s="8" t="s">
        <v>14</v>
      </c>
      <c r="N12" s="8" t="s">
        <v>15</v>
      </c>
      <c r="O12" s="8" t="s">
        <v>16</v>
      </c>
      <c r="P12" s="8" t="s">
        <v>17</v>
      </c>
      <c r="Q12" s="8" t="s">
        <v>18</v>
      </c>
      <c r="R12" s="8" t="s">
        <v>19</v>
      </c>
      <c r="S12" s="2"/>
    </row>
    <row r="13" spans="1:19" ht="12.75" x14ac:dyDescent="0.2">
      <c r="A13" s="8" t="s">
        <v>20</v>
      </c>
      <c r="B13" s="8" t="s">
        <v>20</v>
      </c>
      <c r="C13" s="3" t="s">
        <v>21</v>
      </c>
      <c r="D13" s="2"/>
      <c r="E13" s="8" t="s">
        <v>22</v>
      </c>
      <c r="F13" s="9">
        <v>2024</v>
      </c>
      <c r="G13" s="9">
        <v>2024</v>
      </c>
      <c r="H13" s="9">
        <v>2024</v>
      </c>
      <c r="I13" s="9">
        <v>2024</v>
      </c>
      <c r="J13" s="9">
        <v>2024</v>
      </c>
      <c r="K13" s="9">
        <v>2024</v>
      </c>
      <c r="L13" s="9">
        <v>2024</v>
      </c>
      <c r="M13" s="9">
        <v>2024</v>
      </c>
      <c r="N13" s="9">
        <v>2024</v>
      </c>
      <c r="O13" s="9">
        <v>2024</v>
      </c>
      <c r="P13" s="9">
        <v>2024</v>
      </c>
      <c r="Q13" s="9">
        <v>2024</v>
      </c>
      <c r="R13" s="8" t="s">
        <v>23</v>
      </c>
      <c r="S13" s="2"/>
    </row>
    <row r="14" spans="1:19" ht="12.75" x14ac:dyDescent="0.2">
      <c r="A14" s="4"/>
      <c r="B14" s="5"/>
      <c r="C14" s="5"/>
      <c r="D14" s="5"/>
      <c r="E14" s="5"/>
      <c r="F14" s="5"/>
      <c r="G14" s="5"/>
      <c r="H14" s="4"/>
      <c r="I14" s="5"/>
      <c r="J14" s="5"/>
      <c r="K14" s="5"/>
      <c r="L14" s="5"/>
      <c r="M14" s="5"/>
      <c r="N14" s="5"/>
      <c r="O14" s="4"/>
      <c r="P14" s="5"/>
      <c r="Q14" s="5"/>
      <c r="R14" s="4"/>
      <c r="S14" s="3"/>
    </row>
    <row r="15" spans="1:19" ht="12.75" x14ac:dyDescent="0.2">
      <c r="A15" s="10">
        <v>1</v>
      </c>
      <c r="B15" s="11">
        <v>301</v>
      </c>
      <c r="C15" s="3" t="s">
        <v>24</v>
      </c>
      <c r="D15" s="8"/>
      <c r="E15" s="31">
        <v>12620.1</v>
      </c>
      <c r="F15" s="31">
        <v>12620.1</v>
      </c>
      <c r="G15" s="31">
        <v>12620.1</v>
      </c>
      <c r="H15" s="31">
        <v>12620.1</v>
      </c>
      <c r="I15" s="31">
        <v>12620.1</v>
      </c>
      <c r="J15" s="31">
        <v>12620.1</v>
      </c>
      <c r="K15" s="31">
        <v>12620.1</v>
      </c>
      <c r="L15" s="31">
        <v>12620.1</v>
      </c>
      <c r="M15" s="31">
        <v>12620.1</v>
      </c>
      <c r="N15" s="31">
        <v>12620.1</v>
      </c>
      <c r="O15" s="31">
        <v>12620.1</v>
      </c>
      <c r="P15" s="31">
        <v>12620.1</v>
      </c>
      <c r="Q15" s="31">
        <v>12620.1</v>
      </c>
      <c r="R15" s="32">
        <v>12620.100000000004</v>
      </c>
      <c r="S15" s="2"/>
    </row>
    <row r="16" spans="1:19" ht="12.75" x14ac:dyDescent="0.2">
      <c r="A16" s="10">
        <v>2</v>
      </c>
      <c r="B16" s="11">
        <v>303</v>
      </c>
      <c r="C16" s="3" t="s">
        <v>25</v>
      </c>
      <c r="D16" s="8"/>
      <c r="E16" s="25">
        <v>815325.07000000007</v>
      </c>
      <c r="F16" s="26">
        <v>815325.07000000007</v>
      </c>
      <c r="G16" s="26">
        <v>815325.07000000007</v>
      </c>
      <c r="H16" s="26">
        <v>815325.07000000007</v>
      </c>
      <c r="I16" s="26">
        <v>815325.07000000007</v>
      </c>
      <c r="J16" s="26">
        <v>815325.07000000007</v>
      </c>
      <c r="K16" s="26">
        <v>815325.07000000007</v>
      </c>
      <c r="L16" s="26">
        <v>815325.07000000007</v>
      </c>
      <c r="M16" s="26">
        <v>815325.07000000007</v>
      </c>
      <c r="N16" s="26">
        <v>815325.07000000007</v>
      </c>
      <c r="O16" s="26">
        <v>815325.07000000007</v>
      </c>
      <c r="P16" s="26">
        <v>815325.07000000007</v>
      </c>
      <c r="Q16" s="26">
        <v>815325.07000000007</v>
      </c>
      <c r="R16" s="27">
        <v>815325.07000000018</v>
      </c>
      <c r="S16" s="2"/>
    </row>
    <row r="17" spans="1:19" ht="12.75" x14ac:dyDescent="0.2">
      <c r="A17" s="10">
        <v>3</v>
      </c>
      <c r="B17" s="13">
        <v>303.01</v>
      </c>
      <c r="C17" s="1" t="s">
        <v>26</v>
      </c>
      <c r="D17" s="8"/>
      <c r="E17" s="25">
        <v>110526643.99000001</v>
      </c>
      <c r="F17" s="26">
        <v>110568523.65000001</v>
      </c>
      <c r="G17" s="26">
        <v>110640403.31</v>
      </c>
      <c r="H17" s="26">
        <v>110712282.97</v>
      </c>
      <c r="I17" s="26">
        <v>110784162.63</v>
      </c>
      <c r="J17" s="26">
        <v>110856042.28999999</v>
      </c>
      <c r="K17" s="26">
        <v>110927921.94999999</v>
      </c>
      <c r="L17" s="26">
        <v>110999801.60999998</v>
      </c>
      <c r="M17" s="26">
        <v>112904181.26999998</v>
      </c>
      <c r="N17" s="26">
        <v>113569310.92999998</v>
      </c>
      <c r="O17" s="26">
        <v>113860440.58999997</v>
      </c>
      <c r="P17" s="26">
        <v>114601570.24999997</v>
      </c>
      <c r="Q17" s="26">
        <v>124829688.78999998</v>
      </c>
      <c r="R17" s="27">
        <v>112752382.63307691</v>
      </c>
      <c r="S17" s="2"/>
    </row>
    <row r="18" spans="1:19" ht="12.75" x14ac:dyDescent="0.2">
      <c r="A18" s="10">
        <v>4</v>
      </c>
      <c r="B18" s="11">
        <v>336</v>
      </c>
      <c r="C18" s="1" t="s">
        <v>60</v>
      </c>
      <c r="D18" s="8"/>
      <c r="E18" s="25">
        <v>16109646.340000002</v>
      </c>
      <c r="F18" s="26">
        <v>16109646.340000002</v>
      </c>
      <c r="G18" s="26">
        <v>16109646.340000002</v>
      </c>
      <c r="H18" s="26">
        <v>16109646.340000002</v>
      </c>
      <c r="I18" s="26">
        <v>16109646.340000002</v>
      </c>
      <c r="J18" s="26">
        <v>16109646.340000002</v>
      </c>
      <c r="K18" s="26">
        <v>16109646.340000002</v>
      </c>
      <c r="L18" s="26">
        <v>16109646.340000002</v>
      </c>
      <c r="M18" s="26">
        <v>16109646.340000002</v>
      </c>
      <c r="N18" s="26">
        <v>16109646.340000002</v>
      </c>
      <c r="O18" s="26">
        <v>16109646.340000002</v>
      </c>
      <c r="P18" s="26">
        <v>16109646.340000002</v>
      </c>
      <c r="Q18" s="26">
        <v>16109646.340000002</v>
      </c>
      <c r="R18" s="27">
        <v>16109646.340000002</v>
      </c>
      <c r="S18" s="2"/>
    </row>
    <row r="19" spans="1:19" ht="12.75" x14ac:dyDescent="0.2">
      <c r="A19" s="10">
        <v>5</v>
      </c>
      <c r="B19" s="17">
        <v>336.01</v>
      </c>
      <c r="C19" s="1" t="s">
        <v>65</v>
      </c>
      <c r="D19" s="8"/>
      <c r="E19" s="25">
        <v>35668591.620000005</v>
      </c>
      <c r="F19" s="26">
        <v>35668591.620000005</v>
      </c>
      <c r="G19" s="26">
        <v>35668591.620000005</v>
      </c>
      <c r="H19" s="26">
        <v>35668591.620000005</v>
      </c>
      <c r="I19" s="26">
        <v>35668591.620000005</v>
      </c>
      <c r="J19" s="26">
        <v>35668591.620000005</v>
      </c>
      <c r="K19" s="26">
        <v>35668591.620000005</v>
      </c>
      <c r="L19" s="26">
        <v>35668591.620000005</v>
      </c>
      <c r="M19" s="26">
        <v>35668591.620000005</v>
      </c>
      <c r="N19" s="26">
        <v>35668591.620000005</v>
      </c>
      <c r="O19" s="26">
        <v>35668591.620000005</v>
      </c>
      <c r="P19" s="26">
        <v>35668591.620000005</v>
      </c>
      <c r="Q19" s="26">
        <v>35668591.620000005</v>
      </c>
      <c r="R19" s="27">
        <v>35668591.620000005</v>
      </c>
      <c r="S19" s="2"/>
    </row>
    <row r="20" spans="1:19" ht="12.75" x14ac:dyDescent="0.2">
      <c r="A20" s="10">
        <v>6</v>
      </c>
      <c r="B20" s="11">
        <v>364</v>
      </c>
      <c r="C20" s="1" t="s">
        <v>61</v>
      </c>
      <c r="D20" s="8"/>
      <c r="E20" s="25">
        <v>1485380.05</v>
      </c>
      <c r="F20" s="26">
        <v>1492542.49</v>
      </c>
      <c r="G20" s="26">
        <v>1499739.8</v>
      </c>
      <c r="H20" s="26">
        <v>1503355.97</v>
      </c>
      <c r="I20" s="26">
        <v>1503355.97</v>
      </c>
      <c r="J20" s="26">
        <v>1503355.97</v>
      </c>
      <c r="K20" s="26">
        <v>1503355.97</v>
      </c>
      <c r="L20" s="26">
        <v>1503355.97</v>
      </c>
      <c r="M20" s="26">
        <v>1503355.97</v>
      </c>
      <c r="N20" s="26">
        <v>1503355.97</v>
      </c>
      <c r="O20" s="26">
        <v>1503355.97</v>
      </c>
      <c r="P20" s="26">
        <v>1503355.97</v>
      </c>
      <c r="Q20" s="26">
        <v>1503355.97</v>
      </c>
      <c r="R20" s="27">
        <v>1500863.2338461541</v>
      </c>
      <c r="S20" s="2"/>
    </row>
    <row r="21" spans="1:19" ht="12.75" x14ac:dyDescent="0.2">
      <c r="A21" s="10">
        <v>7</v>
      </c>
      <c r="B21" s="14">
        <v>374</v>
      </c>
      <c r="C21" s="2" t="s">
        <v>27</v>
      </c>
      <c r="D21" s="15"/>
      <c r="E21" s="25">
        <v>16157149.27</v>
      </c>
      <c r="F21" s="26">
        <v>16157149.27</v>
      </c>
      <c r="G21" s="26">
        <v>16157149.27</v>
      </c>
      <c r="H21" s="26">
        <v>16157149.27</v>
      </c>
      <c r="I21" s="26">
        <v>16157149.27</v>
      </c>
      <c r="J21" s="26">
        <v>16157149.27</v>
      </c>
      <c r="K21" s="26">
        <v>16157149.27</v>
      </c>
      <c r="L21" s="26">
        <v>16157149.27</v>
      </c>
      <c r="M21" s="26">
        <v>16157149.27</v>
      </c>
      <c r="N21" s="26">
        <v>16157149.27</v>
      </c>
      <c r="O21" s="26">
        <v>16157149.27</v>
      </c>
      <c r="P21" s="26">
        <v>16157149.27</v>
      </c>
      <c r="Q21" s="26">
        <v>16157149.27</v>
      </c>
      <c r="R21" s="27">
        <v>16157149.270000001</v>
      </c>
      <c r="S21" s="2"/>
    </row>
    <row r="22" spans="1:19" ht="12.75" x14ac:dyDescent="0.2">
      <c r="A22" s="10">
        <v>8</v>
      </c>
      <c r="B22" s="14">
        <v>374.02</v>
      </c>
      <c r="C22" s="1" t="s">
        <v>28</v>
      </c>
      <c r="D22" s="8"/>
      <c r="E22" s="25">
        <v>4268872.5500000007</v>
      </c>
      <c r="F22" s="26">
        <v>4268872.5500000007</v>
      </c>
      <c r="G22" s="26">
        <v>4268872.5500000007</v>
      </c>
      <c r="H22" s="26">
        <v>4268872.5500000007</v>
      </c>
      <c r="I22" s="26">
        <v>4268872.5500000007</v>
      </c>
      <c r="J22" s="26">
        <v>4268872.5500000007</v>
      </c>
      <c r="K22" s="26">
        <v>4268872.5500000007</v>
      </c>
      <c r="L22" s="26">
        <v>4268872.5500000007</v>
      </c>
      <c r="M22" s="26">
        <v>4268872.5500000007</v>
      </c>
      <c r="N22" s="26">
        <v>4268872.5500000007</v>
      </c>
      <c r="O22" s="26">
        <v>4268872.5500000007</v>
      </c>
      <c r="P22" s="26">
        <v>4268872.5500000007</v>
      </c>
      <c r="Q22" s="26">
        <v>4268872.5500000007</v>
      </c>
      <c r="R22" s="27">
        <v>4268872.5499999989</v>
      </c>
      <c r="S22" s="2"/>
    </row>
    <row r="23" spans="1:19" ht="12.75" x14ac:dyDescent="0.2">
      <c r="A23" s="10">
        <v>9</v>
      </c>
      <c r="B23" s="14">
        <v>375</v>
      </c>
      <c r="C23" s="1" t="s">
        <v>29</v>
      </c>
      <c r="D23" s="8"/>
      <c r="E23" s="25">
        <v>31386680.030800018</v>
      </c>
      <c r="F23" s="26">
        <v>31504839.927200019</v>
      </c>
      <c r="G23" s="26">
        <v>31710399.823600017</v>
      </c>
      <c r="H23" s="26">
        <v>31875479.720000017</v>
      </c>
      <c r="I23" s="26">
        <v>32012039.616400018</v>
      </c>
      <c r="J23" s="26">
        <v>32682199.512800019</v>
      </c>
      <c r="K23" s="26">
        <v>33398359.40920002</v>
      </c>
      <c r="L23" s="26">
        <v>33516519.305600021</v>
      </c>
      <c r="M23" s="26">
        <v>33635599.202000022</v>
      </c>
      <c r="N23" s="26">
        <v>33813559.098400027</v>
      </c>
      <c r="O23" s="26">
        <v>33931718.994800031</v>
      </c>
      <c r="P23" s="26">
        <v>34049878.891200036</v>
      </c>
      <c r="Q23" s="26">
        <v>42540041.510800034</v>
      </c>
      <c r="R23" s="27">
        <v>33542870.387907706</v>
      </c>
      <c r="S23" s="2"/>
    </row>
    <row r="24" spans="1:19" ht="12.75" x14ac:dyDescent="0.2">
      <c r="A24" s="10">
        <v>10</v>
      </c>
      <c r="B24" s="14">
        <v>376</v>
      </c>
      <c r="C24" s="3" t="s">
        <v>30</v>
      </c>
      <c r="D24" s="8"/>
      <c r="E24" s="25">
        <v>826292081.23680878</v>
      </c>
      <c r="F24" s="26">
        <v>828864109.04070413</v>
      </c>
      <c r="G24" s="26">
        <v>829540638.57748318</v>
      </c>
      <c r="H24" s="26">
        <v>830882184.48547351</v>
      </c>
      <c r="I24" s="26">
        <v>831913235.87563157</v>
      </c>
      <c r="J24" s="26">
        <v>832307048.24806321</v>
      </c>
      <c r="K24" s="26">
        <v>833031359.4983896</v>
      </c>
      <c r="L24" s="26">
        <v>833461717.78605485</v>
      </c>
      <c r="M24" s="26">
        <v>835136996.10958791</v>
      </c>
      <c r="N24" s="26">
        <v>837474165.90901458</v>
      </c>
      <c r="O24" s="26">
        <v>838758918.18313992</v>
      </c>
      <c r="P24" s="26">
        <v>839177984.67340493</v>
      </c>
      <c r="Q24" s="26">
        <v>839424834.96553791</v>
      </c>
      <c r="R24" s="28">
        <v>833558867.27609956</v>
      </c>
      <c r="S24" s="2"/>
    </row>
    <row r="25" spans="1:19" ht="12.75" x14ac:dyDescent="0.2">
      <c r="A25" s="10">
        <v>11</v>
      </c>
      <c r="B25" s="14">
        <v>376.02</v>
      </c>
      <c r="C25" s="2" t="s">
        <v>31</v>
      </c>
      <c r="D25" s="8"/>
      <c r="E25" s="25">
        <v>961474232.5346123</v>
      </c>
      <c r="F25" s="26">
        <v>970221420.30844259</v>
      </c>
      <c r="G25" s="26">
        <v>979042095.54960859</v>
      </c>
      <c r="H25" s="26">
        <v>987701049.88648188</v>
      </c>
      <c r="I25" s="26">
        <v>996048990.65881646</v>
      </c>
      <c r="J25" s="26">
        <v>1004362687.4428034</v>
      </c>
      <c r="K25" s="26">
        <v>1012932588.1200808</v>
      </c>
      <c r="L25" s="26">
        <v>1021102179.0933763</v>
      </c>
      <c r="M25" s="26">
        <v>1029744067.0307553</v>
      </c>
      <c r="N25" s="26">
        <v>1045930080.7165511</v>
      </c>
      <c r="O25" s="26">
        <v>1054631758.8887712</v>
      </c>
      <c r="P25" s="26">
        <v>1062983865.3027352</v>
      </c>
      <c r="Q25" s="26">
        <v>1076321266.042408</v>
      </c>
      <c r="R25" s="27">
        <v>1015576637.0442647</v>
      </c>
      <c r="S25" s="2"/>
    </row>
    <row r="26" spans="1:19" ht="12.75" x14ac:dyDescent="0.2">
      <c r="A26" s="10">
        <v>12</v>
      </c>
      <c r="B26" s="14">
        <v>377</v>
      </c>
      <c r="C26" s="18" t="s">
        <v>59</v>
      </c>
      <c r="D26" s="8"/>
      <c r="E26" s="25">
        <v>19187297.899999999</v>
      </c>
      <c r="F26" s="26">
        <v>19187297.899999999</v>
      </c>
      <c r="G26" s="26">
        <v>19187297.899999999</v>
      </c>
      <c r="H26" s="26">
        <v>19187297.899999999</v>
      </c>
      <c r="I26" s="26">
        <v>19187297.899999999</v>
      </c>
      <c r="J26" s="26">
        <v>19187297.899999999</v>
      </c>
      <c r="K26" s="26">
        <v>19187297.899999999</v>
      </c>
      <c r="L26" s="26">
        <v>19187297.899999999</v>
      </c>
      <c r="M26" s="26">
        <v>19187297.899999999</v>
      </c>
      <c r="N26" s="26">
        <v>19187297.899999999</v>
      </c>
      <c r="O26" s="26">
        <v>19187297.899999999</v>
      </c>
      <c r="P26" s="26">
        <v>19187297.899999999</v>
      </c>
      <c r="Q26" s="26">
        <v>19187297.899999999</v>
      </c>
      <c r="R26" s="27">
        <v>19187297.900000002</v>
      </c>
      <c r="S26" s="2"/>
    </row>
    <row r="27" spans="1:19" ht="12.75" x14ac:dyDescent="0.2">
      <c r="A27" s="10">
        <v>13</v>
      </c>
      <c r="B27" s="14">
        <v>378</v>
      </c>
      <c r="C27" s="2" t="s">
        <v>32</v>
      </c>
      <c r="D27" s="8"/>
      <c r="E27" s="25">
        <v>22151056.506799996</v>
      </c>
      <c r="F27" s="26">
        <v>22253278.626799997</v>
      </c>
      <c r="G27" s="26">
        <v>22355500.746799998</v>
      </c>
      <c r="H27" s="26">
        <v>22457722.866799999</v>
      </c>
      <c r="I27" s="26">
        <v>22559944.9868</v>
      </c>
      <c r="J27" s="26">
        <v>22662167.106800001</v>
      </c>
      <c r="K27" s="26">
        <v>22828790.1468</v>
      </c>
      <c r="L27" s="26">
        <v>22828790.1468</v>
      </c>
      <c r="M27" s="26">
        <v>22828790.1468</v>
      </c>
      <c r="N27" s="26">
        <v>22828790.1468</v>
      </c>
      <c r="O27" s="26">
        <v>22828790.1468</v>
      </c>
      <c r="P27" s="26">
        <v>22828790.1468</v>
      </c>
      <c r="Q27" s="26">
        <v>22828790.1468</v>
      </c>
      <c r="R27" s="27">
        <v>22633938.605261542</v>
      </c>
      <c r="S27" s="2"/>
    </row>
    <row r="28" spans="1:19" ht="12.75" x14ac:dyDescent="0.2">
      <c r="A28" s="10">
        <v>14</v>
      </c>
      <c r="B28" s="14">
        <v>379</v>
      </c>
      <c r="C28" s="3" t="s">
        <v>33</v>
      </c>
      <c r="D28" s="8"/>
      <c r="E28" s="25">
        <v>116022316.78160004</v>
      </c>
      <c r="F28" s="26">
        <v>116147436.78160004</v>
      </c>
      <c r="G28" s="26">
        <v>116272556.78160004</v>
      </c>
      <c r="H28" s="26">
        <v>116397676.78160004</v>
      </c>
      <c r="I28" s="26">
        <v>116522796.78160004</v>
      </c>
      <c r="J28" s="26">
        <v>116647916.78160004</v>
      </c>
      <c r="K28" s="26">
        <v>117321674.45760004</v>
      </c>
      <c r="L28" s="26">
        <v>118278302.14160004</v>
      </c>
      <c r="M28" s="26">
        <v>119474473.26160005</v>
      </c>
      <c r="N28" s="26">
        <v>119599593.26160005</v>
      </c>
      <c r="O28" s="26">
        <v>119724713.26160005</v>
      </c>
      <c r="P28" s="26">
        <v>119849833.26160005</v>
      </c>
      <c r="Q28" s="26">
        <v>122736793.26160005</v>
      </c>
      <c r="R28" s="27">
        <v>118076621.81513849</v>
      </c>
      <c r="S28" s="2"/>
    </row>
    <row r="29" spans="1:19" ht="12.75" x14ac:dyDescent="0.2">
      <c r="A29" s="10">
        <v>15</v>
      </c>
      <c r="B29" s="14">
        <v>380</v>
      </c>
      <c r="C29" s="3" t="s">
        <v>34</v>
      </c>
      <c r="D29" s="8"/>
      <c r="E29" s="25">
        <v>68085342.289999992</v>
      </c>
      <c r="F29" s="26">
        <v>68085342.289999992</v>
      </c>
      <c r="G29" s="26">
        <v>68085342.289999992</v>
      </c>
      <c r="H29" s="26">
        <v>68085342.289999992</v>
      </c>
      <c r="I29" s="26">
        <v>68085342.289999992</v>
      </c>
      <c r="J29" s="26">
        <v>68085342.289999992</v>
      </c>
      <c r="K29" s="26">
        <v>68085342.289999992</v>
      </c>
      <c r="L29" s="26">
        <v>68085342.289999992</v>
      </c>
      <c r="M29" s="26">
        <v>68085342.289999992</v>
      </c>
      <c r="N29" s="26">
        <v>68085342.289999992</v>
      </c>
      <c r="O29" s="26">
        <v>68085342.289999992</v>
      </c>
      <c r="P29" s="26">
        <v>68085342.289999992</v>
      </c>
      <c r="Q29" s="26">
        <v>68085342.289999992</v>
      </c>
      <c r="R29" s="27">
        <v>68085342.289999977</v>
      </c>
      <c r="S29" s="2"/>
    </row>
    <row r="30" spans="1:19" ht="12.75" x14ac:dyDescent="0.2">
      <c r="A30" s="10">
        <v>16</v>
      </c>
      <c r="B30" s="14">
        <v>380.02</v>
      </c>
      <c r="C30" s="3" t="s">
        <v>35</v>
      </c>
      <c r="D30" s="8"/>
      <c r="E30" s="25">
        <v>610080538.33360004</v>
      </c>
      <c r="F30" s="26">
        <v>614873471.57959998</v>
      </c>
      <c r="G30" s="26">
        <v>619666466.46559989</v>
      </c>
      <c r="H30" s="26">
        <v>624459461.35159981</v>
      </c>
      <c r="I30" s="26">
        <v>629252456.23759973</v>
      </c>
      <c r="J30" s="26">
        <v>634045451.12359965</v>
      </c>
      <c r="K30" s="26">
        <v>638838446.00959957</v>
      </c>
      <c r="L30" s="26">
        <v>643631440.89559948</v>
      </c>
      <c r="M30" s="26">
        <v>648424435.7815994</v>
      </c>
      <c r="N30" s="26">
        <v>653217430.66759932</v>
      </c>
      <c r="O30" s="26">
        <v>658010425.55359924</v>
      </c>
      <c r="P30" s="26">
        <v>662803420.43959916</v>
      </c>
      <c r="Q30" s="26">
        <v>667590895.32559907</v>
      </c>
      <c r="R30" s="27">
        <v>638838026.13575339</v>
      </c>
      <c r="S30" s="2"/>
    </row>
    <row r="31" spans="1:19" ht="12.75" x14ac:dyDescent="0.2">
      <c r="A31" s="10">
        <v>17</v>
      </c>
      <c r="B31" s="14">
        <v>381</v>
      </c>
      <c r="C31" s="3" t="s">
        <v>36</v>
      </c>
      <c r="D31" s="8"/>
      <c r="E31" s="25">
        <v>99270694.281200036</v>
      </c>
      <c r="F31" s="26">
        <v>100081306.28120004</v>
      </c>
      <c r="G31" s="26">
        <v>100987598.28120004</v>
      </c>
      <c r="H31" s="26">
        <v>102694934.28120004</v>
      </c>
      <c r="I31" s="26">
        <v>103624189.48120004</v>
      </c>
      <c r="J31" s="26">
        <v>105336118.12120004</v>
      </c>
      <c r="K31" s="26">
        <v>106266291.84920004</v>
      </c>
      <c r="L31" s="26">
        <v>107196496.19480005</v>
      </c>
      <c r="M31" s="26">
        <v>108908614.66392004</v>
      </c>
      <c r="N31" s="26">
        <v>109838826.35774404</v>
      </c>
      <c r="O31" s="26">
        <v>110769038.29650883</v>
      </c>
      <c r="P31" s="26">
        <v>112481158.28426179</v>
      </c>
      <c r="Q31" s="26">
        <v>113411738.28181238</v>
      </c>
      <c r="R31" s="27">
        <v>106220538.81964979</v>
      </c>
      <c r="S31" s="2"/>
    </row>
    <row r="32" spans="1:19" ht="12.75" x14ac:dyDescent="0.2">
      <c r="A32" s="10">
        <v>18</v>
      </c>
      <c r="B32" s="14">
        <v>382</v>
      </c>
      <c r="C32" s="3" t="s">
        <v>37</v>
      </c>
      <c r="D32" s="8"/>
      <c r="E32" s="25">
        <v>105820491.27528127</v>
      </c>
      <c r="F32" s="26">
        <v>106917539.18201622</v>
      </c>
      <c r="G32" s="26">
        <v>108008994.77168322</v>
      </c>
      <c r="H32" s="26">
        <v>109099331.89793661</v>
      </c>
      <c r="I32" s="26">
        <v>110189445.3315073</v>
      </c>
      <c r="J32" s="26">
        <v>111279514.02654143</v>
      </c>
      <c r="K32" s="26">
        <v>112369573.77386826</v>
      </c>
      <c r="L32" s="26">
        <v>113459631.73165363</v>
      </c>
      <c r="M32" s="26">
        <v>114549689.33153071</v>
      </c>
      <c r="N32" s="26">
        <v>115639746.85982612</v>
      </c>
      <c r="O32" s="26">
        <v>116729804.37380521</v>
      </c>
      <c r="P32" s="26">
        <v>117819861.88492103</v>
      </c>
      <c r="Q32" s="26">
        <v>119185919.3954642</v>
      </c>
      <c r="R32" s="27">
        <v>112389964.91046427</v>
      </c>
      <c r="S32" s="2"/>
    </row>
    <row r="33" spans="1:19" ht="12.75" x14ac:dyDescent="0.2">
      <c r="A33" s="10">
        <v>19</v>
      </c>
      <c r="B33" s="14">
        <v>383</v>
      </c>
      <c r="C33" s="3" t="s">
        <v>38</v>
      </c>
      <c r="D33" s="8"/>
      <c r="E33" s="25">
        <v>20766817.198400006</v>
      </c>
      <c r="F33" s="26">
        <v>20841743.663600005</v>
      </c>
      <c r="G33" s="26">
        <v>20916670.128800005</v>
      </c>
      <c r="H33" s="26">
        <v>20991596.594000004</v>
      </c>
      <c r="I33" s="26">
        <v>21066523.059200004</v>
      </c>
      <c r="J33" s="26">
        <v>21141449.524400003</v>
      </c>
      <c r="K33" s="26">
        <v>21215363.465200003</v>
      </c>
      <c r="L33" s="26">
        <v>21290289.930400003</v>
      </c>
      <c r="M33" s="26">
        <v>21365216.395600002</v>
      </c>
      <c r="N33" s="26">
        <v>21440142.860800002</v>
      </c>
      <c r="O33" s="26">
        <v>21515069.326000001</v>
      </c>
      <c r="P33" s="26">
        <v>21589995.791200001</v>
      </c>
      <c r="Q33" s="26">
        <v>21662897.198400002</v>
      </c>
      <c r="R33" s="27">
        <v>21215675.010461543</v>
      </c>
      <c r="S33" s="2"/>
    </row>
    <row r="34" spans="1:19" ht="12.75" x14ac:dyDescent="0.2">
      <c r="A34" s="10">
        <v>20</v>
      </c>
      <c r="B34" s="14">
        <v>384</v>
      </c>
      <c r="C34" s="3" t="s">
        <v>39</v>
      </c>
      <c r="D34" s="8"/>
      <c r="E34" s="25">
        <v>38677154.930000007</v>
      </c>
      <c r="F34" s="26">
        <v>38677154.930000007</v>
      </c>
      <c r="G34" s="26">
        <v>38677154.930000007</v>
      </c>
      <c r="H34" s="26">
        <v>38677154.930000007</v>
      </c>
      <c r="I34" s="26">
        <v>38677154.930000007</v>
      </c>
      <c r="J34" s="26">
        <v>38677154.930000007</v>
      </c>
      <c r="K34" s="26">
        <v>38677154.930000007</v>
      </c>
      <c r="L34" s="26">
        <v>38677154.930000007</v>
      </c>
      <c r="M34" s="26">
        <v>38677154.930000007</v>
      </c>
      <c r="N34" s="26">
        <v>38677154.930000007</v>
      </c>
      <c r="O34" s="26">
        <v>38677154.930000007</v>
      </c>
      <c r="P34" s="26">
        <v>38677154.930000007</v>
      </c>
      <c r="Q34" s="26">
        <v>38677154.930000007</v>
      </c>
      <c r="R34" s="27">
        <v>38677154.930000007</v>
      </c>
      <c r="S34" s="2"/>
    </row>
    <row r="35" spans="1:19" ht="12.75" x14ac:dyDescent="0.2">
      <c r="A35" s="10">
        <v>21</v>
      </c>
      <c r="B35" s="14">
        <v>385</v>
      </c>
      <c r="C35" s="3" t="s">
        <v>40</v>
      </c>
      <c r="D35" s="15"/>
      <c r="E35" s="25">
        <v>15196826.639999999</v>
      </c>
      <c r="F35" s="26">
        <v>15196826.639999999</v>
      </c>
      <c r="G35" s="26">
        <v>15196826.639999999</v>
      </c>
      <c r="H35" s="26">
        <v>15196826.639999999</v>
      </c>
      <c r="I35" s="26">
        <v>15196826.639999999</v>
      </c>
      <c r="J35" s="26">
        <v>15196826.639999999</v>
      </c>
      <c r="K35" s="26">
        <v>15196826.639999999</v>
      </c>
      <c r="L35" s="26">
        <v>15196826.639999999</v>
      </c>
      <c r="M35" s="26">
        <v>15196826.639999999</v>
      </c>
      <c r="N35" s="26">
        <v>15196826.639999999</v>
      </c>
      <c r="O35" s="26">
        <v>15196826.639999999</v>
      </c>
      <c r="P35" s="26">
        <v>15196826.639999999</v>
      </c>
      <c r="Q35" s="26">
        <v>15196826.639999999</v>
      </c>
      <c r="R35" s="27">
        <v>15196826.639999995</v>
      </c>
      <c r="S35" s="2"/>
    </row>
    <row r="36" spans="1:19" ht="12.75" x14ac:dyDescent="0.2">
      <c r="A36" s="10">
        <v>22</v>
      </c>
      <c r="B36" s="14">
        <v>387</v>
      </c>
      <c r="C36" s="3" t="s">
        <v>41</v>
      </c>
      <c r="D36" s="15"/>
      <c r="E36" s="25">
        <v>13431843.030000001</v>
      </c>
      <c r="F36" s="26">
        <v>13431843.030000001</v>
      </c>
      <c r="G36" s="26">
        <v>13431843.030000001</v>
      </c>
      <c r="H36" s="26">
        <v>13431843.030000001</v>
      </c>
      <c r="I36" s="26">
        <v>13431843.030000001</v>
      </c>
      <c r="J36" s="26">
        <v>13431843.030000001</v>
      </c>
      <c r="K36" s="26">
        <v>13431843.030000001</v>
      </c>
      <c r="L36" s="26">
        <v>13431843.030000001</v>
      </c>
      <c r="M36" s="26">
        <v>13431843.030000001</v>
      </c>
      <c r="N36" s="26">
        <v>13431843.030000001</v>
      </c>
      <c r="O36" s="26">
        <v>13431843.030000001</v>
      </c>
      <c r="P36" s="26">
        <v>13431843.030000001</v>
      </c>
      <c r="Q36" s="26">
        <v>13431843.030000001</v>
      </c>
      <c r="R36" s="27">
        <v>13431843.030000001</v>
      </c>
      <c r="S36" s="2"/>
    </row>
    <row r="37" spans="1:19" ht="12.75" x14ac:dyDescent="0.2">
      <c r="A37" s="10">
        <v>23</v>
      </c>
      <c r="B37" s="16">
        <v>390</v>
      </c>
      <c r="C37" s="3" t="s">
        <v>42</v>
      </c>
      <c r="D37" s="8"/>
      <c r="E37" s="25">
        <v>528908.93119999999</v>
      </c>
      <c r="F37" s="26">
        <v>528908.93119999999</v>
      </c>
      <c r="G37" s="26">
        <v>528908.93119999999</v>
      </c>
      <c r="H37" s="26">
        <v>528908.93119999999</v>
      </c>
      <c r="I37" s="26">
        <v>528908.93119999999</v>
      </c>
      <c r="J37" s="26">
        <v>528908.93119999999</v>
      </c>
      <c r="K37" s="26">
        <v>528908.93119999999</v>
      </c>
      <c r="L37" s="26">
        <v>528908.93119999999</v>
      </c>
      <c r="M37" s="26">
        <v>528908.93119999999</v>
      </c>
      <c r="N37" s="26">
        <v>528908.93119999999</v>
      </c>
      <c r="O37" s="26">
        <v>528908.93119999999</v>
      </c>
      <c r="P37" s="26">
        <v>528908.93119999999</v>
      </c>
      <c r="Q37" s="26">
        <v>528908.93119999999</v>
      </c>
      <c r="R37" s="27">
        <v>528908.93119999976</v>
      </c>
      <c r="S37" s="2"/>
    </row>
    <row r="38" spans="1:19" ht="12.75" x14ac:dyDescent="0.2">
      <c r="A38" s="10">
        <v>24</v>
      </c>
      <c r="B38" s="13">
        <v>390.02</v>
      </c>
      <c r="C38" s="1" t="s">
        <v>43</v>
      </c>
      <c r="D38" s="8"/>
      <c r="E38" s="25">
        <v>134159.97</v>
      </c>
      <c r="F38" s="26">
        <v>134159.97</v>
      </c>
      <c r="G38" s="26">
        <v>134159.97</v>
      </c>
      <c r="H38" s="26">
        <v>134159.97</v>
      </c>
      <c r="I38" s="26">
        <v>134159.97</v>
      </c>
      <c r="J38" s="26">
        <v>134159.97</v>
      </c>
      <c r="K38" s="26">
        <v>134159.97</v>
      </c>
      <c r="L38" s="26">
        <v>134159.97</v>
      </c>
      <c r="M38" s="26">
        <v>134159.97</v>
      </c>
      <c r="N38" s="26">
        <v>134159.97</v>
      </c>
      <c r="O38" s="26">
        <v>134159.97</v>
      </c>
      <c r="P38" s="26">
        <v>134159.97</v>
      </c>
      <c r="Q38" s="26">
        <v>134159.97</v>
      </c>
      <c r="R38" s="27">
        <v>134159.97</v>
      </c>
      <c r="S38" s="2"/>
    </row>
    <row r="39" spans="1:19" ht="12.75" x14ac:dyDescent="0.2">
      <c r="A39" s="10">
        <v>25</v>
      </c>
      <c r="B39" s="16">
        <v>391</v>
      </c>
      <c r="C39" s="1" t="s">
        <v>44</v>
      </c>
      <c r="D39" s="8"/>
      <c r="E39" s="25">
        <v>2151949.7299999995</v>
      </c>
      <c r="F39" s="26">
        <v>2155116.3599999994</v>
      </c>
      <c r="G39" s="26">
        <v>2158283.0299999993</v>
      </c>
      <c r="H39" s="26">
        <v>2161449.6999999993</v>
      </c>
      <c r="I39" s="26">
        <v>2164616.3699999992</v>
      </c>
      <c r="J39" s="26">
        <v>2167783.0399999991</v>
      </c>
      <c r="K39" s="26">
        <v>2170949.709999999</v>
      </c>
      <c r="L39" s="26">
        <v>2174116.379999999</v>
      </c>
      <c r="M39" s="26">
        <v>2177283.0499999989</v>
      </c>
      <c r="N39" s="26">
        <v>2182949.7199999988</v>
      </c>
      <c r="O39" s="26">
        <v>2186116.3899999987</v>
      </c>
      <c r="P39" s="26">
        <v>2189283.0599999987</v>
      </c>
      <c r="Q39" s="26">
        <v>2192449.7299999986</v>
      </c>
      <c r="R39" s="27">
        <v>2171718.9438461531</v>
      </c>
      <c r="S39" s="2"/>
    </row>
    <row r="40" spans="1:19" ht="12.75" x14ac:dyDescent="0.2">
      <c r="A40" s="10">
        <v>26</v>
      </c>
      <c r="B40" s="17">
        <v>391.01</v>
      </c>
      <c r="C40" s="3" t="s">
        <v>45</v>
      </c>
      <c r="D40" s="8"/>
      <c r="E40" s="25">
        <v>5932305.8574910183</v>
      </c>
      <c r="F40" s="26">
        <v>5958170.9954982037</v>
      </c>
      <c r="G40" s="26">
        <v>5986416.6950996406</v>
      </c>
      <c r="H40" s="26">
        <v>6013098.1070199283</v>
      </c>
      <c r="I40" s="26">
        <v>6040706.4614039855</v>
      </c>
      <c r="J40" s="26">
        <v>6066319.804280797</v>
      </c>
      <c r="K40" s="26">
        <v>6245382.1448561596</v>
      </c>
      <c r="L40" s="26">
        <v>6271416.4849712318</v>
      </c>
      <c r="M40" s="26">
        <v>6296989.8249942465</v>
      </c>
      <c r="N40" s="26">
        <v>6336255.1649988489</v>
      </c>
      <c r="O40" s="26">
        <v>6361727.5049997699</v>
      </c>
      <c r="P40" s="26">
        <v>6388077.8449999541</v>
      </c>
      <c r="Q40" s="26">
        <v>6423957.1449999912</v>
      </c>
      <c r="R40" s="27">
        <v>6178524.9258164447</v>
      </c>
      <c r="S40" s="2"/>
    </row>
    <row r="41" spans="1:19" ht="12.75" x14ac:dyDescent="0.2">
      <c r="A41" s="10">
        <v>27</v>
      </c>
      <c r="B41" s="13">
        <v>391.02</v>
      </c>
      <c r="C41" s="1" t="s">
        <v>46</v>
      </c>
      <c r="D41" s="8"/>
      <c r="E41" s="25">
        <v>1529673.7899999998</v>
      </c>
      <c r="F41" s="26">
        <v>1529673.7899999998</v>
      </c>
      <c r="G41" s="26">
        <v>1529673.7899999998</v>
      </c>
      <c r="H41" s="26">
        <v>1529673.7899999998</v>
      </c>
      <c r="I41" s="26">
        <v>1529673.7899999998</v>
      </c>
      <c r="J41" s="26">
        <v>1529673.7899999998</v>
      </c>
      <c r="K41" s="26">
        <v>1529673.7899999998</v>
      </c>
      <c r="L41" s="26">
        <v>1529673.7899999998</v>
      </c>
      <c r="M41" s="26">
        <v>1529673.7899999998</v>
      </c>
      <c r="N41" s="26">
        <v>1529673.7899999998</v>
      </c>
      <c r="O41" s="26">
        <v>1529673.7899999998</v>
      </c>
      <c r="P41" s="26">
        <v>1529673.7899999998</v>
      </c>
      <c r="Q41" s="26">
        <v>1529673.7899999998</v>
      </c>
      <c r="R41" s="27">
        <v>1529673.7899999993</v>
      </c>
      <c r="S41" s="2"/>
    </row>
    <row r="42" spans="1:19" ht="12.75" x14ac:dyDescent="0.2">
      <c r="A42" s="10">
        <v>28</v>
      </c>
      <c r="B42" s="13">
        <v>391.03</v>
      </c>
      <c r="C42" s="3" t="s">
        <v>44</v>
      </c>
      <c r="D42" s="8"/>
      <c r="E42" s="25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7">
        <v>0</v>
      </c>
      <c r="S42" s="2"/>
    </row>
    <row r="43" spans="1:19" ht="12.75" x14ac:dyDescent="0.2">
      <c r="A43" s="10">
        <v>29</v>
      </c>
      <c r="B43" s="14">
        <v>392.01</v>
      </c>
      <c r="C43" s="1" t="s">
        <v>47</v>
      </c>
      <c r="D43" s="8"/>
      <c r="E43" s="25">
        <v>15381575.261088327</v>
      </c>
      <c r="F43" s="26">
        <v>15749388.844217665</v>
      </c>
      <c r="G43" s="26">
        <v>16097637.960843533</v>
      </c>
      <c r="H43" s="26">
        <v>16489974.184168708</v>
      </c>
      <c r="I43" s="26">
        <v>16892727.828833744</v>
      </c>
      <c r="J43" s="26">
        <v>17678108.069766752</v>
      </c>
      <c r="K43" s="26">
        <v>20154656.637953352</v>
      </c>
      <c r="L43" s="26">
        <v>21126252.751590673</v>
      </c>
      <c r="M43" s="26">
        <v>21595258.374318138</v>
      </c>
      <c r="N43" s="26">
        <v>22083745.898863632</v>
      </c>
      <c r="O43" s="26">
        <v>22663329.803772729</v>
      </c>
      <c r="P43" s="26">
        <v>23107939.38475455</v>
      </c>
      <c r="Q43" s="26">
        <v>23701574.900950912</v>
      </c>
      <c r="R43" s="27">
        <v>19440166.915470976</v>
      </c>
      <c r="S43" s="2"/>
    </row>
    <row r="44" spans="1:19" ht="12.75" x14ac:dyDescent="0.2">
      <c r="A44" s="10">
        <v>30</v>
      </c>
      <c r="B44" s="14">
        <v>392.02</v>
      </c>
      <c r="C44" s="1" t="s">
        <v>48</v>
      </c>
      <c r="D44" s="8"/>
      <c r="E44" s="25">
        <v>17803654.690000001</v>
      </c>
      <c r="F44" s="26">
        <v>17803654.690000001</v>
      </c>
      <c r="G44" s="26">
        <v>17803654.690000001</v>
      </c>
      <c r="H44" s="26">
        <v>17803654.690000001</v>
      </c>
      <c r="I44" s="26">
        <v>17803654.690000001</v>
      </c>
      <c r="J44" s="26">
        <v>17803654.690000001</v>
      </c>
      <c r="K44" s="26">
        <v>17803654.690000001</v>
      </c>
      <c r="L44" s="26">
        <v>17803654.690000001</v>
      </c>
      <c r="M44" s="26">
        <v>17803654.690000001</v>
      </c>
      <c r="N44" s="26">
        <v>17803654.690000001</v>
      </c>
      <c r="O44" s="26">
        <v>17803654.690000001</v>
      </c>
      <c r="P44" s="26">
        <v>17803654.690000001</v>
      </c>
      <c r="Q44" s="26">
        <v>17803654.690000001</v>
      </c>
      <c r="R44" s="27">
        <v>17803654.690000001</v>
      </c>
      <c r="S44" s="2"/>
    </row>
    <row r="45" spans="1:19" ht="12.75" x14ac:dyDescent="0.2">
      <c r="A45" s="10">
        <v>31</v>
      </c>
      <c r="B45" s="14">
        <v>392.04</v>
      </c>
      <c r="C45" s="1" t="s">
        <v>49</v>
      </c>
      <c r="D45" s="8"/>
      <c r="E45" s="25">
        <v>4611626.0715047615</v>
      </c>
      <c r="F45" s="26">
        <v>4616579.7103009541</v>
      </c>
      <c r="G45" s="26">
        <v>4621570.4380601924</v>
      </c>
      <c r="H45" s="26">
        <v>4626568.5836120397</v>
      </c>
      <c r="I45" s="26">
        <v>4633168.2127224095</v>
      </c>
      <c r="J45" s="26">
        <v>4640088.1385444831</v>
      </c>
      <c r="K45" s="26">
        <v>4647072.1237088982</v>
      </c>
      <c r="L45" s="26">
        <v>4654068.9207417816</v>
      </c>
      <c r="M45" s="26">
        <v>4661068.2801483581</v>
      </c>
      <c r="N45" s="26">
        <v>4666468.1520296736</v>
      </c>
      <c r="O45" s="26">
        <v>4671548.1264059367</v>
      </c>
      <c r="P45" s="26">
        <v>4676564.1212811889</v>
      </c>
      <c r="Q45" s="26">
        <v>4681567.3202562397</v>
      </c>
      <c r="R45" s="27">
        <v>4646766.0153320711</v>
      </c>
      <c r="S45" s="2"/>
    </row>
    <row r="46" spans="1:19" ht="12.75" x14ac:dyDescent="0.2">
      <c r="A46" s="10">
        <v>32</v>
      </c>
      <c r="B46" s="14">
        <v>392.05</v>
      </c>
      <c r="C46" s="1" t="s">
        <v>50</v>
      </c>
      <c r="D46" s="8"/>
      <c r="E46" s="25">
        <v>2564139.23</v>
      </c>
      <c r="F46" s="26">
        <v>2564139.23</v>
      </c>
      <c r="G46" s="26">
        <v>2564139.23</v>
      </c>
      <c r="H46" s="26">
        <v>2564139.23</v>
      </c>
      <c r="I46" s="26">
        <v>2564139.23</v>
      </c>
      <c r="J46" s="26">
        <v>2564139.23</v>
      </c>
      <c r="K46" s="26">
        <v>2564139.23</v>
      </c>
      <c r="L46" s="26">
        <v>2564139.23</v>
      </c>
      <c r="M46" s="26">
        <v>2564139.23</v>
      </c>
      <c r="N46" s="26">
        <v>2564139.23</v>
      </c>
      <c r="O46" s="26">
        <v>2564139.23</v>
      </c>
      <c r="P46" s="26">
        <v>2564139.23</v>
      </c>
      <c r="Q46" s="26">
        <v>2564139.23</v>
      </c>
      <c r="R46" s="27">
        <v>2564139.23</v>
      </c>
      <c r="S46" s="2"/>
    </row>
    <row r="47" spans="1:19" ht="12.75" x14ac:dyDescent="0.2">
      <c r="A47" s="10">
        <v>33</v>
      </c>
      <c r="B47" s="14">
        <v>393</v>
      </c>
      <c r="C47" s="1" t="s">
        <v>51</v>
      </c>
      <c r="D47" s="8"/>
      <c r="E47" s="25">
        <v>1283.3900000000001</v>
      </c>
      <c r="F47" s="26">
        <v>1283.3900000000001</v>
      </c>
      <c r="G47" s="26">
        <v>1283.3900000000001</v>
      </c>
      <c r="H47" s="26">
        <v>1283.3900000000001</v>
      </c>
      <c r="I47" s="26">
        <v>1283.3900000000001</v>
      </c>
      <c r="J47" s="26">
        <v>1283.3900000000001</v>
      </c>
      <c r="K47" s="26">
        <v>1283.3900000000001</v>
      </c>
      <c r="L47" s="26">
        <v>1283.3900000000001</v>
      </c>
      <c r="M47" s="26">
        <v>1283.3900000000001</v>
      </c>
      <c r="N47" s="26">
        <v>1283.3900000000001</v>
      </c>
      <c r="O47" s="26">
        <v>1283.3900000000001</v>
      </c>
      <c r="P47" s="26">
        <v>1283.3900000000001</v>
      </c>
      <c r="Q47" s="26">
        <v>1283.3900000000001</v>
      </c>
      <c r="R47" s="27">
        <v>1283.3899999999999</v>
      </c>
      <c r="S47" s="2"/>
    </row>
    <row r="48" spans="1:19" ht="12.75" x14ac:dyDescent="0.2">
      <c r="A48" s="10">
        <v>34</v>
      </c>
      <c r="B48" s="14">
        <v>394</v>
      </c>
      <c r="C48" s="1" t="s">
        <v>52</v>
      </c>
      <c r="D48" s="8"/>
      <c r="E48" s="25">
        <v>8587697.3592000008</v>
      </c>
      <c r="F48" s="26">
        <v>8613037.8392000012</v>
      </c>
      <c r="G48" s="26">
        <v>8638378.3192000017</v>
      </c>
      <c r="H48" s="26">
        <v>8765194.7992000021</v>
      </c>
      <c r="I48" s="26">
        <v>8822735.2792000026</v>
      </c>
      <c r="J48" s="26">
        <v>8852491.759200003</v>
      </c>
      <c r="K48" s="26">
        <v>9015305.9992000032</v>
      </c>
      <c r="L48" s="26">
        <v>9048788.4792000037</v>
      </c>
      <c r="M48" s="26">
        <v>9083328.9592000041</v>
      </c>
      <c r="N48" s="26">
        <v>9191469.4392000046</v>
      </c>
      <c r="O48" s="26">
        <v>9227665.919200005</v>
      </c>
      <c r="P48" s="26">
        <v>9259357.1592000052</v>
      </c>
      <c r="Q48" s="26">
        <v>9345098.3992000055</v>
      </c>
      <c r="R48" s="27">
        <v>8957734.5930461567</v>
      </c>
      <c r="S48" s="2"/>
    </row>
    <row r="49" spans="1:19" ht="12.75" x14ac:dyDescent="0.2">
      <c r="A49" s="10">
        <v>35</v>
      </c>
      <c r="B49" s="14">
        <v>394.01</v>
      </c>
      <c r="C49" s="3" t="s">
        <v>53</v>
      </c>
      <c r="D49" s="8"/>
      <c r="E49" s="25">
        <v>3241792.7900000005</v>
      </c>
      <c r="F49" s="26">
        <v>3241792.7900000005</v>
      </c>
      <c r="G49" s="26">
        <v>3241792.7900000005</v>
      </c>
      <c r="H49" s="26">
        <v>3241792.7900000005</v>
      </c>
      <c r="I49" s="26">
        <v>3241792.7900000005</v>
      </c>
      <c r="J49" s="26">
        <v>3241792.7900000005</v>
      </c>
      <c r="K49" s="26">
        <v>3241792.7900000005</v>
      </c>
      <c r="L49" s="26">
        <v>3241792.7900000005</v>
      </c>
      <c r="M49" s="26">
        <v>3241792.7900000005</v>
      </c>
      <c r="N49" s="26">
        <v>3241792.7900000005</v>
      </c>
      <c r="O49" s="26">
        <v>3241792.7900000005</v>
      </c>
      <c r="P49" s="26">
        <v>3241792.7900000005</v>
      </c>
      <c r="Q49" s="26">
        <v>3241792.7900000005</v>
      </c>
      <c r="R49" s="27">
        <v>3241792.7899999996</v>
      </c>
      <c r="S49" s="2"/>
    </row>
    <row r="50" spans="1:19" ht="12.75" x14ac:dyDescent="0.2">
      <c r="A50" s="10">
        <v>36</v>
      </c>
      <c r="B50" s="14">
        <v>396</v>
      </c>
      <c r="C50" s="3" t="s">
        <v>54</v>
      </c>
      <c r="D50" s="8"/>
      <c r="E50" s="25">
        <v>3562012.9888811684</v>
      </c>
      <c r="F50" s="26">
        <v>3596039.8675362333</v>
      </c>
      <c r="G50" s="26">
        <v>3719685.2506272462</v>
      </c>
      <c r="H50" s="26">
        <v>3760422.3346054489</v>
      </c>
      <c r="I50" s="26">
        <v>3876578.0016410891</v>
      </c>
      <c r="J50" s="26">
        <v>4061790.7235282175</v>
      </c>
      <c r="K50" s="26">
        <v>4377356.7690256434</v>
      </c>
      <c r="L50" s="26">
        <v>4449117.9854851291</v>
      </c>
      <c r="M50" s="26">
        <v>4472118.2361370269</v>
      </c>
      <c r="N50" s="26">
        <v>4492726.2936274065</v>
      </c>
      <c r="O50" s="26">
        <v>4505495.9124854822</v>
      </c>
      <c r="P50" s="26">
        <v>4514489.8436170975</v>
      </c>
      <c r="Q50" s="26">
        <v>4522728.6077634199</v>
      </c>
      <c r="R50" s="27">
        <v>4146966.3703815844</v>
      </c>
      <c r="S50" s="2"/>
    </row>
    <row r="51" spans="1:19" ht="12.75" x14ac:dyDescent="0.2">
      <c r="A51" s="10">
        <v>37</v>
      </c>
      <c r="B51" s="14">
        <v>397</v>
      </c>
      <c r="C51" s="3" t="s">
        <v>55</v>
      </c>
      <c r="D51" s="8"/>
      <c r="E51" s="25">
        <v>3015264.3708000006</v>
      </c>
      <c r="F51" s="26">
        <v>3015264.3708000006</v>
      </c>
      <c r="G51" s="26">
        <v>3015264.3708000006</v>
      </c>
      <c r="H51" s="26">
        <v>3015264.3708000006</v>
      </c>
      <c r="I51" s="26">
        <v>3015264.3708000006</v>
      </c>
      <c r="J51" s="26">
        <v>3015264.3708000006</v>
      </c>
      <c r="K51" s="26">
        <v>3015264.3708000006</v>
      </c>
      <c r="L51" s="26">
        <v>3015264.3708000006</v>
      </c>
      <c r="M51" s="26">
        <v>3015264.3708000006</v>
      </c>
      <c r="N51" s="26">
        <v>3015264.3708000006</v>
      </c>
      <c r="O51" s="26">
        <v>3015264.3708000006</v>
      </c>
      <c r="P51" s="26">
        <v>3015264.3708000006</v>
      </c>
      <c r="Q51" s="26">
        <v>3026304.3708000006</v>
      </c>
      <c r="R51" s="27">
        <v>3016113.6015692311</v>
      </c>
      <c r="S51" s="2"/>
    </row>
    <row r="52" spans="1:19" ht="12.75" x14ac:dyDescent="0.2">
      <c r="A52" s="10">
        <v>38</v>
      </c>
      <c r="B52" s="14">
        <v>398</v>
      </c>
      <c r="C52" s="3" t="s">
        <v>56</v>
      </c>
      <c r="D52" s="8"/>
      <c r="E52" s="25">
        <v>749276.97097417188</v>
      </c>
      <c r="F52" s="26">
        <v>764327.10811483429</v>
      </c>
      <c r="G52" s="26">
        <v>770343.69554296671</v>
      </c>
      <c r="H52" s="26">
        <v>789273.57302859321</v>
      </c>
      <c r="I52" s="26">
        <v>811890.10852571845</v>
      </c>
      <c r="J52" s="26">
        <v>819419.9756251435</v>
      </c>
      <c r="K52" s="26">
        <v>851164.50904502859</v>
      </c>
      <c r="L52" s="26">
        <v>860519.97572900564</v>
      </c>
      <c r="M52" s="26">
        <v>878277.62906580104</v>
      </c>
      <c r="N52" s="26">
        <v>906179.71973316011</v>
      </c>
      <c r="O52" s="26">
        <v>914766.6978666319</v>
      </c>
      <c r="P52" s="26">
        <v>919490.65349332627</v>
      </c>
      <c r="Q52" s="26">
        <v>923442.0046186652</v>
      </c>
      <c r="R52" s="27">
        <v>842951.7401048498</v>
      </c>
      <c r="S52" s="2"/>
    </row>
    <row r="53" spans="1:19" ht="12.75" x14ac:dyDescent="0.2">
      <c r="A53" s="10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7"/>
      <c r="S53" s="2"/>
    </row>
    <row r="54" spans="1:19" ht="12.75" x14ac:dyDescent="0.2">
      <c r="A54" s="12"/>
      <c r="B54" s="2"/>
      <c r="C54" s="2"/>
      <c r="D54" s="2"/>
      <c r="E54" s="29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29"/>
      <c r="S54" s="2"/>
    </row>
    <row r="55" spans="1:19" ht="13.5" thickBot="1" x14ac:dyDescent="0.25">
      <c r="A55" s="10">
        <v>39</v>
      </c>
      <c r="B55" s="9"/>
      <c r="C55" s="3" t="s">
        <v>57</v>
      </c>
      <c r="E55" s="33">
        <v>3202682923.3602414</v>
      </c>
      <c r="F55" s="34">
        <v>3221648419.1580305</v>
      </c>
      <c r="G55" s="34">
        <v>3239062926.5277481</v>
      </c>
      <c r="H55" s="34">
        <v>3257810604.9887261</v>
      </c>
      <c r="I55" s="34">
        <v>3275149109.7930818</v>
      </c>
      <c r="J55" s="34">
        <v>3293539498.5607529</v>
      </c>
      <c r="K55" s="34">
        <v>3314525159.4457269</v>
      </c>
      <c r="L55" s="34">
        <v>3332282352.6856012</v>
      </c>
      <c r="M55" s="34">
        <v>3354069290.4192567</v>
      </c>
      <c r="N55" s="34">
        <v>3381144344.0687871</v>
      </c>
      <c r="O55" s="34">
        <v>3399224230.8417544</v>
      </c>
      <c r="P55" s="34">
        <v>3417174463.865068</v>
      </c>
      <c r="Q55" s="34">
        <v>3460267625.8982105</v>
      </c>
      <c r="R55" s="34">
        <v>3319121611.5086913</v>
      </c>
      <c r="S55" s="2"/>
    </row>
    <row r="56" spans="1:19" ht="13.5" thickTop="1" x14ac:dyDescent="0.2">
      <c r="A56" s="4"/>
      <c r="B56" s="5"/>
      <c r="C56" s="5"/>
      <c r="D56" s="5"/>
      <c r="E56" s="22"/>
      <c r="F56" s="22"/>
      <c r="G56" s="22"/>
      <c r="H56" s="23"/>
      <c r="I56" s="22"/>
      <c r="J56" s="22"/>
      <c r="K56" s="22"/>
      <c r="L56" s="22"/>
      <c r="M56" s="22"/>
      <c r="N56" s="22"/>
      <c r="O56" s="23"/>
      <c r="P56" s="22"/>
      <c r="Q56" s="22"/>
      <c r="R56" s="23"/>
      <c r="S56" s="3"/>
    </row>
    <row r="57" spans="1:19" ht="12.75" x14ac:dyDescent="0.2">
      <c r="A57" s="3" t="s">
        <v>67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 t="s">
        <v>68</v>
      </c>
      <c r="Q57" s="2"/>
      <c r="R57" s="2"/>
      <c r="S57" s="2"/>
    </row>
    <row r="58" spans="1:19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x14ac:dyDescent="0.2">
      <c r="A59" s="2"/>
      <c r="B59" s="2"/>
      <c r="D59" s="8"/>
      <c r="R59" s="19"/>
      <c r="S59" s="2"/>
    </row>
    <row r="60" spans="1:19" ht="12.75" x14ac:dyDescent="0.2">
      <c r="A60" s="2"/>
      <c r="B60" s="2"/>
      <c r="C60" s="2"/>
      <c r="D60" s="2"/>
      <c r="R60" s="2"/>
      <c r="S60" s="2"/>
    </row>
    <row r="61" spans="1:19" ht="12.75" x14ac:dyDescent="0.2">
      <c r="A61" s="2"/>
      <c r="B61" s="2"/>
      <c r="C61" s="2"/>
      <c r="D61" s="2"/>
      <c r="R61" s="2"/>
      <c r="S61" s="2"/>
    </row>
    <row r="62" spans="1:19" ht="12.75" x14ac:dyDescent="0.2">
      <c r="A62" s="2"/>
      <c r="B62" s="2"/>
      <c r="C62" s="2"/>
      <c r="D62" s="2"/>
      <c r="R62" s="2"/>
      <c r="S62" s="2"/>
    </row>
    <row r="63" spans="1:19" ht="12.75" x14ac:dyDescent="0.2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x14ac:dyDescent="0.2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x14ac:dyDescent="0.2">
      <c r="A69" s="2"/>
      <c r="B69" s="2"/>
      <c r="C69" s="2"/>
      <c r="D69" s="2"/>
      <c r="E69" s="2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"/>
      <c r="S69" s="2"/>
    </row>
    <row r="70" spans="1:19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</sheetData>
  <phoneticPr fontId="7" type="noConversion"/>
  <printOptions horizontalCentered="1"/>
  <pageMargins left="0.5" right="0.5" top="0.75" bottom="0.5" header="0.5" footer="0.25"/>
  <pageSetup scale="52" orientation="landscape" r:id="rId1"/>
  <headerFooter alignWithMargins="0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EC6C0-910E-434F-B061-6847916AD777}">
  <sheetPr>
    <tabColor theme="5" tint="0.79998168889431442"/>
  </sheetPr>
  <dimension ref="A1:U66"/>
  <sheetViews>
    <sheetView topLeftCell="A16" workbookViewId="0">
      <selection activeCell="F11" sqref="F11"/>
    </sheetView>
  </sheetViews>
  <sheetFormatPr defaultColWidth="12.5" defaultRowHeight="12.75" x14ac:dyDescent="0.2"/>
  <cols>
    <col min="1" max="1" width="4.5" style="18" customWidth="1"/>
    <col min="2" max="2" width="8.5" style="18" customWidth="1"/>
    <col min="3" max="3" width="30.5" style="18" customWidth="1"/>
    <col min="4" max="4" width="1.5" style="18" customWidth="1"/>
    <col min="5" max="16" width="12.5" style="18"/>
    <col min="17" max="17" width="1.5" style="18" customWidth="1"/>
    <col min="18" max="18" width="12.5" style="18"/>
    <col min="19" max="19" width="1.5" style="18" customWidth="1"/>
    <col min="20" max="20" width="12.5" style="18"/>
    <col min="21" max="21" width="1.5" style="18" customWidth="1"/>
    <col min="22" max="16384" width="12.5" style="18"/>
  </cols>
  <sheetData>
    <row r="1" spans="1:21" x14ac:dyDescent="0.2">
      <c r="A1" s="37" t="s">
        <v>0</v>
      </c>
      <c r="I1" s="11"/>
      <c r="J1" s="11" t="s">
        <v>112</v>
      </c>
      <c r="P1" s="37" t="s">
        <v>113</v>
      </c>
      <c r="R1" s="74" t="s">
        <v>74</v>
      </c>
    </row>
    <row r="2" spans="1:2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69"/>
      <c r="U2" s="37"/>
    </row>
    <row r="3" spans="1:21" x14ac:dyDescent="0.2">
      <c r="A3" s="37" t="s">
        <v>2</v>
      </c>
      <c r="H3" s="37"/>
      <c r="I3" s="11"/>
      <c r="J3" s="11" t="s">
        <v>114</v>
      </c>
      <c r="O3" s="37" t="s">
        <v>115</v>
      </c>
    </row>
    <row r="4" spans="1:21" x14ac:dyDescent="0.2">
      <c r="I4" s="11"/>
      <c r="J4" s="11" t="s">
        <v>116</v>
      </c>
      <c r="O4" s="21" t="s">
        <v>64</v>
      </c>
    </row>
    <row r="5" spans="1:21" x14ac:dyDescent="0.2">
      <c r="A5" s="37" t="s">
        <v>117</v>
      </c>
      <c r="C5" s="37" t="s">
        <v>118</v>
      </c>
      <c r="O5" s="3" t="s">
        <v>73</v>
      </c>
      <c r="P5" s="37"/>
    </row>
    <row r="7" spans="1:21" x14ac:dyDescent="0.2">
      <c r="A7" s="37" t="s">
        <v>58</v>
      </c>
      <c r="C7" s="38" t="s">
        <v>66</v>
      </c>
    </row>
    <row r="9" spans="1:2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69"/>
      <c r="U9" s="37"/>
    </row>
    <row r="10" spans="1:21" x14ac:dyDescent="0.2">
      <c r="H10" s="37" t="s">
        <v>77</v>
      </c>
      <c r="I10" s="37" t="s">
        <v>77</v>
      </c>
      <c r="J10" s="37" t="s">
        <v>77</v>
      </c>
      <c r="K10" s="37" t="s">
        <v>77</v>
      </c>
      <c r="L10" s="45" t="s">
        <v>77</v>
      </c>
      <c r="O10" s="37" t="s">
        <v>77</v>
      </c>
    </row>
    <row r="11" spans="1:21" x14ac:dyDescent="0.2">
      <c r="O11" s="37" t="s">
        <v>77</v>
      </c>
    </row>
    <row r="12" spans="1:21" x14ac:dyDescent="0.2">
      <c r="A12" s="37" t="s">
        <v>4</v>
      </c>
      <c r="B12" s="11" t="s">
        <v>5</v>
      </c>
      <c r="E12" s="37" t="s">
        <v>77</v>
      </c>
      <c r="F12" s="37" t="s">
        <v>119</v>
      </c>
      <c r="G12" s="37" t="s">
        <v>77</v>
      </c>
    </row>
    <row r="13" spans="1:21" x14ac:dyDescent="0.2">
      <c r="A13" s="37" t="s">
        <v>84</v>
      </c>
      <c r="B13" s="11" t="s">
        <v>20</v>
      </c>
      <c r="C13" s="11" t="s">
        <v>21</v>
      </c>
      <c r="E13" s="77">
        <v>45292</v>
      </c>
      <c r="F13" s="77">
        <v>45323</v>
      </c>
      <c r="G13" s="77">
        <v>45352</v>
      </c>
      <c r="H13" s="77">
        <v>45383</v>
      </c>
      <c r="I13" s="77">
        <v>45413</v>
      </c>
      <c r="J13" s="77">
        <v>45444</v>
      </c>
      <c r="K13" s="77">
        <v>45474</v>
      </c>
      <c r="L13" s="77">
        <v>45505</v>
      </c>
      <c r="M13" s="77">
        <v>45536</v>
      </c>
      <c r="N13" s="77">
        <v>45566</v>
      </c>
      <c r="O13" s="77">
        <v>45597</v>
      </c>
      <c r="P13" s="77">
        <v>45627</v>
      </c>
      <c r="R13" s="11" t="s">
        <v>108</v>
      </c>
    </row>
    <row r="14" spans="1:21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69"/>
      <c r="U14" s="37"/>
    </row>
    <row r="15" spans="1:21" x14ac:dyDescent="0.2">
      <c r="A15" s="14">
        <v>1</v>
      </c>
      <c r="B15" s="11">
        <v>301</v>
      </c>
      <c r="C15" s="18" t="s">
        <v>24</v>
      </c>
      <c r="D15" s="69"/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/>
      <c r="R15" s="51">
        <v>0</v>
      </c>
      <c r="S15" s="69"/>
      <c r="T15" s="69"/>
      <c r="U15" s="37"/>
    </row>
    <row r="16" spans="1:21" x14ac:dyDescent="0.2">
      <c r="A16" s="14">
        <v>2</v>
      </c>
      <c r="B16" s="11">
        <v>302</v>
      </c>
      <c r="C16" s="18" t="s">
        <v>120</v>
      </c>
      <c r="D16" s="74"/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78"/>
      <c r="R16" s="54">
        <v>0</v>
      </c>
      <c r="T16" s="58"/>
    </row>
    <row r="17" spans="1:20" x14ac:dyDescent="0.2">
      <c r="A17" s="14">
        <v>3</v>
      </c>
      <c r="B17" s="11">
        <v>303</v>
      </c>
      <c r="C17" s="18" t="s">
        <v>25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/>
      <c r="R17" s="54">
        <v>0</v>
      </c>
      <c r="T17" s="58"/>
    </row>
    <row r="18" spans="1:20" x14ac:dyDescent="0.2">
      <c r="A18" s="14">
        <v>4</v>
      </c>
      <c r="B18" s="13">
        <v>303.01</v>
      </c>
      <c r="C18" s="18" t="s">
        <v>26</v>
      </c>
      <c r="E18" s="54">
        <v>41879.660000000149</v>
      </c>
      <c r="F18" s="54">
        <v>71879.660000000149</v>
      </c>
      <c r="G18" s="54">
        <v>71879.660000000149</v>
      </c>
      <c r="H18" s="54">
        <v>71879.660000000149</v>
      </c>
      <c r="I18" s="54">
        <v>71879.660000000149</v>
      </c>
      <c r="J18" s="54">
        <v>71879.660000000149</v>
      </c>
      <c r="K18" s="54">
        <v>71879.660000000149</v>
      </c>
      <c r="L18" s="54">
        <v>1904379.6600000001</v>
      </c>
      <c r="M18" s="54">
        <v>665129.66000000015</v>
      </c>
      <c r="N18" s="54">
        <v>291129.66000000015</v>
      </c>
      <c r="O18" s="54">
        <v>741129.66000000015</v>
      </c>
      <c r="P18" s="54">
        <v>10228118.540000001</v>
      </c>
      <c r="Q18" s="54"/>
      <c r="R18" s="54">
        <v>14303044.800000003</v>
      </c>
      <c r="T18" s="58"/>
    </row>
    <row r="19" spans="1:20" x14ac:dyDescent="0.2">
      <c r="A19" s="14">
        <v>5</v>
      </c>
      <c r="B19" s="14">
        <v>336</v>
      </c>
      <c r="C19" s="18" t="s">
        <v>121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/>
      <c r="R19" s="54">
        <v>0</v>
      </c>
      <c r="T19" s="58"/>
    </row>
    <row r="20" spans="1:20" x14ac:dyDescent="0.2">
      <c r="A20" s="14">
        <v>6</v>
      </c>
      <c r="B20" s="14">
        <v>336.01</v>
      </c>
      <c r="C20" s="18" t="s">
        <v>65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/>
      <c r="R20" s="54">
        <v>0</v>
      </c>
      <c r="T20" s="58"/>
    </row>
    <row r="21" spans="1:20" x14ac:dyDescent="0.2">
      <c r="A21" s="14">
        <v>7</v>
      </c>
      <c r="B21" s="14">
        <v>364</v>
      </c>
      <c r="C21" s="18" t="s">
        <v>122</v>
      </c>
      <c r="E21" s="54">
        <v>7162.4399999999441</v>
      </c>
      <c r="F21" s="54">
        <v>7197.3100000000559</v>
      </c>
      <c r="G21" s="54">
        <v>3616.1699999999255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/>
      <c r="R21" s="54">
        <v>17975.919999999925</v>
      </c>
      <c r="T21" s="58"/>
    </row>
    <row r="22" spans="1:20" x14ac:dyDescent="0.2">
      <c r="A22" s="14">
        <v>8</v>
      </c>
      <c r="B22" s="14">
        <v>374</v>
      </c>
      <c r="C22" s="37" t="s">
        <v>27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/>
      <c r="R22" s="54">
        <v>0</v>
      </c>
      <c r="T22" s="58"/>
    </row>
    <row r="23" spans="1:20" x14ac:dyDescent="0.2">
      <c r="A23" s="14">
        <v>9</v>
      </c>
      <c r="B23" s="14">
        <v>374.02</v>
      </c>
      <c r="C23" s="37" t="s">
        <v>28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/>
      <c r="R23" s="54">
        <v>0</v>
      </c>
      <c r="T23" s="58"/>
    </row>
    <row r="24" spans="1:20" x14ac:dyDescent="0.2">
      <c r="A24" s="14">
        <v>10</v>
      </c>
      <c r="B24" s="14">
        <v>375</v>
      </c>
      <c r="C24" s="21" t="s">
        <v>29</v>
      </c>
      <c r="E24" s="54">
        <v>128434.66999999998</v>
      </c>
      <c r="F24" s="54">
        <v>223434.66999999987</v>
      </c>
      <c r="G24" s="54">
        <v>179434.66999999998</v>
      </c>
      <c r="H24" s="54">
        <v>148434.66999999998</v>
      </c>
      <c r="I24" s="54">
        <v>728434.67000000016</v>
      </c>
      <c r="J24" s="54">
        <v>778434.67</v>
      </c>
      <c r="K24" s="54">
        <v>128434.67000000004</v>
      </c>
      <c r="L24" s="54">
        <v>129434.67000000004</v>
      </c>
      <c r="M24" s="54">
        <v>193434.67000000004</v>
      </c>
      <c r="N24" s="54">
        <v>128434.67000000004</v>
      </c>
      <c r="O24" s="54">
        <v>128434.67000000004</v>
      </c>
      <c r="P24" s="54">
        <v>9228437.629999999</v>
      </c>
      <c r="Q24" s="54"/>
      <c r="R24" s="54">
        <v>12123218.999999998</v>
      </c>
      <c r="T24" s="58"/>
    </row>
    <row r="25" spans="1:20" x14ac:dyDescent="0.2">
      <c r="A25" s="14">
        <v>11</v>
      </c>
      <c r="B25" s="14">
        <v>376</v>
      </c>
      <c r="C25" s="18" t="s">
        <v>30</v>
      </c>
      <c r="E25" s="54">
        <v>2590759.9675635495</v>
      </c>
      <c r="F25" s="54">
        <v>694355.96951271011</v>
      </c>
      <c r="G25" s="54">
        <v>1458202.0739025471</v>
      </c>
      <c r="H25" s="54">
        <v>1120708.0327805118</v>
      </c>
      <c r="I25" s="54">
        <v>428056.92655609734</v>
      </c>
      <c r="J25" s="54">
        <v>787294.83731121744</v>
      </c>
      <c r="K25" s="54">
        <v>467780.74746223865</v>
      </c>
      <c r="L25" s="54">
        <v>1820954.699492448</v>
      </c>
      <c r="M25" s="54">
        <v>2540401.9558984917</v>
      </c>
      <c r="N25" s="54">
        <v>1396469.8631796984</v>
      </c>
      <c r="O25" s="54">
        <v>455507.05463593954</v>
      </c>
      <c r="P25" s="54">
        <v>268315.53492718778</v>
      </c>
      <c r="Q25" s="54"/>
      <c r="R25" s="54">
        <v>14028807.663222639</v>
      </c>
      <c r="T25" s="58"/>
    </row>
    <row r="26" spans="1:20" x14ac:dyDescent="0.2">
      <c r="A26" s="14">
        <v>12</v>
      </c>
      <c r="B26" s="14">
        <v>376.02</v>
      </c>
      <c r="C26" s="18" t="s">
        <v>31</v>
      </c>
      <c r="E26" s="54">
        <v>9507812.7976416908</v>
      </c>
      <c r="F26" s="54">
        <v>9587690.4795283396</v>
      </c>
      <c r="G26" s="54">
        <v>9411906.8879056685</v>
      </c>
      <c r="H26" s="54">
        <v>9073848.6655811332</v>
      </c>
      <c r="I26" s="54">
        <v>9036626.9391162284</v>
      </c>
      <c r="J26" s="54">
        <v>9315109.4318232425</v>
      </c>
      <c r="K26" s="54">
        <v>8879990.1883646436</v>
      </c>
      <c r="L26" s="54">
        <v>9393356.4536729231</v>
      </c>
      <c r="M26" s="54">
        <v>17593493.13673459</v>
      </c>
      <c r="N26" s="54">
        <v>9356467.109346915</v>
      </c>
      <c r="O26" s="54">
        <v>8975644.8138693795</v>
      </c>
      <c r="P26" s="54">
        <v>14101430.844773877</v>
      </c>
      <c r="Q26" s="54"/>
      <c r="R26" s="54">
        <v>124233377.74835862</v>
      </c>
      <c r="T26" s="58"/>
    </row>
    <row r="27" spans="1:20" x14ac:dyDescent="0.2">
      <c r="A27" s="14">
        <v>13</v>
      </c>
      <c r="B27" s="14">
        <v>377</v>
      </c>
      <c r="C27" s="18" t="s">
        <v>123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/>
      <c r="R27" s="54">
        <v>0</v>
      </c>
      <c r="T27" s="58"/>
    </row>
    <row r="28" spans="1:20" x14ac:dyDescent="0.2">
      <c r="A28" s="14">
        <v>14</v>
      </c>
      <c r="B28" s="14">
        <v>378</v>
      </c>
      <c r="C28" s="21" t="s">
        <v>32</v>
      </c>
      <c r="E28" s="54">
        <v>111111</v>
      </c>
      <c r="F28" s="54">
        <v>111111</v>
      </c>
      <c r="G28" s="54">
        <v>111111.00000000003</v>
      </c>
      <c r="H28" s="54">
        <v>111111</v>
      </c>
      <c r="I28" s="54">
        <v>111111</v>
      </c>
      <c r="J28" s="54">
        <v>181112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/>
      <c r="R28" s="54">
        <v>736667</v>
      </c>
      <c r="T28" s="58"/>
    </row>
    <row r="29" spans="1:20" x14ac:dyDescent="0.2">
      <c r="A29" s="14">
        <v>15</v>
      </c>
      <c r="B29" s="14">
        <v>379</v>
      </c>
      <c r="C29" s="21" t="s">
        <v>33</v>
      </c>
      <c r="E29" s="54">
        <v>136000</v>
      </c>
      <c r="F29" s="54">
        <v>136000</v>
      </c>
      <c r="G29" s="54">
        <v>136000</v>
      </c>
      <c r="H29" s="54">
        <v>136000</v>
      </c>
      <c r="I29" s="54">
        <v>136000</v>
      </c>
      <c r="J29" s="54">
        <v>732345.3</v>
      </c>
      <c r="K29" s="54">
        <v>1039812.7</v>
      </c>
      <c r="L29" s="54">
        <v>1300186</v>
      </c>
      <c r="M29" s="54">
        <v>136000</v>
      </c>
      <c r="N29" s="54">
        <v>136000</v>
      </c>
      <c r="O29" s="54">
        <v>136000</v>
      </c>
      <c r="P29" s="54">
        <v>3138000</v>
      </c>
      <c r="Q29" s="54"/>
      <c r="R29" s="54">
        <v>7298344</v>
      </c>
      <c r="T29" s="58"/>
    </row>
    <row r="30" spans="1:20" x14ac:dyDescent="0.2">
      <c r="A30" s="14">
        <v>16</v>
      </c>
      <c r="B30" s="14">
        <v>380</v>
      </c>
      <c r="C30" s="37" t="s">
        <v>34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/>
      <c r="R30" s="54">
        <v>0</v>
      </c>
      <c r="T30" s="58"/>
    </row>
    <row r="31" spans="1:20" x14ac:dyDescent="0.2">
      <c r="A31" s="14">
        <v>17</v>
      </c>
      <c r="B31" s="14">
        <v>380.02</v>
      </c>
      <c r="C31" s="18" t="s">
        <v>35</v>
      </c>
      <c r="E31" s="54">
        <v>5209710.05</v>
      </c>
      <c r="F31" s="54">
        <v>5209777.0500000007</v>
      </c>
      <c r="G31" s="54">
        <v>5209777.0500000007</v>
      </c>
      <c r="H31" s="54">
        <v>5209777.0500000007</v>
      </c>
      <c r="I31" s="54">
        <v>5209777.0500000007</v>
      </c>
      <c r="J31" s="54">
        <v>5209777.0500000007</v>
      </c>
      <c r="K31" s="54">
        <v>5209777.0500000007</v>
      </c>
      <c r="L31" s="54">
        <v>5209777.0500000007</v>
      </c>
      <c r="M31" s="54">
        <v>5209777.0499999989</v>
      </c>
      <c r="N31" s="54">
        <v>5209777.049999997</v>
      </c>
      <c r="O31" s="54">
        <v>5209777.049999998</v>
      </c>
      <c r="P31" s="54">
        <v>5203777.049999998</v>
      </c>
      <c r="Q31" s="54"/>
      <c r="R31" s="54">
        <v>62511257.599999994</v>
      </c>
      <c r="T31" s="58"/>
    </row>
    <row r="32" spans="1:20" x14ac:dyDescent="0.2">
      <c r="A32" s="14">
        <v>18</v>
      </c>
      <c r="B32" s="14">
        <v>381</v>
      </c>
      <c r="C32" s="18" t="s">
        <v>36</v>
      </c>
      <c r="E32" s="54">
        <v>881100</v>
      </c>
      <c r="F32" s="54">
        <v>985100</v>
      </c>
      <c r="G32" s="54">
        <v>1855800</v>
      </c>
      <c r="H32" s="54">
        <v>1010060</v>
      </c>
      <c r="I32" s="54">
        <v>1860792</v>
      </c>
      <c r="J32" s="54">
        <v>1011058.4</v>
      </c>
      <c r="K32" s="54">
        <v>1011091.6800000002</v>
      </c>
      <c r="L32" s="54">
        <v>1860998.3360000001</v>
      </c>
      <c r="M32" s="54">
        <v>1011099.6671999999</v>
      </c>
      <c r="N32" s="54">
        <v>1011099.9334399998</v>
      </c>
      <c r="O32" s="54">
        <v>1860999.9866880002</v>
      </c>
      <c r="P32" s="54">
        <v>1011499.9973375999</v>
      </c>
      <c r="Q32" s="54"/>
      <c r="R32" s="54">
        <v>15370700.000665599</v>
      </c>
      <c r="T32" s="58"/>
    </row>
    <row r="33" spans="1:20" x14ac:dyDescent="0.2">
      <c r="A33" s="14">
        <v>19</v>
      </c>
      <c r="B33" s="14">
        <v>382</v>
      </c>
      <c r="C33" s="18" t="s">
        <v>37</v>
      </c>
      <c r="E33" s="54">
        <v>1192443.3768858332</v>
      </c>
      <c r="F33" s="54">
        <v>1186364.771377166</v>
      </c>
      <c r="G33" s="54">
        <v>1185149.0502754336</v>
      </c>
      <c r="H33" s="54">
        <v>1184905.906055087</v>
      </c>
      <c r="I33" s="54">
        <v>1184857.2772110177</v>
      </c>
      <c r="J33" s="54">
        <v>1184847.5514422038</v>
      </c>
      <c r="K33" s="54">
        <v>1184845.6062884415</v>
      </c>
      <c r="L33" s="54">
        <v>1184845.2172576888</v>
      </c>
      <c r="M33" s="54">
        <v>1184845.139451538</v>
      </c>
      <c r="N33" s="54">
        <v>1184845.1238903077</v>
      </c>
      <c r="O33" s="54">
        <v>1184845.1207780614</v>
      </c>
      <c r="P33" s="54">
        <v>1484845.1201556127</v>
      </c>
      <c r="Q33" s="54"/>
      <c r="R33" s="54">
        <v>14527639.261068391</v>
      </c>
      <c r="T33" s="58"/>
    </row>
    <row r="34" spans="1:20" x14ac:dyDescent="0.2">
      <c r="A34" s="14">
        <v>20</v>
      </c>
      <c r="B34" s="14">
        <v>383</v>
      </c>
      <c r="C34" s="21" t="s">
        <v>38</v>
      </c>
      <c r="E34" s="54">
        <v>81441.81</v>
      </c>
      <c r="F34" s="54">
        <v>81441.81</v>
      </c>
      <c r="G34" s="54">
        <v>81441.81</v>
      </c>
      <c r="H34" s="54">
        <v>81441.81</v>
      </c>
      <c r="I34" s="54">
        <v>81441.81</v>
      </c>
      <c r="J34" s="54">
        <v>80341.239999999991</v>
      </c>
      <c r="K34" s="54">
        <v>81441.81</v>
      </c>
      <c r="L34" s="54">
        <v>81441.81</v>
      </c>
      <c r="M34" s="54">
        <v>81441.81</v>
      </c>
      <c r="N34" s="54">
        <v>81441.81</v>
      </c>
      <c r="O34" s="54">
        <v>81441.810000000056</v>
      </c>
      <c r="P34" s="54">
        <v>79240.660000000033</v>
      </c>
      <c r="Q34" s="54"/>
      <c r="R34" s="54">
        <v>974000.00000000012</v>
      </c>
      <c r="T34" s="58"/>
    </row>
    <row r="35" spans="1:20" x14ac:dyDescent="0.2">
      <c r="A35" s="14">
        <v>21</v>
      </c>
      <c r="B35" s="14">
        <v>384</v>
      </c>
      <c r="C35" s="21" t="s">
        <v>39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/>
      <c r="R35" s="54">
        <v>0</v>
      </c>
      <c r="T35" s="58"/>
    </row>
    <row r="36" spans="1:20" x14ac:dyDescent="0.2">
      <c r="A36" s="14">
        <v>22</v>
      </c>
      <c r="B36" s="14">
        <v>385</v>
      </c>
      <c r="C36" s="21" t="s">
        <v>40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/>
      <c r="R36" s="54">
        <v>0</v>
      </c>
      <c r="T36" s="58"/>
    </row>
    <row r="37" spans="1:20" x14ac:dyDescent="0.2">
      <c r="A37" s="14">
        <v>23</v>
      </c>
      <c r="B37" s="14">
        <v>387</v>
      </c>
      <c r="C37" s="18" t="s">
        <v>41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/>
      <c r="R37" s="54">
        <v>0</v>
      </c>
      <c r="T37" s="58"/>
    </row>
    <row r="38" spans="1:20" x14ac:dyDescent="0.2">
      <c r="A38" s="14">
        <v>24</v>
      </c>
      <c r="B38" s="16">
        <v>390</v>
      </c>
      <c r="C38" s="37" t="s">
        <v>42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/>
      <c r="R38" s="54">
        <v>0</v>
      </c>
      <c r="T38" s="58"/>
    </row>
    <row r="39" spans="1:20" x14ac:dyDescent="0.2">
      <c r="A39" s="14">
        <v>25</v>
      </c>
      <c r="B39" s="13">
        <v>390.02</v>
      </c>
      <c r="C39" s="21" t="s">
        <v>43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/>
      <c r="R39" s="54">
        <v>0</v>
      </c>
      <c r="T39" s="58"/>
    </row>
    <row r="40" spans="1:20" x14ac:dyDescent="0.2">
      <c r="A40" s="14">
        <v>26</v>
      </c>
      <c r="B40" s="16">
        <v>391</v>
      </c>
      <c r="C40" s="37" t="s">
        <v>44</v>
      </c>
      <c r="E40" s="54">
        <v>3166.6300000000047</v>
      </c>
      <c r="F40" s="54">
        <v>3166.6700000000128</v>
      </c>
      <c r="G40" s="54">
        <v>3166.6700000000128</v>
      </c>
      <c r="H40" s="54">
        <v>3166.6700000000128</v>
      </c>
      <c r="I40" s="54">
        <v>3166.6700000000128</v>
      </c>
      <c r="J40" s="54">
        <v>3166.6700000000128</v>
      </c>
      <c r="K40" s="54">
        <v>3166.6700000000128</v>
      </c>
      <c r="L40" s="54">
        <v>3166.6700000000128</v>
      </c>
      <c r="M40" s="54">
        <v>5666.6699999999837</v>
      </c>
      <c r="N40" s="54">
        <v>3166.6699999999837</v>
      </c>
      <c r="O40" s="54">
        <v>3166.6699999999837</v>
      </c>
      <c r="P40" s="54">
        <v>3166.6699999999837</v>
      </c>
      <c r="Q40" s="54"/>
      <c r="R40" s="54">
        <v>40500.000000000029</v>
      </c>
      <c r="T40" s="58"/>
    </row>
    <row r="41" spans="1:20" x14ac:dyDescent="0.2">
      <c r="A41" s="14">
        <v>27</v>
      </c>
      <c r="B41" s="17">
        <v>391.01</v>
      </c>
      <c r="C41" s="37" t="s">
        <v>45</v>
      </c>
      <c r="E41" s="54">
        <v>25865.138007185797</v>
      </c>
      <c r="F41" s="54">
        <v>28245.699601437147</v>
      </c>
      <c r="G41" s="54">
        <v>26681.411920287417</v>
      </c>
      <c r="H41" s="54">
        <v>27608.354384057471</v>
      </c>
      <c r="I41" s="54">
        <v>25613.342876811483</v>
      </c>
      <c r="J41" s="54">
        <v>179062.34057536229</v>
      </c>
      <c r="K41" s="54">
        <v>26034.340115072446</v>
      </c>
      <c r="L41" s="54">
        <v>25573.340023014476</v>
      </c>
      <c r="M41" s="54">
        <v>39265.340004602884</v>
      </c>
      <c r="N41" s="54">
        <v>25472.340000920565</v>
      </c>
      <c r="O41" s="54">
        <v>26350.3400001841</v>
      </c>
      <c r="P41" s="54">
        <v>35879.300000036812</v>
      </c>
      <c r="Q41" s="54"/>
      <c r="R41" s="54">
        <v>491651.28750897286</v>
      </c>
      <c r="T41" s="58"/>
    </row>
    <row r="42" spans="1:20" x14ac:dyDescent="0.2">
      <c r="A42" s="14">
        <v>28</v>
      </c>
      <c r="B42" s="13">
        <v>391.02</v>
      </c>
      <c r="C42" s="37" t="s">
        <v>46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/>
      <c r="R42" s="54">
        <v>0</v>
      </c>
      <c r="T42" s="58"/>
    </row>
    <row r="43" spans="1:20" x14ac:dyDescent="0.2">
      <c r="A43" s="14">
        <v>29</v>
      </c>
      <c r="B43" s="13">
        <v>391.03</v>
      </c>
      <c r="C43" s="18" t="s">
        <v>44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/>
      <c r="R43" s="54">
        <v>0</v>
      </c>
      <c r="T43" s="58"/>
    </row>
    <row r="44" spans="1:20" x14ac:dyDescent="0.2">
      <c r="A44" s="14">
        <v>30</v>
      </c>
      <c r="B44" s="14">
        <v>392.01</v>
      </c>
      <c r="C44" s="21" t="s">
        <v>47</v>
      </c>
      <c r="E44" s="54">
        <v>367813.58312933968</v>
      </c>
      <c r="F44" s="54">
        <v>348249.11662586796</v>
      </c>
      <c r="G44" s="54">
        <v>392336.22332517366</v>
      </c>
      <c r="H44" s="54">
        <v>402753.6446650349</v>
      </c>
      <c r="I44" s="54">
        <v>785380.24093300686</v>
      </c>
      <c r="J44" s="54">
        <v>2476548.5681866007</v>
      </c>
      <c r="K44" s="54">
        <v>971596.11363732023</v>
      </c>
      <c r="L44" s="54">
        <v>469005.62272746424</v>
      </c>
      <c r="M44" s="54">
        <v>488487.52454549284</v>
      </c>
      <c r="N44" s="54">
        <v>579583.9049090984</v>
      </c>
      <c r="O44" s="54">
        <v>444609.5809818196</v>
      </c>
      <c r="P44" s="54">
        <v>593635.51619636395</v>
      </c>
      <c r="Q44" s="54"/>
      <c r="R44" s="54">
        <v>8319999.639862583</v>
      </c>
      <c r="T44" s="58"/>
    </row>
    <row r="45" spans="1:20" x14ac:dyDescent="0.2">
      <c r="A45" s="14">
        <v>31</v>
      </c>
      <c r="B45" s="14">
        <v>392.02</v>
      </c>
      <c r="C45" s="21" t="s">
        <v>48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/>
      <c r="R45" s="54">
        <v>0</v>
      </c>
      <c r="T45" s="58"/>
    </row>
    <row r="46" spans="1:20" x14ac:dyDescent="0.2">
      <c r="A46" s="14">
        <v>32</v>
      </c>
      <c r="B46" s="14">
        <v>392.04</v>
      </c>
      <c r="C46" s="21" t="s">
        <v>49</v>
      </c>
      <c r="E46" s="54">
        <v>4953.6387961922219</v>
      </c>
      <c r="F46" s="54">
        <v>4990.727759238519</v>
      </c>
      <c r="G46" s="54">
        <v>4998.1455518476669</v>
      </c>
      <c r="H46" s="54">
        <v>6599.6291103694593</v>
      </c>
      <c r="I46" s="54">
        <v>6919.9258220739666</v>
      </c>
      <c r="J46" s="54">
        <v>6983.9851644147193</v>
      </c>
      <c r="K46" s="54">
        <v>6996.7970328830188</v>
      </c>
      <c r="L46" s="54">
        <v>6999.3594065766783</v>
      </c>
      <c r="M46" s="54">
        <v>5399.8718813152991</v>
      </c>
      <c r="N46" s="54">
        <v>5079.9743762630969</v>
      </c>
      <c r="O46" s="54">
        <v>5015.9948752526197</v>
      </c>
      <c r="P46" s="54">
        <v>5003.1989750504499</v>
      </c>
      <c r="Q46" s="54"/>
      <c r="R46" s="54">
        <v>69941.248751477717</v>
      </c>
      <c r="T46" s="58"/>
    </row>
    <row r="47" spans="1:20" x14ac:dyDescent="0.2">
      <c r="A47" s="14">
        <v>33</v>
      </c>
      <c r="B47" s="14">
        <v>392.05</v>
      </c>
      <c r="C47" s="21" t="s">
        <v>50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/>
      <c r="R47" s="54">
        <v>0</v>
      </c>
      <c r="T47" s="58"/>
    </row>
    <row r="48" spans="1:20" x14ac:dyDescent="0.2">
      <c r="A48" s="14">
        <v>34</v>
      </c>
      <c r="B48" s="14">
        <v>393</v>
      </c>
      <c r="C48" s="18" t="s">
        <v>51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/>
      <c r="R48" s="54">
        <v>0</v>
      </c>
      <c r="T48" s="58"/>
    </row>
    <row r="49" spans="1:21" x14ac:dyDescent="0.2">
      <c r="A49" s="14">
        <v>35</v>
      </c>
      <c r="B49" s="14">
        <v>394</v>
      </c>
      <c r="C49" s="18" t="s">
        <v>52</v>
      </c>
      <c r="E49" s="54">
        <v>27544</v>
      </c>
      <c r="F49" s="54">
        <v>27544</v>
      </c>
      <c r="G49" s="54">
        <v>137844</v>
      </c>
      <c r="H49" s="54">
        <v>62544.000000000015</v>
      </c>
      <c r="I49" s="54">
        <v>32344</v>
      </c>
      <c r="J49" s="54">
        <v>176972</v>
      </c>
      <c r="K49" s="54">
        <v>36394</v>
      </c>
      <c r="L49" s="54">
        <v>37544</v>
      </c>
      <c r="M49" s="54">
        <v>117544</v>
      </c>
      <c r="N49" s="54">
        <v>39344</v>
      </c>
      <c r="O49" s="54">
        <v>34447</v>
      </c>
      <c r="P49" s="54">
        <v>93197</v>
      </c>
      <c r="Q49" s="54"/>
      <c r="R49" s="54">
        <v>823262</v>
      </c>
      <c r="T49" s="58"/>
    </row>
    <row r="50" spans="1:21" x14ac:dyDescent="0.2">
      <c r="A50" s="14">
        <v>36</v>
      </c>
      <c r="B50" s="14">
        <v>394.01</v>
      </c>
      <c r="C50" s="18" t="s">
        <v>53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/>
      <c r="R50" s="54">
        <v>0</v>
      </c>
      <c r="T50" s="58"/>
    </row>
    <row r="51" spans="1:21" x14ac:dyDescent="0.2">
      <c r="A51" s="14">
        <v>37</v>
      </c>
      <c r="B51" s="14">
        <v>395</v>
      </c>
      <c r="C51" s="18" t="s">
        <v>89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/>
      <c r="R51" s="54">
        <v>0</v>
      </c>
      <c r="T51" s="58"/>
    </row>
    <row r="52" spans="1:21" x14ac:dyDescent="0.2">
      <c r="A52" s="14">
        <v>38</v>
      </c>
      <c r="B52" s="14">
        <v>396</v>
      </c>
      <c r="C52" s="18" t="s">
        <v>54</v>
      </c>
      <c r="E52" s="54">
        <v>36985.737668548863</v>
      </c>
      <c r="F52" s="54">
        <v>134397.15553370974</v>
      </c>
      <c r="G52" s="54">
        <v>44279.439106741964</v>
      </c>
      <c r="H52" s="54">
        <v>126256.15982134837</v>
      </c>
      <c r="I52" s="54">
        <v>201318.17596426964</v>
      </c>
      <c r="J52" s="54">
        <v>343006.57119285397</v>
      </c>
      <c r="K52" s="54">
        <v>78001.322238570807</v>
      </c>
      <c r="L52" s="54">
        <v>25000.272447714182</v>
      </c>
      <c r="M52" s="54">
        <v>22400.062489542845</v>
      </c>
      <c r="N52" s="54">
        <v>13880.020497908587</v>
      </c>
      <c r="O52" s="54">
        <v>9776.0120995817524</v>
      </c>
      <c r="P52" s="54">
        <v>8955.1784199163631</v>
      </c>
      <c r="Q52" s="54"/>
      <c r="R52" s="54">
        <v>1044256.1074807071</v>
      </c>
      <c r="T52" s="58"/>
    </row>
    <row r="53" spans="1:21" x14ac:dyDescent="0.2">
      <c r="A53" s="14">
        <v>39</v>
      </c>
      <c r="B53" s="14">
        <v>397</v>
      </c>
      <c r="C53" s="18" t="s">
        <v>55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12000</v>
      </c>
      <c r="Q53" s="54"/>
      <c r="R53" s="54">
        <v>12000</v>
      </c>
      <c r="T53" s="58"/>
    </row>
    <row r="54" spans="1:21" x14ac:dyDescent="0.2">
      <c r="A54" s="14">
        <v>40</v>
      </c>
      <c r="B54" s="14">
        <v>398</v>
      </c>
      <c r="C54" s="37" t="s">
        <v>56</v>
      </c>
      <c r="E54" s="54">
        <v>16358.844718111353</v>
      </c>
      <c r="F54" s="54">
        <v>6539.7689436222718</v>
      </c>
      <c r="G54" s="54">
        <v>20575.953788724451</v>
      </c>
      <c r="H54" s="54">
        <v>24583.190757744884</v>
      </c>
      <c r="I54" s="54">
        <v>8184.6381515489666</v>
      </c>
      <c r="J54" s="54">
        <v>34504.927630309801</v>
      </c>
      <c r="K54" s="54">
        <v>10168.985526061964</v>
      </c>
      <c r="L54" s="54">
        <v>19301.797105212394</v>
      </c>
      <c r="M54" s="54">
        <v>30328.359421042493</v>
      </c>
      <c r="N54" s="54">
        <v>9333.6718842084774</v>
      </c>
      <c r="O54" s="54">
        <v>5134.7343768416977</v>
      </c>
      <c r="P54" s="54">
        <v>4294.946875368335</v>
      </c>
      <c r="Q54" s="54"/>
      <c r="R54" s="54">
        <v>189309.81917879707</v>
      </c>
      <c r="T54" s="58"/>
    </row>
    <row r="55" spans="1:21" x14ac:dyDescent="0.2">
      <c r="A55" s="14"/>
      <c r="T55" s="58"/>
    </row>
    <row r="56" spans="1:21" x14ac:dyDescent="0.2">
      <c r="A56" s="11"/>
      <c r="B56" s="11"/>
      <c r="C56" s="3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</row>
    <row r="57" spans="1:21" ht="13.5" thickBot="1" x14ac:dyDescent="0.25">
      <c r="A57" s="11">
        <v>41</v>
      </c>
      <c r="C57" s="37" t="s">
        <v>124</v>
      </c>
      <c r="D57" s="37"/>
      <c r="E57" s="79">
        <v>20370543.344410446</v>
      </c>
      <c r="F57" s="79">
        <v>18847485.858882092</v>
      </c>
      <c r="G57" s="79">
        <v>20334200.215776429</v>
      </c>
      <c r="H57" s="79">
        <v>18801678.443155289</v>
      </c>
      <c r="I57" s="79">
        <v>19911904.326631058</v>
      </c>
      <c r="J57" s="79">
        <v>22572445.203326203</v>
      </c>
      <c r="K57" s="79">
        <v>19207412.340665236</v>
      </c>
      <c r="L57" s="79">
        <v>23471964.958133042</v>
      </c>
      <c r="M57" s="79">
        <v>29324714.917626612</v>
      </c>
      <c r="N57" s="79">
        <v>19471525.801525313</v>
      </c>
      <c r="O57" s="79">
        <v>19302280.498305056</v>
      </c>
      <c r="P57" s="79">
        <v>45499797.187661007</v>
      </c>
      <c r="Q57" s="79"/>
      <c r="R57" s="79">
        <v>277115953.09609777</v>
      </c>
      <c r="T57" s="58"/>
    </row>
    <row r="58" spans="1:21" ht="13.5" thickTop="1" x14ac:dyDescent="0.2">
      <c r="C58" s="80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R58" s="81"/>
    </row>
    <row r="60" spans="1:21" x14ac:dyDescent="0.2">
      <c r="D60" s="37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21" x14ac:dyDescent="0.2"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</row>
    <row r="62" spans="1:21" x14ac:dyDescent="0.2"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</row>
    <row r="63" spans="1:21" x14ac:dyDescent="0.2"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58"/>
      <c r="S63" s="58"/>
    </row>
    <row r="64" spans="1:21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69"/>
      <c r="U64" s="37"/>
    </row>
    <row r="65" spans="1:19" x14ac:dyDescent="0.2">
      <c r="A65" s="37" t="s">
        <v>125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83" t="s">
        <v>126</v>
      </c>
      <c r="Q65" s="58"/>
      <c r="R65" s="58"/>
      <c r="S65" s="58"/>
    </row>
    <row r="66" spans="1:19" x14ac:dyDescent="0.2"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389F9-CCBF-4D22-84D7-45F4DC80F6AA}">
  <sheetPr>
    <tabColor rgb="FF0070C0"/>
    <pageSetUpPr fitToPage="1"/>
  </sheetPr>
  <dimension ref="A1:T80"/>
  <sheetViews>
    <sheetView workbookViewId="0">
      <pane xSplit="3" ySplit="9" topLeftCell="D23" activePane="bottomRight" state="frozen"/>
      <selection pane="topRight" activeCell="D1" sqref="D1"/>
      <selection pane="bottomLeft" activeCell="A10" sqref="A10"/>
      <selection pane="bottomRight" activeCell="M35" sqref="M35"/>
    </sheetView>
  </sheetViews>
  <sheetFormatPr defaultRowHeight="15" x14ac:dyDescent="0.25"/>
  <cols>
    <col min="1" max="2" width="9" style="130"/>
    <col min="3" max="3" width="20" style="130" customWidth="1"/>
    <col min="4" max="4" width="20.375" style="130" customWidth="1"/>
    <col min="5" max="5" width="14.625" style="130" customWidth="1"/>
    <col min="6" max="7" width="11.625" style="130" customWidth="1"/>
    <col min="8" max="8" width="14.375" style="130" customWidth="1"/>
    <col min="9" max="9" width="3" style="130" customWidth="1"/>
    <col min="10" max="10" width="20.375" style="130" customWidth="1"/>
    <col min="11" max="11" width="14.625" style="130" customWidth="1"/>
    <col min="12" max="13" width="11.625" style="130" customWidth="1"/>
    <col min="14" max="14" width="14.375" style="130" customWidth="1"/>
    <col min="15" max="15" width="2" style="130" customWidth="1"/>
    <col min="16" max="16" width="4.875" style="130" customWidth="1"/>
    <col min="17" max="17" width="3" style="130" customWidth="1"/>
    <col min="18" max="18" width="11.125" style="130" customWidth="1"/>
    <col min="19" max="19" width="3" style="130" customWidth="1"/>
    <col min="20" max="20" width="13.25" style="130" customWidth="1"/>
    <col min="21" max="16384" width="9" style="130"/>
  </cols>
  <sheetData>
    <row r="1" spans="1:20" x14ac:dyDescent="0.25">
      <c r="A1" s="142" t="s">
        <v>101</v>
      </c>
    </row>
    <row r="2" spans="1:20" x14ac:dyDescent="0.25">
      <c r="A2" s="142" t="s">
        <v>3757</v>
      </c>
    </row>
    <row r="3" spans="1:20" x14ac:dyDescent="0.25">
      <c r="A3" s="142" t="s">
        <v>3756</v>
      </c>
    </row>
    <row r="4" spans="1:20" x14ac:dyDescent="0.25">
      <c r="A4" s="142" t="s">
        <v>3760</v>
      </c>
    </row>
    <row r="6" spans="1:20" x14ac:dyDescent="0.25">
      <c r="D6" s="151" t="s">
        <v>3759</v>
      </c>
      <c r="E6" s="152"/>
      <c r="F6" s="152"/>
      <c r="G6" s="152"/>
      <c r="H6" s="153"/>
      <c r="I6" s="146"/>
      <c r="J6" s="151" t="s">
        <v>3758</v>
      </c>
      <c r="K6" s="152"/>
      <c r="L6" s="152"/>
      <c r="M6" s="152"/>
      <c r="N6" s="152"/>
      <c r="O6" s="152"/>
      <c r="P6" s="153"/>
    </row>
    <row r="8" spans="1:20" x14ac:dyDescent="0.25">
      <c r="A8" s="130" t="s">
        <v>3676</v>
      </c>
      <c r="B8" s="130" t="s">
        <v>141</v>
      </c>
    </row>
    <row r="9" spans="1:20" ht="60" x14ac:dyDescent="0.25">
      <c r="A9" s="130" t="s">
        <v>3753</v>
      </c>
      <c r="D9" s="143" t="s">
        <v>3752</v>
      </c>
      <c r="E9" s="143" t="s">
        <v>3751</v>
      </c>
      <c r="F9" s="143" t="s">
        <v>3750</v>
      </c>
      <c r="G9" s="143" t="s">
        <v>3749</v>
      </c>
      <c r="H9" s="143" t="s">
        <v>3748</v>
      </c>
      <c r="I9" s="145"/>
      <c r="J9" s="143" t="s">
        <v>3752</v>
      </c>
      <c r="K9" s="143" t="s">
        <v>3751</v>
      </c>
      <c r="L9" s="143" t="s">
        <v>3750</v>
      </c>
      <c r="M9" s="143" t="s">
        <v>3749</v>
      </c>
      <c r="N9" s="143" t="s">
        <v>3748</v>
      </c>
      <c r="P9" s="144" t="s">
        <v>3747</v>
      </c>
      <c r="R9" s="143" t="s">
        <v>3746</v>
      </c>
      <c r="T9" s="143" t="s">
        <v>3745</v>
      </c>
    </row>
    <row r="10" spans="1:20" x14ac:dyDescent="0.25">
      <c r="A10" s="130">
        <v>30300</v>
      </c>
      <c r="B10" s="130" t="s">
        <v>3744</v>
      </c>
      <c r="D10" s="131">
        <v>815325.07000000007</v>
      </c>
      <c r="E10" s="131">
        <v>815325.0699999989</v>
      </c>
      <c r="F10" s="136">
        <v>0</v>
      </c>
      <c r="G10" s="132">
        <v>0.04</v>
      </c>
      <c r="H10" s="131">
        <v>0</v>
      </c>
      <c r="I10" s="132"/>
      <c r="J10" s="131">
        <v>815325.07000000007</v>
      </c>
      <c r="K10" s="131">
        <v>815325.0699999989</v>
      </c>
      <c r="L10" s="136">
        <v>0</v>
      </c>
      <c r="M10" s="132">
        <v>0.04</v>
      </c>
      <c r="N10" s="131">
        <v>0</v>
      </c>
      <c r="P10" s="138" t="s">
        <v>3743</v>
      </c>
      <c r="R10" s="132">
        <f>+G10-M10</f>
        <v>0</v>
      </c>
      <c r="T10" s="137">
        <f>+H10-N10</f>
        <v>0</v>
      </c>
    </row>
    <row r="11" spans="1:20" x14ac:dyDescent="0.25">
      <c r="A11" s="130">
        <v>30301</v>
      </c>
      <c r="B11" s="130" t="s">
        <v>3742</v>
      </c>
      <c r="D11" s="131">
        <v>110526643.99000001</v>
      </c>
      <c r="E11" s="131">
        <v>30148268.771823499</v>
      </c>
      <c r="F11" s="136">
        <v>10.978937130035263</v>
      </c>
      <c r="G11" s="132">
        <v>6.6000000000000003E-2</v>
      </c>
      <c r="H11" s="131">
        <v>7375232.0699199988</v>
      </c>
      <c r="I11" s="132"/>
      <c r="J11" s="131">
        <v>124829688.78999999</v>
      </c>
      <c r="K11" s="131">
        <v>37523500.841743499</v>
      </c>
      <c r="L11" s="136">
        <v>10.534336762284255</v>
      </c>
      <c r="M11" s="132">
        <v>6.6000000000000003E-2</v>
      </c>
      <c r="N11" s="131">
        <v>7375232.0699199988</v>
      </c>
      <c r="R11" s="132">
        <f>+G11-M11</f>
        <v>0</v>
      </c>
      <c r="T11" s="137">
        <f>+H11-N11</f>
        <v>0</v>
      </c>
    </row>
    <row r="12" spans="1:20" x14ac:dyDescent="0.25">
      <c r="D12" s="131"/>
      <c r="E12" s="131"/>
      <c r="F12" s="136"/>
      <c r="G12" s="132"/>
      <c r="H12" s="131"/>
      <c r="I12" s="132"/>
      <c r="J12" s="131"/>
      <c r="K12" s="131"/>
      <c r="L12" s="136"/>
      <c r="M12" s="132"/>
      <c r="N12" s="131"/>
      <c r="T12" s="137"/>
    </row>
    <row r="13" spans="1:20" x14ac:dyDescent="0.25">
      <c r="A13" s="130" t="s">
        <v>3741</v>
      </c>
      <c r="D13" s="131"/>
      <c r="E13" s="131"/>
      <c r="F13" s="136"/>
      <c r="G13" s="132"/>
      <c r="H13" s="131"/>
      <c r="I13" s="132"/>
      <c r="J13" s="131"/>
      <c r="K13" s="131"/>
      <c r="L13" s="136"/>
      <c r="M13" s="132"/>
      <c r="N13" s="131"/>
      <c r="T13" s="137"/>
    </row>
    <row r="14" spans="1:20" x14ac:dyDescent="0.25">
      <c r="A14" s="130">
        <v>37402</v>
      </c>
      <c r="B14" s="130" t="s">
        <v>3740</v>
      </c>
      <c r="D14" s="131">
        <v>4268872.66</v>
      </c>
      <c r="E14" s="131">
        <v>1080752.3138336299</v>
      </c>
      <c r="F14" s="136">
        <v>56.861004813856397</v>
      </c>
      <c r="G14" s="132">
        <v>1.2999999999999999E-2</v>
      </c>
      <c r="H14" s="131">
        <f>+D14*G14</f>
        <v>55495.344579999997</v>
      </c>
      <c r="I14" s="132"/>
      <c r="J14" s="131">
        <v>4268872.66</v>
      </c>
      <c r="K14" s="131">
        <v>1135960.7943574523</v>
      </c>
      <c r="L14" s="136">
        <v>55.861004813856397</v>
      </c>
      <c r="M14" s="132">
        <v>1.2999999999999999E-2</v>
      </c>
      <c r="N14" s="131">
        <v>55495.344580000012</v>
      </c>
      <c r="R14" s="132">
        <f t="shared" ref="R14:R28" si="0">+G14-M14</f>
        <v>0</v>
      </c>
      <c r="T14" s="137">
        <f t="shared" ref="T14:T28" si="1">+H14-N14</f>
        <v>0</v>
      </c>
    </row>
    <row r="15" spans="1:20" x14ac:dyDescent="0.25">
      <c r="A15" s="130">
        <v>37500</v>
      </c>
      <c r="B15" s="130" t="s">
        <v>3725</v>
      </c>
      <c r="D15" s="131">
        <v>31386680.029999983</v>
      </c>
      <c r="E15" s="131">
        <v>8366521.0855701342</v>
      </c>
      <c r="F15" s="136">
        <v>26.1164740929384</v>
      </c>
      <c r="G15" s="132">
        <v>2.8000000000000001E-2</v>
      </c>
      <c r="H15" s="131">
        <v>918206.97157466726</v>
      </c>
      <c r="I15" s="132"/>
      <c r="J15" s="131">
        <v>42540041.509999983</v>
      </c>
      <c r="K15" s="131">
        <v>8351998.7268772786</v>
      </c>
      <c r="L15" s="136">
        <v>27.84390288172925</v>
      </c>
      <c r="M15" s="132">
        <v>2.9000000000000001E-2</v>
      </c>
      <c r="N15" s="131">
        <v>951000.07770233392</v>
      </c>
      <c r="R15" s="132">
        <f t="shared" si="0"/>
        <v>-1.0000000000000009E-3</v>
      </c>
      <c r="T15" s="137">
        <f t="shared" si="1"/>
        <v>-32793.106127666659</v>
      </c>
    </row>
    <row r="16" spans="1:20" x14ac:dyDescent="0.25">
      <c r="A16" s="130">
        <v>37600</v>
      </c>
      <c r="B16" s="130" t="s">
        <v>3739</v>
      </c>
      <c r="D16" s="131">
        <v>826292081.17000031</v>
      </c>
      <c r="E16" s="131">
        <v>235380987.81307572</v>
      </c>
      <c r="F16" s="136">
        <v>55.234840721733569</v>
      </c>
      <c r="G16" s="132">
        <v>2.4E-2</v>
      </c>
      <c r="H16" s="131">
        <v>19993680.879247516</v>
      </c>
      <c r="I16" s="132"/>
      <c r="J16" s="131">
        <v>839424834.85876846</v>
      </c>
      <c r="K16" s="131">
        <v>253420566.23358262</v>
      </c>
      <c r="L16" s="136">
        <v>54.669563555170619</v>
      </c>
      <c r="M16" s="132">
        <v>2.4E-2</v>
      </c>
      <c r="N16" s="131">
        <v>19993680.879247516</v>
      </c>
      <c r="R16" s="132">
        <f t="shared" si="0"/>
        <v>0</v>
      </c>
      <c r="T16" s="137">
        <f t="shared" si="1"/>
        <v>0</v>
      </c>
    </row>
    <row r="17" spans="1:20" x14ac:dyDescent="0.25">
      <c r="A17" s="130">
        <v>37602</v>
      </c>
      <c r="B17" s="130" t="s">
        <v>3738</v>
      </c>
      <c r="D17" s="131">
        <v>961474232.54999995</v>
      </c>
      <c r="E17" s="131">
        <v>195926801.30512688</v>
      </c>
      <c r="F17" s="136">
        <v>67.039532878491158</v>
      </c>
      <c r="G17" s="132">
        <v>1.7999999999999999E-2</v>
      </c>
      <c r="H17" s="131">
        <v>18189262.523299549</v>
      </c>
      <c r="I17" s="132"/>
      <c r="J17" s="131">
        <v>1076321266.0438066</v>
      </c>
      <c r="K17" s="131">
        <v>199345669.13924137</v>
      </c>
      <c r="L17" s="136">
        <v>67.333982178474372</v>
      </c>
      <c r="M17" s="132">
        <v>1.7999999999999999E-2</v>
      </c>
      <c r="N17" s="131">
        <v>18189262.523299549</v>
      </c>
      <c r="R17" s="132">
        <f t="shared" si="0"/>
        <v>0</v>
      </c>
      <c r="T17" s="137">
        <f t="shared" si="1"/>
        <v>0</v>
      </c>
    </row>
    <row r="18" spans="1:20" x14ac:dyDescent="0.25">
      <c r="A18" s="130">
        <v>37700</v>
      </c>
      <c r="B18" s="130" t="s">
        <v>3737</v>
      </c>
      <c r="D18" s="131">
        <v>19187297.899999999</v>
      </c>
      <c r="E18" s="131">
        <v>1319479.5011633653</v>
      </c>
      <c r="F18" s="136">
        <v>32.760092260691827</v>
      </c>
      <c r="G18" s="132">
        <v>0.03</v>
      </c>
      <c r="H18" s="131">
        <v>575618.93699999992</v>
      </c>
      <c r="I18" s="132"/>
      <c r="J18" s="131">
        <v>19187297.899999999</v>
      </c>
      <c r="K18" s="131">
        <v>1872801.879561285</v>
      </c>
      <c r="L18" s="136">
        <v>31.875409199669306</v>
      </c>
      <c r="M18" s="132">
        <v>0.03</v>
      </c>
      <c r="N18" s="131">
        <v>575618.93699999992</v>
      </c>
      <c r="R18" s="132">
        <f t="shared" si="0"/>
        <v>0</v>
      </c>
      <c r="T18" s="137">
        <f t="shared" si="1"/>
        <v>0</v>
      </c>
    </row>
    <row r="19" spans="1:20" x14ac:dyDescent="0.25">
      <c r="A19" s="130">
        <v>37800</v>
      </c>
      <c r="B19" s="130" t="s">
        <v>3736</v>
      </c>
      <c r="D19" s="131">
        <v>22151056.50999999</v>
      </c>
      <c r="E19" s="131">
        <v>5812102.0078713428</v>
      </c>
      <c r="F19" s="136">
        <v>31.211242123723302</v>
      </c>
      <c r="G19" s="132">
        <v>0.03</v>
      </c>
      <c r="H19" s="131">
        <v>678531.02930399985</v>
      </c>
      <c r="I19" s="132"/>
      <c r="J19" s="131">
        <v>22828790.149999987</v>
      </c>
      <c r="K19" s="131">
        <v>6391135.4238437377</v>
      </c>
      <c r="L19" s="136">
        <v>30.823834421347936</v>
      </c>
      <c r="M19" s="132">
        <v>0.03</v>
      </c>
      <c r="N19" s="131">
        <v>678531.02930399985</v>
      </c>
      <c r="R19" s="132">
        <f t="shared" si="0"/>
        <v>0</v>
      </c>
      <c r="T19" s="137">
        <f t="shared" si="1"/>
        <v>0</v>
      </c>
    </row>
    <row r="20" spans="1:20" x14ac:dyDescent="0.25">
      <c r="A20" s="130">
        <v>37900</v>
      </c>
      <c r="B20" s="130" t="s">
        <v>3735</v>
      </c>
      <c r="D20" s="131">
        <v>116022316.77999997</v>
      </c>
      <c r="E20" s="131">
        <v>18533863.572940804</v>
      </c>
      <c r="F20" s="136">
        <v>46.317516811955663</v>
      </c>
      <c r="G20" s="132">
        <v>2.1999999999999999E-2</v>
      </c>
      <c r="H20" s="131">
        <v>2589142.0322812009</v>
      </c>
      <c r="I20" s="132"/>
      <c r="J20" s="131">
        <v>122736793.25999998</v>
      </c>
      <c r="K20" s="131">
        <v>20507088.190075457</v>
      </c>
      <c r="L20" s="136">
        <v>45.90457784266907</v>
      </c>
      <c r="M20" s="132">
        <v>2.1999999999999999E-2</v>
      </c>
      <c r="N20" s="131">
        <v>2589142.0322812009</v>
      </c>
      <c r="R20" s="132">
        <f t="shared" si="0"/>
        <v>0</v>
      </c>
      <c r="T20" s="137">
        <f t="shared" si="1"/>
        <v>0</v>
      </c>
    </row>
    <row r="21" spans="1:20" x14ac:dyDescent="0.25">
      <c r="A21" s="130">
        <v>38000</v>
      </c>
      <c r="B21" s="130" t="s">
        <v>3734</v>
      </c>
      <c r="D21" s="131">
        <v>68085342.289999977</v>
      </c>
      <c r="E21" s="131">
        <v>41491765.423666812</v>
      </c>
      <c r="F21" s="136">
        <v>39.320137264024254</v>
      </c>
      <c r="G21" s="132">
        <v>4.2999999999999997E-2</v>
      </c>
      <c r="H21" s="131">
        <v>2927669.7184699993</v>
      </c>
      <c r="I21" s="132"/>
      <c r="J21" s="131">
        <v>68085342.289999977</v>
      </c>
      <c r="K21" s="131">
        <v>44096908.587836213</v>
      </c>
      <c r="L21" s="136">
        <v>38.747125865709364</v>
      </c>
      <c r="M21" s="132">
        <v>4.2999999999999997E-2</v>
      </c>
      <c r="N21" s="131">
        <v>2927669.7184699993</v>
      </c>
      <c r="R21" s="132">
        <f t="shared" si="0"/>
        <v>0</v>
      </c>
      <c r="T21" s="137">
        <f t="shared" si="1"/>
        <v>0</v>
      </c>
    </row>
    <row r="22" spans="1:20" x14ac:dyDescent="0.25">
      <c r="A22" s="130">
        <v>38002</v>
      </c>
      <c r="B22" s="130" t="s">
        <v>3733</v>
      </c>
      <c r="D22" s="131">
        <v>610080538.33000004</v>
      </c>
      <c r="E22" s="131">
        <v>203173739.25244004</v>
      </c>
      <c r="F22" s="136">
        <v>46.094449152257631</v>
      </c>
      <c r="G22" s="132">
        <v>3.1E-2</v>
      </c>
      <c r="H22" s="131">
        <v>19729700.564801253</v>
      </c>
      <c r="I22" s="132"/>
      <c r="J22" s="131">
        <v>667590895.32999992</v>
      </c>
      <c r="K22" s="131">
        <v>212875097.44754508</v>
      </c>
      <c r="L22" s="136">
        <v>46.257022570121585</v>
      </c>
      <c r="M22" s="132">
        <v>3.1E-2</v>
      </c>
      <c r="N22" s="131">
        <v>19729700.564801253</v>
      </c>
      <c r="R22" s="132">
        <f t="shared" si="0"/>
        <v>0</v>
      </c>
      <c r="T22" s="137">
        <f t="shared" si="1"/>
        <v>0</v>
      </c>
    </row>
    <row r="23" spans="1:20" x14ac:dyDescent="0.25">
      <c r="A23" s="130">
        <v>38100</v>
      </c>
      <c r="B23" s="130" t="s">
        <v>3732</v>
      </c>
      <c r="D23" s="131">
        <v>99270694.280000001</v>
      </c>
      <c r="E23" s="131">
        <v>41081230.221588202</v>
      </c>
      <c r="F23" s="136">
        <v>12.361035694693776</v>
      </c>
      <c r="G23" s="132">
        <v>4.7E-2</v>
      </c>
      <c r="H23" s="131">
        <v>4964199.7932967367</v>
      </c>
      <c r="I23" s="132"/>
      <c r="J23" s="131">
        <v>113411738.28066561</v>
      </c>
      <c r="K23" s="131">
        <v>44575371.70772133</v>
      </c>
      <c r="L23" s="136">
        <v>12.80616217522196</v>
      </c>
      <c r="M23" s="132">
        <v>4.7E-2</v>
      </c>
      <c r="N23" s="131">
        <v>4964199.7932967367</v>
      </c>
      <c r="R23" s="132">
        <f t="shared" si="0"/>
        <v>0</v>
      </c>
      <c r="T23" s="137">
        <f t="shared" si="1"/>
        <v>0</v>
      </c>
    </row>
    <row r="24" spans="1:20" x14ac:dyDescent="0.25">
      <c r="A24" s="130">
        <v>38200</v>
      </c>
      <c r="B24" s="130" t="s">
        <v>3731</v>
      </c>
      <c r="D24" s="131">
        <v>105820491.27000003</v>
      </c>
      <c r="E24" s="131">
        <v>35074647.943045013</v>
      </c>
      <c r="F24" s="136">
        <v>36.949157945704926</v>
      </c>
      <c r="G24" s="132">
        <v>2.5999999999999999E-2</v>
      </c>
      <c r="H24" s="131">
        <v>2907414.5196212372</v>
      </c>
      <c r="I24" s="132"/>
      <c r="J24" s="131">
        <v>119185919.39246112</v>
      </c>
      <c r="K24" s="131">
        <v>36159963.715375185</v>
      </c>
      <c r="L24" s="136">
        <v>37.422411158016857</v>
      </c>
      <c r="M24" s="132">
        <v>2.7E-2</v>
      </c>
      <c r="N24" s="131">
        <v>3019238.1549912849</v>
      </c>
      <c r="R24" s="132">
        <f t="shared" si="0"/>
        <v>-1.0000000000000009E-3</v>
      </c>
      <c r="T24" s="137">
        <f t="shared" si="1"/>
        <v>-111823.63537004776</v>
      </c>
    </row>
    <row r="25" spans="1:20" x14ac:dyDescent="0.25">
      <c r="A25" s="130">
        <v>38300</v>
      </c>
      <c r="B25" s="130" t="s">
        <v>3730</v>
      </c>
      <c r="D25" s="131">
        <v>20766817.199999996</v>
      </c>
      <c r="E25" s="131">
        <v>8814276.0535394866</v>
      </c>
      <c r="F25" s="136">
        <v>28.224161583133867</v>
      </c>
      <c r="G25" s="132">
        <v>0.02</v>
      </c>
      <c r="H25" s="131">
        <v>423568.12989600014</v>
      </c>
      <c r="I25" s="132"/>
      <c r="J25" s="131">
        <v>21662897.199999996</v>
      </c>
      <c r="K25" s="131">
        <v>9148358.8513258118</v>
      </c>
      <c r="L25" s="136">
        <v>28.141857448609773</v>
      </c>
      <c r="M25" s="132">
        <v>2.1000000000000001E-2</v>
      </c>
      <c r="N25" s="131">
        <v>444746.53639080015</v>
      </c>
      <c r="R25" s="132">
        <f t="shared" si="0"/>
        <v>-1.0000000000000009E-3</v>
      </c>
      <c r="T25" s="137">
        <f t="shared" si="1"/>
        <v>-21178.406494800001</v>
      </c>
    </row>
    <row r="26" spans="1:20" x14ac:dyDescent="0.25">
      <c r="A26" s="130">
        <v>38400</v>
      </c>
      <c r="B26" s="130" t="s">
        <v>3729</v>
      </c>
      <c r="D26" s="131">
        <v>38677154.929999985</v>
      </c>
      <c r="E26" s="131">
        <v>14747685.806906285</v>
      </c>
      <c r="F26" s="136">
        <v>37.904258814550687</v>
      </c>
      <c r="G26" s="132">
        <v>2.4E-2</v>
      </c>
      <c r="H26" s="131">
        <v>928251.71832000033</v>
      </c>
      <c r="I26" s="132"/>
      <c r="J26" s="131">
        <v>38677154.929999985</v>
      </c>
      <c r="K26" s="131">
        <v>15583971.224694936</v>
      </c>
      <c r="L26" s="136">
        <v>37.147776723231274</v>
      </c>
      <c r="M26" s="132">
        <v>2.4E-2</v>
      </c>
      <c r="N26" s="131">
        <v>928251.71832000033</v>
      </c>
      <c r="R26" s="132">
        <f t="shared" si="0"/>
        <v>0</v>
      </c>
      <c r="T26" s="137">
        <f t="shared" si="1"/>
        <v>0</v>
      </c>
    </row>
    <row r="27" spans="1:20" x14ac:dyDescent="0.25">
      <c r="A27" s="130">
        <v>38500</v>
      </c>
      <c r="B27" s="130" t="s">
        <v>3728</v>
      </c>
      <c r="D27" s="131">
        <v>15196826.639999999</v>
      </c>
      <c r="E27" s="131">
        <v>6976670.3302102461</v>
      </c>
      <c r="F27" s="136">
        <v>24.262388357540377</v>
      </c>
      <c r="G27" s="132">
        <v>2.1999999999999999E-2</v>
      </c>
      <c r="H27" s="131">
        <v>334330.18607999996</v>
      </c>
      <c r="I27" s="132"/>
      <c r="J27" s="131">
        <v>15196826.639999999</v>
      </c>
      <c r="K27" s="131">
        <v>7287128.9770665802</v>
      </c>
      <c r="L27" s="136">
        <v>23.493268546577429</v>
      </c>
      <c r="M27" s="132">
        <v>2.1999999999999999E-2</v>
      </c>
      <c r="N27" s="131">
        <v>334330.18607999996</v>
      </c>
      <c r="R27" s="132">
        <f t="shared" si="0"/>
        <v>0</v>
      </c>
      <c r="T27" s="137">
        <f t="shared" si="1"/>
        <v>0</v>
      </c>
    </row>
    <row r="28" spans="1:20" x14ac:dyDescent="0.25">
      <c r="A28" s="130">
        <v>38700</v>
      </c>
      <c r="B28" s="130" t="s">
        <v>3727</v>
      </c>
      <c r="D28" s="131">
        <v>13431843.029999996</v>
      </c>
      <c r="E28" s="131">
        <v>5313797.6616018787</v>
      </c>
      <c r="F28" s="136">
        <v>19.953017994548844</v>
      </c>
      <c r="G28" s="132">
        <v>0.03</v>
      </c>
      <c r="H28" s="131">
        <v>402955.29090000014</v>
      </c>
      <c r="I28" s="132"/>
      <c r="J28" s="131">
        <v>13431843.029999996</v>
      </c>
      <c r="K28" s="131">
        <v>5680782.6135053532</v>
      </c>
      <c r="L28" s="136">
        <v>19.25358481757295</v>
      </c>
      <c r="M28" s="132">
        <v>0.03</v>
      </c>
      <c r="N28" s="131">
        <v>402955.29090000014</v>
      </c>
      <c r="R28" s="132">
        <f t="shared" si="0"/>
        <v>0</v>
      </c>
      <c r="T28" s="137">
        <f t="shared" si="1"/>
        <v>0</v>
      </c>
    </row>
    <row r="29" spans="1:20" x14ac:dyDescent="0.25">
      <c r="D29" s="131"/>
      <c r="F29" s="136" t="s">
        <v>77</v>
      </c>
      <c r="G29" s="131"/>
      <c r="H29" s="131"/>
      <c r="I29" s="131"/>
      <c r="J29" s="131"/>
      <c r="L29" s="136"/>
      <c r="M29" s="131"/>
      <c r="N29" s="131"/>
      <c r="P29" s="131"/>
      <c r="T29" s="137"/>
    </row>
    <row r="30" spans="1:20" x14ac:dyDescent="0.25">
      <c r="A30" s="130" t="s">
        <v>3726</v>
      </c>
      <c r="D30" s="131"/>
      <c r="F30" s="136"/>
      <c r="G30" s="132"/>
      <c r="H30" s="131"/>
      <c r="I30" s="132"/>
      <c r="J30" s="131"/>
      <c r="L30" s="136"/>
      <c r="M30" s="132"/>
      <c r="N30" s="131"/>
      <c r="T30" s="137"/>
    </row>
    <row r="31" spans="1:20" x14ac:dyDescent="0.25">
      <c r="A31" s="130">
        <v>39000</v>
      </c>
      <c r="B31" s="130" t="s">
        <v>3725</v>
      </c>
      <c r="D31" s="131">
        <v>663068.9</v>
      </c>
      <c r="E31" s="131">
        <v>18381.777281599912</v>
      </c>
      <c r="F31" s="136">
        <v>23.543618338948562</v>
      </c>
      <c r="G31" s="132">
        <v>4.1000000000000002E-2</v>
      </c>
      <c r="H31" s="131">
        <f>21685.2661792+5500.55877</f>
        <v>27185.8249492</v>
      </c>
      <c r="I31" s="132"/>
      <c r="J31" s="131">
        <v>663068.9</v>
      </c>
      <c r="K31" s="131">
        <v>45567.602230799923</v>
      </c>
      <c r="L31" s="136">
        <v>22.876068219495995</v>
      </c>
      <c r="M31" s="132">
        <v>4.1000000000000002E-2</v>
      </c>
      <c r="N31" s="131">
        <f>21685.2661792+5500.55877</f>
        <v>27185.8249492</v>
      </c>
      <c r="R31" s="132">
        <f t="shared" ref="R31:R44" si="2">+G31-M31</f>
        <v>0</v>
      </c>
      <c r="T31" s="137">
        <f t="shared" ref="T31:T44" si="3">+H31-N31</f>
        <v>0</v>
      </c>
    </row>
    <row r="32" spans="1:20" x14ac:dyDescent="0.25">
      <c r="A32" s="130">
        <v>39100</v>
      </c>
      <c r="B32" s="130" t="s">
        <v>3724</v>
      </c>
      <c r="D32" s="131">
        <v>2151949.7299999995</v>
      </c>
      <c r="E32" s="131">
        <v>1114167.3792016273</v>
      </c>
      <c r="F32" s="136">
        <v>9.4155693195491139</v>
      </c>
      <c r="G32" s="132">
        <v>5.0999999999999997E-2</v>
      </c>
      <c r="H32" s="131">
        <v>110669.56029499994</v>
      </c>
      <c r="I32" s="132"/>
      <c r="J32" s="131">
        <v>2192449.73</v>
      </c>
      <c r="K32" s="131">
        <v>1224836.9394966271</v>
      </c>
      <c r="L32" s="136">
        <v>8.6281685737898286</v>
      </c>
      <c r="M32" s="132">
        <v>5.0999999999999997E-2</v>
      </c>
      <c r="N32" s="131">
        <v>110669.56029499994</v>
      </c>
      <c r="R32" s="132">
        <f t="shared" si="2"/>
        <v>0</v>
      </c>
      <c r="T32" s="137">
        <f t="shared" si="3"/>
        <v>0</v>
      </c>
    </row>
    <row r="33" spans="1:20" x14ac:dyDescent="0.25">
      <c r="A33" s="130">
        <v>39101</v>
      </c>
      <c r="B33" s="130" t="s">
        <v>3723</v>
      </c>
      <c r="D33" s="131">
        <v>5932305.8570000008</v>
      </c>
      <c r="E33" s="131">
        <v>3431578.3103643819</v>
      </c>
      <c r="F33" s="136">
        <v>5.4119503820957489</v>
      </c>
      <c r="G33" s="132">
        <v>7.8E-2</v>
      </c>
      <c r="H33" s="131">
        <v>480329.63478898961</v>
      </c>
      <c r="I33" s="132"/>
      <c r="J33" s="131">
        <v>6423957.1449999902</v>
      </c>
      <c r="K33" s="131">
        <v>3924148.9696351429</v>
      </c>
      <c r="L33" s="136">
        <v>4.8612938925527258</v>
      </c>
      <c r="M33" s="132">
        <v>0.08</v>
      </c>
      <c r="N33" s="131">
        <v>492645.77927075862</v>
      </c>
      <c r="R33" s="132">
        <f t="shared" si="2"/>
        <v>-2.0000000000000018E-3</v>
      </c>
      <c r="T33" s="137">
        <f t="shared" si="3"/>
        <v>-12316.144481769006</v>
      </c>
    </row>
    <row r="34" spans="1:20" x14ac:dyDescent="0.25">
      <c r="A34" s="130">
        <v>39102</v>
      </c>
      <c r="B34" s="130" t="s">
        <v>3722</v>
      </c>
      <c r="D34" s="131">
        <v>1529673.7899999998</v>
      </c>
      <c r="E34" s="131">
        <v>965279.09392999986</v>
      </c>
      <c r="F34" s="136">
        <v>5.8917490865813953</v>
      </c>
      <c r="G34" s="132">
        <v>6.3E-2</v>
      </c>
      <c r="H34" s="131">
        <v>96369.448769999974</v>
      </c>
      <c r="I34" s="132"/>
      <c r="J34" s="131">
        <v>1529673.7899999998</v>
      </c>
      <c r="K34" s="131">
        <v>1058589.1951199991</v>
      </c>
      <c r="L34" s="136">
        <v>5.0181124467066933</v>
      </c>
      <c r="M34" s="132">
        <v>6.0999999999999999E-2</v>
      </c>
      <c r="N34" s="131">
        <v>93310.101190000001</v>
      </c>
      <c r="R34" s="132">
        <f t="shared" si="2"/>
        <v>2.0000000000000018E-3</v>
      </c>
      <c r="T34" s="137">
        <f t="shared" si="3"/>
        <v>3059.3475799999724</v>
      </c>
    </row>
    <row r="35" spans="1:20" x14ac:dyDescent="0.25">
      <c r="A35" s="142">
        <v>39201</v>
      </c>
      <c r="B35" s="130" t="s">
        <v>3721</v>
      </c>
      <c r="D35" s="131">
        <v>15381575.261000002</v>
      </c>
      <c r="E35" s="131">
        <v>6058634.4224653961</v>
      </c>
      <c r="F35" s="136">
        <v>5.2056941527829395</v>
      </c>
      <c r="G35" s="132">
        <v>9.5000000000000001E-2</v>
      </c>
      <c r="H35" s="131">
        <v>1813079.7104180267</v>
      </c>
      <c r="I35" s="132"/>
      <c r="J35" s="131">
        <v>23701574.900950912</v>
      </c>
      <c r="K35" s="131">
        <v>8108218.9703835081</v>
      </c>
      <c r="L35" s="136">
        <v>5.3913796326334404</v>
      </c>
      <c r="M35" s="132">
        <v>0.10100000000000001</v>
      </c>
      <c r="N35" s="131">
        <v>1927590.0079181129</v>
      </c>
      <c r="R35" s="132">
        <f t="shared" si="2"/>
        <v>-6.0000000000000053E-3</v>
      </c>
      <c r="T35" s="137">
        <f t="shared" si="3"/>
        <v>-114510.29750008625</v>
      </c>
    </row>
    <row r="36" spans="1:20" x14ac:dyDescent="0.25">
      <c r="A36" s="142">
        <v>39202</v>
      </c>
      <c r="B36" s="130" t="s">
        <v>3720</v>
      </c>
      <c r="D36" s="131">
        <v>17803654.689999994</v>
      </c>
      <c r="E36" s="131">
        <v>8353208.6126399981</v>
      </c>
      <c r="F36" s="136">
        <v>5.5896089345402205</v>
      </c>
      <c r="G36" s="132">
        <v>7.4999999999999997E-2</v>
      </c>
      <c r="H36" s="131">
        <v>1335274.1017500001</v>
      </c>
      <c r="I36" s="132"/>
      <c r="J36" s="131">
        <v>17803654.689999994</v>
      </c>
      <c r="K36" s="131">
        <v>9617268.0956299957</v>
      </c>
      <c r="L36" s="136">
        <v>4.8959083213442938</v>
      </c>
      <c r="M36" s="132">
        <v>7.0999999999999994E-2</v>
      </c>
      <c r="N36" s="131">
        <v>1264059.4829900004</v>
      </c>
      <c r="R36" s="132">
        <f t="shared" si="2"/>
        <v>4.0000000000000036E-3</v>
      </c>
      <c r="T36" s="137">
        <f t="shared" si="3"/>
        <v>71214.61875999975</v>
      </c>
    </row>
    <row r="37" spans="1:20" x14ac:dyDescent="0.25">
      <c r="A37" s="130">
        <v>39204</v>
      </c>
      <c r="B37" s="130" t="s">
        <v>3719</v>
      </c>
      <c r="D37" s="131">
        <v>4611626.0700000012</v>
      </c>
      <c r="E37" s="131">
        <v>821141.15773737081</v>
      </c>
      <c r="F37" s="136">
        <v>25.85932663673589</v>
      </c>
      <c r="G37" s="132">
        <v>2.4E-2</v>
      </c>
      <c r="H37" s="131">
        <v>111452.78175812135</v>
      </c>
      <c r="I37" s="132"/>
      <c r="J37" s="131">
        <v>4681567.3202562388</v>
      </c>
      <c r="K37" s="131">
        <v>932593.93949549214</v>
      </c>
      <c r="L37" s="136">
        <v>25.152054599291752</v>
      </c>
      <c r="M37" s="132">
        <v>2.4E-2</v>
      </c>
      <c r="N37" s="131">
        <v>111452.78175812135</v>
      </c>
      <c r="R37" s="132">
        <f t="shared" si="2"/>
        <v>0</v>
      </c>
      <c r="T37" s="137">
        <f t="shared" si="3"/>
        <v>0</v>
      </c>
    </row>
    <row r="38" spans="1:20" x14ac:dyDescent="0.25">
      <c r="A38" s="142">
        <v>39205</v>
      </c>
      <c r="B38" s="130" t="s">
        <v>3718</v>
      </c>
      <c r="D38" s="131">
        <v>2564139.23</v>
      </c>
      <c r="E38" s="131">
        <v>1267332.2891799998</v>
      </c>
      <c r="F38" s="136">
        <v>7.5226482151389957</v>
      </c>
      <c r="G38" s="132">
        <v>5.8000000000000003E-2</v>
      </c>
      <c r="H38" s="131">
        <v>148720.07534000001</v>
      </c>
      <c r="I38" s="132"/>
      <c r="J38" s="131">
        <v>2564139.2299999995</v>
      </c>
      <c r="K38" s="131">
        <v>1408359.9468299986</v>
      </c>
      <c r="L38" s="136">
        <v>6.9471357509861367</v>
      </c>
      <c r="M38" s="132">
        <v>5.5E-2</v>
      </c>
      <c r="N38" s="131">
        <v>141027.65764999998</v>
      </c>
      <c r="R38" s="132">
        <f t="shared" si="2"/>
        <v>3.0000000000000027E-3</v>
      </c>
      <c r="T38" s="137">
        <f t="shared" si="3"/>
        <v>7692.4176900000311</v>
      </c>
    </row>
    <row r="39" spans="1:20" x14ac:dyDescent="0.25">
      <c r="A39" s="130">
        <v>39300</v>
      </c>
      <c r="B39" s="130" t="s">
        <v>3717</v>
      </c>
      <c r="D39" s="131">
        <v>1283.3900000000001</v>
      </c>
      <c r="E39" s="131">
        <v>591.86238000006779</v>
      </c>
      <c r="F39" s="136">
        <v>12.5</v>
      </c>
      <c r="G39" s="132">
        <v>4.2999999999999997E-2</v>
      </c>
      <c r="H39" s="131">
        <v>55.185769999999984</v>
      </c>
      <c r="I39" s="132"/>
      <c r="J39" s="131">
        <v>1283.3900000000001</v>
      </c>
      <c r="K39" s="131">
        <v>647.04815000006727</v>
      </c>
      <c r="L39" s="136">
        <v>11.5</v>
      </c>
      <c r="M39" s="132">
        <v>4.2999999999999997E-2</v>
      </c>
      <c r="N39" s="131">
        <v>55.185769999999984</v>
      </c>
      <c r="R39" s="132">
        <f t="shared" si="2"/>
        <v>0</v>
      </c>
      <c r="T39" s="137">
        <f t="shared" si="3"/>
        <v>0</v>
      </c>
    </row>
    <row r="40" spans="1:20" x14ac:dyDescent="0.25">
      <c r="A40" s="130">
        <v>39400</v>
      </c>
      <c r="B40" s="130" t="s">
        <v>3716</v>
      </c>
      <c r="D40" s="131">
        <v>8587697.3599999994</v>
      </c>
      <c r="E40" s="131">
        <v>4420844.3778393846</v>
      </c>
      <c r="F40" s="136">
        <v>10.158405861079391</v>
      </c>
      <c r="G40" s="132">
        <v>4.8000000000000001E-2</v>
      </c>
      <c r="H40" s="131">
        <v>428421.80524160014</v>
      </c>
      <c r="I40" s="132"/>
      <c r="J40" s="131">
        <v>9345098.3999999985</v>
      </c>
      <c r="K40" s="131">
        <v>4792330.6773568531</v>
      </c>
      <c r="L40" s="136">
        <v>9.9824180096380797</v>
      </c>
      <c r="M40" s="132">
        <v>4.9000000000000002E-2</v>
      </c>
      <c r="N40" s="131">
        <v>437347.25951746677</v>
      </c>
      <c r="R40" s="132">
        <f t="shared" si="2"/>
        <v>-1.0000000000000009E-3</v>
      </c>
      <c r="T40" s="137">
        <f t="shared" si="3"/>
        <v>-8925.4542758666212</v>
      </c>
    </row>
    <row r="41" spans="1:20" x14ac:dyDescent="0.25">
      <c r="A41" s="130">
        <v>39401</v>
      </c>
      <c r="B41" s="130" t="s">
        <v>3715</v>
      </c>
      <c r="D41" s="131">
        <v>3241792.7900000005</v>
      </c>
      <c r="E41" s="131">
        <v>795268.96250000119</v>
      </c>
      <c r="F41" s="136">
        <v>14.933922505577536</v>
      </c>
      <c r="G41" s="132">
        <v>5.0999999999999997E-2</v>
      </c>
      <c r="H41" s="131">
        <f>36454.35987+128877</f>
        <v>165331.35986999999</v>
      </c>
      <c r="I41" s="132"/>
      <c r="J41" s="131">
        <v>3241792.7899999996</v>
      </c>
      <c r="K41" s="131">
        <v>960600.3947900011</v>
      </c>
      <c r="L41" s="136">
        <v>13.935983084532676</v>
      </c>
      <c r="M41" s="132">
        <v>5.0999999999999997E-2</v>
      </c>
      <c r="N41" s="131">
        <v>165331.35986999999</v>
      </c>
      <c r="R41" s="132">
        <f t="shared" si="2"/>
        <v>0</v>
      </c>
      <c r="T41" s="137">
        <f t="shared" si="3"/>
        <v>0</v>
      </c>
    </row>
    <row r="42" spans="1:20" x14ac:dyDescent="0.25">
      <c r="A42" s="130">
        <v>39600</v>
      </c>
      <c r="B42" s="130" t="s">
        <v>3714</v>
      </c>
      <c r="D42" s="131">
        <v>3562012.9878999991</v>
      </c>
      <c r="E42" s="131">
        <v>2121059.1343065528</v>
      </c>
      <c r="F42" s="136">
        <v>10.668836430679919</v>
      </c>
      <c r="G42" s="132">
        <v>2.9000000000000001E-2</v>
      </c>
      <c r="H42" s="131">
        <v>119353.93266739322</v>
      </c>
      <c r="I42" s="132"/>
      <c r="J42" s="131">
        <v>4522728.60539502</v>
      </c>
      <c r="K42" s="131">
        <v>2164797.811180288</v>
      </c>
      <c r="L42" s="136">
        <v>11.50286458051837</v>
      </c>
      <c r="M42" s="132">
        <v>3.6999999999999998E-2</v>
      </c>
      <c r="N42" s="131">
        <v>152279.15547219134</v>
      </c>
      <c r="R42" s="132">
        <f t="shared" si="2"/>
        <v>-7.9999999999999967E-3</v>
      </c>
      <c r="T42" s="137">
        <f t="shared" si="3"/>
        <v>-32925.222804798119</v>
      </c>
    </row>
    <row r="43" spans="1:20" x14ac:dyDescent="0.25">
      <c r="A43" s="130">
        <v>39700</v>
      </c>
      <c r="B43" s="130" t="s">
        <v>3713</v>
      </c>
      <c r="D43" s="131">
        <v>3015264.3707999997</v>
      </c>
      <c r="E43" s="131">
        <v>2936319.9008156708</v>
      </c>
      <c r="F43" s="136">
        <v>2.2975441032926631</v>
      </c>
      <c r="G43" s="132">
        <v>7.6999999999999999E-2</v>
      </c>
      <c r="H43" s="131">
        <v>77391.785517200013</v>
      </c>
      <c r="I43" s="132"/>
      <c r="J43" s="131">
        <v>3026304.3707999997</v>
      </c>
      <c r="K43" s="131">
        <v>3012751.6863328698</v>
      </c>
      <c r="L43" s="136">
        <v>1.6712045651452556</v>
      </c>
      <c r="M43" s="132">
        <v>7.6999999999999999E-2</v>
      </c>
      <c r="N43" s="131">
        <v>77391.785517200013</v>
      </c>
      <c r="P43" s="138" t="s">
        <v>3712</v>
      </c>
      <c r="R43" s="132">
        <f t="shared" si="2"/>
        <v>0</v>
      </c>
      <c r="T43" s="137">
        <f t="shared" si="3"/>
        <v>0</v>
      </c>
    </row>
    <row r="44" spans="1:20" x14ac:dyDescent="0.25">
      <c r="A44" s="130">
        <v>39800</v>
      </c>
      <c r="B44" s="130" t="s">
        <v>3711</v>
      </c>
      <c r="D44" s="131">
        <v>749276.97410000011</v>
      </c>
      <c r="E44" s="131">
        <v>211978.84817832068</v>
      </c>
      <c r="F44" s="136">
        <v>16.570055378871142</v>
      </c>
      <c r="G44" s="132">
        <v>4.2999999999999997E-2</v>
      </c>
      <c r="H44" s="131">
        <v>35958.501376667373</v>
      </c>
      <c r="I44" s="132"/>
      <c r="J44" s="131">
        <v>923442.00410236092</v>
      </c>
      <c r="K44" s="131">
        <v>234465.05245680836</v>
      </c>
      <c r="L44" s="136">
        <v>16.508388916867876</v>
      </c>
      <c r="M44" s="132">
        <v>4.4999999999999998E-2</v>
      </c>
      <c r="N44" s="131">
        <v>37630.989812791435</v>
      </c>
      <c r="R44" s="132">
        <f t="shared" si="2"/>
        <v>-2.0000000000000018E-3</v>
      </c>
      <c r="T44" s="137">
        <f t="shared" si="3"/>
        <v>-1672.488436124062</v>
      </c>
    </row>
    <row r="45" spans="1:20" x14ac:dyDescent="0.25">
      <c r="D45" s="131"/>
      <c r="E45" s="131"/>
      <c r="F45" s="136" t="s">
        <v>77</v>
      </c>
      <c r="G45" s="131"/>
      <c r="H45" s="131"/>
      <c r="I45" s="131"/>
      <c r="J45" s="131"/>
      <c r="K45" s="131"/>
      <c r="L45" s="136"/>
      <c r="M45" s="131"/>
      <c r="N45" s="131"/>
      <c r="P45" s="131"/>
      <c r="T45" s="137"/>
    </row>
    <row r="46" spans="1:20" x14ac:dyDescent="0.25">
      <c r="D46" s="131"/>
      <c r="E46" s="131"/>
      <c r="F46" s="136"/>
      <c r="G46" s="132"/>
      <c r="H46" s="131"/>
      <c r="I46" s="132"/>
      <c r="J46" s="131"/>
      <c r="K46" s="131"/>
      <c r="L46" s="136"/>
      <c r="M46" s="132"/>
      <c r="N46" s="131"/>
      <c r="T46" s="137"/>
    </row>
    <row r="47" spans="1:20" x14ac:dyDescent="0.25">
      <c r="A47" s="130">
        <v>33600</v>
      </c>
      <c r="B47" s="130" t="s">
        <v>3710</v>
      </c>
      <c r="D47" s="131">
        <v>16109646.340000002</v>
      </c>
      <c r="E47" s="131">
        <v>515471.1447375</v>
      </c>
      <c r="F47" s="136">
        <v>29.547744000000002</v>
      </c>
      <c r="G47" s="132">
        <v>3.4000000000000002E-2</v>
      </c>
      <c r="H47" s="131">
        <v>547727.97556000005</v>
      </c>
      <c r="I47" s="132"/>
      <c r="J47" s="131">
        <v>16109646.340000002</v>
      </c>
      <c r="K47" s="131">
        <v>1063199.1202974999</v>
      </c>
      <c r="L47" s="136">
        <v>28.649208999999999</v>
      </c>
      <c r="M47" s="132">
        <v>3.4000000000000002E-2</v>
      </c>
      <c r="N47" s="131">
        <v>547727.97556000005</v>
      </c>
      <c r="R47" s="132">
        <f>+G47-M47</f>
        <v>0</v>
      </c>
      <c r="T47" s="137">
        <f>+H47-N47</f>
        <v>0</v>
      </c>
    </row>
    <row r="48" spans="1:20" x14ac:dyDescent="0.25">
      <c r="A48" s="130">
        <v>33601</v>
      </c>
      <c r="B48" s="130" t="s">
        <v>3709</v>
      </c>
      <c r="D48" s="131">
        <v>35668591.620000005</v>
      </c>
      <c r="E48" s="131">
        <v>1961772.5391000002</v>
      </c>
      <c r="F48" s="136"/>
      <c r="G48" s="132">
        <v>6.7000000000000004E-2</v>
      </c>
      <c r="H48" s="131">
        <v>2389795.6385400011</v>
      </c>
      <c r="I48" s="132"/>
      <c r="J48" s="131">
        <v>35668591.620000005</v>
      </c>
      <c r="K48" s="131">
        <v>4351568.1776400004</v>
      </c>
      <c r="L48" s="136"/>
      <c r="M48" s="132">
        <v>6.7000000000000004E-2</v>
      </c>
      <c r="N48" s="131">
        <v>2389795.6385400011</v>
      </c>
      <c r="P48" s="138" t="s">
        <v>3708</v>
      </c>
      <c r="R48" s="132">
        <f>+G48-M48</f>
        <v>0</v>
      </c>
      <c r="T48" s="137">
        <f>+H48-N48</f>
        <v>0</v>
      </c>
    </row>
    <row r="49" spans="1:20" x14ac:dyDescent="0.25">
      <c r="A49" s="130">
        <v>36400</v>
      </c>
      <c r="B49" s="130" t="s">
        <v>3707</v>
      </c>
      <c r="D49" s="131">
        <v>1485380.05</v>
      </c>
      <c r="E49" s="131">
        <v>25561.084675000002</v>
      </c>
      <c r="F49" s="136">
        <v>29.547744000000005</v>
      </c>
      <c r="G49" s="132">
        <v>3.5000000000000003E-2</v>
      </c>
      <c r="H49" s="131">
        <v>52522.942704166671</v>
      </c>
      <c r="I49" s="132"/>
      <c r="J49" s="131">
        <v>1503355.97</v>
      </c>
      <c r="K49" s="131">
        <v>78084.02737916667</v>
      </c>
      <c r="L49" s="136">
        <v>28.659952957917831</v>
      </c>
      <c r="M49" s="132">
        <v>3.5000000000000003E-2</v>
      </c>
      <c r="N49" s="131">
        <v>52522.942704166671</v>
      </c>
      <c r="R49" s="132">
        <f>+G49-M49</f>
        <v>0</v>
      </c>
      <c r="T49" s="137">
        <f>+H49-N49</f>
        <v>0</v>
      </c>
    </row>
    <row r="50" spans="1:20" ht="15.75" thickBot="1" x14ac:dyDescent="0.3">
      <c r="B50" s="130" t="s">
        <v>3672</v>
      </c>
      <c r="D50" s="135">
        <f>SUM(D10:D49)</f>
        <v>3186513154.0408006</v>
      </c>
      <c r="E50" s="135">
        <f>SUM(E10:E49)</f>
        <v>889076505.03173637</v>
      </c>
      <c r="F50" s="136"/>
      <c r="G50" s="131"/>
      <c r="H50" s="135">
        <f>SUM(H10:H49)</f>
        <v>90932899.973908529</v>
      </c>
      <c r="I50" s="131"/>
      <c r="J50" s="135">
        <f>SUM(J10:J49)</f>
        <v>3444097856.5322056</v>
      </c>
      <c r="K50" s="135">
        <f>SUM(K10:K49)</f>
        <v>947749657.07875836</v>
      </c>
      <c r="L50" s="136"/>
      <c r="M50" s="131"/>
      <c r="N50" s="135">
        <f>SUM(N10:N49)</f>
        <v>91187078.345369667</v>
      </c>
      <c r="O50" s="136"/>
      <c r="T50" s="135">
        <f>SUM(T10:T49)</f>
        <v>-254178.37146115868</v>
      </c>
    </row>
    <row r="51" spans="1:20" ht="15.75" thickTop="1" x14ac:dyDescent="0.25">
      <c r="D51" s="131"/>
      <c r="J51" s="131"/>
      <c r="N51" s="131"/>
    </row>
    <row r="52" spans="1:20" ht="15.75" thickBot="1" x14ac:dyDescent="0.3">
      <c r="B52" s="130" t="s">
        <v>3706</v>
      </c>
      <c r="D52" s="131"/>
      <c r="H52" s="134">
        <f>+H50-H35-H36-H37-H38</f>
        <v>87524373.304642379</v>
      </c>
      <c r="J52" s="131"/>
      <c r="N52" s="134">
        <f>+N50-N35-N36-N37-N38</f>
        <v>87742948.415053442</v>
      </c>
      <c r="T52" s="134">
        <f>+H52-N52</f>
        <v>-218575.11041106284</v>
      </c>
    </row>
    <row r="53" spans="1:20" ht="15.75" thickTop="1" x14ac:dyDescent="0.25">
      <c r="D53" s="131"/>
      <c r="H53" s="131"/>
      <c r="J53" s="131"/>
      <c r="N53" s="131"/>
    </row>
    <row r="54" spans="1:20" x14ac:dyDescent="0.25">
      <c r="A54" s="130" t="s">
        <v>3705</v>
      </c>
      <c r="B54" s="130" t="s">
        <v>3703</v>
      </c>
      <c r="D54" s="131"/>
      <c r="G54" s="132">
        <v>0.04</v>
      </c>
      <c r="H54" s="131"/>
      <c r="I54" s="132"/>
      <c r="J54" s="131"/>
      <c r="M54" s="132">
        <v>0.04</v>
      </c>
      <c r="N54" s="131"/>
      <c r="S54" s="133"/>
    </row>
    <row r="55" spans="1:20" x14ac:dyDescent="0.25">
      <c r="A55" s="130" t="s">
        <v>3704</v>
      </c>
      <c r="B55" s="130" t="s">
        <v>3703</v>
      </c>
      <c r="D55" s="131"/>
      <c r="G55" s="132">
        <v>7.6923076923076927E-2</v>
      </c>
      <c r="H55" s="131"/>
      <c r="I55" s="132"/>
      <c r="J55" s="131"/>
      <c r="M55" s="132">
        <v>7.6923076923076927E-2</v>
      </c>
      <c r="N55" s="131"/>
    </row>
    <row r="56" spans="1:20" x14ac:dyDescent="0.25">
      <c r="A56" s="130" t="s">
        <v>3702</v>
      </c>
      <c r="B56" s="130" t="s">
        <v>3701</v>
      </c>
      <c r="D56" s="131"/>
      <c r="G56" s="132"/>
      <c r="H56" s="131"/>
      <c r="I56" s="132"/>
      <c r="J56" s="131"/>
      <c r="M56" s="132"/>
      <c r="N56" s="131"/>
    </row>
    <row r="57" spans="1:20" x14ac:dyDescent="0.25">
      <c r="D57" s="131"/>
      <c r="G57" s="132"/>
      <c r="H57" s="131"/>
      <c r="I57" s="132"/>
      <c r="J57" s="131"/>
      <c r="M57" s="132"/>
      <c r="N57" s="131"/>
    </row>
    <row r="58" spans="1:20" x14ac:dyDescent="0.25">
      <c r="D58" s="131"/>
      <c r="E58" s="131"/>
      <c r="G58" s="132"/>
      <c r="H58" s="131"/>
      <c r="I58" s="132"/>
      <c r="J58" s="131"/>
      <c r="K58" s="131"/>
      <c r="M58" s="132"/>
      <c r="N58" s="131"/>
    </row>
    <row r="59" spans="1:20" x14ac:dyDescent="0.25">
      <c r="D59" s="131"/>
      <c r="E59" s="131"/>
      <c r="G59" s="132"/>
      <c r="H59" s="131"/>
      <c r="I59" s="132"/>
      <c r="J59" s="131"/>
      <c r="K59" s="131"/>
      <c r="M59" s="132"/>
      <c r="N59" s="131"/>
    </row>
    <row r="60" spans="1:20" x14ac:dyDescent="0.25">
      <c r="D60" s="131"/>
      <c r="E60" s="131"/>
      <c r="G60" s="132"/>
      <c r="H60" s="131"/>
      <c r="I60" s="132"/>
      <c r="J60" s="131"/>
      <c r="K60" s="131"/>
      <c r="M60" s="132"/>
      <c r="N60" s="131"/>
    </row>
    <row r="61" spans="1:20" x14ac:dyDescent="0.25">
      <c r="D61" s="131"/>
      <c r="E61" s="131"/>
      <c r="G61" s="132"/>
      <c r="H61" s="131"/>
      <c r="I61" s="132"/>
      <c r="J61" s="131"/>
      <c r="K61" s="131"/>
      <c r="M61" s="132"/>
      <c r="N61" s="131"/>
    </row>
    <row r="62" spans="1:20" x14ac:dyDescent="0.25">
      <c r="H62" s="131"/>
      <c r="N62" s="131"/>
    </row>
    <row r="63" spans="1:20" x14ac:dyDescent="0.25">
      <c r="H63" s="131"/>
      <c r="N63" s="131"/>
    </row>
    <row r="64" spans="1:20" x14ac:dyDescent="0.25">
      <c r="H64" s="131"/>
      <c r="N64" s="131"/>
    </row>
    <row r="65" spans="8:14" x14ac:dyDescent="0.25">
      <c r="H65" s="131"/>
      <c r="N65" s="131"/>
    </row>
    <row r="66" spans="8:14" x14ac:dyDescent="0.25">
      <c r="H66" s="131"/>
      <c r="N66" s="131"/>
    </row>
    <row r="67" spans="8:14" x14ac:dyDescent="0.25">
      <c r="H67" s="131"/>
      <c r="N67" s="131"/>
    </row>
    <row r="68" spans="8:14" x14ac:dyDescent="0.25">
      <c r="H68" s="131"/>
      <c r="N68" s="131"/>
    </row>
    <row r="69" spans="8:14" x14ac:dyDescent="0.25">
      <c r="H69" s="131"/>
      <c r="N69" s="131"/>
    </row>
    <row r="70" spans="8:14" x14ac:dyDescent="0.25">
      <c r="H70" s="131"/>
      <c r="N70" s="131"/>
    </row>
    <row r="71" spans="8:14" x14ac:dyDescent="0.25">
      <c r="H71" s="131"/>
      <c r="N71" s="131"/>
    </row>
    <row r="72" spans="8:14" x14ac:dyDescent="0.25">
      <c r="H72" s="131"/>
      <c r="N72" s="131"/>
    </row>
    <row r="73" spans="8:14" x14ac:dyDescent="0.25">
      <c r="H73" s="131"/>
      <c r="N73" s="131"/>
    </row>
    <row r="74" spans="8:14" x14ac:dyDescent="0.25">
      <c r="H74" s="131"/>
      <c r="N74" s="131"/>
    </row>
    <row r="75" spans="8:14" x14ac:dyDescent="0.25">
      <c r="H75" s="131"/>
      <c r="N75" s="131"/>
    </row>
    <row r="76" spans="8:14" x14ac:dyDescent="0.25">
      <c r="H76" s="131"/>
      <c r="N76" s="131"/>
    </row>
    <row r="77" spans="8:14" x14ac:dyDescent="0.25">
      <c r="H77" s="131"/>
      <c r="N77" s="131"/>
    </row>
    <row r="78" spans="8:14" x14ac:dyDescent="0.25">
      <c r="H78" s="131"/>
      <c r="N78" s="131"/>
    </row>
    <row r="79" spans="8:14" x14ac:dyDescent="0.25">
      <c r="H79" s="131"/>
      <c r="N79" s="131"/>
    </row>
    <row r="80" spans="8:14" x14ac:dyDescent="0.25">
      <c r="H80" s="131"/>
      <c r="N80" s="131"/>
    </row>
  </sheetData>
  <mergeCells count="2">
    <mergeCell ref="D6:H6"/>
    <mergeCell ref="J6:P6"/>
  </mergeCells>
  <pageMargins left="0.7" right="0.7" top="0.75" bottom="0.75" header="0.3" footer="0.3"/>
  <pageSetup scale="47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7B8CA-4CDB-4625-B204-B5C98E369D3C}">
  <sheetPr syncVertical="1" syncRef="B54" transitionEvaluation="1">
    <tabColor rgb="FFFF0000"/>
    <pageSetUpPr fitToPage="1"/>
  </sheetPr>
  <dimension ref="A1:V87"/>
  <sheetViews>
    <sheetView tabSelected="1" topLeftCell="B54" zoomScaleNormal="100" zoomScaleSheetLayoutView="80" workbookViewId="0">
      <selection activeCell="H78" sqref="H78"/>
    </sheetView>
  </sheetViews>
  <sheetFormatPr defaultColWidth="12.5" defaultRowHeight="12" x14ac:dyDescent="0.15"/>
  <cols>
    <col min="1" max="1" width="6.75" style="41" customWidth="1"/>
    <col min="2" max="2" width="5.625" style="41" customWidth="1"/>
    <col min="3" max="3" width="25.5" style="41" customWidth="1"/>
    <col min="4" max="4" width="18.125" style="41" customWidth="1"/>
    <col min="5" max="5" width="8.5" style="41" customWidth="1"/>
    <col min="6" max="18" width="11.5" style="41" customWidth="1"/>
    <col min="19" max="20" width="11.625" style="41" customWidth="1"/>
    <col min="21" max="16384" width="12.5" style="41"/>
  </cols>
  <sheetData>
    <row r="1" spans="1:22" ht="12.75" x14ac:dyDescent="0.2">
      <c r="A1" s="70" t="s">
        <v>101</v>
      </c>
      <c r="B1" s="70"/>
    </row>
    <row r="2" spans="1:22" ht="12.75" x14ac:dyDescent="0.2">
      <c r="A2" s="70" t="s">
        <v>3667</v>
      </c>
      <c r="B2" s="70"/>
    </row>
    <row r="3" spans="1:22" ht="12.75" x14ac:dyDescent="0.2">
      <c r="A3" s="73" t="s">
        <v>3668</v>
      </c>
    </row>
    <row r="4" spans="1:22" ht="12.75" x14ac:dyDescent="0.2">
      <c r="A4" s="73" t="s">
        <v>3682</v>
      </c>
      <c r="B4" s="70"/>
    </row>
    <row r="5" spans="1:22" ht="12.75" x14ac:dyDescent="0.2">
      <c r="A5" s="128" t="s">
        <v>3700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18"/>
      <c r="V5" s="18"/>
    </row>
    <row r="6" spans="1:22" ht="12.75" x14ac:dyDescent="0.2">
      <c r="A6" s="37"/>
      <c r="B6" s="37"/>
      <c r="C6" s="37"/>
      <c r="D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1" t="s">
        <v>19</v>
      </c>
      <c r="T6" s="11">
        <v>2024</v>
      </c>
      <c r="U6" s="18"/>
      <c r="V6" s="18"/>
    </row>
    <row r="7" spans="1:22" ht="12.75" x14ac:dyDescent="0.2">
      <c r="A7" s="11" t="s">
        <v>105</v>
      </c>
      <c r="B7" s="37"/>
      <c r="C7" s="37"/>
      <c r="D7" s="11" t="s">
        <v>102</v>
      </c>
      <c r="E7" s="18" t="s">
        <v>86</v>
      </c>
      <c r="F7" s="11" t="s">
        <v>18</v>
      </c>
      <c r="G7" s="11" t="s">
        <v>7</v>
      </c>
      <c r="H7" s="11" t="s">
        <v>8</v>
      </c>
      <c r="I7" s="11" t="s">
        <v>9</v>
      </c>
      <c r="J7" s="11" t="s">
        <v>10</v>
      </c>
      <c r="K7" s="11" t="s">
        <v>11</v>
      </c>
      <c r="L7" s="11" t="s">
        <v>12</v>
      </c>
      <c r="M7" s="11" t="s">
        <v>13</v>
      </c>
      <c r="N7" s="11" t="s">
        <v>14</v>
      </c>
      <c r="O7" s="11" t="s">
        <v>15</v>
      </c>
      <c r="P7" s="11" t="s">
        <v>16</v>
      </c>
      <c r="Q7" s="11" t="s">
        <v>17</v>
      </c>
      <c r="R7" s="11" t="s">
        <v>18</v>
      </c>
      <c r="S7" s="11" t="s">
        <v>23</v>
      </c>
      <c r="T7" s="11" t="s">
        <v>108</v>
      </c>
      <c r="U7" s="18"/>
      <c r="V7" s="18"/>
    </row>
    <row r="8" spans="1:22" ht="12.75" x14ac:dyDescent="0.2">
      <c r="A8" s="43" t="s">
        <v>106</v>
      </c>
      <c r="B8" s="46"/>
      <c r="C8" s="43"/>
      <c r="D8" s="46"/>
      <c r="E8" s="47" t="s">
        <v>87</v>
      </c>
      <c r="F8" s="43">
        <v>2023</v>
      </c>
      <c r="G8" s="43">
        <v>2024</v>
      </c>
      <c r="H8" s="43">
        <v>2024</v>
      </c>
      <c r="I8" s="43">
        <v>2024</v>
      </c>
      <c r="J8" s="43">
        <v>2024</v>
      </c>
      <c r="K8" s="43">
        <v>2024</v>
      </c>
      <c r="L8" s="43">
        <v>2024</v>
      </c>
      <c r="M8" s="43">
        <v>2024</v>
      </c>
      <c r="N8" s="43">
        <v>2024</v>
      </c>
      <c r="O8" s="43">
        <v>2024</v>
      </c>
      <c r="P8" s="43">
        <v>2024</v>
      </c>
      <c r="Q8" s="43">
        <v>2024</v>
      </c>
      <c r="R8" s="43">
        <v>2024</v>
      </c>
      <c r="S8" s="42"/>
      <c r="T8" s="42"/>
      <c r="U8" s="18"/>
      <c r="V8" s="18"/>
    </row>
    <row r="9" spans="1:22" ht="12.75" x14ac:dyDescent="0.2">
      <c r="B9" s="115" t="s">
        <v>3683</v>
      </c>
      <c r="C9" s="11"/>
      <c r="D9" s="37"/>
      <c r="E9" s="1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9"/>
      <c r="U9" s="18"/>
      <c r="V9" s="18"/>
    </row>
    <row r="10" spans="1:22" ht="12.75" x14ac:dyDescent="0.2">
      <c r="A10" s="41">
        <v>1</v>
      </c>
      <c r="B10" s="70" t="s">
        <v>99</v>
      </c>
      <c r="D10" s="16" t="s">
        <v>104</v>
      </c>
      <c r="F10" s="26">
        <f>+'SCHG1-10'!E43</f>
        <v>15381575.261088327</v>
      </c>
      <c r="G10" s="26">
        <f>+'SCHG1-10'!F43</f>
        <v>15749388.844217665</v>
      </c>
      <c r="H10" s="26">
        <f>+'SCHG1-10'!G43</f>
        <v>16097637.960843533</v>
      </c>
      <c r="I10" s="26">
        <f>+'SCHG1-10'!H43</f>
        <v>16489974.184168708</v>
      </c>
      <c r="J10" s="26">
        <f>+'SCHG1-10'!I43</f>
        <v>16892727.828833744</v>
      </c>
      <c r="K10" s="26">
        <f>+'SCHG1-10'!J43</f>
        <v>17678108.069766752</v>
      </c>
      <c r="L10" s="26">
        <f>+'SCHG1-10'!K43</f>
        <v>20154656.637953352</v>
      </c>
      <c r="M10" s="26">
        <f>+'SCHG1-10'!L43</f>
        <v>21126252.751590673</v>
      </c>
      <c r="N10" s="26">
        <f>+'SCHG1-10'!M43</f>
        <v>21595258.374318138</v>
      </c>
      <c r="O10" s="26">
        <f>+'SCHG1-10'!N43</f>
        <v>22083745.898863632</v>
      </c>
      <c r="P10" s="26">
        <f>+'SCHG1-10'!O43</f>
        <v>22663329.803772729</v>
      </c>
      <c r="Q10" s="26">
        <f>+'SCHG1-10'!P43</f>
        <v>23107939.38475455</v>
      </c>
      <c r="R10" s="26">
        <f>+'SCHG1-10'!Q43</f>
        <v>23701574.900950912</v>
      </c>
      <c r="S10" s="39">
        <f>AVERAGE(F10:R10)</f>
        <v>19440166.915470976</v>
      </c>
    </row>
    <row r="11" spans="1:22" ht="12.75" x14ac:dyDescent="0.2">
      <c r="A11" s="41">
        <v>2</v>
      </c>
      <c r="B11" s="71" t="s">
        <v>100</v>
      </c>
      <c r="D11" s="11"/>
      <c r="E11" s="48">
        <v>0.10100000000000001</v>
      </c>
      <c r="F11" s="68"/>
      <c r="G11" s="68">
        <f>+F10*$E$11/12</f>
        <v>129461.59178082675</v>
      </c>
      <c r="H11" s="68">
        <f t="shared" ref="H11:R11" si="0">+G10*$E$11/12</f>
        <v>132557.35610549871</v>
      </c>
      <c r="I11" s="68">
        <f t="shared" si="0"/>
        <v>135488.45283709976</v>
      </c>
      <c r="J11" s="68">
        <f t="shared" si="0"/>
        <v>138790.61605008662</v>
      </c>
      <c r="K11" s="68">
        <f t="shared" si="0"/>
        <v>142180.45922601735</v>
      </c>
      <c r="L11" s="68">
        <f t="shared" si="0"/>
        <v>148790.74292053684</v>
      </c>
      <c r="M11" s="68">
        <f t="shared" si="0"/>
        <v>169635.02670277408</v>
      </c>
      <c r="N11" s="68">
        <f t="shared" si="0"/>
        <v>177812.62732588817</v>
      </c>
      <c r="O11" s="68">
        <f t="shared" si="0"/>
        <v>181760.09131717766</v>
      </c>
      <c r="P11" s="68">
        <f t="shared" si="0"/>
        <v>185871.52798210224</v>
      </c>
      <c r="Q11" s="68">
        <f t="shared" si="0"/>
        <v>190749.69251508717</v>
      </c>
      <c r="R11" s="68">
        <f t="shared" si="0"/>
        <v>194491.82315501745</v>
      </c>
      <c r="T11" s="113">
        <f>SUM(G11:S11)</f>
        <v>1927590.0079181129</v>
      </c>
    </row>
    <row r="12" spans="1:22" ht="12.75" x14ac:dyDescent="0.2">
      <c r="A12" s="41">
        <v>3</v>
      </c>
      <c r="B12" s="70" t="s">
        <v>111</v>
      </c>
      <c r="C12" s="14"/>
      <c r="D12" s="16" t="s">
        <v>103</v>
      </c>
      <c r="F12" s="114">
        <f>+'SCHG1-12 '!E36</f>
        <v>6058634.4224653952</v>
      </c>
      <c r="G12" s="114">
        <f>+'SCHG1-12 '!F36</f>
        <v>6188096.0142462216</v>
      </c>
      <c r="H12" s="114">
        <f>+'SCHG1-12 '!G36</f>
        <v>6320653.3703517206</v>
      </c>
      <c r="I12" s="114">
        <f>+'SCHG1-12 '!H36</f>
        <v>6456141.8231888199</v>
      </c>
      <c r="J12" s="114">
        <f>+'SCHG1-12 '!I36</f>
        <v>6594932.4392389068</v>
      </c>
      <c r="K12" s="114">
        <f>+'SCHG1-12 '!J36</f>
        <v>6749791.7884649243</v>
      </c>
      <c r="L12" s="114">
        <f>+'SCHG1-12 '!K36</f>
        <v>6906120.1813854612</v>
      </c>
      <c r="M12" s="114">
        <f>+'SCHG1-12 '!L36</f>
        <v>7098237.208088235</v>
      </c>
      <c r="N12" s="114">
        <f>+'SCHG1-12 '!M36</f>
        <v>7276049.8354141228</v>
      </c>
      <c r="O12" s="114">
        <f>+'SCHG1-12 '!N36</f>
        <v>7457809.9267313005</v>
      </c>
      <c r="P12" s="114">
        <f>+'SCHG1-12 '!O36</f>
        <v>7646071.4547134032</v>
      </c>
      <c r="Q12" s="114">
        <f>+'SCHG1-12 '!P36</f>
        <v>7836821.1472284906</v>
      </c>
      <c r="R12" s="114">
        <f>+'SCHG1-12 '!Q36</f>
        <v>8108218.9703835081</v>
      </c>
      <c r="S12" s="39">
        <f>AVERAGE(F12:R12)</f>
        <v>6976736.8139923476</v>
      </c>
      <c r="U12" s="18"/>
      <c r="V12" s="18"/>
    </row>
    <row r="13" spans="1:22" ht="12.75" x14ac:dyDescent="0.2"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22" ht="12.75" x14ac:dyDescent="0.2">
      <c r="A14" s="41">
        <f>+A12+1</f>
        <v>4</v>
      </c>
      <c r="B14" s="70" t="s">
        <v>109</v>
      </c>
      <c r="D14" s="16"/>
      <c r="F14" s="26">
        <f>+'2023 2024 Retirements'!V67</f>
        <v>975145.69000000006</v>
      </c>
      <c r="G14" s="26">
        <f>'2023 2024 Retirements'!$V$106*'Late Exhibit 15 Orig'!G14/'2023 2024 Retirements'!$T$94</f>
        <v>31201.365451841597</v>
      </c>
      <c r="H14" s="26">
        <f>'2023 2024 Retirements'!$V$106*'Late Exhibit 15 Orig'!H14/'2023 2024 Retirements'!$T$94</f>
        <v>29541.72563089872</v>
      </c>
      <c r="I14" s="26">
        <f>'2023 2024 Retirements'!$V$106*'Late Exhibit 15 Orig'!I14/'2023 2024 Retirements'!$T$94</f>
        <v>33281.603631422848</v>
      </c>
      <c r="J14" s="26">
        <f>'2023 2024 Retirements'!$V$106*'Late Exhibit 15 Orig'!J14/'2023 2024 Retirements'!$T$94</f>
        <v>34165.306097018103</v>
      </c>
      <c r="K14" s="26">
        <f>'2023 2024 Retirements'!$V$106*'Late Exhibit 15 Orig'!K14/'2023 2024 Retirements'!$T$94</f>
        <v>66623.248949969086</v>
      </c>
      <c r="L14" s="26">
        <f>'2023 2024 Retirements'!$V$106*'Late Exhibit 15 Orig'!L14/'2023 2024 Retirements'!$T$94</f>
        <v>210083.85899672713</v>
      </c>
      <c r="M14" s="26">
        <f>'2023 2024 Retirements'!$V$106*'Late Exhibit 15 Orig'!M14/'2023 2024 Retirements'!$T$94</f>
        <v>82419.809391669172</v>
      </c>
      <c r="N14" s="26">
        <f>'2023 2024 Retirements'!$V$106*'Late Exhibit 15 Orig'!N14/'2023 2024 Retirements'!$T$94</f>
        <v>39785.414418864246</v>
      </c>
      <c r="O14" s="26">
        <f>'2023 2024 Retirements'!$V$106*'Late Exhibit 15 Orig'!O14/'2023 2024 Retirements'!$T$94</f>
        <v>41438.050336084998</v>
      </c>
      <c r="P14" s="26">
        <f>'2023 2024 Retirements'!$V$106*'Late Exhibit 15 Orig'!P14/'2023 2024 Retirements'!$T$94</f>
        <v>49165.691688757222</v>
      </c>
      <c r="Q14" s="26">
        <f>'2023 2024 Retirements'!$V$106*'Late Exhibit 15 Orig'!Q14/'2023 2024 Retirements'!$T$94</f>
        <v>37715.915496045585</v>
      </c>
      <c r="R14" s="26">
        <f>'2023 2024 Retirements'!$V$106*'Late Exhibit 15 Orig'!R14/'2023 2024 Retirements'!$T$94</f>
        <v>50357.679910701219</v>
      </c>
      <c r="S14" s="39"/>
      <c r="T14" s="113">
        <f>SUM(G14:S14)</f>
        <v>705779.67</v>
      </c>
    </row>
    <row r="15" spans="1:22" ht="12.75" x14ac:dyDescent="0.2">
      <c r="A15" s="41">
        <f>+A14+1</f>
        <v>5</v>
      </c>
      <c r="B15" s="70" t="s">
        <v>110</v>
      </c>
      <c r="D15" s="16"/>
      <c r="F15" s="26">
        <f>SUM($F$14:F14)</f>
        <v>975145.69000000006</v>
      </c>
      <c r="G15" s="26">
        <f>SUM($F$14:G14)</f>
        <v>1006347.0554518417</v>
      </c>
      <c r="H15" s="26">
        <f>SUM($F$14:H14)</f>
        <v>1035888.7810827404</v>
      </c>
      <c r="I15" s="26">
        <f>SUM($F$14:I14)</f>
        <v>1069170.3847141631</v>
      </c>
      <c r="J15" s="26">
        <f>SUM($F$14:J14)</f>
        <v>1103335.6908111812</v>
      </c>
      <c r="K15" s="26">
        <f>SUM($F$14:K14)</f>
        <v>1169958.9397611504</v>
      </c>
      <c r="L15" s="26">
        <f>SUM($F$14:L14)</f>
        <v>1380042.7987578774</v>
      </c>
      <c r="M15" s="26">
        <f>SUM($F$14:M14)</f>
        <v>1462462.6081495467</v>
      </c>
      <c r="N15" s="26">
        <f>SUM($F$14:N14)</f>
        <v>1502248.022568411</v>
      </c>
      <c r="O15" s="26">
        <f>SUM($F$14:O14)</f>
        <v>1543686.072904496</v>
      </c>
      <c r="P15" s="26">
        <f>SUM($F$14:P14)</f>
        <v>1592851.7645932531</v>
      </c>
      <c r="Q15" s="26">
        <f>SUM($F$14:Q14)</f>
        <v>1630567.6800892986</v>
      </c>
      <c r="R15" s="26">
        <f>SUM($F$14:R14)</f>
        <v>1680925.3599999999</v>
      </c>
      <c r="S15" s="39">
        <f>AVERAGE(F15:R15)</f>
        <v>1319433.1422218431</v>
      </c>
    </row>
    <row r="16" spans="1:22" ht="12.75" x14ac:dyDescent="0.2">
      <c r="B16" s="70"/>
      <c r="D16" s="1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39"/>
    </row>
    <row r="17" spans="1:20" ht="12.75" x14ac:dyDescent="0.2">
      <c r="A17" s="41">
        <f>+A15+1</f>
        <v>6</v>
      </c>
      <c r="B17" s="70" t="s">
        <v>3689</v>
      </c>
      <c r="D17" s="16"/>
      <c r="F17" s="26">
        <f>+'2023 2024 Retirements'!V$72</f>
        <v>22468.025900000008</v>
      </c>
      <c r="G17" s="26">
        <f>+'2023 2024 Retirements'!$V$111*G14/'2023 2024 Retirements'!$V$106</f>
        <v>-1961.0493214701096</v>
      </c>
      <c r="H17" s="26">
        <f>+'2023 2024 Retirements'!$V$111*H14/'2023 2024 Retirements'!$V$106</f>
        <v>-1856.7386447541103</v>
      </c>
      <c r="I17" s="26">
        <f>+'2023 2024 Retirements'!$V$111*I14/'2023 2024 Retirements'!$V$106</f>
        <v>-2091.79519145008</v>
      </c>
      <c r="J17" s="26">
        <f>+'2023 2024 Retirements'!$V$111*J14/'2023 2024 Retirements'!$V$106</f>
        <v>-2147.3371235239138</v>
      </c>
      <c r="K17" s="26">
        <f>+'2023 2024 Retirements'!$V$111*K14/'2023 2024 Retirements'!$V$106</f>
        <v>-4187.3640866495998</v>
      </c>
      <c r="L17" s="26">
        <f>+'2023 2024 Retirements'!$V$111*L14/'2023 2024 Retirements'!$V$106</f>
        <v>-13204.063449506419</v>
      </c>
      <c r="M17" s="26">
        <f>+'2023 2024 Retirements'!$V$111*M14/'2023 2024 Retirements'!$V$106</f>
        <v>-5180.1999349258849</v>
      </c>
      <c r="N17" s="26">
        <f>+'2023 2024 Retirements'!$V$111*N14/'2023 2024 Retirements'!$V$106</f>
        <v>-2500.5687674452661</v>
      </c>
      <c r="O17" s="26">
        <f>+'2023 2024 Retirements'!$V$111*O14/'2023 2024 Retirements'!$V$106</f>
        <v>-2604.4392390470657</v>
      </c>
      <c r="P17" s="26">
        <f>+'2023 2024 Retirements'!$V$111*P14/'2023 2024 Retirements'!$V$106</f>
        <v>-3090.1322724052507</v>
      </c>
      <c r="Q17" s="26">
        <f>+'2023 2024 Retirements'!$V$111*Q14/'2023 2024 Retirements'!$V$106</f>
        <v>-2370.4978747261425</v>
      </c>
      <c r="R17" s="26">
        <f>+'2023 2024 Retirements'!$V$111*R14/'2023 2024 Retirements'!$V$106</f>
        <v>-3165.0503940961612</v>
      </c>
      <c r="S17" s="39"/>
      <c r="T17" s="113">
        <f>SUM(G17:S17)</f>
        <v>-44359.236300000004</v>
      </c>
    </row>
    <row r="18" spans="1:20" ht="12.75" x14ac:dyDescent="0.2">
      <c r="A18" s="41">
        <f>+A17+1</f>
        <v>7</v>
      </c>
      <c r="B18" s="70" t="s">
        <v>3688</v>
      </c>
      <c r="D18" s="16"/>
      <c r="F18" s="26">
        <f>SUM($F17:F17)</f>
        <v>22468.025900000008</v>
      </c>
      <c r="G18" s="26">
        <f>SUM($F17:G17)</f>
        <v>20506.976578529899</v>
      </c>
      <c r="H18" s="26">
        <f>SUM($F17:H17)</f>
        <v>18650.237933775788</v>
      </c>
      <c r="I18" s="26">
        <f>SUM($F17:I17)</f>
        <v>16558.442742325708</v>
      </c>
      <c r="J18" s="26">
        <f>SUM($F17:J17)</f>
        <v>14411.105618801794</v>
      </c>
      <c r="K18" s="26">
        <f>SUM($F17:K17)</f>
        <v>10223.741532152195</v>
      </c>
      <c r="L18" s="26">
        <f>SUM($F17:L17)</f>
        <v>-2980.3219173542238</v>
      </c>
      <c r="M18" s="26">
        <f>SUM($F17:M17)</f>
        <v>-8160.5218522801088</v>
      </c>
      <c r="N18" s="26">
        <f>SUM($F17:N17)</f>
        <v>-10661.090619725375</v>
      </c>
      <c r="O18" s="26">
        <f>SUM($F17:O17)</f>
        <v>-13265.529858772441</v>
      </c>
      <c r="P18" s="26">
        <f>SUM($F17:P17)</f>
        <v>-16355.662131177691</v>
      </c>
      <c r="Q18" s="26">
        <f>SUM($F17:Q17)</f>
        <v>-18726.160005903832</v>
      </c>
      <c r="R18" s="26">
        <f>SUM($F17:R17)</f>
        <v>-21891.210399999993</v>
      </c>
      <c r="S18" s="39">
        <f>AVERAGE(F18:R18)</f>
        <v>829.07950156705556</v>
      </c>
    </row>
    <row r="19" spans="1:20" ht="12.75" x14ac:dyDescent="0.2"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39"/>
    </row>
    <row r="20" spans="1:20" ht="12.75" x14ac:dyDescent="0.2">
      <c r="A20" s="41">
        <f>+A18+1</f>
        <v>8</v>
      </c>
      <c r="B20" s="70" t="s">
        <v>127</v>
      </c>
      <c r="D20" s="16"/>
      <c r="E20" s="48"/>
      <c r="F20" s="26">
        <f t="shared" ref="F20:R20" si="1">F10-F15</f>
        <v>14406429.571088327</v>
      </c>
      <c r="G20" s="26">
        <f t="shared" si="1"/>
        <v>14743041.788765823</v>
      </c>
      <c r="H20" s="26">
        <f t="shared" si="1"/>
        <v>15061749.179760793</v>
      </c>
      <c r="I20" s="26">
        <f t="shared" si="1"/>
        <v>15420803.799454544</v>
      </c>
      <c r="J20" s="26">
        <f t="shared" si="1"/>
        <v>15789392.138022562</v>
      </c>
      <c r="K20" s="26">
        <f t="shared" si="1"/>
        <v>16508149.130005602</v>
      </c>
      <c r="L20" s="26">
        <f t="shared" si="1"/>
        <v>18774613.839195475</v>
      </c>
      <c r="M20" s="26">
        <f t="shared" si="1"/>
        <v>19663790.143441126</v>
      </c>
      <c r="N20" s="26">
        <f t="shared" si="1"/>
        <v>20093010.351749726</v>
      </c>
      <c r="O20" s="26">
        <f t="shared" si="1"/>
        <v>20540059.825959135</v>
      </c>
      <c r="P20" s="26">
        <f t="shared" si="1"/>
        <v>21070478.039179474</v>
      </c>
      <c r="Q20" s="26">
        <f t="shared" si="1"/>
        <v>21477371.704665251</v>
      </c>
      <c r="R20" s="26">
        <f t="shared" si="1"/>
        <v>22020649.540950913</v>
      </c>
      <c r="S20" s="39">
        <f>AVERAGE(F20:R20)</f>
        <v>18120733.773249134</v>
      </c>
    </row>
    <row r="21" spans="1:20" ht="12.75" x14ac:dyDescent="0.2">
      <c r="A21" s="41">
        <f t="shared" ref="A21:A24" si="2">+A20+1</f>
        <v>9</v>
      </c>
      <c r="B21" s="70" t="s">
        <v>3690</v>
      </c>
      <c r="D21" s="16"/>
      <c r="E21" s="48"/>
      <c r="F21" s="26">
        <f>+F12-F15+F18</f>
        <v>5105956.7583653945</v>
      </c>
      <c r="G21" s="26">
        <f t="shared" ref="G21:R21" si="3">+G12-G15+G18</f>
        <v>5202255.9353729095</v>
      </c>
      <c r="H21" s="26">
        <f t="shared" si="3"/>
        <v>5303414.827202756</v>
      </c>
      <c r="I21" s="26">
        <f t="shared" si="3"/>
        <v>5403529.8812169824</v>
      </c>
      <c r="J21" s="26">
        <f t="shared" si="3"/>
        <v>5506007.8540465273</v>
      </c>
      <c r="K21" s="26">
        <f t="shared" si="3"/>
        <v>5590056.5902359262</v>
      </c>
      <c r="L21" s="26">
        <f t="shared" si="3"/>
        <v>5523097.0607102299</v>
      </c>
      <c r="M21" s="26">
        <f t="shared" si="3"/>
        <v>5627614.0780864088</v>
      </c>
      <c r="N21" s="26">
        <f t="shared" si="3"/>
        <v>5763140.7222259864</v>
      </c>
      <c r="O21" s="26">
        <f t="shared" si="3"/>
        <v>5900858.3239680314</v>
      </c>
      <c r="P21" s="26">
        <f t="shared" si="3"/>
        <v>6036864.0279889731</v>
      </c>
      <c r="Q21" s="26">
        <f t="shared" si="3"/>
        <v>6187527.3071332881</v>
      </c>
      <c r="R21" s="26">
        <f t="shared" si="3"/>
        <v>6405402.3999835085</v>
      </c>
      <c r="S21" s="39">
        <f>AVERAGE(F21:R21)</f>
        <v>5658132.7512720712</v>
      </c>
    </row>
    <row r="22" spans="1:20" ht="12.75" x14ac:dyDescent="0.2">
      <c r="A22" s="41">
        <f t="shared" si="2"/>
        <v>10</v>
      </c>
      <c r="B22" s="71" t="s">
        <v>107</v>
      </c>
      <c r="E22" s="48">
        <v>9.8000000000000004E-2</v>
      </c>
      <c r="F22" s="68"/>
      <c r="G22" s="68">
        <f>+F20*$E$22/12</f>
        <v>117652.50816388801</v>
      </c>
      <c r="H22" s="68">
        <f t="shared" ref="H22:R22" si="4">+G20*$E$22/12</f>
        <v>120401.50794158755</v>
      </c>
      <c r="I22" s="68">
        <f t="shared" si="4"/>
        <v>123004.28496804649</v>
      </c>
      <c r="J22" s="68">
        <f t="shared" si="4"/>
        <v>125936.5643622121</v>
      </c>
      <c r="K22" s="68">
        <f t="shared" si="4"/>
        <v>128946.7024605176</v>
      </c>
      <c r="L22" s="68">
        <f t="shared" si="4"/>
        <v>134816.5512283791</v>
      </c>
      <c r="M22" s="68">
        <f t="shared" si="4"/>
        <v>153326.01302009638</v>
      </c>
      <c r="N22" s="68">
        <f t="shared" si="4"/>
        <v>160587.61950476919</v>
      </c>
      <c r="O22" s="68">
        <f t="shared" si="4"/>
        <v>164092.91787262275</v>
      </c>
      <c r="P22" s="68">
        <f t="shared" si="4"/>
        <v>167743.82191199961</v>
      </c>
      <c r="Q22" s="68">
        <f t="shared" si="4"/>
        <v>172075.57065329904</v>
      </c>
      <c r="R22" s="68">
        <f t="shared" si="4"/>
        <v>175398.53558809953</v>
      </c>
      <c r="T22" s="113">
        <f>SUM(G22:S22)</f>
        <v>1743982.5976755174</v>
      </c>
    </row>
    <row r="23" spans="1:20" ht="12.75" x14ac:dyDescent="0.2">
      <c r="A23" s="41">
        <f t="shared" si="2"/>
        <v>11</v>
      </c>
      <c r="B23" s="70" t="s">
        <v>132</v>
      </c>
      <c r="G23" s="68">
        <f>+G11-G22</f>
        <v>11809.083616938748</v>
      </c>
      <c r="H23" s="68">
        <f t="shared" ref="H23:R23" si="5">+H11-H22</f>
        <v>12155.848163911156</v>
      </c>
      <c r="I23" s="68">
        <f t="shared" si="5"/>
        <v>12484.167869053272</v>
      </c>
      <c r="J23" s="68">
        <f t="shared" si="5"/>
        <v>12854.051687874526</v>
      </c>
      <c r="K23" s="68">
        <f t="shared" si="5"/>
        <v>13233.756765499755</v>
      </c>
      <c r="L23" s="68">
        <f t="shared" si="5"/>
        <v>13974.191692157736</v>
      </c>
      <c r="M23" s="68">
        <f t="shared" si="5"/>
        <v>16309.013682677702</v>
      </c>
      <c r="N23" s="68">
        <f t="shared" si="5"/>
        <v>17225.007821118983</v>
      </c>
      <c r="O23" s="68">
        <f t="shared" si="5"/>
        <v>17667.173444554908</v>
      </c>
      <c r="P23" s="68">
        <f t="shared" si="5"/>
        <v>18127.706070102635</v>
      </c>
      <c r="Q23" s="68">
        <f t="shared" si="5"/>
        <v>18674.121861788124</v>
      </c>
      <c r="R23" s="68">
        <f t="shared" si="5"/>
        <v>19093.287566917919</v>
      </c>
      <c r="T23" s="113">
        <f>SUM(G23:S23)</f>
        <v>183607.41024259548</v>
      </c>
    </row>
    <row r="24" spans="1:20" ht="12.75" x14ac:dyDescent="0.2">
      <c r="A24" s="41">
        <f t="shared" si="2"/>
        <v>12</v>
      </c>
      <c r="B24" s="70" t="s">
        <v>133</v>
      </c>
      <c r="G24" s="68">
        <f>SUM($G23:G23)</f>
        <v>11809.083616938748</v>
      </c>
      <c r="H24" s="68">
        <f>SUM($G23:H23)</f>
        <v>23964.931780849904</v>
      </c>
      <c r="I24" s="68">
        <f>SUM($G23:I23)</f>
        <v>36449.099649903175</v>
      </c>
      <c r="J24" s="68">
        <f>SUM($G23:J23)</f>
        <v>49303.151337777701</v>
      </c>
      <c r="K24" s="68">
        <f>SUM($G23:K23)</f>
        <v>62536.908103277456</v>
      </c>
      <c r="L24" s="68">
        <f>SUM($G23:L23)</f>
        <v>76511.099795435191</v>
      </c>
      <c r="M24" s="68">
        <f>SUM($G23:M23)</f>
        <v>92820.113478112893</v>
      </c>
      <c r="N24" s="68">
        <f>SUM($G23:N23)</f>
        <v>110045.12129923188</v>
      </c>
      <c r="O24" s="68">
        <f>SUM($G23:O23)</f>
        <v>127712.29474378678</v>
      </c>
      <c r="P24" s="68">
        <f>SUM($G23:P23)</f>
        <v>145840.00081388943</v>
      </c>
      <c r="Q24" s="68">
        <f>SUM($G23:Q23)</f>
        <v>164514.12267567756</v>
      </c>
      <c r="R24" s="68">
        <f>SUM($G23:R23)</f>
        <v>183607.41024259548</v>
      </c>
      <c r="S24" s="39">
        <f>AVERAGE(F24:R24)</f>
        <v>90426.111461456356</v>
      </c>
    </row>
    <row r="26" spans="1:20" ht="12.75" x14ac:dyDescent="0.2">
      <c r="A26" s="41">
        <f>+A24+1</f>
        <v>13</v>
      </c>
      <c r="R26" s="75" t="s">
        <v>3691</v>
      </c>
      <c r="S26" s="39">
        <f>+S10-S20</f>
        <v>1319433.142221842</v>
      </c>
    </row>
    <row r="27" spans="1:20" ht="12.75" x14ac:dyDescent="0.2">
      <c r="A27" s="41">
        <f>+A26+1</f>
        <v>14</v>
      </c>
      <c r="R27" s="75" t="s">
        <v>3695</v>
      </c>
      <c r="S27" s="76">
        <f>+S12-S21</f>
        <v>1318604.0627202764</v>
      </c>
    </row>
    <row r="28" spans="1:20" ht="12.75" x14ac:dyDescent="0.2">
      <c r="A28" s="41">
        <f>+A27+1</f>
        <v>15</v>
      </c>
      <c r="R28" s="75" t="s">
        <v>3696</v>
      </c>
      <c r="S28" s="39">
        <f>+S26-S27</f>
        <v>829.0795015655458</v>
      </c>
    </row>
    <row r="30" spans="1:20" ht="12.75" x14ac:dyDescent="0.2">
      <c r="A30" s="41">
        <f>+A28+1</f>
        <v>16</v>
      </c>
      <c r="R30" s="75" t="s">
        <v>3687</v>
      </c>
      <c r="T30" s="39">
        <f>+T11-T22</f>
        <v>183607.41024259548</v>
      </c>
    </row>
    <row r="31" spans="1:20" ht="12.75" x14ac:dyDescent="0.2">
      <c r="A31" s="41">
        <f>+A30+1</f>
        <v>17</v>
      </c>
      <c r="R31" s="75" t="s">
        <v>134</v>
      </c>
      <c r="T31" s="39">
        <f>S24</f>
        <v>90426.111461456356</v>
      </c>
    </row>
    <row r="32" spans="1:20" ht="12.75" x14ac:dyDescent="0.2">
      <c r="T32" s="39"/>
    </row>
    <row r="33" spans="1:20" ht="12.75" x14ac:dyDescent="0.2">
      <c r="B33" s="115" t="s">
        <v>3684</v>
      </c>
      <c r="C33" s="11"/>
      <c r="D33" s="37"/>
      <c r="E33" s="1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69"/>
    </row>
    <row r="34" spans="1:20" ht="12.75" x14ac:dyDescent="0.2">
      <c r="A34" s="41">
        <f>+A31+1</f>
        <v>18</v>
      </c>
      <c r="B34" s="70" t="s">
        <v>99</v>
      </c>
      <c r="D34" s="16" t="s">
        <v>104</v>
      </c>
      <c r="F34" s="26">
        <f>+'SCHG1-10'!E44</f>
        <v>17803654.690000001</v>
      </c>
      <c r="G34" s="26">
        <f>+'SCHG1-10'!F44</f>
        <v>17803654.690000001</v>
      </c>
      <c r="H34" s="26">
        <f>+'SCHG1-10'!G44</f>
        <v>17803654.690000001</v>
      </c>
      <c r="I34" s="26">
        <f>+'SCHG1-10'!H44</f>
        <v>17803654.690000001</v>
      </c>
      <c r="J34" s="26">
        <f>+'SCHG1-10'!I44</f>
        <v>17803654.690000001</v>
      </c>
      <c r="K34" s="26">
        <f>+'SCHG1-10'!J44</f>
        <v>17803654.690000001</v>
      </c>
      <c r="L34" s="26">
        <f>+'SCHG1-10'!K44</f>
        <v>17803654.690000001</v>
      </c>
      <c r="M34" s="26">
        <f>+'SCHG1-10'!L44</f>
        <v>17803654.690000001</v>
      </c>
      <c r="N34" s="26">
        <f>+'SCHG1-10'!M44</f>
        <v>17803654.690000001</v>
      </c>
      <c r="O34" s="26">
        <f>+'SCHG1-10'!N44</f>
        <v>17803654.690000001</v>
      </c>
      <c r="P34" s="26">
        <f>+'SCHG1-10'!O44</f>
        <v>17803654.690000001</v>
      </c>
      <c r="Q34" s="26">
        <f>+'SCHG1-10'!P44</f>
        <v>17803654.690000001</v>
      </c>
      <c r="R34" s="26">
        <f>+'SCHG1-10'!Q44</f>
        <v>17803654.690000001</v>
      </c>
      <c r="S34" s="39">
        <f>AVERAGE(F34:R34)</f>
        <v>17803654.690000001</v>
      </c>
    </row>
    <row r="35" spans="1:20" ht="12.75" x14ac:dyDescent="0.2">
      <c r="A35" s="41">
        <f>+A34+1</f>
        <v>19</v>
      </c>
      <c r="B35" s="71" t="s">
        <v>100</v>
      </c>
      <c r="D35" s="11"/>
      <c r="E35" s="48">
        <v>7.0999999999999994E-2</v>
      </c>
      <c r="F35" s="68"/>
      <c r="G35" s="68">
        <f>+F34*$E$35/12</f>
        <v>105338.29024916666</v>
      </c>
      <c r="H35" s="68">
        <f t="shared" ref="H35:R35" si="6">+G34*$E$35/12</f>
        <v>105338.29024916666</v>
      </c>
      <c r="I35" s="68">
        <f t="shared" si="6"/>
        <v>105338.29024916666</v>
      </c>
      <c r="J35" s="68">
        <f t="shared" si="6"/>
        <v>105338.29024916666</v>
      </c>
      <c r="K35" s="68">
        <f t="shared" si="6"/>
        <v>105338.29024916666</v>
      </c>
      <c r="L35" s="68">
        <f t="shared" si="6"/>
        <v>105338.29024916666</v>
      </c>
      <c r="M35" s="68">
        <f t="shared" si="6"/>
        <v>105338.29024916666</v>
      </c>
      <c r="N35" s="68">
        <f t="shared" si="6"/>
        <v>105338.29024916666</v>
      </c>
      <c r="O35" s="68">
        <f t="shared" si="6"/>
        <v>105338.29024916666</v>
      </c>
      <c r="P35" s="68">
        <f t="shared" si="6"/>
        <v>105338.29024916666</v>
      </c>
      <c r="Q35" s="68">
        <f t="shared" si="6"/>
        <v>105338.29024916666</v>
      </c>
      <c r="R35" s="68">
        <f t="shared" si="6"/>
        <v>105338.29024916666</v>
      </c>
      <c r="T35" s="113">
        <f>SUM(G35:S35)</f>
        <v>1264059.4829899999</v>
      </c>
    </row>
    <row r="36" spans="1:20" ht="12.75" x14ac:dyDescent="0.2">
      <c r="A36" s="41">
        <f>+A35+1</f>
        <v>20</v>
      </c>
      <c r="B36" s="70" t="s">
        <v>111</v>
      </c>
      <c r="C36" s="14"/>
      <c r="D36" s="16" t="s">
        <v>103</v>
      </c>
      <c r="F36" s="114">
        <f>+'SCHG1-12 '!E37</f>
        <v>8353208.6126399953</v>
      </c>
      <c r="G36" s="114">
        <f>+'SCHG1-12 '!F37</f>
        <v>8458546.9028891623</v>
      </c>
      <c r="H36" s="114">
        <f>+'SCHG1-12 '!G37</f>
        <v>8563885.1931383293</v>
      </c>
      <c r="I36" s="114">
        <f>+'SCHG1-12 '!H37</f>
        <v>8669223.4833874963</v>
      </c>
      <c r="J36" s="114">
        <f>+'SCHG1-12 '!I37</f>
        <v>8774561.7736366633</v>
      </c>
      <c r="K36" s="114">
        <f>+'SCHG1-12 '!J37</f>
        <v>8879900.0638858303</v>
      </c>
      <c r="L36" s="114">
        <f>+'SCHG1-12 '!K37</f>
        <v>8985238.3541349974</v>
      </c>
      <c r="M36" s="114">
        <f>+'SCHG1-12 '!L37</f>
        <v>9090576.6443841644</v>
      </c>
      <c r="N36" s="114">
        <f>+'SCHG1-12 '!M37</f>
        <v>9195914.9346333314</v>
      </c>
      <c r="O36" s="114">
        <f>+'SCHG1-12 '!N37</f>
        <v>9301253.2248824984</v>
      </c>
      <c r="P36" s="114">
        <f>+'SCHG1-12 '!O37</f>
        <v>9406591.5151316654</v>
      </c>
      <c r="Q36" s="114">
        <f>+'SCHG1-12 '!P37</f>
        <v>9511929.8053808324</v>
      </c>
      <c r="R36" s="114">
        <f>+'SCHG1-12 '!Q37</f>
        <v>9617268.0956299994</v>
      </c>
      <c r="S36" s="39">
        <f>AVERAGE(F36:R36)</f>
        <v>8985238.3541349992</v>
      </c>
    </row>
    <row r="37" spans="1:20" ht="12.75" x14ac:dyDescent="0.2"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20" ht="12.75" x14ac:dyDescent="0.2">
      <c r="A38" s="41">
        <f>+A36+1</f>
        <v>21</v>
      </c>
      <c r="B38" s="70" t="s">
        <v>109</v>
      </c>
      <c r="D38" s="16"/>
      <c r="F38" s="26">
        <f>+'2023 2024 Retirements'!W67</f>
        <v>731671.34</v>
      </c>
      <c r="G38" s="26">
        <f>'2023 2024 Retirements'!$W$106*'Late Exhibit 15 Orig'!G$14/'2023 2024 Retirements'!$T$94</f>
        <v>26811.737820255908</v>
      </c>
      <c r="H38" s="26">
        <f>'2023 2024 Retirements'!$W$106*'Late Exhibit 15 Orig'!H$14/'2023 2024 Retirements'!$T$94</f>
        <v>25385.5878069221</v>
      </c>
      <c r="I38" s="26">
        <f>'2023 2024 Retirements'!$W$106*'Late Exhibit 15 Orig'!I$14/'2023 2024 Retirements'!$T$94</f>
        <v>28599.313455710253</v>
      </c>
      <c r="J38" s="26">
        <f>'2023 2024 Retirements'!$W$106*'Late Exhibit 15 Orig'!J$14/'2023 2024 Retirements'!$T$94</f>
        <v>29358.690440516388</v>
      </c>
      <c r="K38" s="26">
        <f>'2023 2024 Retirements'!$W$106*'Late Exhibit 15 Orig'!K$14/'2023 2024 Retirements'!$T$94</f>
        <v>57250.221511532567</v>
      </c>
      <c r="L38" s="26">
        <f>'2023 2024 Retirements'!$W$106*'Late Exhibit 15 Orig'!L$14/'2023 2024 Retirements'!$T$94</f>
        <v>180527.78351581402</v>
      </c>
      <c r="M38" s="26">
        <f>'2023 2024 Retirements'!$W$106*'Late Exhibit 15 Orig'!M$14/'2023 2024 Retirements'!$T$94</f>
        <v>70824.410682144357</v>
      </c>
      <c r="N38" s="26">
        <f>'2023 2024 Retirements'!$W$106*'Late Exhibit 15 Orig'!N$14/'2023 2024 Retirements'!$T$94</f>
        <v>34188.122379299806</v>
      </c>
      <c r="O38" s="26">
        <f>'2023 2024 Retirements'!$W$106*'Late Exhibit 15 Orig'!O$14/'2023 2024 Retirements'!$T$94</f>
        <v>35608.253847368149</v>
      </c>
      <c r="P38" s="26">
        <f>'2023 2024 Retirements'!$W$106*'Late Exhibit 15 Orig'!P$14/'2023 2024 Retirements'!$T$94</f>
        <v>42248.716241124901</v>
      </c>
      <c r="Q38" s="26">
        <f>'2023 2024 Retirements'!$W$106*'Late Exhibit 15 Orig'!Q$14/'2023 2024 Retirements'!$T$94</f>
        <v>32409.775126402867</v>
      </c>
      <c r="R38" s="26">
        <f>'2023 2024 Retirements'!$W$106*'Late Exhibit 15 Orig'!R$14/'2023 2024 Retirements'!$T$94</f>
        <v>43273.007172908765</v>
      </c>
      <c r="S38" s="39"/>
      <c r="T38" s="113">
        <f>SUM(G38:S38)</f>
        <v>606485.62000000011</v>
      </c>
    </row>
    <row r="39" spans="1:20" ht="12.75" x14ac:dyDescent="0.2">
      <c r="A39" s="41">
        <f>+A38+1</f>
        <v>22</v>
      </c>
      <c r="B39" s="70" t="s">
        <v>110</v>
      </c>
      <c r="D39" s="16"/>
      <c r="F39" s="26">
        <f>SUM($F38:F38)</f>
        <v>731671.34</v>
      </c>
      <c r="G39" s="26">
        <f>SUM($F38:G38)</f>
        <v>758483.07782025589</v>
      </c>
      <c r="H39" s="26">
        <f>SUM($F38:H38)</f>
        <v>783868.66562717804</v>
      </c>
      <c r="I39" s="26">
        <f>SUM($F38:I38)</f>
        <v>812467.97908288834</v>
      </c>
      <c r="J39" s="26">
        <f>SUM($F38:J38)</f>
        <v>841826.66952340468</v>
      </c>
      <c r="K39" s="26">
        <f>SUM($F38:K38)</f>
        <v>899076.89103493723</v>
      </c>
      <c r="L39" s="26">
        <f>SUM($F38:L38)</f>
        <v>1079604.6745507512</v>
      </c>
      <c r="M39" s="26">
        <f>SUM($F38:M38)</f>
        <v>1150429.0852328956</v>
      </c>
      <c r="N39" s="26">
        <f>SUM($F38:N38)</f>
        <v>1184617.2076121953</v>
      </c>
      <c r="O39" s="26">
        <f>SUM($F38:O38)</f>
        <v>1220225.4614595633</v>
      </c>
      <c r="P39" s="26">
        <f>SUM($F38:P38)</f>
        <v>1262474.1777006881</v>
      </c>
      <c r="Q39" s="26">
        <f>SUM($F38:Q38)</f>
        <v>1294883.9528270911</v>
      </c>
      <c r="R39" s="26">
        <f>SUM($F38:R38)</f>
        <v>1338156.96</v>
      </c>
      <c r="S39" s="39">
        <f>AVERAGE(F39:R39)</f>
        <v>1027522.0109593727</v>
      </c>
    </row>
    <row r="40" spans="1:20" ht="12.75" x14ac:dyDescent="0.2">
      <c r="B40" s="70"/>
      <c r="D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39"/>
    </row>
    <row r="41" spans="1:20" ht="12.75" x14ac:dyDescent="0.2">
      <c r="A41" s="41">
        <f>+A39+1</f>
        <v>23</v>
      </c>
      <c r="B41" s="70" t="s">
        <v>3689</v>
      </c>
      <c r="D41" s="16"/>
      <c r="F41" s="26">
        <f>+'2023 2024 Retirements'!W$72</f>
        <v>80483.847399999999</v>
      </c>
      <c r="G41" s="26">
        <f>+'2023 2024 Retirements'!$W$111*G38/'2023 2024 Retirements'!$W$106</f>
        <v>2949.2911602281501</v>
      </c>
      <c r="H41" s="26">
        <f>+'2023 2024 Retirements'!$W$111*H38/'2023 2024 Retirements'!$W$106</f>
        <v>2792.4146587614309</v>
      </c>
      <c r="I41" s="26">
        <f>+'2023 2024 Retirements'!$W$111*I38/'2023 2024 Retirements'!$W$106</f>
        <v>3145.9244801281279</v>
      </c>
      <c r="J41" s="26">
        <f>+'2023 2024 Retirements'!$W$111*J38/'2023 2024 Retirements'!$W$106</f>
        <v>3229.4559484568031</v>
      </c>
      <c r="K41" s="26">
        <f>+'2023 2024 Retirements'!$W$111*K38/'2023 2024 Retirements'!$W$106</f>
        <v>6297.5243662685825</v>
      </c>
      <c r="L41" s="26">
        <f>+'2023 2024 Retirements'!$W$111*L38/'2023 2024 Retirements'!$W$106</f>
        <v>19858.056186739545</v>
      </c>
      <c r="M41" s="26">
        <f>+'2023 2024 Retirements'!$W$111*M38/'2023 2024 Retirements'!$W$106</f>
        <v>7790.6851750358792</v>
      </c>
      <c r="N41" s="26">
        <f>+'2023 2024 Retirements'!$W$111*N38/'2023 2024 Retirements'!$W$106</f>
        <v>3760.693461722979</v>
      </c>
      <c r="O41" s="26">
        <f>+'2023 2024 Retirements'!$W$111*O38/'2023 2024 Retirements'!$W$106</f>
        <v>3916.9079232104964</v>
      </c>
      <c r="P41" s="26">
        <f>+'2023 2024 Retirements'!$W$111*P38/'2023 2024 Retirements'!$W$106</f>
        <v>4647.3587865237387</v>
      </c>
      <c r="Q41" s="26">
        <f>+'2023 2024 Retirements'!$W$111*Q38/'2023 2024 Retirements'!$W$106</f>
        <v>3565.0752639043158</v>
      </c>
      <c r="R41" s="26">
        <f>+'2023 2024 Retirements'!$W$111*R38/'2023 2024 Retirements'!$W$106</f>
        <v>4760.0307890199647</v>
      </c>
      <c r="S41" s="39"/>
      <c r="T41" s="113">
        <f>SUM(G41:S41)</f>
        <v>66713.418200000015</v>
      </c>
    </row>
    <row r="42" spans="1:20" ht="12.75" x14ac:dyDescent="0.2">
      <c r="A42" s="41">
        <f>+A41+1</f>
        <v>24</v>
      </c>
      <c r="B42" s="70" t="s">
        <v>3688</v>
      </c>
      <c r="D42" s="16"/>
      <c r="F42" s="26">
        <f>SUM($F41:F41)</f>
        <v>80483.847399999999</v>
      </c>
      <c r="G42" s="26">
        <f>SUM($F41:G41)</f>
        <v>83433.138560228152</v>
      </c>
      <c r="H42" s="26">
        <f>SUM($F41:H41)</f>
        <v>86225.553218989589</v>
      </c>
      <c r="I42" s="26">
        <f>SUM($F41:I41)</f>
        <v>89371.47769911772</v>
      </c>
      <c r="J42" s="26">
        <f>SUM($F41:J41)</f>
        <v>92600.933647574522</v>
      </c>
      <c r="K42" s="26">
        <f>SUM($F41:K41)</f>
        <v>98898.458013843105</v>
      </c>
      <c r="L42" s="26">
        <f>SUM($F41:L41)</f>
        <v>118756.51420058265</v>
      </c>
      <c r="M42" s="26">
        <f>SUM($F41:M41)</f>
        <v>126547.19937561853</v>
      </c>
      <c r="N42" s="26">
        <f>SUM($F41:N41)</f>
        <v>130307.89283734151</v>
      </c>
      <c r="O42" s="26">
        <f>SUM($F41:O41)</f>
        <v>134224.800760552</v>
      </c>
      <c r="P42" s="26">
        <f>SUM($F41:P41)</f>
        <v>138872.15954707575</v>
      </c>
      <c r="Q42" s="26">
        <f>SUM($F41:Q41)</f>
        <v>142437.23481098007</v>
      </c>
      <c r="R42" s="26">
        <f>SUM($F41:R41)</f>
        <v>147197.26560000004</v>
      </c>
      <c r="S42" s="39">
        <f>AVERAGE(F42:R42)</f>
        <v>113027.42120553105</v>
      </c>
    </row>
    <row r="43" spans="1:20" ht="12.75" x14ac:dyDescent="0.2"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39"/>
    </row>
    <row r="44" spans="1:20" ht="12.75" x14ac:dyDescent="0.2">
      <c r="A44" s="41">
        <f>+A42+1</f>
        <v>25</v>
      </c>
      <c r="B44" s="70" t="s">
        <v>127</v>
      </c>
      <c r="D44" s="16"/>
      <c r="E44" s="48"/>
      <c r="F44" s="26">
        <f t="shared" ref="F44:R44" si="7">F34-F39</f>
        <v>17071983.350000001</v>
      </c>
      <c r="G44" s="26">
        <f t="shared" si="7"/>
        <v>17045171.612179745</v>
      </c>
      <c r="H44" s="26">
        <f t="shared" si="7"/>
        <v>17019786.024372824</v>
      </c>
      <c r="I44" s="26">
        <f t="shared" si="7"/>
        <v>16991186.710917111</v>
      </c>
      <c r="J44" s="26">
        <f t="shared" si="7"/>
        <v>16961828.020476598</v>
      </c>
      <c r="K44" s="26">
        <f t="shared" si="7"/>
        <v>16904577.798965063</v>
      </c>
      <c r="L44" s="26">
        <f t="shared" si="7"/>
        <v>16724050.01544925</v>
      </c>
      <c r="M44" s="26">
        <f t="shared" si="7"/>
        <v>16653225.604767106</v>
      </c>
      <c r="N44" s="26">
        <f t="shared" si="7"/>
        <v>16619037.482387805</v>
      </c>
      <c r="O44" s="26">
        <f t="shared" si="7"/>
        <v>16583429.228540437</v>
      </c>
      <c r="P44" s="26">
        <f t="shared" si="7"/>
        <v>16541180.512299314</v>
      </c>
      <c r="Q44" s="26">
        <f t="shared" si="7"/>
        <v>16508770.737172911</v>
      </c>
      <c r="R44" s="26">
        <f t="shared" si="7"/>
        <v>16465497.73</v>
      </c>
      <c r="S44" s="39">
        <f>AVERAGE(F44:R44)</f>
        <v>16776132.679040628</v>
      </c>
    </row>
    <row r="45" spans="1:20" ht="12.75" x14ac:dyDescent="0.2">
      <c r="A45" s="41">
        <f t="shared" ref="A45:A48" si="8">+A44+1</f>
        <v>26</v>
      </c>
      <c r="B45" s="70" t="s">
        <v>3690</v>
      </c>
      <c r="D45" s="16"/>
      <c r="E45" s="48"/>
      <c r="F45" s="26">
        <f>+F36-F39+F42</f>
        <v>7702021.1200399958</v>
      </c>
      <c r="G45" s="26">
        <f t="shared" ref="G45:R45" si="9">+G36-G39+G42</f>
        <v>7783496.963629134</v>
      </c>
      <c r="H45" s="26">
        <f t="shared" si="9"/>
        <v>7866242.0807301411</v>
      </c>
      <c r="I45" s="26">
        <f t="shared" si="9"/>
        <v>7946126.9820037261</v>
      </c>
      <c r="J45" s="26">
        <f t="shared" si="9"/>
        <v>8025336.0377608333</v>
      </c>
      <c r="K45" s="26">
        <f t="shared" si="9"/>
        <v>8079721.6308647357</v>
      </c>
      <c r="L45" s="26">
        <f t="shared" si="9"/>
        <v>8024390.1937848292</v>
      </c>
      <c r="M45" s="26">
        <f t="shared" si="9"/>
        <v>8066694.7585268868</v>
      </c>
      <c r="N45" s="26">
        <f t="shared" si="9"/>
        <v>8141605.6198584782</v>
      </c>
      <c r="O45" s="26">
        <f t="shared" si="9"/>
        <v>8215252.5641834876</v>
      </c>
      <c r="P45" s="26">
        <f t="shared" si="9"/>
        <v>8282989.4969780529</v>
      </c>
      <c r="Q45" s="26">
        <f t="shared" si="9"/>
        <v>8359483.0873647211</v>
      </c>
      <c r="R45" s="26">
        <f t="shared" si="9"/>
        <v>8426308.40123</v>
      </c>
      <c r="S45" s="39">
        <f>AVERAGE(F45:R45)</f>
        <v>8070743.7643811563</v>
      </c>
    </row>
    <row r="46" spans="1:20" ht="12.75" x14ac:dyDescent="0.2">
      <c r="A46" s="41">
        <f t="shared" si="8"/>
        <v>27</v>
      </c>
      <c r="B46" s="71" t="s">
        <v>107</v>
      </c>
      <c r="E46" s="48">
        <v>7.6999999999999999E-2</v>
      </c>
      <c r="F46" s="68"/>
      <c r="G46" s="68">
        <f>+F44*$E46/12</f>
        <v>109545.22649583335</v>
      </c>
      <c r="H46" s="68">
        <f t="shared" ref="H46:R46" si="10">+G44*$E46/12</f>
        <v>109373.18451148669</v>
      </c>
      <c r="I46" s="68">
        <f t="shared" si="10"/>
        <v>109210.29365639227</v>
      </c>
      <c r="J46" s="68">
        <f t="shared" si="10"/>
        <v>109026.78139505147</v>
      </c>
      <c r="K46" s="68">
        <f t="shared" si="10"/>
        <v>108838.39646472484</v>
      </c>
      <c r="L46" s="68">
        <f t="shared" si="10"/>
        <v>108471.0408766925</v>
      </c>
      <c r="M46" s="68">
        <f t="shared" si="10"/>
        <v>107312.65426579934</v>
      </c>
      <c r="N46" s="68">
        <f t="shared" si="10"/>
        <v>106858.19763058894</v>
      </c>
      <c r="O46" s="68">
        <f t="shared" si="10"/>
        <v>106638.82384532176</v>
      </c>
      <c r="P46" s="68">
        <f t="shared" si="10"/>
        <v>106410.33754980114</v>
      </c>
      <c r="Q46" s="68">
        <f t="shared" si="10"/>
        <v>106139.24162058726</v>
      </c>
      <c r="R46" s="68">
        <f t="shared" si="10"/>
        <v>105931.27889685951</v>
      </c>
      <c r="T46" s="113">
        <f>SUM(G46:S46)</f>
        <v>1293755.4572091391</v>
      </c>
    </row>
    <row r="47" spans="1:20" ht="12.75" x14ac:dyDescent="0.2">
      <c r="A47" s="41">
        <f t="shared" si="8"/>
        <v>28</v>
      </c>
      <c r="B47" s="70" t="s">
        <v>132</v>
      </c>
      <c r="G47" s="68">
        <f>+G35-G46</f>
        <v>-4206.9362466666935</v>
      </c>
      <c r="H47" s="68">
        <f t="shared" ref="H47:R47" si="11">+H35-H46</f>
        <v>-4034.8942623200273</v>
      </c>
      <c r="I47" s="68">
        <f t="shared" si="11"/>
        <v>-3872.0034072256094</v>
      </c>
      <c r="J47" s="68">
        <f t="shared" si="11"/>
        <v>-3688.4911458848073</v>
      </c>
      <c r="K47" s="68">
        <f t="shared" si="11"/>
        <v>-3500.1062155581749</v>
      </c>
      <c r="L47" s="68">
        <f t="shared" si="11"/>
        <v>-3132.7506275258347</v>
      </c>
      <c r="M47" s="68">
        <f t="shared" si="11"/>
        <v>-1974.3640166326804</v>
      </c>
      <c r="N47" s="68">
        <f t="shared" si="11"/>
        <v>-1519.9073814222793</v>
      </c>
      <c r="O47" s="68">
        <f t="shared" si="11"/>
        <v>-1300.5335961551027</v>
      </c>
      <c r="P47" s="68">
        <f t="shared" si="11"/>
        <v>-1072.0473006344837</v>
      </c>
      <c r="Q47" s="68">
        <f t="shared" si="11"/>
        <v>-800.95137142059684</v>
      </c>
      <c r="R47" s="68">
        <f t="shared" si="11"/>
        <v>-592.98864769285137</v>
      </c>
      <c r="T47" s="113">
        <f>SUM(G47:S47)</f>
        <v>-29695.974219139141</v>
      </c>
    </row>
    <row r="48" spans="1:20" ht="12.75" x14ac:dyDescent="0.2">
      <c r="A48" s="41">
        <f t="shared" si="8"/>
        <v>29</v>
      </c>
      <c r="B48" s="70" t="s">
        <v>133</v>
      </c>
      <c r="G48" s="68">
        <f>SUM($G47:G47)</f>
        <v>-4206.9362466666935</v>
      </c>
      <c r="H48" s="68">
        <f>SUM($G47:H47)</f>
        <v>-8241.8305089867208</v>
      </c>
      <c r="I48" s="68">
        <f>SUM($G47:I47)</f>
        <v>-12113.83391621233</v>
      </c>
      <c r="J48" s="68">
        <f>SUM($G47:J47)</f>
        <v>-15802.325062097138</v>
      </c>
      <c r="K48" s="68">
        <f>SUM($G47:K47)</f>
        <v>-19302.431277655312</v>
      </c>
      <c r="L48" s="68">
        <f>SUM($G47:L47)</f>
        <v>-22435.181905181147</v>
      </c>
      <c r="M48" s="68">
        <f>SUM($G47:M47)</f>
        <v>-24409.545921813828</v>
      </c>
      <c r="N48" s="68">
        <f>SUM($G47:N47)</f>
        <v>-25929.453303236107</v>
      </c>
      <c r="O48" s="68">
        <f>SUM($G47:O47)</f>
        <v>-27229.98689939121</v>
      </c>
      <c r="P48" s="68">
        <f>SUM($G47:P47)</f>
        <v>-28302.034200025693</v>
      </c>
      <c r="Q48" s="68">
        <f>SUM($G47:Q47)</f>
        <v>-29102.98557144629</v>
      </c>
      <c r="R48" s="68">
        <f>SUM($G47:R47)</f>
        <v>-29695.974219139141</v>
      </c>
      <c r="S48" s="39">
        <f>AVERAGE(F48:R48)</f>
        <v>-20564.376585987633</v>
      </c>
    </row>
    <row r="50" spans="1:20" ht="12.75" x14ac:dyDescent="0.2">
      <c r="A50" s="41">
        <f>+A48+1</f>
        <v>30</v>
      </c>
      <c r="R50" s="75" t="s">
        <v>3691</v>
      </c>
      <c r="S50" s="39">
        <f>+S34-S44</f>
        <v>1027522.0109593738</v>
      </c>
    </row>
    <row r="51" spans="1:20" ht="12.75" x14ac:dyDescent="0.2">
      <c r="A51" s="41">
        <f>+A50+1</f>
        <v>31</v>
      </c>
      <c r="R51" s="75" t="s">
        <v>3695</v>
      </c>
      <c r="S51" s="76">
        <f>+S36-S45</f>
        <v>914494.58975384291</v>
      </c>
    </row>
    <row r="52" spans="1:20" ht="12.75" x14ac:dyDescent="0.2">
      <c r="A52" s="41">
        <f>+A51+1</f>
        <v>32</v>
      </c>
      <c r="R52" s="75" t="s">
        <v>3696</v>
      </c>
      <c r="S52" s="39">
        <f>+S50-S51</f>
        <v>113027.42120553087</v>
      </c>
    </row>
    <row r="54" spans="1:20" ht="12.75" x14ac:dyDescent="0.2">
      <c r="A54" s="41">
        <f>+A52+1</f>
        <v>33</v>
      </c>
      <c r="R54" s="75" t="s">
        <v>3687</v>
      </c>
      <c r="T54" s="39">
        <f>+T35-T46</f>
        <v>-29695.9742191392</v>
      </c>
    </row>
    <row r="55" spans="1:20" ht="12.75" x14ac:dyDescent="0.2">
      <c r="A55" s="41">
        <f>+A54+1</f>
        <v>34</v>
      </c>
      <c r="R55" s="75" t="s">
        <v>134</v>
      </c>
      <c r="T55" s="39">
        <f>S48</f>
        <v>-20564.376585987633</v>
      </c>
    </row>
    <row r="57" spans="1:20" ht="12.75" x14ac:dyDescent="0.2">
      <c r="B57" s="115" t="s">
        <v>3685</v>
      </c>
      <c r="C57" s="11"/>
      <c r="D57" s="37"/>
      <c r="E57" s="1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69"/>
    </row>
    <row r="58" spans="1:20" ht="12.75" x14ac:dyDescent="0.2">
      <c r="A58" s="41">
        <f>+A55+1</f>
        <v>35</v>
      </c>
      <c r="B58" s="70" t="s">
        <v>99</v>
      </c>
      <c r="D58" s="16" t="s">
        <v>104</v>
      </c>
      <c r="F58" s="26">
        <f>+'SCHG1-10'!E46</f>
        <v>2564139.23</v>
      </c>
      <c r="G58" s="26">
        <f>+'SCHG1-10'!F46</f>
        <v>2564139.23</v>
      </c>
      <c r="H58" s="26">
        <f>+'SCHG1-10'!G46</f>
        <v>2564139.23</v>
      </c>
      <c r="I58" s="26">
        <f>+'SCHG1-10'!H46</f>
        <v>2564139.23</v>
      </c>
      <c r="J58" s="26">
        <f>+'SCHG1-10'!I46</f>
        <v>2564139.23</v>
      </c>
      <c r="K58" s="26">
        <f>+'SCHG1-10'!J46</f>
        <v>2564139.23</v>
      </c>
      <c r="L58" s="26">
        <f>+'SCHG1-10'!K46</f>
        <v>2564139.23</v>
      </c>
      <c r="M58" s="26">
        <f>+'SCHG1-10'!L46</f>
        <v>2564139.23</v>
      </c>
      <c r="N58" s="26">
        <f>+'SCHG1-10'!M46</f>
        <v>2564139.23</v>
      </c>
      <c r="O58" s="26">
        <f>+'SCHG1-10'!N46</f>
        <v>2564139.23</v>
      </c>
      <c r="P58" s="26">
        <f>+'SCHG1-10'!O46</f>
        <v>2564139.23</v>
      </c>
      <c r="Q58" s="26">
        <f>+'SCHG1-10'!P46</f>
        <v>2564139.23</v>
      </c>
      <c r="R58" s="26">
        <f>+'SCHG1-10'!Q46</f>
        <v>2564139.23</v>
      </c>
      <c r="S58" s="39">
        <f>AVERAGE(F58:R58)</f>
        <v>2564139.23</v>
      </c>
    </row>
    <row r="59" spans="1:20" ht="12.75" x14ac:dyDescent="0.2">
      <c r="A59" s="41">
        <f>+A58+1</f>
        <v>36</v>
      </c>
      <c r="B59" s="71" t="s">
        <v>100</v>
      </c>
      <c r="D59" s="11"/>
      <c r="E59" s="48">
        <v>5.5E-2</v>
      </c>
      <c r="F59" s="68"/>
      <c r="G59" s="68">
        <f>+F58*$E59/12</f>
        <v>11752.304804166668</v>
      </c>
      <c r="H59" s="68">
        <f t="shared" ref="H59:R59" si="12">+G58*$E59/12</f>
        <v>11752.304804166668</v>
      </c>
      <c r="I59" s="68">
        <f t="shared" si="12"/>
        <v>11752.304804166668</v>
      </c>
      <c r="J59" s="68">
        <f t="shared" si="12"/>
        <v>11752.304804166668</v>
      </c>
      <c r="K59" s="68">
        <f t="shared" si="12"/>
        <v>11752.304804166668</v>
      </c>
      <c r="L59" s="68">
        <f t="shared" si="12"/>
        <v>11752.304804166668</v>
      </c>
      <c r="M59" s="68">
        <f t="shared" si="12"/>
        <v>11752.304804166668</v>
      </c>
      <c r="N59" s="68">
        <f t="shared" si="12"/>
        <v>11752.304804166668</v>
      </c>
      <c r="O59" s="68">
        <f t="shared" si="12"/>
        <v>11752.304804166668</v>
      </c>
      <c r="P59" s="68">
        <f t="shared" si="12"/>
        <v>11752.304804166668</v>
      </c>
      <c r="Q59" s="68">
        <f t="shared" si="12"/>
        <v>11752.304804166668</v>
      </c>
      <c r="R59" s="68">
        <f t="shared" si="12"/>
        <v>11752.304804166668</v>
      </c>
      <c r="T59" s="113">
        <f>SUM(G59:S59)</f>
        <v>141027.65764999998</v>
      </c>
    </row>
    <row r="60" spans="1:20" ht="12.75" x14ac:dyDescent="0.2">
      <c r="A60" s="41">
        <f>+A59+1</f>
        <v>37</v>
      </c>
      <c r="B60" s="70" t="s">
        <v>111</v>
      </c>
      <c r="C60" s="14"/>
      <c r="D60" s="16" t="s">
        <v>103</v>
      </c>
      <c r="F60" s="114">
        <f>+'SCHG1-12 '!E39</f>
        <v>1267332.2891799987</v>
      </c>
      <c r="G60" s="114">
        <f>+F60+G59</f>
        <v>1279084.5939841655</v>
      </c>
      <c r="H60" s="114">
        <f t="shared" ref="H60:R60" si="13">+G60+H59</f>
        <v>1290836.8987883322</v>
      </c>
      <c r="I60" s="114">
        <f t="shared" si="13"/>
        <v>1302589.203592499</v>
      </c>
      <c r="J60" s="114">
        <f t="shared" si="13"/>
        <v>1314341.5083966658</v>
      </c>
      <c r="K60" s="114">
        <f t="shared" si="13"/>
        <v>1326093.8132008326</v>
      </c>
      <c r="L60" s="114">
        <f t="shared" si="13"/>
        <v>1337846.1180049994</v>
      </c>
      <c r="M60" s="114">
        <f t="shared" si="13"/>
        <v>1349598.4228091661</v>
      </c>
      <c r="N60" s="114">
        <f t="shared" si="13"/>
        <v>1361350.7276133329</v>
      </c>
      <c r="O60" s="114">
        <f t="shared" si="13"/>
        <v>1373103.0324174997</v>
      </c>
      <c r="P60" s="114">
        <f t="shared" si="13"/>
        <v>1384855.3372216665</v>
      </c>
      <c r="Q60" s="114">
        <f t="shared" si="13"/>
        <v>1396607.6420258333</v>
      </c>
      <c r="R60" s="114">
        <f t="shared" si="13"/>
        <v>1408359.94683</v>
      </c>
      <c r="S60" s="39">
        <f>AVERAGE(F60:R60)</f>
        <v>1337846.1180049996</v>
      </c>
    </row>
    <row r="61" spans="1:20" ht="12.75" x14ac:dyDescent="0.2"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20" ht="12.75" x14ac:dyDescent="0.2">
      <c r="A62" s="41">
        <f>+A60+1</f>
        <v>38</v>
      </c>
      <c r="B62" s="70" t="s">
        <v>109</v>
      </c>
      <c r="D62" s="16"/>
      <c r="F62" s="26">
        <f>+'2023 2024 Retirements'!X67</f>
        <v>0</v>
      </c>
      <c r="G62" s="26">
        <f>'2023 2024 Retirements'!$X$106*'Late Exhibit 15 Orig'!G$14/'2023 2024 Retirements'!$T$94</f>
        <v>11465.947487016962</v>
      </c>
      <c r="H62" s="26">
        <f>'2023 2024 Retirements'!$X$106*'Late Exhibit 15 Orig'!H$14/'2023 2024 Retirements'!$T$94</f>
        <v>10856.059337613227</v>
      </c>
      <c r="I62" s="26">
        <f>'2023 2024 Retirements'!$X$106*'Late Exhibit 15 Orig'!I$14/'2023 2024 Retirements'!$T$94</f>
        <v>12230.398060963193</v>
      </c>
      <c r="J62" s="26">
        <f>'2023 2024 Retirements'!$X$106*'Late Exhibit 15 Orig'!J$14/'2023 2024 Retirements'!$T$94</f>
        <v>12555.143017407543</v>
      </c>
      <c r="K62" s="26">
        <f>'2023 2024 Retirements'!$X$106*'Late Exhibit 15 Orig'!K$14/'2023 2024 Retirements'!$T$94</f>
        <v>24482.860375256936</v>
      </c>
      <c r="L62" s="26">
        <f>'2023 2024 Retirements'!$X$106*'Late Exhibit 15 Orig'!L$14/'2023 2024 Retirements'!$T$94</f>
        <v>77202.085878077298</v>
      </c>
      <c r="M62" s="26">
        <f>'2023 2024 Retirements'!$X$106*'Late Exhibit 15 Orig'!M$14/'2023 2024 Retirements'!$T$94</f>
        <v>30287.815699394279</v>
      </c>
      <c r="N62" s="26">
        <f>'2023 2024 Retirements'!$X$106*'Late Exhibit 15 Orig'!N$14/'2023 2024 Retirements'!$T$94</f>
        <v>14620.432980088695</v>
      </c>
      <c r="O62" s="26">
        <f>'2023 2024 Retirements'!$X$106*'Late Exhibit 15 Orig'!O$14/'2023 2024 Retirements'!$T$94</f>
        <v>15227.747319304346</v>
      </c>
      <c r="P62" s="26">
        <f>'2023 2024 Retirements'!$X$106*'Late Exhibit 15 Orig'!P$14/'2023 2024 Retirements'!$T$94</f>
        <v>18067.518228849931</v>
      </c>
      <c r="Q62" s="26">
        <f>'2023 2024 Retirements'!$X$106*'Late Exhibit 15 Orig'!Q$14/'2023 2024 Retirements'!$T$94</f>
        <v>13859.928892211465</v>
      </c>
      <c r="R62" s="26">
        <f>'2023 2024 Retirements'!$X$106*'Late Exhibit 15 Orig'!R$14/'2023 2024 Retirements'!$T$94</f>
        <v>18505.552723816112</v>
      </c>
      <c r="S62" s="39"/>
      <c r="T62" s="113">
        <f>SUM(G62:S62)</f>
        <v>259361.48999999996</v>
      </c>
    </row>
    <row r="63" spans="1:20" ht="12.75" x14ac:dyDescent="0.2">
      <c r="A63" s="41">
        <f>+A62+1</f>
        <v>39</v>
      </c>
      <c r="B63" s="70" t="s">
        <v>110</v>
      </c>
      <c r="D63" s="16"/>
      <c r="F63" s="26">
        <f>SUM($F62:F62)</f>
        <v>0</v>
      </c>
      <c r="G63" s="26">
        <f>SUM($F62:G62)</f>
        <v>11465.947487016962</v>
      </c>
      <c r="H63" s="26">
        <f>SUM($F62:H62)</f>
        <v>22322.006824630189</v>
      </c>
      <c r="I63" s="26">
        <f>SUM($F62:I62)</f>
        <v>34552.40488559338</v>
      </c>
      <c r="J63" s="26">
        <f>SUM($F62:J62)</f>
        <v>47107.547903000923</v>
      </c>
      <c r="K63" s="26">
        <f>SUM($F62:K62)</f>
        <v>71590.408278257863</v>
      </c>
      <c r="L63" s="26">
        <f>SUM($F62:L62)</f>
        <v>148792.49415633516</v>
      </c>
      <c r="M63" s="26">
        <f>SUM($F62:M62)</f>
        <v>179080.30985572943</v>
      </c>
      <c r="N63" s="26">
        <f>SUM($F62:N62)</f>
        <v>193700.74283581812</v>
      </c>
      <c r="O63" s="26">
        <f>SUM($F62:O62)</f>
        <v>208928.49015512248</v>
      </c>
      <c r="P63" s="26">
        <f>SUM($F62:P62)</f>
        <v>226996.0083839724</v>
      </c>
      <c r="Q63" s="26">
        <f>SUM($F62:Q62)</f>
        <v>240855.93727618386</v>
      </c>
      <c r="R63" s="26">
        <f>SUM($F62:R62)</f>
        <v>259361.48999999996</v>
      </c>
      <c r="S63" s="39">
        <f>AVERAGE(F63:R63)</f>
        <v>126519.52215705083</v>
      </c>
    </row>
    <row r="64" spans="1:20" ht="12.75" x14ac:dyDescent="0.2">
      <c r="B64" s="70"/>
      <c r="D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39"/>
    </row>
    <row r="65" spans="1:20" ht="12.75" x14ac:dyDescent="0.2">
      <c r="A65" s="41">
        <f>+A63+1</f>
        <v>40</v>
      </c>
      <c r="B65" s="70" t="s">
        <v>3689</v>
      </c>
      <c r="D65" s="16"/>
      <c r="F65" s="26">
        <f>+'2023 2024 Retirements'!X$72</f>
        <v>0</v>
      </c>
      <c r="G65" s="26">
        <f>+'2023 2024 Retirements'!$X$111*G62/'2023 2024 Retirements'!$X$106</f>
        <v>1261.2542235718656</v>
      </c>
      <c r="H65" s="26">
        <f>+'2023 2024 Retirements'!$X$111*H62/'2023 2024 Retirements'!$X$106</f>
        <v>1194.166527137455</v>
      </c>
      <c r="I65" s="26">
        <f>+'2023 2024 Retirements'!$X$111*I62/'2023 2024 Retirements'!$X$106</f>
        <v>1345.3437867059513</v>
      </c>
      <c r="J65" s="26">
        <f>+'2023 2024 Retirements'!$X$111*J62/'2023 2024 Retirements'!$X$106</f>
        <v>1381.0657319148297</v>
      </c>
      <c r="K65" s="26">
        <f>+'2023 2024 Retirements'!$X$111*K62/'2023 2024 Retirements'!$X$106</f>
        <v>2693.1146412782632</v>
      </c>
      <c r="L65" s="26">
        <f>+'2023 2024 Retirements'!$X$111*L62/'2023 2024 Retirements'!$X$106</f>
        <v>8492.2294465885025</v>
      </c>
      <c r="M65" s="26">
        <f>+'2023 2024 Retirements'!$X$111*M62/'2023 2024 Retirements'!$X$106</f>
        <v>3331.6597269333706</v>
      </c>
      <c r="N65" s="26">
        <f>+'2023 2024 Retirements'!$X$111*N62/'2023 2024 Retirements'!$X$106</f>
        <v>1608.2476278097565</v>
      </c>
      <c r="O65" s="26">
        <f>+'2023 2024 Retirements'!$X$111*O62/'2023 2024 Retirements'!$X$106</f>
        <v>1675.052205123478</v>
      </c>
      <c r="P65" s="26">
        <f>+'2023 2024 Retirements'!$X$111*P62/'2023 2024 Retirements'!$X$106</f>
        <v>1987.4270051734923</v>
      </c>
      <c r="Q65" s="26">
        <f>+'2023 2024 Retirements'!$X$111*Q62/'2023 2024 Retirements'!$X$106</f>
        <v>1524.592178143261</v>
      </c>
      <c r="R65" s="26">
        <f>+'2023 2024 Retirements'!$X$111*R62/'2023 2024 Retirements'!$X$106</f>
        <v>2035.6107996197723</v>
      </c>
      <c r="S65" s="39"/>
      <c r="T65" s="113">
        <f>SUM(G65:S65)</f>
        <v>28529.763899999998</v>
      </c>
    </row>
    <row r="66" spans="1:20" ht="12.75" x14ac:dyDescent="0.2">
      <c r="A66" s="41">
        <f>+A65+1</f>
        <v>41</v>
      </c>
      <c r="B66" s="70" t="s">
        <v>3688</v>
      </c>
      <c r="D66" s="16"/>
      <c r="F66" s="26">
        <f>SUM($F65:F65)</f>
        <v>0</v>
      </c>
      <c r="G66" s="26">
        <f>SUM($F65:G65)</f>
        <v>1261.2542235718656</v>
      </c>
      <c r="H66" s="26">
        <f>SUM($F65:H65)</f>
        <v>2455.4207507093206</v>
      </c>
      <c r="I66" s="26">
        <f>SUM($F65:I65)</f>
        <v>3800.7645374152717</v>
      </c>
      <c r="J66" s="26">
        <f>SUM($F65:J65)</f>
        <v>5181.8302693301011</v>
      </c>
      <c r="K66" s="26">
        <f>SUM($F65:K65)</f>
        <v>7874.9449106083648</v>
      </c>
      <c r="L66" s="26">
        <f>SUM($F65:L65)</f>
        <v>16367.174357196867</v>
      </c>
      <c r="M66" s="26">
        <f>SUM($F65:M65)</f>
        <v>19698.834084130238</v>
      </c>
      <c r="N66" s="26">
        <f>SUM($F65:N65)</f>
        <v>21307.081711939994</v>
      </c>
      <c r="O66" s="26">
        <f>SUM($F65:O65)</f>
        <v>22982.133917063471</v>
      </c>
      <c r="P66" s="26">
        <f>SUM($F65:P65)</f>
        <v>24969.560922236964</v>
      </c>
      <c r="Q66" s="26">
        <f>SUM($F65:Q65)</f>
        <v>26494.153100380227</v>
      </c>
      <c r="R66" s="26">
        <f>SUM($F65:R65)</f>
        <v>28529.763899999998</v>
      </c>
      <c r="S66" s="39">
        <f>AVERAGE(F66:R66)</f>
        <v>13917.147437275591</v>
      </c>
    </row>
    <row r="67" spans="1:20" ht="12.75" x14ac:dyDescent="0.2"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39"/>
    </row>
    <row r="68" spans="1:20" ht="12.75" x14ac:dyDescent="0.2">
      <c r="A68" s="41">
        <f>+A66+1</f>
        <v>42</v>
      </c>
      <c r="B68" s="70" t="s">
        <v>127</v>
      </c>
      <c r="D68" s="16"/>
      <c r="E68" s="48"/>
      <c r="F68" s="26">
        <f t="shared" ref="F68:R68" si="14">F58-F63</f>
        <v>2564139.23</v>
      </c>
      <c r="G68" s="26">
        <f t="shared" si="14"/>
        <v>2552673.2825129828</v>
      </c>
      <c r="H68" s="26">
        <f t="shared" si="14"/>
        <v>2541817.2231753697</v>
      </c>
      <c r="I68" s="26">
        <f t="shared" si="14"/>
        <v>2529586.8251144066</v>
      </c>
      <c r="J68" s="26">
        <f t="shared" si="14"/>
        <v>2517031.6820969991</v>
      </c>
      <c r="K68" s="26">
        <f t="shared" si="14"/>
        <v>2492548.8217217419</v>
      </c>
      <c r="L68" s="26">
        <f t="shared" si="14"/>
        <v>2415346.735843665</v>
      </c>
      <c r="M68" s="26">
        <f t="shared" si="14"/>
        <v>2385058.9201442706</v>
      </c>
      <c r="N68" s="26">
        <f t="shared" si="14"/>
        <v>2370438.4871641817</v>
      </c>
      <c r="O68" s="26">
        <f t="shared" si="14"/>
        <v>2355210.7398448773</v>
      </c>
      <c r="P68" s="26">
        <f t="shared" si="14"/>
        <v>2337143.2216160274</v>
      </c>
      <c r="Q68" s="26">
        <f t="shared" si="14"/>
        <v>2323283.2927238159</v>
      </c>
      <c r="R68" s="26">
        <f t="shared" si="14"/>
        <v>2304777.7400000002</v>
      </c>
      <c r="S68" s="39">
        <f>AVERAGE(F68:R68)</f>
        <v>2437619.7078429488</v>
      </c>
    </row>
    <row r="69" spans="1:20" ht="12.75" x14ac:dyDescent="0.2">
      <c r="A69" s="41">
        <f t="shared" ref="A69:A72" si="15">+A68+1</f>
        <v>43</v>
      </c>
      <c r="B69" s="70" t="s">
        <v>3690</v>
      </c>
      <c r="D69" s="16"/>
      <c r="E69" s="48"/>
      <c r="F69" s="26">
        <f>+F60-F63+F66</f>
        <v>1267332.2891799987</v>
      </c>
      <c r="G69" s="26">
        <f t="shared" ref="G69:R69" si="16">+G60-G63+G66</f>
        <v>1268879.9007207204</v>
      </c>
      <c r="H69" s="26">
        <f t="shared" si="16"/>
        <v>1270970.3127144114</v>
      </c>
      <c r="I69" s="26">
        <f t="shared" si="16"/>
        <v>1271837.5632443209</v>
      </c>
      <c r="J69" s="26">
        <f t="shared" si="16"/>
        <v>1272415.7907629951</v>
      </c>
      <c r="K69" s="26">
        <f t="shared" si="16"/>
        <v>1262378.3498331832</v>
      </c>
      <c r="L69" s="26">
        <f t="shared" si="16"/>
        <v>1205420.7982058609</v>
      </c>
      <c r="M69" s="26">
        <f t="shared" si="16"/>
        <v>1190216.9470375669</v>
      </c>
      <c r="N69" s="26">
        <f t="shared" si="16"/>
        <v>1188957.0664894548</v>
      </c>
      <c r="O69" s="26">
        <f t="shared" si="16"/>
        <v>1187156.6761794407</v>
      </c>
      <c r="P69" s="26">
        <f t="shared" si="16"/>
        <v>1182828.889759931</v>
      </c>
      <c r="Q69" s="26">
        <f t="shared" si="16"/>
        <v>1182245.8578500296</v>
      </c>
      <c r="R69" s="26">
        <f t="shared" si="16"/>
        <v>1177528.2207299999</v>
      </c>
      <c r="S69" s="39">
        <f>AVERAGE(F69:R69)</f>
        <v>1225243.7432852241</v>
      </c>
    </row>
    <row r="70" spans="1:20" ht="12.75" x14ac:dyDescent="0.2">
      <c r="A70" s="41">
        <f t="shared" si="15"/>
        <v>44</v>
      </c>
      <c r="B70" s="71" t="s">
        <v>107</v>
      </c>
      <c r="E70" s="48">
        <v>5.8000000000000003E-2</v>
      </c>
      <c r="F70" s="68"/>
      <c r="G70" s="68">
        <f>+F68*$E70/12</f>
        <v>12393.339611666668</v>
      </c>
      <c r="H70" s="68">
        <f t="shared" ref="H70:R70" si="17">+G68*$E70/12</f>
        <v>12337.920865479418</v>
      </c>
      <c r="I70" s="68">
        <f t="shared" si="17"/>
        <v>12285.449912014286</v>
      </c>
      <c r="J70" s="68">
        <f t="shared" si="17"/>
        <v>12226.336321386299</v>
      </c>
      <c r="K70" s="68">
        <f t="shared" si="17"/>
        <v>12165.653130135497</v>
      </c>
      <c r="L70" s="68">
        <f t="shared" si="17"/>
        <v>12047.319304988419</v>
      </c>
      <c r="M70" s="68">
        <f t="shared" si="17"/>
        <v>11674.175889911048</v>
      </c>
      <c r="N70" s="68">
        <f t="shared" si="17"/>
        <v>11527.784780697308</v>
      </c>
      <c r="O70" s="68">
        <f t="shared" si="17"/>
        <v>11457.119354626879</v>
      </c>
      <c r="P70" s="68">
        <f t="shared" si="17"/>
        <v>11383.518575916909</v>
      </c>
      <c r="Q70" s="68">
        <f t="shared" si="17"/>
        <v>11296.192237810799</v>
      </c>
      <c r="R70" s="68">
        <f t="shared" si="17"/>
        <v>11229.202581498444</v>
      </c>
      <c r="T70" s="113">
        <f>SUM(G70:S70)</f>
        <v>142024.01256613198</v>
      </c>
    </row>
    <row r="71" spans="1:20" ht="12.75" x14ac:dyDescent="0.2">
      <c r="A71" s="41">
        <f t="shared" si="15"/>
        <v>45</v>
      </c>
      <c r="B71" s="70" t="s">
        <v>132</v>
      </c>
      <c r="G71" s="68">
        <f>+F63*$E$11/12</f>
        <v>0</v>
      </c>
      <c r="H71" s="68">
        <f t="shared" ref="H71:R71" si="18">+G63*$E$11/12</f>
        <v>96.505058015726092</v>
      </c>
      <c r="I71" s="68">
        <f t="shared" si="18"/>
        <v>187.87689077397079</v>
      </c>
      <c r="J71" s="68">
        <f t="shared" si="18"/>
        <v>290.81607445374431</v>
      </c>
      <c r="K71" s="68">
        <f t="shared" si="18"/>
        <v>396.48852818359114</v>
      </c>
      <c r="L71" s="68">
        <f t="shared" si="18"/>
        <v>602.55260300867042</v>
      </c>
      <c r="M71" s="68">
        <f t="shared" si="18"/>
        <v>1252.3368258158209</v>
      </c>
      <c r="N71" s="68">
        <f t="shared" si="18"/>
        <v>1507.259274619056</v>
      </c>
      <c r="O71" s="68">
        <f t="shared" si="18"/>
        <v>1630.3145855348027</v>
      </c>
      <c r="P71" s="68">
        <f t="shared" si="18"/>
        <v>1758.4814588056142</v>
      </c>
      <c r="Q71" s="68">
        <f t="shared" si="18"/>
        <v>1910.5497372317677</v>
      </c>
      <c r="R71" s="68">
        <f t="shared" si="18"/>
        <v>2027.2041387412144</v>
      </c>
      <c r="T71" s="113">
        <f>SUM(G71:S71)</f>
        <v>11660.385175183979</v>
      </c>
    </row>
    <row r="72" spans="1:20" ht="12.75" x14ac:dyDescent="0.2">
      <c r="A72" s="41">
        <f t="shared" si="15"/>
        <v>46</v>
      </c>
      <c r="B72" s="70" t="s">
        <v>133</v>
      </c>
      <c r="G72" s="68">
        <f>SUM($G71:G71)</f>
        <v>0</v>
      </c>
      <c r="H72" s="68">
        <f>SUM($G71:H71)</f>
        <v>96.505058015726092</v>
      </c>
      <c r="I72" s="68">
        <f>SUM($G71:I71)</f>
        <v>284.38194878969688</v>
      </c>
      <c r="J72" s="68">
        <f>SUM($G71:J71)</f>
        <v>575.19802324344118</v>
      </c>
      <c r="K72" s="68">
        <f>SUM($G71:K71)</f>
        <v>971.68655142703233</v>
      </c>
      <c r="L72" s="68">
        <f>SUM($G71:L71)</f>
        <v>1574.2391544357029</v>
      </c>
      <c r="M72" s="68">
        <f>SUM($G71:M71)</f>
        <v>2826.575980251524</v>
      </c>
      <c r="N72" s="68">
        <f>SUM($G71:N71)</f>
        <v>4333.8352548705798</v>
      </c>
      <c r="O72" s="68">
        <f>SUM($G71:O71)</f>
        <v>5964.1498404053827</v>
      </c>
      <c r="P72" s="68">
        <f>SUM($G71:P71)</f>
        <v>7722.631299210997</v>
      </c>
      <c r="Q72" s="68">
        <f>SUM($G71:Q71)</f>
        <v>9633.1810364427656</v>
      </c>
      <c r="R72" s="68">
        <f>SUM($G71:R71)</f>
        <v>11660.385175183979</v>
      </c>
      <c r="S72" s="39">
        <f>AVERAGE(F72:R72)</f>
        <v>3803.5641101897359</v>
      </c>
    </row>
    <row r="74" spans="1:20" ht="12.75" x14ac:dyDescent="0.2">
      <c r="A74" s="41">
        <f>+A72+1</f>
        <v>47</v>
      </c>
      <c r="R74" s="75" t="s">
        <v>3691</v>
      </c>
      <c r="S74" s="39">
        <f>+S58-S68</f>
        <v>126519.52215705113</v>
      </c>
    </row>
    <row r="75" spans="1:20" ht="12.75" x14ac:dyDescent="0.2">
      <c r="A75" s="41">
        <f>+A74+1</f>
        <v>48</v>
      </c>
      <c r="R75" s="75" t="s">
        <v>3695</v>
      </c>
      <c r="S75" s="76">
        <f>+S60-S69</f>
        <v>112602.37471977551</v>
      </c>
    </row>
    <row r="76" spans="1:20" ht="12.75" x14ac:dyDescent="0.2">
      <c r="A76" s="41">
        <f>+A75+1</f>
        <v>49</v>
      </c>
      <c r="R76" s="75" t="s">
        <v>3696</v>
      </c>
      <c r="S76" s="39">
        <f>+S74-S75</f>
        <v>13917.14743727562</v>
      </c>
    </row>
    <row r="78" spans="1:20" ht="12.75" x14ac:dyDescent="0.2">
      <c r="A78" s="41">
        <f>+A76+1</f>
        <v>50</v>
      </c>
      <c r="R78" s="75" t="s">
        <v>3687</v>
      </c>
      <c r="T78" s="39">
        <f>+T59-T70</f>
        <v>-996.35491613199702</v>
      </c>
    </row>
    <row r="79" spans="1:20" ht="12.75" x14ac:dyDescent="0.2">
      <c r="A79" s="41">
        <f>+A78+1</f>
        <v>51</v>
      </c>
      <c r="R79" s="75" t="s">
        <v>134</v>
      </c>
      <c r="T79" s="39">
        <f>S72</f>
        <v>3803.5641101897359</v>
      </c>
    </row>
    <row r="81" spans="1:20" ht="12.75" thickBot="1" x14ac:dyDescent="0.2">
      <c r="A81" s="41">
        <f>+A79+1</f>
        <v>52</v>
      </c>
    </row>
    <row r="82" spans="1:20" ht="12.75" x14ac:dyDescent="0.2">
      <c r="L82" s="117"/>
      <c r="M82" s="118"/>
      <c r="N82" s="118"/>
      <c r="O82" s="118"/>
      <c r="P82" s="118"/>
      <c r="Q82" s="118"/>
      <c r="R82" s="119" t="s">
        <v>3686</v>
      </c>
      <c r="S82" s="118"/>
      <c r="T82" s="120">
        <f>+T30+T54+T78</f>
        <v>152915.08110732428</v>
      </c>
    </row>
    <row r="83" spans="1:20" x14ac:dyDescent="0.15">
      <c r="A83" s="41">
        <f>+A81+1</f>
        <v>53</v>
      </c>
      <c r="L83" s="121"/>
      <c r="T83" s="122"/>
    </row>
    <row r="84" spans="1:20" ht="12.75" x14ac:dyDescent="0.2">
      <c r="A84" s="41">
        <f>+A83+1</f>
        <v>54</v>
      </c>
      <c r="L84" s="121"/>
      <c r="R84" s="75" t="s">
        <v>134</v>
      </c>
      <c r="T84" s="123">
        <f>+T31+T55+T79</f>
        <v>73665.298985658461</v>
      </c>
    </row>
    <row r="85" spans="1:20" ht="12.75" x14ac:dyDescent="0.2">
      <c r="A85" s="41">
        <f>+A84+1</f>
        <v>55</v>
      </c>
      <c r="L85" s="121"/>
      <c r="R85" s="75" t="s">
        <v>3697</v>
      </c>
      <c r="T85" s="124">
        <f>+S76+S52+S28</f>
        <v>127773.64814437204</v>
      </c>
    </row>
    <row r="86" spans="1:20" ht="12.75" x14ac:dyDescent="0.2">
      <c r="A86" s="41">
        <f>+A85+1</f>
        <v>56</v>
      </c>
      <c r="L86" s="121"/>
      <c r="R86" s="75" t="s">
        <v>3698</v>
      </c>
      <c r="T86" s="123">
        <f>+T85-T84</f>
        <v>54108.34915871358</v>
      </c>
    </row>
    <row r="87" spans="1:20" ht="12.75" thickBot="1" x14ac:dyDescent="0.2">
      <c r="L87" s="125"/>
      <c r="M87" s="126"/>
      <c r="N87" s="126"/>
      <c r="O87" s="126"/>
      <c r="P87" s="126"/>
      <c r="Q87" s="126"/>
      <c r="R87" s="126"/>
      <c r="S87" s="126"/>
      <c r="T87" s="127"/>
    </row>
  </sheetData>
  <printOptions horizontalCentered="1"/>
  <pageMargins left="0.25" right="0.25" top="0.75" bottom="0.75" header="0.3" footer="0.3"/>
  <pageSetup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6527-B508-4557-A2FB-7ACEB678C14F}">
  <sheetPr syncVertical="1" syncRef="B51" transitionEvaluation="1">
    <tabColor rgb="FFFF0000"/>
    <pageSetUpPr fitToPage="1"/>
  </sheetPr>
  <dimension ref="A1:V87"/>
  <sheetViews>
    <sheetView topLeftCell="B51" zoomScaleNormal="100" zoomScaleSheetLayoutView="80" workbookViewId="0">
      <selection activeCell="H90" sqref="H90"/>
    </sheetView>
  </sheetViews>
  <sheetFormatPr defaultColWidth="12.5" defaultRowHeight="12" x14ac:dyDescent="0.15"/>
  <cols>
    <col min="1" max="1" width="6.75" style="41" customWidth="1"/>
    <col min="2" max="2" width="5.625" style="41" customWidth="1"/>
    <col min="3" max="3" width="25.5" style="41" customWidth="1"/>
    <col min="4" max="4" width="18.125" style="41" customWidth="1"/>
    <col min="5" max="5" width="8.5" style="41" customWidth="1"/>
    <col min="6" max="18" width="11.5" style="41" customWidth="1"/>
    <col min="19" max="20" width="11.625" style="41" customWidth="1"/>
    <col min="21" max="16384" width="12.5" style="41"/>
  </cols>
  <sheetData>
    <row r="1" spans="1:22" ht="12.75" x14ac:dyDescent="0.2">
      <c r="A1" s="70" t="s">
        <v>101</v>
      </c>
      <c r="B1" s="70"/>
    </row>
    <row r="2" spans="1:22" ht="12.75" x14ac:dyDescent="0.2">
      <c r="A2" s="70" t="s">
        <v>3667</v>
      </c>
      <c r="B2" s="70"/>
    </row>
    <row r="3" spans="1:22" ht="12.75" x14ac:dyDescent="0.2">
      <c r="A3" s="73" t="s">
        <v>3668</v>
      </c>
    </row>
    <row r="4" spans="1:22" ht="12.75" x14ac:dyDescent="0.2">
      <c r="A4" s="73" t="s">
        <v>3682</v>
      </c>
      <c r="B4" s="70"/>
    </row>
    <row r="5" spans="1:22" ht="12.75" x14ac:dyDescent="0.2">
      <c r="A5" s="128" t="s">
        <v>3699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18"/>
      <c r="V5" s="18"/>
    </row>
    <row r="6" spans="1:22" ht="12.75" x14ac:dyDescent="0.2">
      <c r="A6" s="37"/>
      <c r="B6" s="37"/>
      <c r="C6" s="37"/>
      <c r="D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1" t="s">
        <v>19</v>
      </c>
      <c r="T6" s="11">
        <v>2024</v>
      </c>
      <c r="U6" s="18"/>
      <c r="V6" s="18"/>
    </row>
    <row r="7" spans="1:22" ht="12.75" x14ac:dyDescent="0.2">
      <c r="A7" s="11" t="s">
        <v>105</v>
      </c>
      <c r="B7" s="37"/>
      <c r="C7" s="37"/>
      <c r="D7" s="11" t="s">
        <v>102</v>
      </c>
      <c r="E7" s="18" t="s">
        <v>86</v>
      </c>
      <c r="F7" s="11" t="s">
        <v>18</v>
      </c>
      <c r="G7" s="11" t="s">
        <v>7</v>
      </c>
      <c r="H7" s="11" t="s">
        <v>8</v>
      </c>
      <c r="I7" s="11" t="s">
        <v>9</v>
      </c>
      <c r="J7" s="11" t="s">
        <v>10</v>
      </c>
      <c r="K7" s="11" t="s">
        <v>11</v>
      </c>
      <c r="L7" s="11" t="s">
        <v>12</v>
      </c>
      <c r="M7" s="11" t="s">
        <v>13</v>
      </c>
      <c r="N7" s="11" t="s">
        <v>14</v>
      </c>
      <c r="O7" s="11" t="s">
        <v>15</v>
      </c>
      <c r="P7" s="11" t="s">
        <v>16</v>
      </c>
      <c r="Q7" s="11" t="s">
        <v>17</v>
      </c>
      <c r="R7" s="11" t="s">
        <v>18</v>
      </c>
      <c r="S7" s="11" t="s">
        <v>23</v>
      </c>
      <c r="T7" s="11" t="s">
        <v>108</v>
      </c>
      <c r="U7" s="18"/>
      <c r="V7" s="18"/>
    </row>
    <row r="8" spans="1:22" ht="12.75" x14ac:dyDescent="0.2">
      <c r="A8" s="43" t="s">
        <v>106</v>
      </c>
      <c r="B8" s="46"/>
      <c r="C8" s="43"/>
      <c r="D8" s="46"/>
      <c r="E8" s="47" t="s">
        <v>87</v>
      </c>
      <c r="F8" s="43">
        <v>2023</v>
      </c>
      <c r="G8" s="43">
        <v>2024</v>
      </c>
      <c r="H8" s="43">
        <v>2024</v>
      </c>
      <c r="I8" s="43">
        <v>2024</v>
      </c>
      <c r="J8" s="43">
        <v>2024</v>
      </c>
      <c r="K8" s="43">
        <v>2024</v>
      </c>
      <c r="L8" s="43">
        <v>2024</v>
      </c>
      <c r="M8" s="43">
        <v>2024</v>
      </c>
      <c r="N8" s="43">
        <v>2024</v>
      </c>
      <c r="O8" s="43">
        <v>2024</v>
      </c>
      <c r="P8" s="43">
        <v>2024</v>
      </c>
      <c r="Q8" s="43">
        <v>2024</v>
      </c>
      <c r="R8" s="43">
        <v>2024</v>
      </c>
      <c r="S8" s="42"/>
      <c r="T8" s="42"/>
      <c r="U8" s="18"/>
      <c r="V8" s="18"/>
    </row>
    <row r="9" spans="1:22" ht="12.75" x14ac:dyDescent="0.2">
      <c r="B9" s="115" t="s">
        <v>3683</v>
      </c>
      <c r="C9" s="11"/>
      <c r="D9" s="37"/>
      <c r="E9" s="1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9"/>
      <c r="U9" s="18"/>
      <c r="V9" s="18"/>
    </row>
    <row r="10" spans="1:22" ht="12.75" x14ac:dyDescent="0.2">
      <c r="A10" s="41">
        <v>1</v>
      </c>
      <c r="B10" s="70" t="s">
        <v>99</v>
      </c>
      <c r="D10" s="16" t="s">
        <v>104</v>
      </c>
      <c r="F10" s="26">
        <f>+'SCHG1-10'!E43</f>
        <v>15381575.261088327</v>
      </c>
      <c r="G10" s="26">
        <f>+'SCHG1-10'!F43</f>
        <v>15749388.844217665</v>
      </c>
      <c r="H10" s="26">
        <f>+'SCHG1-10'!G43</f>
        <v>16097637.960843533</v>
      </c>
      <c r="I10" s="26">
        <f>+'SCHG1-10'!H43</f>
        <v>16489974.184168708</v>
      </c>
      <c r="J10" s="26">
        <f>+'SCHG1-10'!I43</f>
        <v>16892727.828833744</v>
      </c>
      <c r="K10" s="26">
        <f>+'SCHG1-10'!J43</f>
        <v>17678108.069766752</v>
      </c>
      <c r="L10" s="26">
        <f>+'SCHG1-10'!K43</f>
        <v>20154656.637953352</v>
      </c>
      <c r="M10" s="26">
        <f>+'SCHG1-10'!L43</f>
        <v>21126252.751590673</v>
      </c>
      <c r="N10" s="26">
        <f>+'SCHG1-10'!M43</f>
        <v>21595258.374318138</v>
      </c>
      <c r="O10" s="26">
        <f>+'SCHG1-10'!N43</f>
        <v>22083745.898863632</v>
      </c>
      <c r="P10" s="26">
        <f>+'SCHG1-10'!O43</f>
        <v>22663329.803772729</v>
      </c>
      <c r="Q10" s="26">
        <f>+'SCHG1-10'!P43</f>
        <v>23107939.38475455</v>
      </c>
      <c r="R10" s="26">
        <f>+'SCHG1-10'!Q43</f>
        <v>23701574.900950912</v>
      </c>
      <c r="S10" s="39">
        <f>AVERAGE(F10:R10)</f>
        <v>19440166.915470976</v>
      </c>
    </row>
    <row r="11" spans="1:22" ht="12.75" x14ac:dyDescent="0.2">
      <c r="A11" s="41">
        <v>2</v>
      </c>
      <c r="B11" s="71" t="s">
        <v>100</v>
      </c>
      <c r="D11" s="11"/>
      <c r="E11" s="48">
        <v>0.10100000000000001</v>
      </c>
      <c r="F11" s="68"/>
      <c r="G11" s="68">
        <f>+F10*$E$11/12</f>
        <v>129461.59178082675</v>
      </c>
      <c r="H11" s="68">
        <f t="shared" ref="H11:R11" si="0">+G10*$E$11/12</f>
        <v>132557.35610549871</v>
      </c>
      <c r="I11" s="68">
        <f t="shared" si="0"/>
        <v>135488.45283709976</v>
      </c>
      <c r="J11" s="68">
        <f t="shared" si="0"/>
        <v>138790.61605008662</v>
      </c>
      <c r="K11" s="68">
        <f t="shared" si="0"/>
        <v>142180.45922601735</v>
      </c>
      <c r="L11" s="68">
        <f t="shared" si="0"/>
        <v>148790.74292053684</v>
      </c>
      <c r="M11" s="68">
        <f t="shared" si="0"/>
        <v>169635.02670277408</v>
      </c>
      <c r="N11" s="68">
        <f t="shared" si="0"/>
        <v>177812.62732588817</v>
      </c>
      <c r="O11" s="68">
        <f t="shared" si="0"/>
        <v>181760.09131717766</v>
      </c>
      <c r="P11" s="68">
        <f t="shared" si="0"/>
        <v>185871.52798210224</v>
      </c>
      <c r="Q11" s="68">
        <f t="shared" si="0"/>
        <v>190749.69251508717</v>
      </c>
      <c r="R11" s="68">
        <f t="shared" si="0"/>
        <v>194491.82315501745</v>
      </c>
      <c r="T11" s="113">
        <f>SUM(G11:S11)</f>
        <v>1927590.0079181129</v>
      </c>
    </row>
    <row r="12" spans="1:22" ht="12.75" x14ac:dyDescent="0.2">
      <c r="A12" s="41">
        <v>3</v>
      </c>
      <c r="B12" s="70" t="s">
        <v>111</v>
      </c>
      <c r="C12" s="14"/>
      <c r="D12" s="16" t="s">
        <v>103</v>
      </c>
      <c r="F12" s="114">
        <f>+'SCHG1-12 '!E36</f>
        <v>6058634.4224653952</v>
      </c>
      <c r="G12" s="114">
        <f>+'SCHG1-12 '!F36</f>
        <v>6188096.0142462216</v>
      </c>
      <c r="H12" s="114">
        <f>+'SCHG1-12 '!G36</f>
        <v>6320653.3703517206</v>
      </c>
      <c r="I12" s="114">
        <f>+'SCHG1-12 '!H36</f>
        <v>6456141.8231888199</v>
      </c>
      <c r="J12" s="114">
        <f>+'SCHG1-12 '!I36</f>
        <v>6594932.4392389068</v>
      </c>
      <c r="K12" s="114">
        <f>+'SCHG1-12 '!J36</f>
        <v>6749791.7884649243</v>
      </c>
      <c r="L12" s="114">
        <f>+'SCHG1-12 '!K36</f>
        <v>6906120.1813854612</v>
      </c>
      <c r="M12" s="114">
        <f>+'SCHG1-12 '!L36</f>
        <v>7098237.208088235</v>
      </c>
      <c r="N12" s="114">
        <f>+'SCHG1-12 '!M36</f>
        <v>7276049.8354141228</v>
      </c>
      <c r="O12" s="114">
        <f>+'SCHG1-12 '!N36</f>
        <v>7457809.9267313005</v>
      </c>
      <c r="P12" s="114">
        <f>+'SCHG1-12 '!O36</f>
        <v>7646071.4547134032</v>
      </c>
      <c r="Q12" s="114">
        <f>+'SCHG1-12 '!P36</f>
        <v>7836821.1472284906</v>
      </c>
      <c r="R12" s="114">
        <f>+'SCHG1-12 '!Q36</f>
        <v>8108218.9703835081</v>
      </c>
      <c r="S12" s="39">
        <f>AVERAGE(F12:R12)</f>
        <v>6976736.8139923476</v>
      </c>
      <c r="U12" s="18"/>
      <c r="V12" s="18"/>
    </row>
    <row r="13" spans="1:22" ht="12.75" x14ac:dyDescent="0.2"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22" ht="12.75" x14ac:dyDescent="0.2">
      <c r="A14" s="41">
        <f>+A12+1</f>
        <v>4</v>
      </c>
      <c r="B14" s="70" t="s">
        <v>109</v>
      </c>
      <c r="D14" s="16"/>
      <c r="F14" s="26">
        <f>+'2023 2024 Retirements'!V67</f>
        <v>975145.69000000006</v>
      </c>
      <c r="G14" s="26">
        <f>'2023 2024 Retirements'!$V$106*'Late Exhibit 15 Orig'!G14/'2023 2024 Retirements'!$T$94</f>
        <v>31201.365451841597</v>
      </c>
      <c r="H14" s="26">
        <f>'2023 2024 Retirements'!$V$106*'Late Exhibit 15 Orig'!H14/'2023 2024 Retirements'!$T$94</f>
        <v>29541.72563089872</v>
      </c>
      <c r="I14" s="26">
        <f>'2023 2024 Retirements'!$V$106*'Late Exhibit 15 Orig'!I14/'2023 2024 Retirements'!$T$94</f>
        <v>33281.603631422848</v>
      </c>
      <c r="J14" s="26">
        <f>'2023 2024 Retirements'!$V$106*'Late Exhibit 15 Orig'!J14/'2023 2024 Retirements'!$T$94</f>
        <v>34165.306097018103</v>
      </c>
      <c r="K14" s="26">
        <f>'2023 2024 Retirements'!$V$106*'Late Exhibit 15 Orig'!K14/'2023 2024 Retirements'!$T$94</f>
        <v>66623.248949969086</v>
      </c>
      <c r="L14" s="26">
        <f>'2023 2024 Retirements'!$V$106*'Late Exhibit 15 Orig'!L14/'2023 2024 Retirements'!$T$94</f>
        <v>210083.85899672713</v>
      </c>
      <c r="M14" s="26">
        <f>'2023 2024 Retirements'!$V$106*'Late Exhibit 15 Orig'!M14/'2023 2024 Retirements'!$T$94</f>
        <v>82419.809391669172</v>
      </c>
      <c r="N14" s="26">
        <f>'2023 2024 Retirements'!$V$106*'Late Exhibit 15 Orig'!N14/'2023 2024 Retirements'!$T$94</f>
        <v>39785.414418864246</v>
      </c>
      <c r="O14" s="26">
        <f>'2023 2024 Retirements'!$V$106*'Late Exhibit 15 Orig'!O14/'2023 2024 Retirements'!$T$94</f>
        <v>41438.050336084998</v>
      </c>
      <c r="P14" s="26">
        <f>'2023 2024 Retirements'!$V$106*'Late Exhibit 15 Orig'!P14/'2023 2024 Retirements'!$T$94</f>
        <v>49165.691688757222</v>
      </c>
      <c r="Q14" s="26">
        <f>'2023 2024 Retirements'!$V$106*'Late Exhibit 15 Orig'!Q14/'2023 2024 Retirements'!$T$94</f>
        <v>37715.915496045585</v>
      </c>
      <c r="R14" s="26">
        <f>'2023 2024 Retirements'!$V$106*'Late Exhibit 15 Orig'!R14/'2023 2024 Retirements'!$T$94</f>
        <v>50357.679910701219</v>
      </c>
      <c r="S14" s="39"/>
      <c r="T14" s="113">
        <f>SUM(G14:S14)</f>
        <v>705779.67</v>
      </c>
    </row>
    <row r="15" spans="1:22" ht="12.75" x14ac:dyDescent="0.2">
      <c r="A15" s="41">
        <f>+A14+1</f>
        <v>5</v>
      </c>
      <c r="B15" s="70" t="s">
        <v>110</v>
      </c>
      <c r="D15" s="16"/>
      <c r="F15" s="26">
        <f>SUM($F$14:F14)</f>
        <v>975145.69000000006</v>
      </c>
      <c r="G15" s="26">
        <f>SUM($F$14:G14)</f>
        <v>1006347.0554518417</v>
      </c>
      <c r="H15" s="26">
        <f>SUM($F$14:H14)</f>
        <v>1035888.7810827404</v>
      </c>
      <c r="I15" s="26">
        <f>SUM($F$14:I14)</f>
        <v>1069170.3847141631</v>
      </c>
      <c r="J15" s="26">
        <f>SUM($F$14:J14)</f>
        <v>1103335.6908111812</v>
      </c>
      <c r="K15" s="26">
        <f>SUM($F$14:K14)</f>
        <v>1169958.9397611504</v>
      </c>
      <c r="L15" s="26">
        <f>SUM($F$14:L14)</f>
        <v>1380042.7987578774</v>
      </c>
      <c r="M15" s="26">
        <f>SUM($F$14:M14)</f>
        <v>1462462.6081495467</v>
      </c>
      <c r="N15" s="26">
        <f>SUM($F$14:N14)</f>
        <v>1502248.022568411</v>
      </c>
      <c r="O15" s="26">
        <f>SUM($F$14:O14)</f>
        <v>1543686.072904496</v>
      </c>
      <c r="P15" s="26">
        <f>SUM($F$14:P14)</f>
        <v>1592851.7645932531</v>
      </c>
      <c r="Q15" s="26">
        <f>SUM($F$14:Q14)</f>
        <v>1630567.6800892986</v>
      </c>
      <c r="R15" s="26">
        <f>SUM($F$14:R14)</f>
        <v>1680925.3599999999</v>
      </c>
      <c r="S15" s="39">
        <f>AVERAGE(F15:R15)</f>
        <v>1319433.1422218431</v>
      </c>
    </row>
    <row r="16" spans="1:22" ht="12.75" x14ac:dyDescent="0.2">
      <c r="B16" s="70"/>
      <c r="D16" s="1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39"/>
    </row>
    <row r="17" spans="1:20" ht="12.75" x14ac:dyDescent="0.2">
      <c r="A17" s="41">
        <f>+A15+1</f>
        <v>6</v>
      </c>
      <c r="B17" s="70" t="s">
        <v>3689</v>
      </c>
      <c r="D17" s="16"/>
      <c r="F17" s="26">
        <f>+'2023 2024 Retirements'!V$72</f>
        <v>22468.025900000008</v>
      </c>
      <c r="G17" s="26">
        <f>+'2023 2024 Retirements'!$V$111*G14/'2023 2024 Retirements'!$V$106</f>
        <v>-1961.0493214701096</v>
      </c>
      <c r="H17" s="26">
        <f>+'2023 2024 Retirements'!$V$111*H14/'2023 2024 Retirements'!$V$106</f>
        <v>-1856.7386447541103</v>
      </c>
      <c r="I17" s="26">
        <f>+'2023 2024 Retirements'!$V$111*I14/'2023 2024 Retirements'!$V$106</f>
        <v>-2091.79519145008</v>
      </c>
      <c r="J17" s="26">
        <f>+'2023 2024 Retirements'!$V$111*J14/'2023 2024 Retirements'!$V$106</f>
        <v>-2147.3371235239138</v>
      </c>
      <c r="K17" s="26">
        <f>+'2023 2024 Retirements'!$V$111*K14/'2023 2024 Retirements'!$V$106</f>
        <v>-4187.3640866495998</v>
      </c>
      <c r="L17" s="26">
        <f>+'2023 2024 Retirements'!$V$111*L14/'2023 2024 Retirements'!$V$106</f>
        <v>-13204.063449506419</v>
      </c>
      <c r="M17" s="26">
        <f>+'2023 2024 Retirements'!$V$111*M14/'2023 2024 Retirements'!$V$106</f>
        <v>-5180.1999349258849</v>
      </c>
      <c r="N17" s="26">
        <f>+'2023 2024 Retirements'!$V$111*N14/'2023 2024 Retirements'!$V$106</f>
        <v>-2500.5687674452661</v>
      </c>
      <c r="O17" s="26">
        <f>+'2023 2024 Retirements'!$V$111*O14/'2023 2024 Retirements'!$V$106</f>
        <v>-2604.4392390470657</v>
      </c>
      <c r="P17" s="26">
        <f>+'2023 2024 Retirements'!$V$111*P14/'2023 2024 Retirements'!$V$106</f>
        <v>-3090.1322724052507</v>
      </c>
      <c r="Q17" s="26">
        <f>+'2023 2024 Retirements'!$V$111*Q14/'2023 2024 Retirements'!$V$106</f>
        <v>-2370.4978747261425</v>
      </c>
      <c r="R17" s="26">
        <f>+'2023 2024 Retirements'!$V$111*R14/'2023 2024 Retirements'!$V$106</f>
        <v>-3165.0503940961612</v>
      </c>
      <c r="S17" s="39"/>
      <c r="T17" s="113">
        <f>SUM(G17:S17)</f>
        <v>-44359.236300000004</v>
      </c>
    </row>
    <row r="18" spans="1:20" ht="12.75" x14ac:dyDescent="0.2">
      <c r="A18" s="41">
        <f>+A17+1</f>
        <v>7</v>
      </c>
      <c r="B18" s="70" t="s">
        <v>3688</v>
      </c>
      <c r="D18" s="16"/>
      <c r="F18" s="26">
        <f>SUM($F17:F17)</f>
        <v>22468.025900000008</v>
      </c>
      <c r="G18" s="26">
        <f>SUM($F17:G17)</f>
        <v>20506.976578529899</v>
      </c>
      <c r="H18" s="26">
        <f>SUM($F17:H17)</f>
        <v>18650.237933775788</v>
      </c>
      <c r="I18" s="26">
        <f>SUM($F17:I17)</f>
        <v>16558.442742325708</v>
      </c>
      <c r="J18" s="26">
        <f>SUM($F17:J17)</f>
        <v>14411.105618801794</v>
      </c>
      <c r="K18" s="26">
        <f>SUM($F17:K17)</f>
        <v>10223.741532152195</v>
      </c>
      <c r="L18" s="26">
        <f>SUM($F17:L17)</f>
        <v>-2980.3219173542238</v>
      </c>
      <c r="M18" s="26">
        <f>SUM($F17:M17)</f>
        <v>-8160.5218522801088</v>
      </c>
      <c r="N18" s="26">
        <f>SUM($F17:N17)</f>
        <v>-10661.090619725375</v>
      </c>
      <c r="O18" s="26">
        <f>SUM($F17:O17)</f>
        <v>-13265.529858772441</v>
      </c>
      <c r="P18" s="26">
        <f>SUM($F17:P17)</f>
        <v>-16355.662131177691</v>
      </c>
      <c r="Q18" s="26">
        <f>SUM($F17:Q17)</f>
        <v>-18726.160005903832</v>
      </c>
      <c r="R18" s="26">
        <f>SUM($F17:R17)</f>
        <v>-21891.210399999993</v>
      </c>
      <c r="S18" s="39">
        <f>AVERAGE(F18:R18)</f>
        <v>829.07950156705556</v>
      </c>
    </row>
    <row r="19" spans="1:20" ht="12.75" x14ac:dyDescent="0.2"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39"/>
    </row>
    <row r="20" spans="1:20" ht="12.75" x14ac:dyDescent="0.2">
      <c r="A20" s="41">
        <f>+A18+1</f>
        <v>8</v>
      </c>
      <c r="B20" s="70" t="s">
        <v>127</v>
      </c>
      <c r="D20" s="16"/>
      <c r="E20" s="48"/>
      <c r="F20" s="26">
        <f t="shared" ref="F20:R20" si="1">F10-F15</f>
        <v>14406429.571088327</v>
      </c>
      <c r="G20" s="26">
        <f t="shared" si="1"/>
        <v>14743041.788765823</v>
      </c>
      <c r="H20" s="26">
        <f t="shared" si="1"/>
        <v>15061749.179760793</v>
      </c>
      <c r="I20" s="26">
        <f t="shared" si="1"/>
        <v>15420803.799454544</v>
      </c>
      <c r="J20" s="26">
        <f t="shared" si="1"/>
        <v>15789392.138022562</v>
      </c>
      <c r="K20" s="26">
        <f t="shared" si="1"/>
        <v>16508149.130005602</v>
      </c>
      <c r="L20" s="26">
        <f t="shared" si="1"/>
        <v>18774613.839195475</v>
      </c>
      <c r="M20" s="26">
        <f t="shared" si="1"/>
        <v>19663790.143441126</v>
      </c>
      <c r="N20" s="26">
        <f t="shared" si="1"/>
        <v>20093010.351749726</v>
      </c>
      <c r="O20" s="26">
        <f t="shared" si="1"/>
        <v>20540059.825959135</v>
      </c>
      <c r="P20" s="26">
        <f t="shared" si="1"/>
        <v>21070478.039179474</v>
      </c>
      <c r="Q20" s="26">
        <f t="shared" si="1"/>
        <v>21477371.704665251</v>
      </c>
      <c r="R20" s="26">
        <f t="shared" si="1"/>
        <v>22020649.540950913</v>
      </c>
      <c r="S20" s="39">
        <f>AVERAGE(F20:R20)</f>
        <v>18120733.773249134</v>
      </c>
    </row>
    <row r="21" spans="1:20" ht="12.75" x14ac:dyDescent="0.2">
      <c r="A21" s="41">
        <f t="shared" ref="A21:A24" si="2">+A20+1</f>
        <v>9</v>
      </c>
      <c r="B21" s="70" t="s">
        <v>3690</v>
      </c>
      <c r="D21" s="16"/>
      <c r="E21" s="48"/>
      <c r="F21" s="26">
        <f>+F12-F15+F18</f>
        <v>5105956.7583653945</v>
      </c>
      <c r="G21" s="26">
        <f t="shared" ref="G21:R21" si="3">+G12-G15+G18</f>
        <v>5202255.9353729095</v>
      </c>
      <c r="H21" s="26">
        <f t="shared" si="3"/>
        <v>5303414.827202756</v>
      </c>
      <c r="I21" s="26">
        <f t="shared" si="3"/>
        <v>5403529.8812169824</v>
      </c>
      <c r="J21" s="26">
        <f t="shared" si="3"/>
        <v>5506007.8540465273</v>
      </c>
      <c r="K21" s="26">
        <f t="shared" si="3"/>
        <v>5590056.5902359262</v>
      </c>
      <c r="L21" s="26">
        <f t="shared" si="3"/>
        <v>5523097.0607102299</v>
      </c>
      <c r="M21" s="26">
        <f t="shared" si="3"/>
        <v>5627614.0780864088</v>
      </c>
      <c r="N21" s="26">
        <f t="shared" si="3"/>
        <v>5763140.7222259864</v>
      </c>
      <c r="O21" s="26">
        <f t="shared" si="3"/>
        <v>5900858.3239680314</v>
      </c>
      <c r="P21" s="26">
        <f t="shared" si="3"/>
        <v>6036864.0279889731</v>
      </c>
      <c r="Q21" s="26">
        <f t="shared" si="3"/>
        <v>6187527.3071332881</v>
      </c>
      <c r="R21" s="26">
        <f t="shared" si="3"/>
        <v>6405402.3999835085</v>
      </c>
      <c r="S21" s="39">
        <f>AVERAGE(F21:R21)</f>
        <v>5658132.7512720712</v>
      </c>
    </row>
    <row r="22" spans="1:20" ht="12.75" x14ac:dyDescent="0.2">
      <c r="A22" s="41">
        <f t="shared" si="2"/>
        <v>10</v>
      </c>
      <c r="B22" s="71" t="s">
        <v>107</v>
      </c>
      <c r="E22" s="129">
        <v>0.104</v>
      </c>
      <c r="F22" s="68"/>
      <c r="G22" s="68">
        <f>+F20*$E$22/12</f>
        <v>124855.72294943217</v>
      </c>
      <c r="H22" s="68">
        <f t="shared" ref="H22:R22" si="4">+G20*$E$22/12</f>
        <v>127773.02883597046</v>
      </c>
      <c r="I22" s="68">
        <f t="shared" si="4"/>
        <v>130535.15955792688</v>
      </c>
      <c r="J22" s="68">
        <f t="shared" si="4"/>
        <v>133646.96626193938</v>
      </c>
      <c r="K22" s="68">
        <f t="shared" si="4"/>
        <v>136841.39852952887</v>
      </c>
      <c r="L22" s="68">
        <f t="shared" si="4"/>
        <v>143070.62579338189</v>
      </c>
      <c r="M22" s="68">
        <f t="shared" si="4"/>
        <v>162713.31993969411</v>
      </c>
      <c r="N22" s="68">
        <f t="shared" si="4"/>
        <v>170419.51457648975</v>
      </c>
      <c r="O22" s="68">
        <f t="shared" si="4"/>
        <v>174139.42304849761</v>
      </c>
      <c r="P22" s="68">
        <f t="shared" si="4"/>
        <v>178013.85182497915</v>
      </c>
      <c r="Q22" s="68">
        <f t="shared" si="4"/>
        <v>182610.80967288875</v>
      </c>
      <c r="R22" s="68">
        <f t="shared" si="4"/>
        <v>186137.22144043216</v>
      </c>
      <c r="T22" s="113">
        <f>SUM(G22:S22)</f>
        <v>1850757.0424311613</v>
      </c>
    </row>
    <row r="23" spans="1:20" ht="12.75" x14ac:dyDescent="0.2">
      <c r="A23" s="41">
        <f t="shared" si="2"/>
        <v>11</v>
      </c>
      <c r="B23" s="70" t="s">
        <v>132</v>
      </c>
      <c r="G23" s="68">
        <f>+G11-G22</f>
        <v>4605.8688313945895</v>
      </c>
      <c r="H23" s="68">
        <f t="shared" ref="H23:R23" si="5">+H11-H22</f>
        <v>4784.3272695282503</v>
      </c>
      <c r="I23" s="68">
        <f t="shared" si="5"/>
        <v>4953.2932791728817</v>
      </c>
      <c r="J23" s="68">
        <f t="shared" si="5"/>
        <v>5143.649788147246</v>
      </c>
      <c r="K23" s="68">
        <f t="shared" si="5"/>
        <v>5339.0606964884792</v>
      </c>
      <c r="L23" s="68">
        <f t="shared" si="5"/>
        <v>5720.1171271549538</v>
      </c>
      <c r="M23" s="68">
        <f t="shared" si="5"/>
        <v>6921.706763079972</v>
      </c>
      <c r="N23" s="68">
        <f t="shared" si="5"/>
        <v>7393.1127493984241</v>
      </c>
      <c r="O23" s="68">
        <f t="shared" si="5"/>
        <v>7620.6682686800486</v>
      </c>
      <c r="P23" s="68">
        <f t="shared" si="5"/>
        <v>7857.6761571230891</v>
      </c>
      <c r="Q23" s="68">
        <f t="shared" si="5"/>
        <v>8138.8828421984217</v>
      </c>
      <c r="R23" s="68">
        <f t="shared" si="5"/>
        <v>8354.6017145852966</v>
      </c>
      <c r="T23" s="113">
        <f>SUM(G23:S23)</f>
        <v>76832.965486951653</v>
      </c>
    </row>
    <row r="24" spans="1:20" ht="12.75" x14ac:dyDescent="0.2">
      <c r="A24" s="41">
        <f t="shared" si="2"/>
        <v>12</v>
      </c>
      <c r="B24" s="70" t="s">
        <v>133</v>
      </c>
      <c r="G24" s="68">
        <f>SUM($G23:G23)</f>
        <v>4605.8688313945895</v>
      </c>
      <c r="H24" s="68">
        <f>SUM($G23:H23)</f>
        <v>9390.1961009228398</v>
      </c>
      <c r="I24" s="68">
        <f>SUM($G23:I23)</f>
        <v>14343.489380095722</v>
      </c>
      <c r="J24" s="68">
        <f>SUM($G23:J23)</f>
        <v>19487.139168242968</v>
      </c>
      <c r="K24" s="68">
        <f>SUM($G23:K23)</f>
        <v>24826.199864731447</v>
      </c>
      <c r="L24" s="68">
        <f>SUM($G23:L23)</f>
        <v>30546.316991886401</v>
      </c>
      <c r="M24" s="68">
        <f>SUM($G23:M23)</f>
        <v>37468.023754966373</v>
      </c>
      <c r="N24" s="68">
        <f>SUM($G23:N23)</f>
        <v>44861.136504364797</v>
      </c>
      <c r="O24" s="68">
        <f>SUM($G23:O23)</f>
        <v>52481.804773044845</v>
      </c>
      <c r="P24" s="68">
        <f>SUM($G23:P23)</f>
        <v>60339.480930167934</v>
      </c>
      <c r="Q24" s="68">
        <f>SUM($G23:Q23)</f>
        <v>68478.363772366356</v>
      </c>
      <c r="R24" s="68">
        <f>SUM($G23:R23)</f>
        <v>76832.965486951653</v>
      </c>
      <c r="S24" s="39">
        <f>AVERAGE(F24:R24)</f>
        <v>36971.748796594657</v>
      </c>
    </row>
    <row r="26" spans="1:20" ht="12.75" x14ac:dyDescent="0.2">
      <c r="A26" s="41">
        <f>+A24+1</f>
        <v>13</v>
      </c>
      <c r="R26" s="75" t="s">
        <v>3691</v>
      </c>
      <c r="S26" s="39">
        <f>+S10-S20</f>
        <v>1319433.142221842</v>
      </c>
    </row>
    <row r="27" spans="1:20" ht="12.75" x14ac:dyDescent="0.2">
      <c r="A27" s="41">
        <f>+A26+1</f>
        <v>14</v>
      </c>
      <c r="R27" s="75" t="s">
        <v>3695</v>
      </c>
      <c r="S27" s="76">
        <f>+S12-S21</f>
        <v>1318604.0627202764</v>
      </c>
    </row>
    <row r="28" spans="1:20" ht="12.75" x14ac:dyDescent="0.2">
      <c r="A28" s="41">
        <f>+A27+1</f>
        <v>15</v>
      </c>
      <c r="R28" s="75" t="s">
        <v>3696</v>
      </c>
      <c r="S28" s="39">
        <f>+S26-S27</f>
        <v>829.0795015655458</v>
      </c>
    </row>
    <row r="30" spans="1:20" ht="12.75" x14ac:dyDescent="0.2">
      <c r="A30" s="41">
        <f>+A28+1</f>
        <v>16</v>
      </c>
      <c r="R30" s="75" t="s">
        <v>3687</v>
      </c>
      <c r="T30" s="39">
        <f>+T11-T22</f>
        <v>76832.965486951638</v>
      </c>
    </row>
    <row r="31" spans="1:20" ht="12.75" x14ac:dyDescent="0.2">
      <c r="A31" s="41">
        <f>+A30+1</f>
        <v>17</v>
      </c>
      <c r="R31" s="75" t="s">
        <v>134</v>
      </c>
      <c r="T31" s="39">
        <f>S24</f>
        <v>36971.748796594657</v>
      </c>
    </row>
    <row r="32" spans="1:20" ht="12.75" x14ac:dyDescent="0.2">
      <c r="T32" s="39"/>
    </row>
    <row r="33" spans="1:20" ht="12.75" x14ac:dyDescent="0.2">
      <c r="B33" s="115" t="s">
        <v>3684</v>
      </c>
      <c r="C33" s="11"/>
      <c r="D33" s="37"/>
      <c r="E33" s="1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69"/>
    </row>
    <row r="34" spans="1:20" ht="12.75" x14ac:dyDescent="0.2">
      <c r="A34" s="41">
        <f>+A31+1</f>
        <v>18</v>
      </c>
      <c r="B34" s="70" t="s">
        <v>99</v>
      </c>
      <c r="D34" s="16" t="s">
        <v>104</v>
      </c>
      <c r="F34" s="26">
        <f>+'SCHG1-10'!E44</f>
        <v>17803654.690000001</v>
      </c>
      <c r="G34" s="26">
        <f>+'SCHG1-10'!F44</f>
        <v>17803654.690000001</v>
      </c>
      <c r="H34" s="26">
        <f>+'SCHG1-10'!G44</f>
        <v>17803654.690000001</v>
      </c>
      <c r="I34" s="26">
        <f>+'SCHG1-10'!H44</f>
        <v>17803654.690000001</v>
      </c>
      <c r="J34" s="26">
        <f>+'SCHG1-10'!I44</f>
        <v>17803654.690000001</v>
      </c>
      <c r="K34" s="26">
        <f>+'SCHG1-10'!J44</f>
        <v>17803654.690000001</v>
      </c>
      <c r="L34" s="26">
        <f>+'SCHG1-10'!K44</f>
        <v>17803654.690000001</v>
      </c>
      <c r="M34" s="26">
        <f>+'SCHG1-10'!L44</f>
        <v>17803654.690000001</v>
      </c>
      <c r="N34" s="26">
        <f>+'SCHG1-10'!M44</f>
        <v>17803654.690000001</v>
      </c>
      <c r="O34" s="26">
        <f>+'SCHG1-10'!N44</f>
        <v>17803654.690000001</v>
      </c>
      <c r="P34" s="26">
        <f>+'SCHG1-10'!O44</f>
        <v>17803654.690000001</v>
      </c>
      <c r="Q34" s="26">
        <f>+'SCHG1-10'!P44</f>
        <v>17803654.690000001</v>
      </c>
      <c r="R34" s="26">
        <f>+'SCHG1-10'!Q44</f>
        <v>17803654.690000001</v>
      </c>
      <c r="S34" s="39">
        <f>AVERAGE(F34:R34)</f>
        <v>17803654.690000001</v>
      </c>
    </row>
    <row r="35" spans="1:20" ht="12.75" x14ac:dyDescent="0.2">
      <c r="A35" s="41">
        <f>+A34+1</f>
        <v>19</v>
      </c>
      <c r="B35" s="71" t="s">
        <v>100</v>
      </c>
      <c r="D35" s="11"/>
      <c r="E35" s="48">
        <v>7.0999999999999994E-2</v>
      </c>
      <c r="F35" s="68"/>
      <c r="G35" s="68">
        <f>+F34*$E$35/12</f>
        <v>105338.29024916666</v>
      </c>
      <c r="H35" s="68">
        <f t="shared" ref="H35:R35" si="6">+G34*$E$35/12</f>
        <v>105338.29024916666</v>
      </c>
      <c r="I35" s="68">
        <f t="shared" si="6"/>
        <v>105338.29024916666</v>
      </c>
      <c r="J35" s="68">
        <f t="shared" si="6"/>
        <v>105338.29024916666</v>
      </c>
      <c r="K35" s="68">
        <f t="shared" si="6"/>
        <v>105338.29024916666</v>
      </c>
      <c r="L35" s="68">
        <f t="shared" si="6"/>
        <v>105338.29024916666</v>
      </c>
      <c r="M35" s="68">
        <f t="shared" si="6"/>
        <v>105338.29024916666</v>
      </c>
      <c r="N35" s="68">
        <f t="shared" si="6"/>
        <v>105338.29024916666</v>
      </c>
      <c r="O35" s="68">
        <f t="shared" si="6"/>
        <v>105338.29024916666</v>
      </c>
      <c r="P35" s="68">
        <f t="shared" si="6"/>
        <v>105338.29024916666</v>
      </c>
      <c r="Q35" s="68">
        <f t="shared" si="6"/>
        <v>105338.29024916666</v>
      </c>
      <c r="R35" s="68">
        <f t="shared" si="6"/>
        <v>105338.29024916666</v>
      </c>
      <c r="T35" s="113">
        <f>SUM(G35:S35)</f>
        <v>1264059.4829899999</v>
      </c>
    </row>
    <row r="36" spans="1:20" ht="12.75" x14ac:dyDescent="0.2">
      <c r="A36" s="41">
        <f>+A35+1</f>
        <v>20</v>
      </c>
      <c r="B36" s="70" t="s">
        <v>111</v>
      </c>
      <c r="C36" s="14"/>
      <c r="D36" s="16" t="s">
        <v>103</v>
      </c>
      <c r="F36" s="114">
        <f>+'SCHG1-12 '!E37</f>
        <v>8353208.6126399953</v>
      </c>
      <c r="G36" s="114">
        <f>+'SCHG1-12 '!F37</f>
        <v>8458546.9028891623</v>
      </c>
      <c r="H36" s="114">
        <f>+'SCHG1-12 '!G37</f>
        <v>8563885.1931383293</v>
      </c>
      <c r="I36" s="114">
        <f>+'SCHG1-12 '!H37</f>
        <v>8669223.4833874963</v>
      </c>
      <c r="J36" s="114">
        <f>+'SCHG1-12 '!I37</f>
        <v>8774561.7736366633</v>
      </c>
      <c r="K36" s="114">
        <f>+'SCHG1-12 '!J37</f>
        <v>8879900.0638858303</v>
      </c>
      <c r="L36" s="114">
        <f>+'SCHG1-12 '!K37</f>
        <v>8985238.3541349974</v>
      </c>
      <c r="M36" s="114">
        <f>+'SCHG1-12 '!L37</f>
        <v>9090576.6443841644</v>
      </c>
      <c r="N36" s="114">
        <f>+'SCHG1-12 '!M37</f>
        <v>9195914.9346333314</v>
      </c>
      <c r="O36" s="114">
        <f>+'SCHG1-12 '!N37</f>
        <v>9301253.2248824984</v>
      </c>
      <c r="P36" s="114">
        <f>+'SCHG1-12 '!O37</f>
        <v>9406591.5151316654</v>
      </c>
      <c r="Q36" s="114">
        <f>+'SCHG1-12 '!P37</f>
        <v>9511929.8053808324</v>
      </c>
      <c r="R36" s="114">
        <f>+'SCHG1-12 '!Q37</f>
        <v>9617268.0956299994</v>
      </c>
      <c r="S36" s="39">
        <f>AVERAGE(F36:R36)</f>
        <v>8985238.3541349992</v>
      </c>
    </row>
    <row r="37" spans="1:20" ht="12.75" x14ac:dyDescent="0.2"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20" ht="12.75" x14ac:dyDescent="0.2">
      <c r="A38" s="41">
        <f>+A36+1</f>
        <v>21</v>
      </c>
      <c r="B38" s="70" t="s">
        <v>109</v>
      </c>
      <c r="D38" s="16"/>
      <c r="F38" s="26">
        <f>+'2023 2024 Retirements'!W67</f>
        <v>731671.34</v>
      </c>
      <c r="G38" s="26">
        <f>'2023 2024 Retirements'!$W$106*'Late Exhibit 15 Orig'!G$14/'2023 2024 Retirements'!$T$94</f>
        <v>26811.737820255908</v>
      </c>
      <c r="H38" s="26">
        <f>'2023 2024 Retirements'!$W$106*'Late Exhibit 15 Orig'!H$14/'2023 2024 Retirements'!$T$94</f>
        <v>25385.5878069221</v>
      </c>
      <c r="I38" s="26">
        <f>'2023 2024 Retirements'!$W$106*'Late Exhibit 15 Orig'!I$14/'2023 2024 Retirements'!$T$94</f>
        <v>28599.313455710253</v>
      </c>
      <c r="J38" s="26">
        <f>'2023 2024 Retirements'!$W$106*'Late Exhibit 15 Orig'!J$14/'2023 2024 Retirements'!$T$94</f>
        <v>29358.690440516388</v>
      </c>
      <c r="K38" s="26">
        <f>'2023 2024 Retirements'!$W$106*'Late Exhibit 15 Orig'!K$14/'2023 2024 Retirements'!$T$94</f>
        <v>57250.221511532567</v>
      </c>
      <c r="L38" s="26">
        <f>'2023 2024 Retirements'!$W$106*'Late Exhibit 15 Orig'!L$14/'2023 2024 Retirements'!$T$94</f>
        <v>180527.78351581402</v>
      </c>
      <c r="M38" s="26">
        <f>'2023 2024 Retirements'!$W$106*'Late Exhibit 15 Orig'!M$14/'2023 2024 Retirements'!$T$94</f>
        <v>70824.410682144357</v>
      </c>
      <c r="N38" s="26">
        <f>'2023 2024 Retirements'!$W$106*'Late Exhibit 15 Orig'!N$14/'2023 2024 Retirements'!$T$94</f>
        <v>34188.122379299806</v>
      </c>
      <c r="O38" s="26">
        <f>'2023 2024 Retirements'!$W$106*'Late Exhibit 15 Orig'!O$14/'2023 2024 Retirements'!$T$94</f>
        <v>35608.253847368149</v>
      </c>
      <c r="P38" s="26">
        <f>'2023 2024 Retirements'!$W$106*'Late Exhibit 15 Orig'!P$14/'2023 2024 Retirements'!$T$94</f>
        <v>42248.716241124901</v>
      </c>
      <c r="Q38" s="26">
        <f>'2023 2024 Retirements'!$W$106*'Late Exhibit 15 Orig'!Q$14/'2023 2024 Retirements'!$T$94</f>
        <v>32409.775126402867</v>
      </c>
      <c r="R38" s="26">
        <f>'2023 2024 Retirements'!$W$106*'Late Exhibit 15 Orig'!R$14/'2023 2024 Retirements'!$T$94</f>
        <v>43273.007172908765</v>
      </c>
      <c r="S38" s="39"/>
      <c r="T38" s="113">
        <f>SUM(G38:S38)</f>
        <v>606485.62000000011</v>
      </c>
    </row>
    <row r="39" spans="1:20" ht="12.75" x14ac:dyDescent="0.2">
      <c r="A39" s="41">
        <f>+A38+1</f>
        <v>22</v>
      </c>
      <c r="B39" s="70" t="s">
        <v>110</v>
      </c>
      <c r="D39" s="16"/>
      <c r="F39" s="26">
        <f>SUM($F38:F38)</f>
        <v>731671.34</v>
      </c>
      <c r="G39" s="26">
        <f>SUM($F38:G38)</f>
        <v>758483.07782025589</v>
      </c>
      <c r="H39" s="26">
        <f>SUM($F38:H38)</f>
        <v>783868.66562717804</v>
      </c>
      <c r="I39" s="26">
        <f>SUM($F38:I38)</f>
        <v>812467.97908288834</v>
      </c>
      <c r="J39" s="26">
        <f>SUM($F38:J38)</f>
        <v>841826.66952340468</v>
      </c>
      <c r="K39" s="26">
        <f>SUM($F38:K38)</f>
        <v>899076.89103493723</v>
      </c>
      <c r="L39" s="26">
        <f>SUM($F38:L38)</f>
        <v>1079604.6745507512</v>
      </c>
      <c r="M39" s="26">
        <f>SUM($F38:M38)</f>
        <v>1150429.0852328956</v>
      </c>
      <c r="N39" s="26">
        <f>SUM($F38:N38)</f>
        <v>1184617.2076121953</v>
      </c>
      <c r="O39" s="26">
        <f>SUM($F38:O38)</f>
        <v>1220225.4614595633</v>
      </c>
      <c r="P39" s="26">
        <f>SUM($F38:P38)</f>
        <v>1262474.1777006881</v>
      </c>
      <c r="Q39" s="26">
        <f>SUM($F38:Q38)</f>
        <v>1294883.9528270911</v>
      </c>
      <c r="R39" s="26">
        <f>SUM($F38:R38)</f>
        <v>1338156.96</v>
      </c>
      <c r="S39" s="39">
        <f>AVERAGE(F39:R39)</f>
        <v>1027522.0109593727</v>
      </c>
    </row>
    <row r="40" spans="1:20" ht="12.75" x14ac:dyDescent="0.2">
      <c r="B40" s="70"/>
      <c r="D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39"/>
    </row>
    <row r="41" spans="1:20" ht="12.75" x14ac:dyDescent="0.2">
      <c r="A41" s="41">
        <f>+A39+1</f>
        <v>23</v>
      </c>
      <c r="B41" s="70" t="s">
        <v>3689</v>
      </c>
      <c r="D41" s="16"/>
      <c r="F41" s="26">
        <f>+'2023 2024 Retirements'!W$72</f>
        <v>80483.847399999999</v>
      </c>
      <c r="G41" s="26">
        <f>+'2023 2024 Retirements'!$W$111*G38/'2023 2024 Retirements'!$W$106</f>
        <v>2949.2911602281501</v>
      </c>
      <c r="H41" s="26">
        <f>+'2023 2024 Retirements'!$W$111*H38/'2023 2024 Retirements'!$W$106</f>
        <v>2792.4146587614309</v>
      </c>
      <c r="I41" s="26">
        <f>+'2023 2024 Retirements'!$W$111*I38/'2023 2024 Retirements'!$W$106</f>
        <v>3145.9244801281279</v>
      </c>
      <c r="J41" s="26">
        <f>+'2023 2024 Retirements'!$W$111*J38/'2023 2024 Retirements'!$W$106</f>
        <v>3229.4559484568031</v>
      </c>
      <c r="K41" s="26">
        <f>+'2023 2024 Retirements'!$W$111*K38/'2023 2024 Retirements'!$W$106</f>
        <v>6297.5243662685825</v>
      </c>
      <c r="L41" s="26">
        <f>+'2023 2024 Retirements'!$W$111*L38/'2023 2024 Retirements'!$W$106</f>
        <v>19858.056186739545</v>
      </c>
      <c r="M41" s="26">
        <f>+'2023 2024 Retirements'!$W$111*M38/'2023 2024 Retirements'!$W$106</f>
        <v>7790.6851750358792</v>
      </c>
      <c r="N41" s="26">
        <f>+'2023 2024 Retirements'!$W$111*N38/'2023 2024 Retirements'!$W$106</f>
        <v>3760.693461722979</v>
      </c>
      <c r="O41" s="26">
        <f>+'2023 2024 Retirements'!$W$111*O38/'2023 2024 Retirements'!$W$106</f>
        <v>3916.9079232104964</v>
      </c>
      <c r="P41" s="26">
        <f>+'2023 2024 Retirements'!$W$111*P38/'2023 2024 Retirements'!$W$106</f>
        <v>4647.3587865237387</v>
      </c>
      <c r="Q41" s="26">
        <f>+'2023 2024 Retirements'!$W$111*Q38/'2023 2024 Retirements'!$W$106</f>
        <v>3565.0752639043158</v>
      </c>
      <c r="R41" s="26">
        <f>+'2023 2024 Retirements'!$W$111*R38/'2023 2024 Retirements'!$W$106</f>
        <v>4760.0307890199647</v>
      </c>
      <c r="S41" s="39"/>
      <c r="T41" s="113">
        <f>SUM(G41:S41)</f>
        <v>66713.418200000015</v>
      </c>
    </row>
    <row r="42" spans="1:20" ht="12.75" x14ac:dyDescent="0.2">
      <c r="A42" s="41">
        <f>+A41+1</f>
        <v>24</v>
      </c>
      <c r="B42" s="70" t="s">
        <v>3688</v>
      </c>
      <c r="D42" s="16"/>
      <c r="F42" s="26">
        <f>SUM($F41:F41)</f>
        <v>80483.847399999999</v>
      </c>
      <c r="G42" s="26">
        <f>SUM($F41:G41)</f>
        <v>83433.138560228152</v>
      </c>
      <c r="H42" s="26">
        <f>SUM($F41:H41)</f>
        <v>86225.553218989589</v>
      </c>
      <c r="I42" s="26">
        <f>SUM($F41:I41)</f>
        <v>89371.47769911772</v>
      </c>
      <c r="J42" s="26">
        <f>SUM($F41:J41)</f>
        <v>92600.933647574522</v>
      </c>
      <c r="K42" s="26">
        <f>SUM($F41:K41)</f>
        <v>98898.458013843105</v>
      </c>
      <c r="L42" s="26">
        <f>SUM($F41:L41)</f>
        <v>118756.51420058265</v>
      </c>
      <c r="M42" s="26">
        <f>SUM($F41:M41)</f>
        <v>126547.19937561853</v>
      </c>
      <c r="N42" s="26">
        <f>SUM($F41:N41)</f>
        <v>130307.89283734151</v>
      </c>
      <c r="O42" s="26">
        <f>SUM($F41:O41)</f>
        <v>134224.800760552</v>
      </c>
      <c r="P42" s="26">
        <f>SUM($F41:P41)</f>
        <v>138872.15954707575</v>
      </c>
      <c r="Q42" s="26">
        <f>SUM($F41:Q41)</f>
        <v>142437.23481098007</v>
      </c>
      <c r="R42" s="26">
        <f>SUM($F41:R41)</f>
        <v>147197.26560000004</v>
      </c>
      <c r="S42" s="39">
        <f>AVERAGE(F42:R42)</f>
        <v>113027.42120553105</v>
      </c>
    </row>
    <row r="43" spans="1:20" ht="12.75" x14ac:dyDescent="0.2"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39"/>
    </row>
    <row r="44" spans="1:20" ht="12.75" x14ac:dyDescent="0.2">
      <c r="A44" s="41">
        <f>+A42+1</f>
        <v>25</v>
      </c>
      <c r="B44" s="70" t="s">
        <v>127</v>
      </c>
      <c r="D44" s="16"/>
      <c r="E44" s="48"/>
      <c r="F44" s="26">
        <f t="shared" ref="F44:R44" si="7">F34-F39</f>
        <v>17071983.350000001</v>
      </c>
      <c r="G44" s="26">
        <f t="shared" si="7"/>
        <v>17045171.612179745</v>
      </c>
      <c r="H44" s="26">
        <f t="shared" si="7"/>
        <v>17019786.024372824</v>
      </c>
      <c r="I44" s="26">
        <f t="shared" si="7"/>
        <v>16991186.710917111</v>
      </c>
      <c r="J44" s="26">
        <f t="shared" si="7"/>
        <v>16961828.020476598</v>
      </c>
      <c r="K44" s="26">
        <f t="shared" si="7"/>
        <v>16904577.798965063</v>
      </c>
      <c r="L44" s="26">
        <f t="shared" si="7"/>
        <v>16724050.01544925</v>
      </c>
      <c r="M44" s="26">
        <f t="shared" si="7"/>
        <v>16653225.604767106</v>
      </c>
      <c r="N44" s="26">
        <f t="shared" si="7"/>
        <v>16619037.482387805</v>
      </c>
      <c r="O44" s="26">
        <f t="shared" si="7"/>
        <v>16583429.228540437</v>
      </c>
      <c r="P44" s="26">
        <f t="shared" si="7"/>
        <v>16541180.512299314</v>
      </c>
      <c r="Q44" s="26">
        <f t="shared" si="7"/>
        <v>16508770.737172911</v>
      </c>
      <c r="R44" s="26">
        <f t="shared" si="7"/>
        <v>16465497.73</v>
      </c>
      <c r="S44" s="39">
        <f>AVERAGE(F44:R44)</f>
        <v>16776132.679040628</v>
      </c>
    </row>
    <row r="45" spans="1:20" ht="12.75" x14ac:dyDescent="0.2">
      <c r="A45" s="41">
        <f t="shared" ref="A45:A48" si="8">+A44+1</f>
        <v>26</v>
      </c>
      <c r="B45" s="70" t="s">
        <v>3690</v>
      </c>
      <c r="D45" s="16"/>
      <c r="E45" s="48"/>
      <c r="F45" s="26">
        <f>+F36-F39+F42</f>
        <v>7702021.1200399958</v>
      </c>
      <c r="G45" s="26">
        <f t="shared" ref="G45:R45" si="9">+G36-G39+G42</f>
        <v>7783496.963629134</v>
      </c>
      <c r="H45" s="26">
        <f t="shared" si="9"/>
        <v>7866242.0807301411</v>
      </c>
      <c r="I45" s="26">
        <f t="shared" si="9"/>
        <v>7946126.9820037261</v>
      </c>
      <c r="J45" s="26">
        <f t="shared" si="9"/>
        <v>8025336.0377608333</v>
      </c>
      <c r="K45" s="26">
        <f t="shared" si="9"/>
        <v>8079721.6308647357</v>
      </c>
      <c r="L45" s="26">
        <f t="shared" si="9"/>
        <v>8024390.1937848292</v>
      </c>
      <c r="M45" s="26">
        <f t="shared" si="9"/>
        <v>8066694.7585268868</v>
      </c>
      <c r="N45" s="26">
        <f t="shared" si="9"/>
        <v>8141605.6198584782</v>
      </c>
      <c r="O45" s="26">
        <f t="shared" si="9"/>
        <v>8215252.5641834876</v>
      </c>
      <c r="P45" s="26">
        <f t="shared" si="9"/>
        <v>8282989.4969780529</v>
      </c>
      <c r="Q45" s="26">
        <f t="shared" si="9"/>
        <v>8359483.0873647211</v>
      </c>
      <c r="R45" s="26">
        <f t="shared" si="9"/>
        <v>8426308.40123</v>
      </c>
      <c r="S45" s="39">
        <f>AVERAGE(F45:R45)</f>
        <v>8070743.7643811563</v>
      </c>
    </row>
    <row r="46" spans="1:20" ht="12.75" x14ac:dyDescent="0.2">
      <c r="A46" s="41">
        <f t="shared" si="8"/>
        <v>27</v>
      </c>
      <c r="B46" s="71" t="s">
        <v>107</v>
      </c>
      <c r="E46" s="129">
        <v>7.3999999999999996E-2</v>
      </c>
      <c r="F46" s="68"/>
      <c r="G46" s="68">
        <f>+F44*$E46/12</f>
        <v>105277.23065833334</v>
      </c>
      <c r="H46" s="68">
        <f t="shared" ref="H46:R46" si="10">+G44*$E46/12</f>
        <v>105111.89160844176</v>
      </c>
      <c r="I46" s="68">
        <f t="shared" si="10"/>
        <v>104955.34715029907</v>
      </c>
      <c r="J46" s="68">
        <f t="shared" si="10"/>
        <v>104778.98471732218</v>
      </c>
      <c r="K46" s="68">
        <f t="shared" si="10"/>
        <v>104597.93945960568</v>
      </c>
      <c r="L46" s="68">
        <f t="shared" si="10"/>
        <v>104244.89642695122</v>
      </c>
      <c r="M46" s="68">
        <f t="shared" si="10"/>
        <v>103131.64176193705</v>
      </c>
      <c r="N46" s="68">
        <f t="shared" si="10"/>
        <v>102694.89122939715</v>
      </c>
      <c r="O46" s="68">
        <f t="shared" si="10"/>
        <v>102484.0644747248</v>
      </c>
      <c r="P46" s="68">
        <f t="shared" si="10"/>
        <v>102264.48024266603</v>
      </c>
      <c r="Q46" s="68">
        <f t="shared" si="10"/>
        <v>102003.94649251243</v>
      </c>
      <c r="R46" s="68">
        <f t="shared" si="10"/>
        <v>101804.08621256628</v>
      </c>
      <c r="T46" s="113">
        <f>SUM(G46:S46)</f>
        <v>1243349.4004347571</v>
      </c>
    </row>
    <row r="47" spans="1:20" ht="12.75" x14ac:dyDescent="0.2">
      <c r="A47" s="41">
        <f t="shared" si="8"/>
        <v>28</v>
      </c>
      <c r="B47" s="70" t="s">
        <v>132</v>
      </c>
      <c r="G47" s="68">
        <f>+G35-G46</f>
        <v>61.059590833319817</v>
      </c>
      <c r="H47" s="68">
        <f t="shared" ref="H47" si="11">+H35-H46</f>
        <v>226.39864072490309</v>
      </c>
      <c r="I47" s="68">
        <f t="shared" ref="I47" si="12">+I35-I46</f>
        <v>382.94309886758856</v>
      </c>
      <c r="J47" s="68">
        <f t="shared" ref="J47" si="13">+J35-J46</f>
        <v>559.30553184448218</v>
      </c>
      <c r="K47" s="68">
        <f t="shared" ref="K47" si="14">+K35-K46</f>
        <v>740.35078956098005</v>
      </c>
      <c r="L47" s="68">
        <f t="shared" ref="L47" si="15">+L35-L46</f>
        <v>1093.3938222154393</v>
      </c>
      <c r="M47" s="68">
        <f t="shared" ref="M47" si="16">+M35-M46</f>
        <v>2206.6484872296132</v>
      </c>
      <c r="N47" s="68">
        <f t="shared" ref="N47" si="17">+N35-N46</f>
        <v>2643.3990197695093</v>
      </c>
      <c r="O47" s="68">
        <f t="shared" ref="O47" si="18">+O35-O46</f>
        <v>2854.2257744418603</v>
      </c>
      <c r="P47" s="68">
        <f t="shared" ref="P47" si="19">+P35-P46</f>
        <v>3073.8100065006292</v>
      </c>
      <c r="Q47" s="68">
        <f t="shared" ref="Q47" si="20">+Q35-Q46</f>
        <v>3334.343756654227</v>
      </c>
      <c r="R47" s="68">
        <f t="shared" ref="R47" si="21">+R35-R46</f>
        <v>3534.2040366003785</v>
      </c>
      <c r="T47" s="113">
        <f>SUM(G47:S47)</f>
        <v>20710.082555242931</v>
      </c>
    </row>
    <row r="48" spans="1:20" ht="12.75" x14ac:dyDescent="0.2">
      <c r="A48" s="41">
        <f t="shared" si="8"/>
        <v>29</v>
      </c>
      <c r="B48" s="70" t="s">
        <v>133</v>
      </c>
      <c r="G48" s="68">
        <f>SUM($G47:G47)</f>
        <v>61.059590833319817</v>
      </c>
      <c r="H48" s="68">
        <f>SUM($G47:H47)</f>
        <v>287.45823155822291</v>
      </c>
      <c r="I48" s="68">
        <f>SUM($G47:I47)</f>
        <v>670.40133042581147</v>
      </c>
      <c r="J48" s="68">
        <f>SUM($G47:J47)</f>
        <v>1229.7068622702936</v>
      </c>
      <c r="K48" s="68">
        <f>SUM($G47:K47)</f>
        <v>1970.0576518312737</v>
      </c>
      <c r="L48" s="68">
        <f>SUM($G47:L47)</f>
        <v>3063.451474046713</v>
      </c>
      <c r="M48" s="68">
        <f>SUM($G47:M47)</f>
        <v>5270.0999612763262</v>
      </c>
      <c r="N48" s="68">
        <f>SUM($G47:N47)</f>
        <v>7913.4989810458355</v>
      </c>
      <c r="O48" s="68">
        <f>SUM($G47:O47)</f>
        <v>10767.724755487696</v>
      </c>
      <c r="P48" s="68">
        <f>SUM($G47:P47)</f>
        <v>13841.534761988325</v>
      </c>
      <c r="Q48" s="68">
        <f>SUM($G47:Q47)</f>
        <v>17175.878518642552</v>
      </c>
      <c r="R48" s="68">
        <f>SUM($G47:R47)</f>
        <v>20710.082555242931</v>
      </c>
      <c r="S48" s="39">
        <f>AVERAGE(F48:R48)</f>
        <v>6913.412889554108</v>
      </c>
    </row>
    <row r="50" spans="1:20" ht="12.75" x14ac:dyDescent="0.2">
      <c r="A50" s="41">
        <f>+A48+1</f>
        <v>30</v>
      </c>
      <c r="R50" s="75" t="s">
        <v>3691</v>
      </c>
      <c r="S50" s="39">
        <f>+S34-S44</f>
        <v>1027522.0109593738</v>
      </c>
    </row>
    <row r="51" spans="1:20" ht="12.75" x14ac:dyDescent="0.2">
      <c r="A51" s="41">
        <f>+A50+1</f>
        <v>31</v>
      </c>
      <c r="R51" s="75" t="s">
        <v>3695</v>
      </c>
      <c r="S51" s="76">
        <f>+S36-S45</f>
        <v>914494.58975384291</v>
      </c>
    </row>
    <row r="52" spans="1:20" ht="12.75" x14ac:dyDescent="0.2">
      <c r="A52" s="41">
        <f>+A51+1</f>
        <v>32</v>
      </c>
      <c r="R52" s="75" t="s">
        <v>3696</v>
      </c>
      <c r="S52" s="39">
        <f>+S50-S51</f>
        <v>113027.42120553087</v>
      </c>
    </row>
    <row r="54" spans="1:20" ht="12.75" x14ac:dyDescent="0.2">
      <c r="A54" s="41">
        <f>+A52+1</f>
        <v>33</v>
      </c>
      <c r="R54" s="75" t="s">
        <v>3687</v>
      </c>
      <c r="T54" s="39">
        <f>+T35-T46</f>
        <v>20710.082555242814</v>
      </c>
    </row>
    <row r="55" spans="1:20" ht="12.75" x14ac:dyDescent="0.2">
      <c r="A55" s="41">
        <f>+A54+1</f>
        <v>34</v>
      </c>
      <c r="R55" s="75" t="s">
        <v>134</v>
      </c>
      <c r="T55" s="39">
        <f>S48</f>
        <v>6913.412889554108</v>
      </c>
    </row>
    <row r="57" spans="1:20" ht="12.75" x14ac:dyDescent="0.2">
      <c r="B57" s="115" t="s">
        <v>3685</v>
      </c>
      <c r="C57" s="11"/>
      <c r="D57" s="37"/>
      <c r="E57" s="1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69"/>
    </row>
    <row r="58" spans="1:20" ht="12.75" x14ac:dyDescent="0.2">
      <c r="A58" s="41">
        <f>+A55+1</f>
        <v>35</v>
      </c>
      <c r="B58" s="70" t="s">
        <v>99</v>
      </c>
      <c r="D58" s="16" t="s">
        <v>104</v>
      </c>
      <c r="F58" s="26">
        <f>+'SCHG1-10'!E46</f>
        <v>2564139.23</v>
      </c>
      <c r="G58" s="26">
        <f>+'SCHG1-10'!F46</f>
        <v>2564139.23</v>
      </c>
      <c r="H58" s="26">
        <f>+'SCHG1-10'!G46</f>
        <v>2564139.23</v>
      </c>
      <c r="I58" s="26">
        <f>+'SCHG1-10'!H46</f>
        <v>2564139.23</v>
      </c>
      <c r="J58" s="26">
        <f>+'SCHG1-10'!I46</f>
        <v>2564139.23</v>
      </c>
      <c r="K58" s="26">
        <f>+'SCHG1-10'!J46</f>
        <v>2564139.23</v>
      </c>
      <c r="L58" s="26">
        <f>+'SCHG1-10'!K46</f>
        <v>2564139.23</v>
      </c>
      <c r="M58" s="26">
        <f>+'SCHG1-10'!L46</f>
        <v>2564139.23</v>
      </c>
      <c r="N58" s="26">
        <f>+'SCHG1-10'!M46</f>
        <v>2564139.23</v>
      </c>
      <c r="O58" s="26">
        <f>+'SCHG1-10'!N46</f>
        <v>2564139.23</v>
      </c>
      <c r="P58" s="26">
        <f>+'SCHG1-10'!O46</f>
        <v>2564139.23</v>
      </c>
      <c r="Q58" s="26">
        <f>+'SCHG1-10'!P46</f>
        <v>2564139.23</v>
      </c>
      <c r="R58" s="26">
        <f>+'SCHG1-10'!Q46</f>
        <v>2564139.23</v>
      </c>
      <c r="S58" s="39">
        <f>AVERAGE(F58:R58)</f>
        <v>2564139.23</v>
      </c>
    </row>
    <row r="59" spans="1:20" ht="12.75" x14ac:dyDescent="0.2">
      <c r="A59" s="41">
        <f>+A58+1</f>
        <v>36</v>
      </c>
      <c r="B59" s="71" t="s">
        <v>100</v>
      </c>
      <c r="D59" s="11"/>
      <c r="E59" s="48">
        <v>5.5E-2</v>
      </c>
      <c r="F59" s="68"/>
      <c r="G59" s="68">
        <f>+F58*$E59/12</f>
        <v>11752.304804166668</v>
      </c>
      <c r="H59" s="68">
        <f t="shared" ref="H59:R59" si="22">+G58*$E59/12</f>
        <v>11752.304804166668</v>
      </c>
      <c r="I59" s="68">
        <f t="shared" si="22"/>
        <v>11752.304804166668</v>
      </c>
      <c r="J59" s="68">
        <f t="shared" si="22"/>
        <v>11752.304804166668</v>
      </c>
      <c r="K59" s="68">
        <f t="shared" si="22"/>
        <v>11752.304804166668</v>
      </c>
      <c r="L59" s="68">
        <f t="shared" si="22"/>
        <v>11752.304804166668</v>
      </c>
      <c r="M59" s="68">
        <f t="shared" si="22"/>
        <v>11752.304804166668</v>
      </c>
      <c r="N59" s="68">
        <f t="shared" si="22"/>
        <v>11752.304804166668</v>
      </c>
      <c r="O59" s="68">
        <f t="shared" si="22"/>
        <v>11752.304804166668</v>
      </c>
      <c r="P59" s="68">
        <f t="shared" si="22"/>
        <v>11752.304804166668</v>
      </c>
      <c r="Q59" s="68">
        <f t="shared" si="22"/>
        <v>11752.304804166668</v>
      </c>
      <c r="R59" s="68">
        <f t="shared" si="22"/>
        <v>11752.304804166668</v>
      </c>
      <c r="T59" s="113">
        <f>SUM(G59:S59)</f>
        <v>141027.65764999998</v>
      </c>
    </row>
    <row r="60" spans="1:20" ht="12.75" x14ac:dyDescent="0.2">
      <c r="A60" s="41">
        <f>+A59+1</f>
        <v>37</v>
      </c>
      <c r="B60" s="70" t="s">
        <v>111</v>
      </c>
      <c r="C60" s="14"/>
      <c r="D60" s="16" t="s">
        <v>103</v>
      </c>
      <c r="F60" s="114">
        <f>+'SCHG1-12 '!E39</f>
        <v>1267332.2891799987</v>
      </c>
      <c r="G60" s="114">
        <f>+F60+G59</f>
        <v>1279084.5939841655</v>
      </c>
      <c r="H60" s="114">
        <f t="shared" ref="H60:R60" si="23">+G60+H59</f>
        <v>1290836.8987883322</v>
      </c>
      <c r="I60" s="114">
        <f t="shared" si="23"/>
        <v>1302589.203592499</v>
      </c>
      <c r="J60" s="114">
        <f t="shared" si="23"/>
        <v>1314341.5083966658</v>
      </c>
      <c r="K60" s="114">
        <f t="shared" si="23"/>
        <v>1326093.8132008326</v>
      </c>
      <c r="L60" s="114">
        <f t="shared" si="23"/>
        <v>1337846.1180049994</v>
      </c>
      <c r="M60" s="114">
        <f t="shared" si="23"/>
        <v>1349598.4228091661</v>
      </c>
      <c r="N60" s="114">
        <f t="shared" si="23"/>
        <v>1361350.7276133329</v>
      </c>
      <c r="O60" s="114">
        <f t="shared" si="23"/>
        <v>1373103.0324174997</v>
      </c>
      <c r="P60" s="114">
        <f t="shared" si="23"/>
        <v>1384855.3372216665</v>
      </c>
      <c r="Q60" s="114">
        <f t="shared" si="23"/>
        <v>1396607.6420258333</v>
      </c>
      <c r="R60" s="114">
        <f t="shared" si="23"/>
        <v>1408359.94683</v>
      </c>
      <c r="S60" s="39">
        <f>AVERAGE(F60:R60)</f>
        <v>1337846.1180049996</v>
      </c>
    </row>
    <row r="61" spans="1:20" ht="12.75" x14ac:dyDescent="0.2"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20" ht="12.75" x14ac:dyDescent="0.2">
      <c r="A62" s="41">
        <f>+A60+1</f>
        <v>38</v>
      </c>
      <c r="B62" s="70" t="s">
        <v>109</v>
      </c>
      <c r="D62" s="16"/>
      <c r="F62" s="26">
        <f>+'2023 2024 Retirements'!X67</f>
        <v>0</v>
      </c>
      <c r="G62" s="26">
        <f>'2023 2024 Retirements'!$X$106*'Late Exhibit 15 Orig'!G$14/'2023 2024 Retirements'!$T$94</f>
        <v>11465.947487016962</v>
      </c>
      <c r="H62" s="26">
        <f>'2023 2024 Retirements'!$X$106*'Late Exhibit 15 Orig'!H$14/'2023 2024 Retirements'!$T$94</f>
        <v>10856.059337613227</v>
      </c>
      <c r="I62" s="26">
        <f>'2023 2024 Retirements'!$X$106*'Late Exhibit 15 Orig'!I$14/'2023 2024 Retirements'!$T$94</f>
        <v>12230.398060963193</v>
      </c>
      <c r="J62" s="26">
        <f>'2023 2024 Retirements'!$X$106*'Late Exhibit 15 Orig'!J$14/'2023 2024 Retirements'!$T$94</f>
        <v>12555.143017407543</v>
      </c>
      <c r="K62" s="26">
        <f>'2023 2024 Retirements'!$X$106*'Late Exhibit 15 Orig'!K$14/'2023 2024 Retirements'!$T$94</f>
        <v>24482.860375256936</v>
      </c>
      <c r="L62" s="26">
        <f>'2023 2024 Retirements'!$X$106*'Late Exhibit 15 Orig'!L$14/'2023 2024 Retirements'!$T$94</f>
        <v>77202.085878077298</v>
      </c>
      <c r="M62" s="26">
        <f>'2023 2024 Retirements'!$X$106*'Late Exhibit 15 Orig'!M$14/'2023 2024 Retirements'!$T$94</f>
        <v>30287.815699394279</v>
      </c>
      <c r="N62" s="26">
        <f>'2023 2024 Retirements'!$X$106*'Late Exhibit 15 Orig'!N$14/'2023 2024 Retirements'!$T$94</f>
        <v>14620.432980088695</v>
      </c>
      <c r="O62" s="26">
        <f>'2023 2024 Retirements'!$X$106*'Late Exhibit 15 Orig'!O$14/'2023 2024 Retirements'!$T$94</f>
        <v>15227.747319304346</v>
      </c>
      <c r="P62" s="26">
        <f>'2023 2024 Retirements'!$X$106*'Late Exhibit 15 Orig'!P$14/'2023 2024 Retirements'!$T$94</f>
        <v>18067.518228849931</v>
      </c>
      <c r="Q62" s="26">
        <f>'2023 2024 Retirements'!$X$106*'Late Exhibit 15 Orig'!Q$14/'2023 2024 Retirements'!$T$94</f>
        <v>13859.928892211465</v>
      </c>
      <c r="R62" s="26">
        <f>'2023 2024 Retirements'!$X$106*'Late Exhibit 15 Orig'!R$14/'2023 2024 Retirements'!$T$94</f>
        <v>18505.552723816112</v>
      </c>
      <c r="S62" s="39"/>
      <c r="T62" s="113">
        <f>SUM(G62:S62)</f>
        <v>259361.48999999996</v>
      </c>
    </row>
    <row r="63" spans="1:20" ht="12.75" x14ac:dyDescent="0.2">
      <c r="A63" s="41">
        <f>+A62+1</f>
        <v>39</v>
      </c>
      <c r="B63" s="70" t="s">
        <v>110</v>
      </c>
      <c r="D63" s="16"/>
      <c r="F63" s="26">
        <f>SUM($F62:F62)</f>
        <v>0</v>
      </c>
      <c r="G63" s="26">
        <f>SUM($F62:G62)</f>
        <v>11465.947487016962</v>
      </c>
      <c r="H63" s="26">
        <f>SUM($F62:H62)</f>
        <v>22322.006824630189</v>
      </c>
      <c r="I63" s="26">
        <f>SUM($F62:I62)</f>
        <v>34552.40488559338</v>
      </c>
      <c r="J63" s="26">
        <f>SUM($F62:J62)</f>
        <v>47107.547903000923</v>
      </c>
      <c r="K63" s="26">
        <f>SUM($F62:K62)</f>
        <v>71590.408278257863</v>
      </c>
      <c r="L63" s="26">
        <f>SUM($F62:L62)</f>
        <v>148792.49415633516</v>
      </c>
      <c r="M63" s="26">
        <f>SUM($F62:M62)</f>
        <v>179080.30985572943</v>
      </c>
      <c r="N63" s="26">
        <f>SUM($F62:N62)</f>
        <v>193700.74283581812</v>
      </c>
      <c r="O63" s="26">
        <f>SUM($F62:O62)</f>
        <v>208928.49015512248</v>
      </c>
      <c r="P63" s="26">
        <f>SUM($F62:P62)</f>
        <v>226996.0083839724</v>
      </c>
      <c r="Q63" s="26">
        <f>SUM($F62:Q62)</f>
        <v>240855.93727618386</v>
      </c>
      <c r="R63" s="26">
        <f>SUM($F62:R62)</f>
        <v>259361.48999999996</v>
      </c>
      <c r="S63" s="39">
        <f>AVERAGE(F63:R63)</f>
        <v>126519.52215705083</v>
      </c>
    </row>
    <row r="64" spans="1:20" ht="12.75" x14ac:dyDescent="0.2">
      <c r="B64" s="70"/>
      <c r="D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39"/>
    </row>
    <row r="65" spans="1:20" ht="12.75" x14ac:dyDescent="0.2">
      <c r="A65" s="41">
        <f>+A63+1</f>
        <v>40</v>
      </c>
      <c r="B65" s="70" t="s">
        <v>3689</v>
      </c>
      <c r="D65" s="16"/>
      <c r="F65" s="26">
        <f>+'2023 2024 Retirements'!X$72</f>
        <v>0</v>
      </c>
      <c r="G65" s="26">
        <f>+'2023 2024 Retirements'!$X$111*G62/'2023 2024 Retirements'!$X$106</f>
        <v>1261.2542235718656</v>
      </c>
      <c r="H65" s="26">
        <f>+'2023 2024 Retirements'!$X$111*H62/'2023 2024 Retirements'!$X$106</f>
        <v>1194.166527137455</v>
      </c>
      <c r="I65" s="26">
        <f>+'2023 2024 Retirements'!$X$111*I62/'2023 2024 Retirements'!$X$106</f>
        <v>1345.3437867059513</v>
      </c>
      <c r="J65" s="26">
        <f>+'2023 2024 Retirements'!$X$111*J62/'2023 2024 Retirements'!$X$106</f>
        <v>1381.0657319148297</v>
      </c>
      <c r="K65" s="26">
        <f>+'2023 2024 Retirements'!$X$111*K62/'2023 2024 Retirements'!$X$106</f>
        <v>2693.1146412782632</v>
      </c>
      <c r="L65" s="26">
        <f>+'2023 2024 Retirements'!$X$111*L62/'2023 2024 Retirements'!$X$106</f>
        <v>8492.2294465885025</v>
      </c>
      <c r="M65" s="26">
        <f>+'2023 2024 Retirements'!$X$111*M62/'2023 2024 Retirements'!$X$106</f>
        <v>3331.6597269333706</v>
      </c>
      <c r="N65" s="26">
        <f>+'2023 2024 Retirements'!$X$111*N62/'2023 2024 Retirements'!$X$106</f>
        <v>1608.2476278097565</v>
      </c>
      <c r="O65" s="26">
        <f>+'2023 2024 Retirements'!$X$111*O62/'2023 2024 Retirements'!$X$106</f>
        <v>1675.052205123478</v>
      </c>
      <c r="P65" s="26">
        <f>+'2023 2024 Retirements'!$X$111*P62/'2023 2024 Retirements'!$X$106</f>
        <v>1987.4270051734923</v>
      </c>
      <c r="Q65" s="26">
        <f>+'2023 2024 Retirements'!$X$111*Q62/'2023 2024 Retirements'!$X$106</f>
        <v>1524.592178143261</v>
      </c>
      <c r="R65" s="26">
        <f>+'2023 2024 Retirements'!$X$111*R62/'2023 2024 Retirements'!$X$106</f>
        <v>2035.6107996197723</v>
      </c>
      <c r="S65" s="39"/>
      <c r="T65" s="113">
        <f>SUM(G65:S65)</f>
        <v>28529.763899999998</v>
      </c>
    </row>
    <row r="66" spans="1:20" ht="12.75" x14ac:dyDescent="0.2">
      <c r="A66" s="41">
        <f>+A65+1</f>
        <v>41</v>
      </c>
      <c r="B66" s="70" t="s">
        <v>3688</v>
      </c>
      <c r="D66" s="16"/>
      <c r="F66" s="26">
        <f>SUM($F65:F65)</f>
        <v>0</v>
      </c>
      <c r="G66" s="26">
        <f>SUM($F65:G65)</f>
        <v>1261.2542235718656</v>
      </c>
      <c r="H66" s="26">
        <f>SUM($F65:H65)</f>
        <v>2455.4207507093206</v>
      </c>
      <c r="I66" s="26">
        <f>SUM($F65:I65)</f>
        <v>3800.7645374152717</v>
      </c>
      <c r="J66" s="26">
        <f>SUM($F65:J65)</f>
        <v>5181.8302693301011</v>
      </c>
      <c r="K66" s="26">
        <f>SUM($F65:K65)</f>
        <v>7874.9449106083648</v>
      </c>
      <c r="L66" s="26">
        <f>SUM($F65:L65)</f>
        <v>16367.174357196867</v>
      </c>
      <c r="M66" s="26">
        <f>SUM($F65:M65)</f>
        <v>19698.834084130238</v>
      </c>
      <c r="N66" s="26">
        <f>SUM($F65:N65)</f>
        <v>21307.081711939994</v>
      </c>
      <c r="O66" s="26">
        <f>SUM($F65:O65)</f>
        <v>22982.133917063471</v>
      </c>
      <c r="P66" s="26">
        <f>SUM($F65:P65)</f>
        <v>24969.560922236964</v>
      </c>
      <c r="Q66" s="26">
        <f>SUM($F65:Q65)</f>
        <v>26494.153100380227</v>
      </c>
      <c r="R66" s="26">
        <f>SUM($F65:R65)</f>
        <v>28529.763899999998</v>
      </c>
      <c r="S66" s="39">
        <f>AVERAGE(F66:R66)</f>
        <v>13917.147437275591</v>
      </c>
    </row>
    <row r="67" spans="1:20" ht="12.75" x14ac:dyDescent="0.2"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39"/>
    </row>
    <row r="68" spans="1:20" ht="12.75" x14ac:dyDescent="0.2">
      <c r="A68" s="41">
        <f>+A66+1</f>
        <v>42</v>
      </c>
      <c r="B68" s="70" t="s">
        <v>127</v>
      </c>
      <c r="D68" s="16"/>
      <c r="E68" s="48"/>
      <c r="F68" s="26">
        <f t="shared" ref="F68:R68" si="24">F58-F63</f>
        <v>2564139.23</v>
      </c>
      <c r="G68" s="26">
        <f t="shared" si="24"/>
        <v>2552673.2825129828</v>
      </c>
      <c r="H68" s="26">
        <f t="shared" si="24"/>
        <v>2541817.2231753697</v>
      </c>
      <c r="I68" s="26">
        <f t="shared" si="24"/>
        <v>2529586.8251144066</v>
      </c>
      <c r="J68" s="26">
        <f t="shared" si="24"/>
        <v>2517031.6820969991</v>
      </c>
      <c r="K68" s="26">
        <f t="shared" si="24"/>
        <v>2492548.8217217419</v>
      </c>
      <c r="L68" s="26">
        <f t="shared" si="24"/>
        <v>2415346.735843665</v>
      </c>
      <c r="M68" s="26">
        <f t="shared" si="24"/>
        <v>2385058.9201442706</v>
      </c>
      <c r="N68" s="26">
        <f t="shared" si="24"/>
        <v>2370438.4871641817</v>
      </c>
      <c r="O68" s="26">
        <f t="shared" si="24"/>
        <v>2355210.7398448773</v>
      </c>
      <c r="P68" s="26">
        <f t="shared" si="24"/>
        <v>2337143.2216160274</v>
      </c>
      <c r="Q68" s="26">
        <f t="shared" si="24"/>
        <v>2323283.2927238159</v>
      </c>
      <c r="R68" s="26">
        <f t="shared" si="24"/>
        <v>2304777.7400000002</v>
      </c>
      <c r="S68" s="39">
        <f>AVERAGE(F68:R68)</f>
        <v>2437619.7078429488</v>
      </c>
    </row>
    <row r="69" spans="1:20" ht="12.75" x14ac:dyDescent="0.2">
      <c r="A69" s="41">
        <f t="shared" ref="A69:A72" si="25">+A68+1</f>
        <v>43</v>
      </c>
      <c r="B69" s="70" t="s">
        <v>3690</v>
      </c>
      <c r="D69" s="16"/>
      <c r="E69" s="48"/>
      <c r="F69" s="26">
        <f>+F60-F63+F66</f>
        <v>1267332.2891799987</v>
      </c>
      <c r="G69" s="26">
        <f t="shared" ref="G69:R69" si="26">+G60-G63+G66</f>
        <v>1268879.9007207204</v>
      </c>
      <c r="H69" s="26">
        <f t="shared" si="26"/>
        <v>1270970.3127144114</v>
      </c>
      <c r="I69" s="26">
        <f t="shared" si="26"/>
        <v>1271837.5632443209</v>
      </c>
      <c r="J69" s="26">
        <f t="shared" si="26"/>
        <v>1272415.7907629951</v>
      </c>
      <c r="K69" s="26">
        <f t="shared" si="26"/>
        <v>1262378.3498331832</v>
      </c>
      <c r="L69" s="26">
        <f t="shared" si="26"/>
        <v>1205420.7982058609</v>
      </c>
      <c r="M69" s="26">
        <f t="shared" si="26"/>
        <v>1190216.9470375669</v>
      </c>
      <c r="N69" s="26">
        <f t="shared" si="26"/>
        <v>1188957.0664894548</v>
      </c>
      <c r="O69" s="26">
        <f t="shared" si="26"/>
        <v>1187156.6761794407</v>
      </c>
      <c r="P69" s="26">
        <f t="shared" si="26"/>
        <v>1182828.889759931</v>
      </c>
      <c r="Q69" s="26">
        <f t="shared" si="26"/>
        <v>1182245.8578500296</v>
      </c>
      <c r="R69" s="26">
        <f t="shared" si="26"/>
        <v>1177528.2207299999</v>
      </c>
      <c r="S69" s="39">
        <f>AVERAGE(F69:R69)</f>
        <v>1225243.7432852241</v>
      </c>
    </row>
    <row r="70" spans="1:20" ht="12.75" x14ac:dyDescent="0.2">
      <c r="A70" s="41">
        <f t="shared" si="25"/>
        <v>44</v>
      </c>
      <c r="B70" s="71" t="s">
        <v>107</v>
      </c>
      <c r="E70" s="129">
        <v>5.8000000000000003E-2</v>
      </c>
      <c r="F70" s="68"/>
      <c r="G70" s="68">
        <f>+F68*$E70/12</f>
        <v>12393.339611666668</v>
      </c>
      <c r="H70" s="68">
        <f t="shared" ref="H70:R70" si="27">+G68*$E70/12</f>
        <v>12337.920865479418</v>
      </c>
      <c r="I70" s="68">
        <f t="shared" si="27"/>
        <v>12285.449912014286</v>
      </c>
      <c r="J70" s="68">
        <f t="shared" si="27"/>
        <v>12226.336321386299</v>
      </c>
      <c r="K70" s="68">
        <f t="shared" si="27"/>
        <v>12165.653130135497</v>
      </c>
      <c r="L70" s="68">
        <f t="shared" si="27"/>
        <v>12047.319304988419</v>
      </c>
      <c r="M70" s="68">
        <f t="shared" si="27"/>
        <v>11674.175889911048</v>
      </c>
      <c r="N70" s="68">
        <f t="shared" si="27"/>
        <v>11527.784780697308</v>
      </c>
      <c r="O70" s="68">
        <f t="shared" si="27"/>
        <v>11457.119354626879</v>
      </c>
      <c r="P70" s="68">
        <f t="shared" si="27"/>
        <v>11383.518575916909</v>
      </c>
      <c r="Q70" s="68">
        <f t="shared" si="27"/>
        <v>11296.192237810799</v>
      </c>
      <c r="R70" s="68">
        <f t="shared" si="27"/>
        <v>11229.202581498444</v>
      </c>
      <c r="T70" s="113">
        <f>SUM(G70:S70)</f>
        <v>142024.01256613198</v>
      </c>
    </row>
    <row r="71" spans="1:20" ht="12.75" x14ac:dyDescent="0.2">
      <c r="A71" s="41">
        <f t="shared" si="25"/>
        <v>45</v>
      </c>
      <c r="B71" s="70" t="s">
        <v>132</v>
      </c>
      <c r="G71" s="68">
        <f>+F63*$E$11/12</f>
        <v>0</v>
      </c>
      <c r="H71" s="68">
        <f t="shared" ref="H71:R71" si="28">+G63*$E$11/12</f>
        <v>96.505058015726092</v>
      </c>
      <c r="I71" s="68">
        <f t="shared" si="28"/>
        <v>187.87689077397079</v>
      </c>
      <c r="J71" s="68">
        <f t="shared" si="28"/>
        <v>290.81607445374431</v>
      </c>
      <c r="K71" s="68">
        <f t="shared" si="28"/>
        <v>396.48852818359114</v>
      </c>
      <c r="L71" s="68">
        <f t="shared" si="28"/>
        <v>602.55260300867042</v>
      </c>
      <c r="M71" s="68">
        <f t="shared" si="28"/>
        <v>1252.3368258158209</v>
      </c>
      <c r="N71" s="68">
        <f t="shared" si="28"/>
        <v>1507.259274619056</v>
      </c>
      <c r="O71" s="68">
        <f t="shared" si="28"/>
        <v>1630.3145855348027</v>
      </c>
      <c r="P71" s="68">
        <f t="shared" si="28"/>
        <v>1758.4814588056142</v>
      </c>
      <c r="Q71" s="68">
        <f t="shared" si="28"/>
        <v>1910.5497372317677</v>
      </c>
      <c r="R71" s="68">
        <f t="shared" si="28"/>
        <v>2027.2041387412144</v>
      </c>
      <c r="T71" s="113">
        <f>SUM(G71:S71)</f>
        <v>11660.385175183979</v>
      </c>
    </row>
    <row r="72" spans="1:20" ht="12.75" x14ac:dyDescent="0.2">
      <c r="A72" s="41">
        <f t="shared" si="25"/>
        <v>46</v>
      </c>
      <c r="B72" s="70" t="s">
        <v>133</v>
      </c>
      <c r="G72" s="68">
        <f>SUM($G71:G71)</f>
        <v>0</v>
      </c>
      <c r="H72" s="68">
        <f>SUM($G71:H71)</f>
        <v>96.505058015726092</v>
      </c>
      <c r="I72" s="68">
        <f>SUM($G71:I71)</f>
        <v>284.38194878969688</v>
      </c>
      <c r="J72" s="68">
        <f>SUM($G71:J71)</f>
        <v>575.19802324344118</v>
      </c>
      <c r="K72" s="68">
        <f>SUM($G71:K71)</f>
        <v>971.68655142703233</v>
      </c>
      <c r="L72" s="68">
        <f>SUM($G71:L71)</f>
        <v>1574.2391544357029</v>
      </c>
      <c r="M72" s="68">
        <f>SUM($G71:M71)</f>
        <v>2826.575980251524</v>
      </c>
      <c r="N72" s="68">
        <f>SUM($G71:N71)</f>
        <v>4333.8352548705798</v>
      </c>
      <c r="O72" s="68">
        <f>SUM($G71:O71)</f>
        <v>5964.1498404053827</v>
      </c>
      <c r="P72" s="68">
        <f>SUM($G71:P71)</f>
        <v>7722.631299210997</v>
      </c>
      <c r="Q72" s="68">
        <f>SUM($G71:Q71)</f>
        <v>9633.1810364427656</v>
      </c>
      <c r="R72" s="68">
        <f>SUM($G71:R71)</f>
        <v>11660.385175183979</v>
      </c>
      <c r="S72" s="39">
        <f>AVERAGE(F72:R72)</f>
        <v>3803.5641101897359</v>
      </c>
    </row>
    <row r="74" spans="1:20" ht="12.75" x14ac:dyDescent="0.2">
      <c r="A74" s="41">
        <f>+A72+1</f>
        <v>47</v>
      </c>
      <c r="R74" s="75" t="s">
        <v>3691</v>
      </c>
      <c r="S74" s="39">
        <f>+S58-S68</f>
        <v>126519.52215705113</v>
      </c>
    </row>
    <row r="75" spans="1:20" ht="12.75" x14ac:dyDescent="0.2">
      <c r="A75" s="41">
        <f>+A74+1</f>
        <v>48</v>
      </c>
      <c r="R75" s="75" t="s">
        <v>3695</v>
      </c>
      <c r="S75" s="76">
        <f>+S60-S69</f>
        <v>112602.37471977551</v>
      </c>
    </row>
    <row r="76" spans="1:20" ht="12.75" x14ac:dyDescent="0.2">
      <c r="A76" s="41">
        <f>+A75+1</f>
        <v>49</v>
      </c>
      <c r="R76" s="75" t="s">
        <v>3696</v>
      </c>
      <c r="S76" s="39">
        <f>+S74-S75</f>
        <v>13917.14743727562</v>
      </c>
    </row>
    <row r="78" spans="1:20" ht="12.75" x14ac:dyDescent="0.2">
      <c r="A78" s="41">
        <f>+A76+1</f>
        <v>50</v>
      </c>
      <c r="R78" s="75" t="s">
        <v>3687</v>
      </c>
      <c r="T78" s="39">
        <f>+T59-T70</f>
        <v>-996.35491613199702</v>
      </c>
    </row>
    <row r="79" spans="1:20" ht="12.75" x14ac:dyDescent="0.2">
      <c r="A79" s="41">
        <f>+A78+1</f>
        <v>51</v>
      </c>
      <c r="R79" s="75" t="s">
        <v>134</v>
      </c>
      <c r="T79" s="39">
        <f>S72</f>
        <v>3803.5641101897359</v>
      </c>
    </row>
    <row r="81" spans="1:20" ht="12.75" thickBot="1" x14ac:dyDescent="0.2">
      <c r="A81" s="41">
        <f>+A79+1</f>
        <v>52</v>
      </c>
    </row>
    <row r="82" spans="1:20" ht="12.75" x14ac:dyDescent="0.2">
      <c r="L82" s="117"/>
      <c r="M82" s="118"/>
      <c r="N82" s="118"/>
      <c r="O82" s="118"/>
      <c r="P82" s="118"/>
      <c r="Q82" s="118"/>
      <c r="R82" s="119" t="s">
        <v>3686</v>
      </c>
      <c r="S82" s="118"/>
      <c r="T82" s="120">
        <f>+T30+T54+T78</f>
        <v>96546.693126062455</v>
      </c>
    </row>
    <row r="83" spans="1:20" x14ac:dyDescent="0.15">
      <c r="A83" s="41">
        <f>+A81+1</f>
        <v>53</v>
      </c>
      <c r="L83" s="121"/>
      <c r="T83" s="122"/>
    </row>
    <row r="84" spans="1:20" ht="12.75" x14ac:dyDescent="0.2">
      <c r="A84" s="41">
        <f>+A83+1</f>
        <v>54</v>
      </c>
      <c r="L84" s="121"/>
      <c r="R84" s="75" t="s">
        <v>134</v>
      </c>
      <c r="T84" s="123">
        <f>+T31+T55+T79</f>
        <v>47688.725796338498</v>
      </c>
    </row>
    <row r="85" spans="1:20" ht="12.75" x14ac:dyDescent="0.2">
      <c r="A85" s="41">
        <f>+A84+1</f>
        <v>55</v>
      </c>
      <c r="L85" s="121"/>
      <c r="R85" s="75" t="s">
        <v>3697</v>
      </c>
      <c r="T85" s="124">
        <f>+S76+S52+S28</f>
        <v>127773.64814437204</v>
      </c>
    </row>
    <row r="86" spans="1:20" ht="12.75" x14ac:dyDescent="0.2">
      <c r="A86" s="41">
        <f>+A85+1</f>
        <v>56</v>
      </c>
      <c r="L86" s="121"/>
      <c r="R86" s="75" t="s">
        <v>3698</v>
      </c>
      <c r="T86" s="123">
        <f>+T85-T84</f>
        <v>80084.922348033549</v>
      </c>
    </row>
    <row r="87" spans="1:20" ht="12.75" thickBot="1" x14ac:dyDescent="0.2">
      <c r="L87" s="125"/>
      <c r="M87" s="126"/>
      <c r="N87" s="126"/>
      <c r="O87" s="126"/>
      <c r="P87" s="126"/>
      <c r="Q87" s="126"/>
      <c r="R87" s="126"/>
      <c r="S87" s="126"/>
      <c r="T87" s="127"/>
    </row>
  </sheetData>
  <printOptions horizontalCentered="1"/>
  <pageMargins left="0.25" right="0.25" top="0.75" bottom="0.75" header="0.3" footer="0.3"/>
  <pageSetup scale="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27C72-7B17-4B81-90A9-7F167DDF88A5}">
  <sheetPr syncVertical="1" syncRef="A1" transitionEvaluation="1">
    <tabColor rgb="FF0070C0"/>
    <pageSetUpPr fitToPage="1"/>
  </sheetPr>
  <dimension ref="A1:V29"/>
  <sheetViews>
    <sheetView zoomScale="80" zoomScaleNormal="80" zoomScaleSheetLayoutView="80" workbookViewId="0">
      <selection activeCell="J45" sqref="J45"/>
    </sheetView>
  </sheetViews>
  <sheetFormatPr defaultColWidth="12.5" defaultRowHeight="12" x14ac:dyDescent="0.15"/>
  <cols>
    <col min="1" max="1" width="6.75" style="41" customWidth="1"/>
    <col min="2" max="2" width="5.625" style="41" customWidth="1"/>
    <col min="3" max="3" width="25.5" style="41" customWidth="1"/>
    <col min="4" max="4" width="18.125" style="41" customWidth="1"/>
    <col min="5" max="5" width="8.5" style="41" customWidth="1"/>
    <col min="6" max="18" width="11.5" style="41" customWidth="1"/>
    <col min="19" max="20" width="11.625" style="41" customWidth="1"/>
    <col min="21" max="16384" width="12.5" style="41"/>
  </cols>
  <sheetData>
    <row r="1" spans="1:22" ht="12.75" x14ac:dyDescent="0.2">
      <c r="A1" s="70" t="s">
        <v>101</v>
      </c>
      <c r="B1" s="70"/>
    </row>
    <row r="2" spans="1:22" ht="12.75" x14ac:dyDescent="0.2">
      <c r="A2" s="70" t="s">
        <v>3667</v>
      </c>
      <c r="B2" s="70"/>
    </row>
    <row r="3" spans="1:22" ht="12.75" x14ac:dyDescent="0.2">
      <c r="A3" s="73" t="s">
        <v>3668</v>
      </c>
    </row>
    <row r="4" spans="1:22" ht="12.75" x14ac:dyDescent="0.2">
      <c r="A4" s="73">
        <v>392.01</v>
      </c>
      <c r="B4" s="70" t="s">
        <v>47</v>
      </c>
    </row>
    <row r="5" spans="1:22" ht="12.75" x14ac:dyDescent="0.2">
      <c r="A5" s="72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18"/>
      <c r="V5" s="18"/>
    </row>
    <row r="6" spans="1:22" ht="12.75" x14ac:dyDescent="0.2">
      <c r="A6" s="37"/>
      <c r="B6" s="37"/>
      <c r="C6" s="37"/>
      <c r="D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1" t="s">
        <v>19</v>
      </c>
      <c r="T6" s="11">
        <v>2024</v>
      </c>
      <c r="U6" s="18"/>
      <c r="V6" s="18"/>
    </row>
    <row r="7" spans="1:22" ht="12.75" x14ac:dyDescent="0.2">
      <c r="A7" s="11" t="s">
        <v>105</v>
      </c>
      <c r="B7" s="37"/>
      <c r="C7" s="37"/>
      <c r="D7" s="11" t="s">
        <v>102</v>
      </c>
      <c r="E7" s="18" t="s">
        <v>86</v>
      </c>
      <c r="F7" s="11" t="s">
        <v>18</v>
      </c>
      <c r="G7" s="11" t="s">
        <v>7</v>
      </c>
      <c r="H7" s="11" t="s">
        <v>8</v>
      </c>
      <c r="I7" s="11" t="s">
        <v>9</v>
      </c>
      <c r="J7" s="11" t="s">
        <v>10</v>
      </c>
      <c r="K7" s="11" t="s">
        <v>11</v>
      </c>
      <c r="L7" s="11" t="s">
        <v>12</v>
      </c>
      <c r="M7" s="11" t="s">
        <v>13</v>
      </c>
      <c r="N7" s="11" t="s">
        <v>14</v>
      </c>
      <c r="O7" s="11" t="s">
        <v>15</v>
      </c>
      <c r="P7" s="11" t="s">
        <v>16</v>
      </c>
      <c r="Q7" s="11" t="s">
        <v>17</v>
      </c>
      <c r="R7" s="11" t="s">
        <v>18</v>
      </c>
      <c r="S7" s="11" t="s">
        <v>23</v>
      </c>
      <c r="T7" s="11" t="s">
        <v>108</v>
      </c>
      <c r="U7" s="18"/>
      <c r="V7" s="18"/>
    </row>
    <row r="8" spans="1:22" ht="12.75" x14ac:dyDescent="0.2">
      <c r="A8" s="43" t="s">
        <v>106</v>
      </c>
      <c r="B8" s="46"/>
      <c r="C8" s="43"/>
      <c r="D8" s="46"/>
      <c r="E8" s="47" t="s">
        <v>87</v>
      </c>
      <c r="F8" s="43">
        <v>2023</v>
      </c>
      <c r="G8" s="43">
        <v>2024</v>
      </c>
      <c r="H8" s="43">
        <v>2024</v>
      </c>
      <c r="I8" s="43">
        <v>2024</v>
      </c>
      <c r="J8" s="43">
        <v>2024</v>
      </c>
      <c r="K8" s="43">
        <v>2024</v>
      </c>
      <c r="L8" s="43">
        <v>2024</v>
      </c>
      <c r="M8" s="43">
        <v>2024</v>
      </c>
      <c r="N8" s="43">
        <v>2024</v>
      </c>
      <c r="O8" s="43">
        <v>2024</v>
      </c>
      <c r="P8" s="43">
        <v>2024</v>
      </c>
      <c r="Q8" s="43">
        <v>2024</v>
      </c>
      <c r="R8" s="43">
        <v>2024</v>
      </c>
      <c r="S8" s="42"/>
      <c r="T8" s="42"/>
      <c r="U8" s="18"/>
      <c r="V8" s="18"/>
    </row>
    <row r="9" spans="1:22" ht="12.75" x14ac:dyDescent="0.2">
      <c r="C9" s="11"/>
      <c r="D9" s="37"/>
      <c r="E9" s="1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9"/>
      <c r="U9" s="18"/>
      <c r="V9" s="18"/>
    </row>
    <row r="10" spans="1:22" ht="12.75" x14ac:dyDescent="0.2">
      <c r="A10" s="41">
        <v>1</v>
      </c>
      <c r="B10" s="70" t="s">
        <v>99</v>
      </c>
      <c r="D10" s="16" t="s">
        <v>104</v>
      </c>
      <c r="F10" s="26">
        <f>+'SCHG1-10'!E43</f>
        <v>15381575.261088327</v>
      </c>
      <c r="G10" s="26">
        <f>+'SCHG1-10'!F43</f>
        <v>15749388.844217665</v>
      </c>
      <c r="H10" s="26">
        <f>+'SCHG1-10'!G43</f>
        <v>16097637.960843533</v>
      </c>
      <c r="I10" s="26">
        <f>+'SCHG1-10'!H43</f>
        <v>16489974.184168708</v>
      </c>
      <c r="J10" s="26">
        <f>+'SCHG1-10'!I43</f>
        <v>16892727.828833744</v>
      </c>
      <c r="K10" s="26">
        <f>+'SCHG1-10'!J43</f>
        <v>17678108.069766752</v>
      </c>
      <c r="L10" s="26">
        <f>+'SCHG1-10'!K43</f>
        <v>20154656.637953352</v>
      </c>
      <c r="M10" s="26">
        <f>+'SCHG1-10'!L43</f>
        <v>21126252.751590673</v>
      </c>
      <c r="N10" s="26">
        <f>+'SCHG1-10'!M43</f>
        <v>21595258.374318138</v>
      </c>
      <c r="O10" s="26">
        <f>+'SCHG1-10'!N43</f>
        <v>22083745.898863632</v>
      </c>
      <c r="P10" s="26">
        <f>+'SCHG1-10'!O43</f>
        <v>22663329.803772729</v>
      </c>
      <c r="Q10" s="26">
        <f>+'SCHG1-10'!P43</f>
        <v>23107939.38475455</v>
      </c>
      <c r="R10" s="26">
        <f>+'SCHG1-10'!Q43</f>
        <v>23701574.900950912</v>
      </c>
      <c r="S10" s="39">
        <f>AVERAGE(F10:R10)</f>
        <v>19440166.915470976</v>
      </c>
    </row>
    <row r="11" spans="1:22" ht="12.75" x14ac:dyDescent="0.2">
      <c r="A11" s="41">
        <v>2</v>
      </c>
      <c r="B11" s="71" t="s">
        <v>100</v>
      </c>
      <c r="D11" s="11"/>
      <c r="E11" s="48">
        <v>0.10100000000000001</v>
      </c>
      <c r="F11" s="68"/>
      <c r="G11" s="68">
        <f>+F10*$E$11/12</f>
        <v>129461.59178082675</v>
      </c>
      <c r="H11" s="68">
        <f t="shared" ref="H11:R11" si="0">+G10*$E$11/12</f>
        <v>132557.35610549871</v>
      </c>
      <c r="I11" s="68">
        <f t="shared" si="0"/>
        <v>135488.45283709976</v>
      </c>
      <c r="J11" s="68">
        <f t="shared" si="0"/>
        <v>138790.61605008662</v>
      </c>
      <c r="K11" s="68">
        <f t="shared" si="0"/>
        <v>142180.45922601735</v>
      </c>
      <c r="L11" s="68">
        <f t="shared" si="0"/>
        <v>148790.74292053684</v>
      </c>
      <c r="M11" s="68">
        <f t="shared" si="0"/>
        <v>169635.02670277408</v>
      </c>
      <c r="N11" s="68">
        <f t="shared" si="0"/>
        <v>177812.62732588817</v>
      </c>
      <c r="O11" s="68">
        <f t="shared" si="0"/>
        <v>181760.09131717766</v>
      </c>
      <c r="P11" s="68">
        <f t="shared" si="0"/>
        <v>185871.52798210224</v>
      </c>
      <c r="Q11" s="68">
        <f t="shared" si="0"/>
        <v>190749.69251508717</v>
      </c>
      <c r="R11" s="68">
        <f t="shared" si="0"/>
        <v>194491.82315501745</v>
      </c>
      <c r="T11" s="113">
        <f>SUM(G11:S11)</f>
        <v>1927590.0079181129</v>
      </c>
    </row>
    <row r="12" spans="1:22" ht="12.75" x14ac:dyDescent="0.2">
      <c r="A12" s="41">
        <v>3</v>
      </c>
      <c r="B12" s="70" t="s">
        <v>111</v>
      </c>
      <c r="C12" s="14"/>
      <c r="D12" s="16" t="s">
        <v>103</v>
      </c>
      <c r="F12" s="114">
        <f>+'SCHG1-12 '!E36</f>
        <v>6058634.4224653952</v>
      </c>
      <c r="G12" s="114">
        <f>+'SCHG1-12 '!F36</f>
        <v>6188096.0142462216</v>
      </c>
      <c r="H12" s="114">
        <f>+'SCHG1-12 '!G36</f>
        <v>6320653.3703517206</v>
      </c>
      <c r="I12" s="114">
        <f>+'SCHG1-12 '!H36</f>
        <v>6456141.8231888199</v>
      </c>
      <c r="J12" s="114">
        <f>+'SCHG1-12 '!I36</f>
        <v>6594932.4392389068</v>
      </c>
      <c r="K12" s="114">
        <f>+'SCHG1-12 '!J36</f>
        <v>6749791.7884649243</v>
      </c>
      <c r="L12" s="114">
        <f>+'SCHG1-12 '!K36</f>
        <v>6906120.1813854612</v>
      </c>
      <c r="M12" s="114">
        <f>+'SCHG1-12 '!L36</f>
        <v>7098237.208088235</v>
      </c>
      <c r="N12" s="114">
        <f>+'SCHG1-12 '!M36</f>
        <v>7276049.8354141228</v>
      </c>
      <c r="O12" s="114">
        <f>+'SCHG1-12 '!N36</f>
        <v>7457809.9267313005</v>
      </c>
      <c r="P12" s="114">
        <f>+'SCHG1-12 '!O36</f>
        <v>7646071.4547134032</v>
      </c>
      <c r="Q12" s="114">
        <f>+'SCHG1-12 '!P36</f>
        <v>7836821.1472284906</v>
      </c>
      <c r="R12" s="114">
        <f>+'SCHG1-12 '!Q36</f>
        <v>8108218.9703835081</v>
      </c>
      <c r="S12" s="39">
        <f>AVERAGE(F12:R12)</f>
        <v>6976736.8139923476</v>
      </c>
      <c r="U12" s="18"/>
      <c r="V12" s="18"/>
    </row>
    <row r="13" spans="1:22" ht="12.75" x14ac:dyDescent="0.2"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22" ht="12.75" x14ac:dyDescent="0.2">
      <c r="A14" s="41">
        <v>4</v>
      </c>
      <c r="B14" s="70" t="s">
        <v>109</v>
      </c>
      <c r="D14" s="16"/>
      <c r="F14" s="26">
        <v>1706817.0300000007</v>
      </c>
      <c r="G14" s="26">
        <v>69479.050759114456</v>
      </c>
      <c r="H14" s="26">
        <v>65783.372775434036</v>
      </c>
      <c r="I14" s="26">
        <v>74111.315148096284</v>
      </c>
      <c r="J14" s="26">
        <v>76079.139554942027</v>
      </c>
      <c r="K14" s="26">
        <v>148356.33083675857</v>
      </c>
      <c r="L14" s="26">
        <v>467813.7283906184</v>
      </c>
      <c r="M14" s="26">
        <v>183532.03577320778</v>
      </c>
      <c r="N14" s="26">
        <v>88593.969778252736</v>
      </c>
      <c r="O14" s="26">
        <v>92274.051502757487</v>
      </c>
      <c r="P14" s="26">
        <v>109481.92615873204</v>
      </c>
      <c r="Q14" s="26">
        <v>83985.619514659906</v>
      </c>
      <c r="R14" s="26">
        <v>112136.23980742609</v>
      </c>
      <c r="S14" s="39"/>
      <c r="T14" s="113">
        <f>SUM(G14:S14)</f>
        <v>1571626.7799999998</v>
      </c>
    </row>
    <row r="15" spans="1:22" ht="12.75" x14ac:dyDescent="0.2">
      <c r="A15" s="41">
        <v>5</v>
      </c>
      <c r="B15" s="70" t="s">
        <v>110</v>
      </c>
      <c r="D15" s="16"/>
      <c r="F15" s="26">
        <f>SUM($F$14:F14)</f>
        <v>1706817.0300000007</v>
      </c>
      <c r="G15" s="26">
        <f>SUM($F$14:G14)</f>
        <v>1776296.0807591153</v>
      </c>
      <c r="H15" s="26">
        <f>SUM($F$14:H14)</f>
        <v>1842079.4535345493</v>
      </c>
      <c r="I15" s="26">
        <f>SUM($F$14:I14)</f>
        <v>1916190.7686826456</v>
      </c>
      <c r="J15" s="26">
        <f>SUM($F$14:J14)</f>
        <v>1992269.9082375877</v>
      </c>
      <c r="K15" s="26">
        <f>SUM($F$14:K14)</f>
        <v>2140626.2390743461</v>
      </c>
      <c r="L15" s="26">
        <f>SUM($F$14:L14)</f>
        <v>2608439.9674649644</v>
      </c>
      <c r="M15" s="26">
        <f>SUM($F$14:M14)</f>
        <v>2791972.0032381723</v>
      </c>
      <c r="N15" s="26">
        <f>SUM($F$14:N14)</f>
        <v>2880565.973016425</v>
      </c>
      <c r="O15" s="26">
        <f>SUM($F$14:O14)</f>
        <v>2972840.0245191827</v>
      </c>
      <c r="P15" s="26">
        <f>SUM($F$14:P14)</f>
        <v>3082321.9506779145</v>
      </c>
      <c r="Q15" s="26">
        <f>SUM($F$14:Q14)</f>
        <v>3166307.5701925745</v>
      </c>
      <c r="R15" s="26">
        <f>SUM($F$14:R14)</f>
        <v>3278443.8100000005</v>
      </c>
      <c r="S15" s="39">
        <f>AVERAGE(F15:R15)</f>
        <v>2473474.6753382678</v>
      </c>
    </row>
    <row r="16" spans="1:22" ht="12.75" x14ac:dyDescent="0.2"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39"/>
    </row>
    <row r="17" spans="1:20" ht="12.75" x14ac:dyDescent="0.2">
      <c r="A17" s="41">
        <v>6</v>
      </c>
      <c r="B17" s="70" t="s">
        <v>127</v>
      </c>
      <c r="D17" s="16"/>
      <c r="E17" s="48"/>
      <c r="F17" s="26">
        <f t="shared" ref="F17:R17" si="1">F10-F15</f>
        <v>13674758.231088325</v>
      </c>
      <c r="G17" s="26">
        <f t="shared" si="1"/>
        <v>13973092.76345855</v>
      </c>
      <c r="H17" s="26">
        <f t="shared" si="1"/>
        <v>14255558.507308984</v>
      </c>
      <c r="I17" s="26">
        <f t="shared" si="1"/>
        <v>14573783.415486062</v>
      </c>
      <c r="J17" s="26">
        <f t="shared" si="1"/>
        <v>14900457.920596156</v>
      </c>
      <c r="K17" s="26">
        <f t="shared" si="1"/>
        <v>15537481.830692407</v>
      </c>
      <c r="L17" s="26">
        <f t="shared" si="1"/>
        <v>17546216.670488387</v>
      </c>
      <c r="M17" s="26">
        <f t="shared" si="1"/>
        <v>18334280.748352502</v>
      </c>
      <c r="N17" s="26">
        <f t="shared" si="1"/>
        <v>18714692.401301712</v>
      </c>
      <c r="O17" s="26">
        <f t="shared" si="1"/>
        <v>19110905.874344449</v>
      </c>
      <c r="P17" s="26">
        <f t="shared" si="1"/>
        <v>19581007.853094816</v>
      </c>
      <c r="Q17" s="26">
        <f t="shared" si="1"/>
        <v>19941631.814561974</v>
      </c>
      <c r="R17" s="26">
        <f t="shared" si="1"/>
        <v>20423131.090950914</v>
      </c>
      <c r="S17" s="39">
        <f>AVERAGE(F17:R17)</f>
        <v>16966692.240132708</v>
      </c>
    </row>
    <row r="18" spans="1:20" ht="12.75" x14ac:dyDescent="0.2">
      <c r="A18" s="41">
        <v>7</v>
      </c>
      <c r="B18" s="70" t="s">
        <v>128</v>
      </c>
      <c r="D18" s="16"/>
      <c r="E18" s="48"/>
      <c r="F18" s="26">
        <f t="shared" ref="F18:R18" si="2">+F12-F15</f>
        <v>4351817.392465394</v>
      </c>
      <c r="G18" s="26">
        <f t="shared" si="2"/>
        <v>4411799.9334871061</v>
      </c>
      <c r="H18" s="26">
        <f t="shared" si="2"/>
        <v>4478573.9168171715</v>
      </c>
      <c r="I18" s="26">
        <f t="shared" si="2"/>
        <v>4539951.0545061743</v>
      </c>
      <c r="J18" s="26">
        <f t="shared" si="2"/>
        <v>4602662.5310013192</v>
      </c>
      <c r="K18" s="26">
        <f t="shared" si="2"/>
        <v>4609165.5493905786</v>
      </c>
      <c r="L18" s="26">
        <f t="shared" si="2"/>
        <v>4297680.2139204964</v>
      </c>
      <c r="M18" s="26">
        <f t="shared" si="2"/>
        <v>4306265.2048500627</v>
      </c>
      <c r="N18" s="26">
        <f t="shared" si="2"/>
        <v>4395483.8623976978</v>
      </c>
      <c r="O18" s="26">
        <f t="shared" si="2"/>
        <v>4484969.9022121178</v>
      </c>
      <c r="P18" s="26">
        <f t="shared" si="2"/>
        <v>4563749.5040354887</v>
      </c>
      <c r="Q18" s="26">
        <f t="shared" si="2"/>
        <v>4670513.577035916</v>
      </c>
      <c r="R18" s="26">
        <f t="shared" si="2"/>
        <v>4829775.1603835076</v>
      </c>
      <c r="S18" s="39">
        <f>AVERAGE(F18:R18)</f>
        <v>4503262.1386540793</v>
      </c>
    </row>
    <row r="19" spans="1:20" ht="12.75" x14ac:dyDescent="0.2">
      <c r="A19" s="41">
        <v>8</v>
      </c>
      <c r="B19" s="71" t="s">
        <v>107</v>
      </c>
      <c r="E19" s="48">
        <v>0.10100000000000001</v>
      </c>
      <c r="F19" s="68"/>
      <c r="G19" s="68">
        <f>+F17*$E$11/12</f>
        <v>115095.88177832674</v>
      </c>
      <c r="H19" s="68">
        <f t="shared" ref="H19:R19" si="3">+G17*$E$11/12</f>
        <v>117606.8640924428</v>
      </c>
      <c r="I19" s="68">
        <f t="shared" si="3"/>
        <v>119984.28410318395</v>
      </c>
      <c r="J19" s="68">
        <f t="shared" si="3"/>
        <v>122662.67708034103</v>
      </c>
      <c r="K19" s="68">
        <f t="shared" si="3"/>
        <v>125412.18749835099</v>
      </c>
      <c r="L19" s="68">
        <f t="shared" si="3"/>
        <v>130773.80540832777</v>
      </c>
      <c r="M19" s="68">
        <f t="shared" si="3"/>
        <v>147680.6569766106</v>
      </c>
      <c r="N19" s="68">
        <f t="shared" si="3"/>
        <v>154313.5296319669</v>
      </c>
      <c r="O19" s="68">
        <f t="shared" si="3"/>
        <v>157515.32771095607</v>
      </c>
      <c r="P19" s="68">
        <f t="shared" si="3"/>
        <v>160850.12444239913</v>
      </c>
      <c r="Q19" s="68">
        <f t="shared" si="3"/>
        <v>164806.81609688138</v>
      </c>
      <c r="R19" s="68">
        <f t="shared" si="3"/>
        <v>167842.06777256328</v>
      </c>
      <c r="T19" s="113">
        <f>SUM(G19:S19)</f>
        <v>1684544.2225923508</v>
      </c>
    </row>
    <row r="20" spans="1:20" ht="12.75" x14ac:dyDescent="0.2">
      <c r="A20" s="41">
        <v>9</v>
      </c>
      <c r="B20" s="70" t="s">
        <v>132</v>
      </c>
      <c r="G20" s="68">
        <f>+F15*$E$11/12</f>
        <v>14365.710002500005</v>
      </c>
      <c r="H20" s="68">
        <f t="shared" ref="H20:R20" si="4">+G15*$E$11/12</f>
        <v>14950.492013055888</v>
      </c>
      <c r="I20" s="68">
        <f t="shared" si="4"/>
        <v>15504.168733915792</v>
      </c>
      <c r="J20" s="68">
        <f t="shared" si="4"/>
        <v>16127.938969745601</v>
      </c>
      <c r="K20" s="68">
        <f t="shared" si="4"/>
        <v>16768.271727666364</v>
      </c>
      <c r="L20" s="68">
        <f t="shared" si="4"/>
        <v>18016.937512209082</v>
      </c>
      <c r="M20" s="68">
        <f t="shared" si="4"/>
        <v>21954.369726163452</v>
      </c>
      <c r="N20" s="68">
        <f t="shared" si="4"/>
        <v>23499.097693921285</v>
      </c>
      <c r="O20" s="68">
        <f t="shared" si="4"/>
        <v>24244.763606221579</v>
      </c>
      <c r="P20" s="68">
        <f t="shared" si="4"/>
        <v>25021.403539703122</v>
      </c>
      <c r="Q20" s="68">
        <f t="shared" si="4"/>
        <v>25942.876418205782</v>
      </c>
      <c r="R20" s="68">
        <f t="shared" si="4"/>
        <v>26649.755382454168</v>
      </c>
      <c r="T20" s="113">
        <f>SUM(G20:S20)</f>
        <v>243045.78532576215</v>
      </c>
    </row>
    <row r="21" spans="1:20" ht="12.75" x14ac:dyDescent="0.2">
      <c r="A21" s="41">
        <v>10</v>
      </c>
      <c r="B21" s="70" t="s">
        <v>133</v>
      </c>
      <c r="G21" s="68">
        <f>SUM($G20:G20)</f>
        <v>14365.710002500005</v>
      </c>
      <c r="H21" s="68">
        <f>SUM($G20:H20)</f>
        <v>29316.202015555893</v>
      </c>
      <c r="I21" s="68">
        <f>SUM($G20:I20)</f>
        <v>44820.370749471687</v>
      </c>
      <c r="J21" s="68">
        <f>SUM($G20:J20)</f>
        <v>60948.309719217286</v>
      </c>
      <c r="K21" s="68">
        <f>SUM($G20:K20)</f>
        <v>77716.581446883647</v>
      </c>
      <c r="L21" s="68">
        <f>SUM($G20:L20)</f>
        <v>95733.518959092733</v>
      </c>
      <c r="M21" s="68">
        <f>SUM($G20:M20)</f>
        <v>117687.88868525618</v>
      </c>
      <c r="N21" s="68">
        <f>SUM($G20:N20)</f>
        <v>141186.98637917748</v>
      </c>
      <c r="O21" s="68">
        <f>SUM($G20:O20)</f>
        <v>165431.74998539907</v>
      </c>
      <c r="P21" s="68">
        <f>SUM($G20:P20)</f>
        <v>190453.15352510219</v>
      </c>
      <c r="Q21" s="68">
        <f>SUM($G20:Q20)</f>
        <v>216396.02994330798</v>
      </c>
      <c r="R21" s="68">
        <f>SUM($G20:R20)</f>
        <v>243045.78532576215</v>
      </c>
      <c r="S21" s="39">
        <f>AVERAGE(F21:R21)</f>
        <v>116425.19056139386</v>
      </c>
    </row>
    <row r="23" spans="1:20" ht="12.75" x14ac:dyDescent="0.2">
      <c r="A23" s="41">
        <v>11</v>
      </c>
      <c r="R23" s="75" t="s">
        <v>129</v>
      </c>
      <c r="S23" s="39">
        <f>+S10-S17</f>
        <v>2473474.6753382683</v>
      </c>
    </row>
    <row r="24" spans="1:20" ht="12.75" x14ac:dyDescent="0.2">
      <c r="A24" s="41">
        <v>12</v>
      </c>
      <c r="R24" s="75" t="s">
        <v>130</v>
      </c>
      <c r="S24" s="76">
        <f>+S12-S18</f>
        <v>2473474.6753382683</v>
      </c>
    </row>
    <row r="25" spans="1:20" ht="12.75" x14ac:dyDescent="0.2">
      <c r="A25" s="41">
        <v>13</v>
      </c>
      <c r="R25" s="75" t="s">
        <v>131</v>
      </c>
      <c r="S25" s="39">
        <f>+S23-S24</f>
        <v>0</v>
      </c>
    </row>
    <row r="27" spans="1:20" ht="12.75" x14ac:dyDescent="0.2">
      <c r="A27" s="41">
        <v>14</v>
      </c>
      <c r="R27" s="75" t="s">
        <v>3669</v>
      </c>
      <c r="T27" s="39">
        <f>+T11-T19</f>
        <v>243045.78532576212</v>
      </c>
    </row>
    <row r="28" spans="1:20" ht="12.75" x14ac:dyDescent="0.2">
      <c r="A28" s="41">
        <v>15</v>
      </c>
      <c r="R28" s="75" t="s">
        <v>134</v>
      </c>
      <c r="T28" s="39">
        <f>S21</f>
        <v>116425.19056139386</v>
      </c>
    </row>
    <row r="29" spans="1:20" ht="12.75" x14ac:dyDescent="0.2">
      <c r="T29" s="39"/>
    </row>
  </sheetData>
  <printOptions horizontalCentered="1"/>
  <pageMargins left="0.5" right="0.5" top="1" bottom="0.75" header="0.5" footer="0.25"/>
  <pageSetup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8C86-2DF0-49B5-91DE-D291F6F0D612}">
  <sheetPr syncVertical="1" syncRef="C49" transitionEvaluation="1">
    <pageSetUpPr fitToPage="1"/>
  </sheetPr>
  <dimension ref="A1:V87"/>
  <sheetViews>
    <sheetView topLeftCell="C49" zoomScaleNormal="100" zoomScaleSheetLayoutView="80" workbookViewId="0">
      <selection activeCell="H28" sqref="H28"/>
    </sheetView>
  </sheetViews>
  <sheetFormatPr defaultColWidth="12.5" defaultRowHeight="12" x14ac:dyDescent="0.15"/>
  <cols>
    <col min="1" max="1" width="6.75" style="41" customWidth="1"/>
    <col min="2" max="2" width="5.625" style="41" customWidth="1"/>
    <col min="3" max="3" width="25.5" style="41" customWidth="1"/>
    <col min="4" max="4" width="18.125" style="41" customWidth="1"/>
    <col min="5" max="5" width="8.5" style="41" customWidth="1"/>
    <col min="6" max="18" width="11.5" style="41" customWidth="1"/>
    <col min="19" max="20" width="11.625" style="41" customWidth="1"/>
    <col min="21" max="16384" width="12.5" style="41"/>
  </cols>
  <sheetData>
    <row r="1" spans="1:22" ht="12.75" x14ac:dyDescent="0.2">
      <c r="A1" s="70" t="s">
        <v>101</v>
      </c>
      <c r="B1" s="70"/>
    </row>
    <row r="2" spans="1:22" ht="12.75" x14ac:dyDescent="0.2">
      <c r="A2" s="70" t="s">
        <v>3667</v>
      </c>
      <c r="B2" s="70"/>
    </row>
    <row r="3" spans="1:22" ht="12.75" x14ac:dyDescent="0.2">
      <c r="A3" s="73" t="s">
        <v>3668</v>
      </c>
    </row>
    <row r="4" spans="1:22" ht="12.75" x14ac:dyDescent="0.2">
      <c r="A4" s="73" t="s">
        <v>3682</v>
      </c>
      <c r="B4" s="70"/>
    </row>
    <row r="5" spans="1:22" ht="12.75" x14ac:dyDescent="0.2">
      <c r="A5" s="72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18"/>
      <c r="V5" s="18"/>
    </row>
    <row r="6" spans="1:22" ht="12.75" x14ac:dyDescent="0.2">
      <c r="A6" s="37"/>
      <c r="B6" s="37"/>
      <c r="C6" s="37"/>
      <c r="D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1" t="s">
        <v>19</v>
      </c>
      <c r="T6" s="11">
        <v>2024</v>
      </c>
      <c r="U6" s="18"/>
      <c r="V6" s="18"/>
    </row>
    <row r="7" spans="1:22" ht="12.75" x14ac:dyDescent="0.2">
      <c r="A7" s="11" t="s">
        <v>105</v>
      </c>
      <c r="B7" s="37"/>
      <c r="C7" s="37"/>
      <c r="D7" s="11" t="s">
        <v>102</v>
      </c>
      <c r="E7" s="18" t="s">
        <v>86</v>
      </c>
      <c r="F7" s="11" t="s">
        <v>18</v>
      </c>
      <c r="G7" s="11" t="s">
        <v>7</v>
      </c>
      <c r="H7" s="11" t="s">
        <v>8</v>
      </c>
      <c r="I7" s="11" t="s">
        <v>9</v>
      </c>
      <c r="J7" s="11" t="s">
        <v>10</v>
      </c>
      <c r="K7" s="11" t="s">
        <v>11</v>
      </c>
      <c r="L7" s="11" t="s">
        <v>12</v>
      </c>
      <c r="M7" s="11" t="s">
        <v>13</v>
      </c>
      <c r="N7" s="11" t="s">
        <v>14</v>
      </c>
      <c r="O7" s="11" t="s">
        <v>15</v>
      </c>
      <c r="P7" s="11" t="s">
        <v>16</v>
      </c>
      <c r="Q7" s="11" t="s">
        <v>17</v>
      </c>
      <c r="R7" s="11" t="s">
        <v>18</v>
      </c>
      <c r="S7" s="11" t="s">
        <v>23</v>
      </c>
      <c r="T7" s="11" t="s">
        <v>108</v>
      </c>
      <c r="U7" s="18"/>
      <c r="V7" s="18"/>
    </row>
    <row r="8" spans="1:22" ht="12.75" x14ac:dyDescent="0.2">
      <c r="A8" s="43" t="s">
        <v>106</v>
      </c>
      <c r="B8" s="46"/>
      <c r="C8" s="43"/>
      <c r="D8" s="46"/>
      <c r="E8" s="47" t="s">
        <v>87</v>
      </c>
      <c r="F8" s="43">
        <v>2023</v>
      </c>
      <c r="G8" s="43">
        <v>2024</v>
      </c>
      <c r="H8" s="43">
        <v>2024</v>
      </c>
      <c r="I8" s="43">
        <v>2024</v>
      </c>
      <c r="J8" s="43">
        <v>2024</v>
      </c>
      <c r="K8" s="43">
        <v>2024</v>
      </c>
      <c r="L8" s="43">
        <v>2024</v>
      </c>
      <c r="M8" s="43">
        <v>2024</v>
      </c>
      <c r="N8" s="43">
        <v>2024</v>
      </c>
      <c r="O8" s="43">
        <v>2024</v>
      </c>
      <c r="P8" s="43">
        <v>2024</v>
      </c>
      <c r="Q8" s="43">
        <v>2024</v>
      </c>
      <c r="R8" s="43">
        <v>2024</v>
      </c>
      <c r="S8" s="42"/>
      <c r="T8" s="42"/>
      <c r="U8" s="18"/>
      <c r="V8" s="18"/>
    </row>
    <row r="9" spans="1:22" ht="12.75" x14ac:dyDescent="0.2">
      <c r="B9" s="115" t="s">
        <v>3683</v>
      </c>
      <c r="C9" s="11"/>
      <c r="D9" s="37"/>
      <c r="E9" s="1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9"/>
      <c r="U9" s="18"/>
      <c r="V9" s="18"/>
    </row>
    <row r="10" spans="1:22" ht="12.75" x14ac:dyDescent="0.2">
      <c r="A10" s="41">
        <v>1</v>
      </c>
      <c r="B10" s="70" t="s">
        <v>99</v>
      </c>
      <c r="D10" s="16" t="s">
        <v>104</v>
      </c>
      <c r="F10" s="26">
        <f>+'SCHG1-10'!E43</f>
        <v>15381575.261088327</v>
      </c>
      <c r="G10" s="26">
        <f>+'SCHG1-10'!F43</f>
        <v>15749388.844217665</v>
      </c>
      <c r="H10" s="26">
        <f>+'SCHG1-10'!G43</f>
        <v>16097637.960843533</v>
      </c>
      <c r="I10" s="26">
        <f>+'SCHG1-10'!H43</f>
        <v>16489974.184168708</v>
      </c>
      <c r="J10" s="26">
        <f>+'SCHG1-10'!I43</f>
        <v>16892727.828833744</v>
      </c>
      <c r="K10" s="26">
        <f>+'SCHG1-10'!J43</f>
        <v>17678108.069766752</v>
      </c>
      <c r="L10" s="26">
        <f>+'SCHG1-10'!K43</f>
        <v>20154656.637953352</v>
      </c>
      <c r="M10" s="26">
        <f>+'SCHG1-10'!L43</f>
        <v>21126252.751590673</v>
      </c>
      <c r="N10" s="26">
        <f>+'SCHG1-10'!M43</f>
        <v>21595258.374318138</v>
      </c>
      <c r="O10" s="26">
        <f>+'SCHG1-10'!N43</f>
        <v>22083745.898863632</v>
      </c>
      <c r="P10" s="26">
        <f>+'SCHG1-10'!O43</f>
        <v>22663329.803772729</v>
      </c>
      <c r="Q10" s="26">
        <f>+'SCHG1-10'!P43</f>
        <v>23107939.38475455</v>
      </c>
      <c r="R10" s="26">
        <f>+'SCHG1-10'!Q43</f>
        <v>23701574.900950912</v>
      </c>
      <c r="S10" s="39">
        <f>AVERAGE(F10:R10)</f>
        <v>19440166.915470976</v>
      </c>
    </row>
    <row r="11" spans="1:22" ht="12.75" x14ac:dyDescent="0.2">
      <c r="A11" s="41">
        <v>2</v>
      </c>
      <c r="B11" s="71" t="s">
        <v>100</v>
      </c>
      <c r="D11" s="11"/>
      <c r="E11" s="48">
        <v>0.10100000000000001</v>
      </c>
      <c r="F11" s="68"/>
      <c r="G11" s="68">
        <f>+F10*$E$11/12</f>
        <v>129461.59178082675</v>
      </c>
      <c r="H11" s="68">
        <f t="shared" ref="H11:R11" si="0">+G10*$E$11/12</f>
        <v>132557.35610549871</v>
      </c>
      <c r="I11" s="68">
        <f t="shared" si="0"/>
        <v>135488.45283709976</v>
      </c>
      <c r="J11" s="68">
        <f t="shared" si="0"/>
        <v>138790.61605008662</v>
      </c>
      <c r="K11" s="68">
        <f t="shared" si="0"/>
        <v>142180.45922601735</v>
      </c>
      <c r="L11" s="68">
        <f t="shared" si="0"/>
        <v>148790.74292053684</v>
      </c>
      <c r="M11" s="68">
        <f t="shared" si="0"/>
        <v>169635.02670277408</v>
      </c>
      <c r="N11" s="68">
        <f t="shared" si="0"/>
        <v>177812.62732588817</v>
      </c>
      <c r="O11" s="68">
        <f t="shared" si="0"/>
        <v>181760.09131717766</v>
      </c>
      <c r="P11" s="68">
        <f t="shared" si="0"/>
        <v>185871.52798210224</v>
      </c>
      <c r="Q11" s="68">
        <f t="shared" si="0"/>
        <v>190749.69251508717</v>
      </c>
      <c r="R11" s="68">
        <f t="shared" si="0"/>
        <v>194491.82315501745</v>
      </c>
      <c r="T11" s="113">
        <f>SUM(G11:S11)</f>
        <v>1927590.0079181129</v>
      </c>
    </row>
    <row r="12" spans="1:22" ht="12.75" x14ac:dyDescent="0.2">
      <c r="A12" s="41">
        <v>3</v>
      </c>
      <c r="B12" s="70" t="s">
        <v>111</v>
      </c>
      <c r="C12" s="14"/>
      <c r="D12" s="16" t="s">
        <v>103</v>
      </c>
      <c r="F12" s="114">
        <f>+'SCHG1-12 '!E36</f>
        <v>6058634.4224653952</v>
      </c>
      <c r="G12" s="114">
        <f>+'SCHG1-12 '!F36</f>
        <v>6188096.0142462216</v>
      </c>
      <c r="H12" s="114">
        <f>+'SCHG1-12 '!G36</f>
        <v>6320653.3703517206</v>
      </c>
      <c r="I12" s="114">
        <f>+'SCHG1-12 '!H36</f>
        <v>6456141.8231888199</v>
      </c>
      <c r="J12" s="114">
        <f>+'SCHG1-12 '!I36</f>
        <v>6594932.4392389068</v>
      </c>
      <c r="K12" s="114">
        <f>+'SCHG1-12 '!J36</f>
        <v>6749791.7884649243</v>
      </c>
      <c r="L12" s="114">
        <f>+'SCHG1-12 '!K36</f>
        <v>6906120.1813854612</v>
      </c>
      <c r="M12" s="114">
        <f>+'SCHG1-12 '!L36</f>
        <v>7098237.208088235</v>
      </c>
      <c r="N12" s="114">
        <f>+'SCHG1-12 '!M36</f>
        <v>7276049.8354141228</v>
      </c>
      <c r="O12" s="114">
        <f>+'SCHG1-12 '!N36</f>
        <v>7457809.9267313005</v>
      </c>
      <c r="P12" s="114">
        <f>+'SCHG1-12 '!O36</f>
        <v>7646071.4547134032</v>
      </c>
      <c r="Q12" s="114">
        <f>+'SCHG1-12 '!P36</f>
        <v>7836821.1472284906</v>
      </c>
      <c r="R12" s="114">
        <f>+'SCHG1-12 '!Q36</f>
        <v>8108218.9703835081</v>
      </c>
      <c r="S12" s="39">
        <f>AVERAGE(F12:R12)</f>
        <v>6976736.8139923476</v>
      </c>
      <c r="U12" s="18"/>
      <c r="V12" s="18"/>
    </row>
    <row r="13" spans="1:22" ht="12.75" x14ac:dyDescent="0.2"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22" ht="12.75" x14ac:dyDescent="0.2">
      <c r="A14" s="41">
        <f>+A12+1</f>
        <v>4</v>
      </c>
      <c r="B14" s="70" t="s">
        <v>109</v>
      </c>
      <c r="D14" s="16"/>
      <c r="F14" s="26">
        <f>+'2023 2024 Retirements'!V67</f>
        <v>975145.69000000006</v>
      </c>
      <c r="G14" s="26">
        <f>'2023 2024 Retirements'!$V$106*'Late Exhibit 15 Orig'!G14/'2023 2024 Retirements'!$T$94</f>
        <v>31201.365451841597</v>
      </c>
      <c r="H14" s="26">
        <f>'2023 2024 Retirements'!$V$106*'Late Exhibit 15 Orig'!H14/'2023 2024 Retirements'!$T$94</f>
        <v>29541.72563089872</v>
      </c>
      <c r="I14" s="26">
        <f>'2023 2024 Retirements'!$V$106*'Late Exhibit 15 Orig'!I14/'2023 2024 Retirements'!$T$94</f>
        <v>33281.603631422848</v>
      </c>
      <c r="J14" s="26">
        <f>'2023 2024 Retirements'!$V$106*'Late Exhibit 15 Orig'!J14/'2023 2024 Retirements'!$T$94</f>
        <v>34165.306097018103</v>
      </c>
      <c r="K14" s="26">
        <f>'2023 2024 Retirements'!$V$106*'Late Exhibit 15 Orig'!K14/'2023 2024 Retirements'!$T$94</f>
        <v>66623.248949969086</v>
      </c>
      <c r="L14" s="26">
        <f>'2023 2024 Retirements'!$V$106*'Late Exhibit 15 Orig'!L14/'2023 2024 Retirements'!$T$94</f>
        <v>210083.85899672713</v>
      </c>
      <c r="M14" s="26">
        <f>'2023 2024 Retirements'!$V$106*'Late Exhibit 15 Orig'!M14/'2023 2024 Retirements'!$T$94</f>
        <v>82419.809391669172</v>
      </c>
      <c r="N14" s="26">
        <f>'2023 2024 Retirements'!$V$106*'Late Exhibit 15 Orig'!N14/'2023 2024 Retirements'!$T$94</f>
        <v>39785.414418864246</v>
      </c>
      <c r="O14" s="26">
        <f>'2023 2024 Retirements'!$V$106*'Late Exhibit 15 Orig'!O14/'2023 2024 Retirements'!$T$94</f>
        <v>41438.050336084998</v>
      </c>
      <c r="P14" s="26">
        <f>'2023 2024 Retirements'!$V$106*'Late Exhibit 15 Orig'!P14/'2023 2024 Retirements'!$T$94</f>
        <v>49165.691688757222</v>
      </c>
      <c r="Q14" s="26">
        <f>'2023 2024 Retirements'!$V$106*'Late Exhibit 15 Orig'!Q14/'2023 2024 Retirements'!$T$94</f>
        <v>37715.915496045585</v>
      </c>
      <c r="R14" s="26">
        <f>'2023 2024 Retirements'!$V$106*'Late Exhibit 15 Orig'!R14/'2023 2024 Retirements'!$T$94</f>
        <v>50357.679910701219</v>
      </c>
      <c r="S14" s="39"/>
      <c r="T14" s="113">
        <f>SUM(G14:S14)</f>
        <v>705779.67</v>
      </c>
    </row>
    <row r="15" spans="1:22" ht="12.75" x14ac:dyDescent="0.2">
      <c r="A15" s="41">
        <f>+A14+1</f>
        <v>5</v>
      </c>
      <c r="B15" s="70" t="s">
        <v>110</v>
      </c>
      <c r="D15" s="16"/>
      <c r="F15" s="26">
        <f>SUM($F$14:F14)</f>
        <v>975145.69000000006</v>
      </c>
      <c r="G15" s="26">
        <f>SUM($F$14:G14)</f>
        <v>1006347.0554518417</v>
      </c>
      <c r="H15" s="26">
        <f>SUM($F$14:H14)</f>
        <v>1035888.7810827404</v>
      </c>
      <c r="I15" s="26">
        <f>SUM($F$14:I14)</f>
        <v>1069170.3847141631</v>
      </c>
      <c r="J15" s="26">
        <f>SUM($F$14:J14)</f>
        <v>1103335.6908111812</v>
      </c>
      <c r="K15" s="26">
        <f>SUM($F$14:K14)</f>
        <v>1169958.9397611504</v>
      </c>
      <c r="L15" s="26">
        <f>SUM($F$14:L14)</f>
        <v>1380042.7987578774</v>
      </c>
      <c r="M15" s="26">
        <f>SUM($F$14:M14)</f>
        <v>1462462.6081495467</v>
      </c>
      <c r="N15" s="26">
        <f>SUM($F$14:N14)</f>
        <v>1502248.022568411</v>
      </c>
      <c r="O15" s="26">
        <f>SUM($F$14:O14)</f>
        <v>1543686.072904496</v>
      </c>
      <c r="P15" s="26">
        <f>SUM($F$14:P14)</f>
        <v>1592851.7645932531</v>
      </c>
      <c r="Q15" s="26">
        <f>SUM($F$14:Q14)</f>
        <v>1630567.6800892986</v>
      </c>
      <c r="R15" s="26">
        <f>SUM($F$14:R14)</f>
        <v>1680925.3599999999</v>
      </c>
      <c r="S15" s="39">
        <f>AVERAGE(F15:R15)</f>
        <v>1319433.1422218431</v>
      </c>
    </row>
    <row r="16" spans="1:22" ht="12.75" x14ac:dyDescent="0.2">
      <c r="B16" s="70"/>
      <c r="D16" s="1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39"/>
    </row>
    <row r="17" spans="1:20" ht="12.75" x14ac:dyDescent="0.2">
      <c r="A17" s="41">
        <f>+A15+1</f>
        <v>6</v>
      </c>
      <c r="B17" s="70" t="s">
        <v>3689</v>
      </c>
      <c r="D17" s="16"/>
      <c r="F17" s="26">
        <f>+'2023 2024 Retirements'!V$72</f>
        <v>22468.025900000008</v>
      </c>
      <c r="G17" s="26">
        <f>+'2023 2024 Retirements'!$V$111*G14/'2023 2024 Retirements'!$V$106</f>
        <v>-1961.0493214701096</v>
      </c>
      <c r="H17" s="26">
        <f>+'2023 2024 Retirements'!$V$111*H14/'2023 2024 Retirements'!$V$106</f>
        <v>-1856.7386447541103</v>
      </c>
      <c r="I17" s="26">
        <f>+'2023 2024 Retirements'!$V$111*I14/'2023 2024 Retirements'!$V$106</f>
        <v>-2091.79519145008</v>
      </c>
      <c r="J17" s="26">
        <f>+'2023 2024 Retirements'!$V$111*J14/'2023 2024 Retirements'!$V$106</f>
        <v>-2147.3371235239138</v>
      </c>
      <c r="K17" s="26">
        <f>+'2023 2024 Retirements'!$V$111*K14/'2023 2024 Retirements'!$V$106</f>
        <v>-4187.3640866495998</v>
      </c>
      <c r="L17" s="26">
        <f>+'2023 2024 Retirements'!$V$111*L14/'2023 2024 Retirements'!$V$106</f>
        <v>-13204.063449506419</v>
      </c>
      <c r="M17" s="26">
        <f>+'2023 2024 Retirements'!$V$111*M14/'2023 2024 Retirements'!$V$106</f>
        <v>-5180.1999349258849</v>
      </c>
      <c r="N17" s="26">
        <f>+'2023 2024 Retirements'!$V$111*N14/'2023 2024 Retirements'!$V$106</f>
        <v>-2500.5687674452661</v>
      </c>
      <c r="O17" s="26">
        <f>+'2023 2024 Retirements'!$V$111*O14/'2023 2024 Retirements'!$V$106</f>
        <v>-2604.4392390470657</v>
      </c>
      <c r="P17" s="26">
        <f>+'2023 2024 Retirements'!$V$111*P14/'2023 2024 Retirements'!$V$106</f>
        <v>-3090.1322724052507</v>
      </c>
      <c r="Q17" s="26">
        <f>+'2023 2024 Retirements'!$V$111*Q14/'2023 2024 Retirements'!$V$106</f>
        <v>-2370.4978747261425</v>
      </c>
      <c r="R17" s="26">
        <f>+'2023 2024 Retirements'!$V$111*R14/'2023 2024 Retirements'!$V$106</f>
        <v>-3165.0503940961612</v>
      </c>
      <c r="S17" s="39"/>
      <c r="T17" s="113">
        <f>SUM(G17:S17)</f>
        <v>-44359.236300000004</v>
      </c>
    </row>
    <row r="18" spans="1:20" ht="12.75" x14ac:dyDescent="0.2">
      <c r="A18" s="41">
        <f>+A17+1</f>
        <v>7</v>
      </c>
      <c r="B18" s="70" t="s">
        <v>3688</v>
      </c>
      <c r="D18" s="16"/>
      <c r="F18" s="26">
        <f>SUM($F17:F17)</f>
        <v>22468.025900000008</v>
      </c>
      <c r="G18" s="26">
        <f>SUM($F17:G17)</f>
        <v>20506.976578529899</v>
      </c>
      <c r="H18" s="26">
        <f>SUM($F17:H17)</f>
        <v>18650.237933775788</v>
      </c>
      <c r="I18" s="26">
        <f>SUM($F17:I17)</f>
        <v>16558.442742325708</v>
      </c>
      <c r="J18" s="26">
        <f>SUM($F17:J17)</f>
        <v>14411.105618801794</v>
      </c>
      <c r="K18" s="26">
        <f>SUM($F17:K17)</f>
        <v>10223.741532152195</v>
      </c>
      <c r="L18" s="26">
        <f>SUM($F17:L17)</f>
        <v>-2980.3219173542238</v>
      </c>
      <c r="M18" s="26">
        <f>SUM($F17:M17)</f>
        <v>-8160.5218522801088</v>
      </c>
      <c r="N18" s="26">
        <f>SUM($F17:N17)</f>
        <v>-10661.090619725375</v>
      </c>
      <c r="O18" s="26">
        <f>SUM($F17:O17)</f>
        <v>-13265.529858772441</v>
      </c>
      <c r="P18" s="26">
        <f>SUM($F17:P17)</f>
        <v>-16355.662131177691</v>
      </c>
      <c r="Q18" s="26">
        <f>SUM($F17:Q17)</f>
        <v>-18726.160005903832</v>
      </c>
      <c r="R18" s="26">
        <f>SUM($F17:R17)</f>
        <v>-21891.210399999993</v>
      </c>
      <c r="S18" s="39">
        <f>AVERAGE(F18:R18)</f>
        <v>829.07950156705556</v>
      </c>
    </row>
    <row r="19" spans="1:20" ht="12.75" x14ac:dyDescent="0.2"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39"/>
    </row>
    <row r="20" spans="1:20" ht="12.75" x14ac:dyDescent="0.2">
      <c r="A20" s="41">
        <f>+A18+1</f>
        <v>8</v>
      </c>
      <c r="B20" s="70" t="s">
        <v>127</v>
      </c>
      <c r="D20" s="16"/>
      <c r="E20" s="48"/>
      <c r="F20" s="26">
        <f t="shared" ref="F20:R20" si="1">F10-F15</f>
        <v>14406429.571088327</v>
      </c>
      <c r="G20" s="26">
        <f t="shared" si="1"/>
        <v>14743041.788765823</v>
      </c>
      <c r="H20" s="26">
        <f t="shared" si="1"/>
        <v>15061749.179760793</v>
      </c>
      <c r="I20" s="26">
        <f t="shared" si="1"/>
        <v>15420803.799454544</v>
      </c>
      <c r="J20" s="26">
        <f t="shared" si="1"/>
        <v>15789392.138022562</v>
      </c>
      <c r="K20" s="26">
        <f t="shared" si="1"/>
        <v>16508149.130005602</v>
      </c>
      <c r="L20" s="26">
        <f t="shared" si="1"/>
        <v>18774613.839195475</v>
      </c>
      <c r="M20" s="26">
        <f t="shared" si="1"/>
        <v>19663790.143441126</v>
      </c>
      <c r="N20" s="26">
        <f t="shared" si="1"/>
        <v>20093010.351749726</v>
      </c>
      <c r="O20" s="26">
        <f t="shared" si="1"/>
        <v>20540059.825959135</v>
      </c>
      <c r="P20" s="26">
        <f t="shared" si="1"/>
        <v>21070478.039179474</v>
      </c>
      <c r="Q20" s="26">
        <f t="shared" si="1"/>
        <v>21477371.704665251</v>
      </c>
      <c r="R20" s="26">
        <f t="shared" si="1"/>
        <v>22020649.540950913</v>
      </c>
      <c r="S20" s="39">
        <f>AVERAGE(F20:R20)</f>
        <v>18120733.773249134</v>
      </c>
    </row>
    <row r="21" spans="1:20" ht="12.75" x14ac:dyDescent="0.2">
      <c r="A21" s="41">
        <f t="shared" ref="A21:A24" si="2">+A20+1</f>
        <v>9</v>
      </c>
      <c r="B21" s="70" t="s">
        <v>3690</v>
      </c>
      <c r="D21" s="16"/>
      <c r="E21" s="48"/>
      <c r="F21" s="26">
        <f>+F12-F15+F18</f>
        <v>5105956.7583653945</v>
      </c>
      <c r="G21" s="26">
        <f t="shared" ref="G21:R21" si="3">+G12-G15+G18</f>
        <v>5202255.9353729095</v>
      </c>
      <c r="H21" s="26">
        <f t="shared" si="3"/>
        <v>5303414.827202756</v>
      </c>
      <c r="I21" s="26">
        <f t="shared" si="3"/>
        <v>5403529.8812169824</v>
      </c>
      <c r="J21" s="26">
        <f t="shared" si="3"/>
        <v>5506007.8540465273</v>
      </c>
      <c r="K21" s="26">
        <f t="shared" si="3"/>
        <v>5590056.5902359262</v>
      </c>
      <c r="L21" s="26">
        <f t="shared" si="3"/>
        <v>5523097.0607102299</v>
      </c>
      <c r="M21" s="26">
        <f t="shared" si="3"/>
        <v>5627614.0780864088</v>
      </c>
      <c r="N21" s="26">
        <f t="shared" si="3"/>
        <v>5763140.7222259864</v>
      </c>
      <c r="O21" s="26">
        <f t="shared" si="3"/>
        <v>5900858.3239680314</v>
      </c>
      <c r="P21" s="26">
        <f t="shared" si="3"/>
        <v>6036864.0279889731</v>
      </c>
      <c r="Q21" s="26">
        <f t="shared" si="3"/>
        <v>6187527.3071332881</v>
      </c>
      <c r="R21" s="26">
        <f t="shared" si="3"/>
        <v>6405402.3999835085</v>
      </c>
      <c r="S21" s="39">
        <f>AVERAGE(F21:R21)</f>
        <v>5658132.7512720712</v>
      </c>
    </row>
    <row r="22" spans="1:20" ht="12.75" x14ac:dyDescent="0.2">
      <c r="A22" s="41">
        <f t="shared" si="2"/>
        <v>10</v>
      </c>
      <c r="B22" s="71" t="s">
        <v>107</v>
      </c>
      <c r="E22" s="48">
        <v>0.10100000000000001</v>
      </c>
      <c r="F22" s="68"/>
      <c r="G22" s="68">
        <f>+F20*$E$11/12</f>
        <v>121254.11555666009</v>
      </c>
      <c r="H22" s="68">
        <f t="shared" ref="H22:R22" si="4">+G20*$E$11/12</f>
        <v>124087.26838877902</v>
      </c>
      <c r="I22" s="68">
        <f t="shared" si="4"/>
        <v>126769.72226298669</v>
      </c>
      <c r="J22" s="68">
        <f t="shared" si="4"/>
        <v>129791.76531207575</v>
      </c>
      <c r="K22" s="68">
        <f t="shared" si="4"/>
        <v>132894.05049502323</v>
      </c>
      <c r="L22" s="68">
        <f t="shared" si="4"/>
        <v>138943.58851088051</v>
      </c>
      <c r="M22" s="68">
        <f t="shared" si="4"/>
        <v>158019.66647989527</v>
      </c>
      <c r="N22" s="68">
        <f t="shared" si="4"/>
        <v>165503.56704062948</v>
      </c>
      <c r="O22" s="68">
        <f t="shared" si="4"/>
        <v>169116.17046056021</v>
      </c>
      <c r="P22" s="68">
        <f t="shared" si="4"/>
        <v>172878.83686848939</v>
      </c>
      <c r="Q22" s="68">
        <f t="shared" si="4"/>
        <v>177343.19016309394</v>
      </c>
      <c r="R22" s="68">
        <f t="shared" si="4"/>
        <v>180767.87851426587</v>
      </c>
      <c r="T22" s="113">
        <f>SUM(G22:S22)</f>
        <v>1797369.8200533392</v>
      </c>
    </row>
    <row r="23" spans="1:20" ht="12.75" x14ac:dyDescent="0.2">
      <c r="A23" s="41">
        <f t="shared" si="2"/>
        <v>11</v>
      </c>
      <c r="B23" s="70" t="s">
        <v>132</v>
      </c>
      <c r="G23" s="68">
        <f>+F15*$E$11/12</f>
        <v>8207.4762241666667</v>
      </c>
      <c r="H23" s="68">
        <f t="shared" ref="H23:R23" si="5">+G15*$E$11/12</f>
        <v>8470.0877167196686</v>
      </c>
      <c r="I23" s="68">
        <f t="shared" si="5"/>
        <v>8718.7305741130658</v>
      </c>
      <c r="J23" s="68">
        <f t="shared" si="5"/>
        <v>8998.8507380108731</v>
      </c>
      <c r="K23" s="68">
        <f t="shared" si="5"/>
        <v>9286.4087309941096</v>
      </c>
      <c r="L23" s="68">
        <f t="shared" si="5"/>
        <v>9847.1544096563503</v>
      </c>
      <c r="M23" s="68">
        <f t="shared" si="5"/>
        <v>11615.360222878802</v>
      </c>
      <c r="N23" s="68">
        <f t="shared" si="5"/>
        <v>12309.060285258684</v>
      </c>
      <c r="O23" s="68">
        <f t="shared" si="5"/>
        <v>12643.920856617458</v>
      </c>
      <c r="P23" s="68">
        <f t="shared" si="5"/>
        <v>12992.691113612842</v>
      </c>
      <c r="Q23" s="68">
        <f t="shared" si="5"/>
        <v>13406.502351993215</v>
      </c>
      <c r="R23" s="68">
        <f t="shared" si="5"/>
        <v>13723.944640751599</v>
      </c>
      <c r="T23" s="113">
        <f>SUM(G23:S23)</f>
        <v>130220.18786477334</v>
      </c>
    </row>
    <row r="24" spans="1:20" ht="12.75" x14ac:dyDescent="0.2">
      <c r="A24" s="41">
        <f t="shared" si="2"/>
        <v>12</v>
      </c>
      <c r="B24" s="70" t="s">
        <v>133</v>
      </c>
      <c r="G24" s="68">
        <f>SUM($G23:G23)</f>
        <v>8207.4762241666667</v>
      </c>
      <c r="H24" s="68">
        <f>SUM($G23:H23)</f>
        <v>16677.563940886335</v>
      </c>
      <c r="I24" s="68">
        <f>SUM($G23:I23)</f>
        <v>25396.294514999401</v>
      </c>
      <c r="J24" s="68">
        <f>SUM($G23:J23)</f>
        <v>34395.145253010276</v>
      </c>
      <c r="K24" s="68">
        <f>SUM($G23:K23)</f>
        <v>43681.553984004386</v>
      </c>
      <c r="L24" s="68">
        <f>SUM($G23:L23)</f>
        <v>53528.708393660738</v>
      </c>
      <c r="M24" s="68">
        <f>SUM($G23:M23)</f>
        <v>65144.068616539538</v>
      </c>
      <c r="N24" s="68">
        <f>SUM($G23:N23)</f>
        <v>77453.12890179822</v>
      </c>
      <c r="O24" s="68">
        <f>SUM($G23:O23)</f>
        <v>90097.049758415684</v>
      </c>
      <c r="P24" s="68">
        <f>SUM($G23:P23)</f>
        <v>103089.74087202853</v>
      </c>
      <c r="Q24" s="68">
        <f>SUM($G23:Q23)</f>
        <v>116496.24322402175</v>
      </c>
      <c r="R24" s="68">
        <f>SUM($G23:R23)</f>
        <v>130220.18786477334</v>
      </c>
      <c r="S24" s="39">
        <f>AVERAGE(F24:R24)</f>
        <v>63698.930129025401</v>
      </c>
    </row>
    <row r="26" spans="1:20" ht="12.75" x14ac:dyDescent="0.2">
      <c r="A26" s="41">
        <f>+A24+1</f>
        <v>13</v>
      </c>
      <c r="R26" s="75" t="s">
        <v>3691</v>
      </c>
      <c r="S26" s="39">
        <f>+S10-S20</f>
        <v>1319433.142221842</v>
      </c>
    </row>
    <row r="27" spans="1:20" ht="12.75" x14ac:dyDescent="0.2">
      <c r="A27" s="41">
        <f>+A26+1</f>
        <v>14</v>
      </c>
      <c r="R27" s="75" t="s">
        <v>3695</v>
      </c>
      <c r="S27" s="76">
        <f>+S12-S21</f>
        <v>1318604.0627202764</v>
      </c>
    </row>
    <row r="28" spans="1:20" ht="12.75" x14ac:dyDescent="0.2">
      <c r="A28" s="41">
        <f>+A27+1</f>
        <v>15</v>
      </c>
      <c r="R28" s="75" t="s">
        <v>3696</v>
      </c>
      <c r="S28" s="39">
        <f>+S26-S27</f>
        <v>829.0795015655458</v>
      </c>
    </row>
    <row r="30" spans="1:20" ht="12.75" x14ac:dyDescent="0.2">
      <c r="A30" s="41">
        <f>+A28+1</f>
        <v>16</v>
      </c>
      <c r="R30" s="75" t="s">
        <v>3687</v>
      </c>
      <c r="T30" s="39">
        <f>+T11-T22</f>
        <v>130220.18786477367</v>
      </c>
    </row>
    <row r="31" spans="1:20" ht="12.75" x14ac:dyDescent="0.2">
      <c r="A31" s="41">
        <f>+A30+1</f>
        <v>17</v>
      </c>
      <c r="R31" s="75" t="s">
        <v>134</v>
      </c>
      <c r="T31" s="39">
        <f>S24</f>
        <v>63698.930129025401</v>
      </c>
    </row>
    <row r="32" spans="1:20" ht="12.75" x14ac:dyDescent="0.2">
      <c r="T32" s="39"/>
    </row>
    <row r="33" spans="1:20" ht="12.75" x14ac:dyDescent="0.2">
      <c r="B33" s="115" t="s">
        <v>3684</v>
      </c>
      <c r="C33" s="11"/>
      <c r="D33" s="37"/>
      <c r="E33" s="1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69"/>
    </row>
    <row r="34" spans="1:20" ht="12.75" x14ac:dyDescent="0.2">
      <c r="A34" s="41">
        <f>+A31+1</f>
        <v>18</v>
      </c>
      <c r="B34" s="70" t="s">
        <v>99</v>
      </c>
      <c r="D34" s="16" t="s">
        <v>104</v>
      </c>
      <c r="F34" s="26">
        <f>+'SCHG1-10'!E44</f>
        <v>17803654.690000001</v>
      </c>
      <c r="G34" s="26">
        <f>+'SCHG1-10'!F44</f>
        <v>17803654.690000001</v>
      </c>
      <c r="H34" s="26">
        <f>+'SCHG1-10'!G44</f>
        <v>17803654.690000001</v>
      </c>
      <c r="I34" s="26">
        <f>+'SCHG1-10'!H44</f>
        <v>17803654.690000001</v>
      </c>
      <c r="J34" s="26">
        <f>+'SCHG1-10'!I44</f>
        <v>17803654.690000001</v>
      </c>
      <c r="K34" s="26">
        <f>+'SCHG1-10'!J44</f>
        <v>17803654.690000001</v>
      </c>
      <c r="L34" s="26">
        <f>+'SCHG1-10'!K44</f>
        <v>17803654.690000001</v>
      </c>
      <c r="M34" s="26">
        <f>+'SCHG1-10'!L44</f>
        <v>17803654.690000001</v>
      </c>
      <c r="N34" s="26">
        <f>+'SCHG1-10'!M44</f>
        <v>17803654.690000001</v>
      </c>
      <c r="O34" s="26">
        <f>+'SCHG1-10'!N44</f>
        <v>17803654.690000001</v>
      </c>
      <c r="P34" s="26">
        <f>+'SCHG1-10'!O44</f>
        <v>17803654.690000001</v>
      </c>
      <c r="Q34" s="26">
        <f>+'SCHG1-10'!P44</f>
        <v>17803654.690000001</v>
      </c>
      <c r="R34" s="26">
        <f>+'SCHG1-10'!Q44</f>
        <v>17803654.690000001</v>
      </c>
      <c r="S34" s="39">
        <f>AVERAGE(F34:R34)</f>
        <v>17803654.690000001</v>
      </c>
    </row>
    <row r="35" spans="1:20" ht="12.75" x14ac:dyDescent="0.2">
      <c r="A35" s="41">
        <f>+A34+1</f>
        <v>19</v>
      </c>
      <c r="B35" s="71" t="s">
        <v>100</v>
      </c>
      <c r="D35" s="11"/>
      <c r="E35" s="48">
        <v>7.0999999999999994E-2</v>
      </c>
      <c r="F35" s="68"/>
      <c r="G35" s="68">
        <f>+F34*$E$35/12</f>
        <v>105338.29024916666</v>
      </c>
      <c r="H35" s="68">
        <f t="shared" ref="H35:R35" si="6">+G34*$E$35/12</f>
        <v>105338.29024916666</v>
      </c>
      <c r="I35" s="68">
        <f t="shared" si="6"/>
        <v>105338.29024916666</v>
      </c>
      <c r="J35" s="68">
        <f t="shared" si="6"/>
        <v>105338.29024916666</v>
      </c>
      <c r="K35" s="68">
        <f t="shared" si="6"/>
        <v>105338.29024916666</v>
      </c>
      <c r="L35" s="68">
        <f t="shared" si="6"/>
        <v>105338.29024916666</v>
      </c>
      <c r="M35" s="68">
        <f t="shared" si="6"/>
        <v>105338.29024916666</v>
      </c>
      <c r="N35" s="68">
        <f t="shared" si="6"/>
        <v>105338.29024916666</v>
      </c>
      <c r="O35" s="68">
        <f t="shared" si="6"/>
        <v>105338.29024916666</v>
      </c>
      <c r="P35" s="68">
        <f t="shared" si="6"/>
        <v>105338.29024916666</v>
      </c>
      <c r="Q35" s="68">
        <f t="shared" si="6"/>
        <v>105338.29024916666</v>
      </c>
      <c r="R35" s="68">
        <f t="shared" si="6"/>
        <v>105338.29024916666</v>
      </c>
      <c r="T35" s="113">
        <f>SUM(G35:S35)</f>
        <v>1264059.4829899999</v>
      </c>
    </row>
    <row r="36" spans="1:20" ht="12.75" x14ac:dyDescent="0.2">
      <c r="A36" s="41">
        <f>+A35+1</f>
        <v>20</v>
      </c>
      <c r="B36" s="70" t="s">
        <v>111</v>
      </c>
      <c r="C36" s="14"/>
      <c r="D36" s="16" t="s">
        <v>103</v>
      </c>
      <c r="F36" s="114">
        <f>+'SCHG1-12 '!E37</f>
        <v>8353208.6126399953</v>
      </c>
      <c r="G36" s="114">
        <f>+'SCHG1-12 '!F37</f>
        <v>8458546.9028891623</v>
      </c>
      <c r="H36" s="114">
        <f>+'SCHG1-12 '!G37</f>
        <v>8563885.1931383293</v>
      </c>
      <c r="I36" s="114">
        <f>+'SCHG1-12 '!H37</f>
        <v>8669223.4833874963</v>
      </c>
      <c r="J36" s="114">
        <f>+'SCHG1-12 '!I37</f>
        <v>8774561.7736366633</v>
      </c>
      <c r="K36" s="114">
        <f>+'SCHG1-12 '!J37</f>
        <v>8879900.0638858303</v>
      </c>
      <c r="L36" s="114">
        <f>+'SCHG1-12 '!K37</f>
        <v>8985238.3541349974</v>
      </c>
      <c r="M36" s="114">
        <f>+'SCHG1-12 '!L37</f>
        <v>9090576.6443841644</v>
      </c>
      <c r="N36" s="114">
        <f>+'SCHG1-12 '!M37</f>
        <v>9195914.9346333314</v>
      </c>
      <c r="O36" s="114">
        <f>+'SCHG1-12 '!N37</f>
        <v>9301253.2248824984</v>
      </c>
      <c r="P36" s="114">
        <f>+'SCHG1-12 '!O37</f>
        <v>9406591.5151316654</v>
      </c>
      <c r="Q36" s="114">
        <f>+'SCHG1-12 '!P37</f>
        <v>9511929.8053808324</v>
      </c>
      <c r="R36" s="114">
        <f>+'SCHG1-12 '!Q37</f>
        <v>9617268.0956299994</v>
      </c>
      <c r="S36" s="39">
        <f>AVERAGE(F36:R36)</f>
        <v>8985238.3541349992</v>
      </c>
    </row>
    <row r="37" spans="1:20" ht="12.75" x14ac:dyDescent="0.2"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20" ht="12.75" x14ac:dyDescent="0.2">
      <c r="A38" s="41">
        <f>+A36+1</f>
        <v>21</v>
      </c>
      <c r="B38" s="70" t="s">
        <v>109</v>
      </c>
      <c r="D38" s="16"/>
      <c r="F38" s="26">
        <f>+'2023 2024 Retirements'!W67</f>
        <v>731671.34</v>
      </c>
      <c r="G38" s="26">
        <f>'2023 2024 Retirements'!$W$106*'Late Exhibit 15 Orig'!G$14/'2023 2024 Retirements'!$T$94</f>
        <v>26811.737820255908</v>
      </c>
      <c r="H38" s="26">
        <f>'2023 2024 Retirements'!$W$106*'Late Exhibit 15 Orig'!H$14/'2023 2024 Retirements'!$T$94</f>
        <v>25385.5878069221</v>
      </c>
      <c r="I38" s="26">
        <f>'2023 2024 Retirements'!$W$106*'Late Exhibit 15 Orig'!I$14/'2023 2024 Retirements'!$T$94</f>
        <v>28599.313455710253</v>
      </c>
      <c r="J38" s="26">
        <f>'2023 2024 Retirements'!$W$106*'Late Exhibit 15 Orig'!J$14/'2023 2024 Retirements'!$T$94</f>
        <v>29358.690440516388</v>
      </c>
      <c r="K38" s="26">
        <f>'2023 2024 Retirements'!$W$106*'Late Exhibit 15 Orig'!K$14/'2023 2024 Retirements'!$T$94</f>
        <v>57250.221511532567</v>
      </c>
      <c r="L38" s="26">
        <f>'2023 2024 Retirements'!$W$106*'Late Exhibit 15 Orig'!L$14/'2023 2024 Retirements'!$T$94</f>
        <v>180527.78351581402</v>
      </c>
      <c r="M38" s="26">
        <f>'2023 2024 Retirements'!$W$106*'Late Exhibit 15 Orig'!M$14/'2023 2024 Retirements'!$T$94</f>
        <v>70824.410682144357</v>
      </c>
      <c r="N38" s="26">
        <f>'2023 2024 Retirements'!$W$106*'Late Exhibit 15 Orig'!N$14/'2023 2024 Retirements'!$T$94</f>
        <v>34188.122379299806</v>
      </c>
      <c r="O38" s="26">
        <f>'2023 2024 Retirements'!$W$106*'Late Exhibit 15 Orig'!O$14/'2023 2024 Retirements'!$T$94</f>
        <v>35608.253847368149</v>
      </c>
      <c r="P38" s="26">
        <f>'2023 2024 Retirements'!$W$106*'Late Exhibit 15 Orig'!P$14/'2023 2024 Retirements'!$T$94</f>
        <v>42248.716241124901</v>
      </c>
      <c r="Q38" s="26">
        <f>'2023 2024 Retirements'!$W$106*'Late Exhibit 15 Orig'!Q$14/'2023 2024 Retirements'!$T$94</f>
        <v>32409.775126402867</v>
      </c>
      <c r="R38" s="26">
        <f>'2023 2024 Retirements'!$W$106*'Late Exhibit 15 Orig'!R$14/'2023 2024 Retirements'!$T$94</f>
        <v>43273.007172908765</v>
      </c>
      <c r="S38" s="39"/>
      <c r="T38" s="113">
        <f>SUM(G38:S38)</f>
        <v>606485.62000000011</v>
      </c>
    </row>
    <row r="39" spans="1:20" ht="12.75" x14ac:dyDescent="0.2">
      <c r="A39" s="41">
        <f>+A38+1</f>
        <v>22</v>
      </c>
      <c r="B39" s="70" t="s">
        <v>110</v>
      </c>
      <c r="D39" s="16"/>
      <c r="F39" s="26">
        <f>SUM($F38:F38)</f>
        <v>731671.34</v>
      </c>
      <c r="G39" s="26">
        <f>SUM($F38:G38)</f>
        <v>758483.07782025589</v>
      </c>
      <c r="H39" s="26">
        <f>SUM($F38:H38)</f>
        <v>783868.66562717804</v>
      </c>
      <c r="I39" s="26">
        <f>SUM($F38:I38)</f>
        <v>812467.97908288834</v>
      </c>
      <c r="J39" s="26">
        <f>SUM($F38:J38)</f>
        <v>841826.66952340468</v>
      </c>
      <c r="K39" s="26">
        <f>SUM($F38:K38)</f>
        <v>899076.89103493723</v>
      </c>
      <c r="L39" s="26">
        <f>SUM($F38:L38)</f>
        <v>1079604.6745507512</v>
      </c>
      <c r="M39" s="26">
        <f>SUM($F38:M38)</f>
        <v>1150429.0852328956</v>
      </c>
      <c r="N39" s="26">
        <f>SUM($F38:N38)</f>
        <v>1184617.2076121953</v>
      </c>
      <c r="O39" s="26">
        <f>SUM($F38:O38)</f>
        <v>1220225.4614595633</v>
      </c>
      <c r="P39" s="26">
        <f>SUM($F38:P38)</f>
        <v>1262474.1777006881</v>
      </c>
      <c r="Q39" s="26">
        <f>SUM($F38:Q38)</f>
        <v>1294883.9528270911</v>
      </c>
      <c r="R39" s="26">
        <f>SUM($F38:R38)</f>
        <v>1338156.96</v>
      </c>
      <c r="S39" s="39">
        <f>AVERAGE(F39:R39)</f>
        <v>1027522.0109593727</v>
      </c>
    </row>
    <row r="40" spans="1:20" ht="12.75" x14ac:dyDescent="0.2">
      <c r="B40" s="70"/>
      <c r="D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39"/>
    </row>
    <row r="41" spans="1:20" ht="12.75" x14ac:dyDescent="0.2">
      <c r="A41" s="41">
        <f>+A39+1</f>
        <v>23</v>
      </c>
      <c r="B41" s="70" t="s">
        <v>3689</v>
      </c>
      <c r="D41" s="16"/>
      <c r="F41" s="26">
        <f>+'2023 2024 Retirements'!W$72</f>
        <v>80483.847399999999</v>
      </c>
      <c r="G41" s="26">
        <f>+'2023 2024 Retirements'!$W$111*G38/'2023 2024 Retirements'!$W$106</f>
        <v>2949.2911602281501</v>
      </c>
      <c r="H41" s="26">
        <f>+'2023 2024 Retirements'!$W$111*H38/'2023 2024 Retirements'!$W$106</f>
        <v>2792.4146587614309</v>
      </c>
      <c r="I41" s="26">
        <f>+'2023 2024 Retirements'!$W$111*I38/'2023 2024 Retirements'!$W$106</f>
        <v>3145.9244801281279</v>
      </c>
      <c r="J41" s="26">
        <f>+'2023 2024 Retirements'!$W$111*J38/'2023 2024 Retirements'!$W$106</f>
        <v>3229.4559484568031</v>
      </c>
      <c r="K41" s="26">
        <f>+'2023 2024 Retirements'!$W$111*K38/'2023 2024 Retirements'!$W$106</f>
        <v>6297.5243662685825</v>
      </c>
      <c r="L41" s="26">
        <f>+'2023 2024 Retirements'!$W$111*L38/'2023 2024 Retirements'!$W$106</f>
        <v>19858.056186739545</v>
      </c>
      <c r="M41" s="26">
        <f>+'2023 2024 Retirements'!$W$111*M38/'2023 2024 Retirements'!$W$106</f>
        <v>7790.6851750358792</v>
      </c>
      <c r="N41" s="26">
        <f>+'2023 2024 Retirements'!$W$111*N38/'2023 2024 Retirements'!$W$106</f>
        <v>3760.693461722979</v>
      </c>
      <c r="O41" s="26">
        <f>+'2023 2024 Retirements'!$W$111*O38/'2023 2024 Retirements'!$W$106</f>
        <v>3916.9079232104964</v>
      </c>
      <c r="P41" s="26">
        <f>+'2023 2024 Retirements'!$W$111*P38/'2023 2024 Retirements'!$W$106</f>
        <v>4647.3587865237387</v>
      </c>
      <c r="Q41" s="26">
        <f>+'2023 2024 Retirements'!$W$111*Q38/'2023 2024 Retirements'!$W$106</f>
        <v>3565.0752639043158</v>
      </c>
      <c r="R41" s="26">
        <f>+'2023 2024 Retirements'!$W$111*R38/'2023 2024 Retirements'!$W$106</f>
        <v>4760.0307890199647</v>
      </c>
      <c r="S41" s="39"/>
      <c r="T41" s="113">
        <f>SUM(G41:S41)</f>
        <v>66713.418200000015</v>
      </c>
    </row>
    <row r="42" spans="1:20" ht="12.75" x14ac:dyDescent="0.2">
      <c r="A42" s="41">
        <f>+A41+1</f>
        <v>24</v>
      </c>
      <c r="B42" s="70" t="s">
        <v>3688</v>
      </c>
      <c r="D42" s="16"/>
      <c r="F42" s="26">
        <f>SUM($F41:F41)</f>
        <v>80483.847399999999</v>
      </c>
      <c r="G42" s="26">
        <f>SUM($F41:G41)</f>
        <v>83433.138560228152</v>
      </c>
      <c r="H42" s="26">
        <f>SUM($F41:H41)</f>
        <v>86225.553218989589</v>
      </c>
      <c r="I42" s="26">
        <f>SUM($F41:I41)</f>
        <v>89371.47769911772</v>
      </c>
      <c r="J42" s="26">
        <f>SUM($F41:J41)</f>
        <v>92600.933647574522</v>
      </c>
      <c r="K42" s="26">
        <f>SUM($F41:K41)</f>
        <v>98898.458013843105</v>
      </c>
      <c r="L42" s="26">
        <f>SUM($F41:L41)</f>
        <v>118756.51420058265</v>
      </c>
      <c r="M42" s="26">
        <f>SUM($F41:M41)</f>
        <v>126547.19937561853</v>
      </c>
      <c r="N42" s="26">
        <f>SUM($F41:N41)</f>
        <v>130307.89283734151</v>
      </c>
      <c r="O42" s="26">
        <f>SUM($F41:O41)</f>
        <v>134224.800760552</v>
      </c>
      <c r="P42" s="26">
        <f>SUM($F41:P41)</f>
        <v>138872.15954707575</v>
      </c>
      <c r="Q42" s="26">
        <f>SUM($F41:Q41)</f>
        <v>142437.23481098007</v>
      </c>
      <c r="R42" s="26">
        <f>SUM($F41:R41)</f>
        <v>147197.26560000004</v>
      </c>
      <c r="S42" s="39">
        <f>AVERAGE(F42:R42)</f>
        <v>113027.42120553105</v>
      </c>
    </row>
    <row r="43" spans="1:20" ht="12.75" x14ac:dyDescent="0.2"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39"/>
    </row>
    <row r="44" spans="1:20" ht="12.75" x14ac:dyDescent="0.2">
      <c r="A44" s="41">
        <f>+A42+1</f>
        <v>25</v>
      </c>
      <c r="B44" s="70" t="s">
        <v>127</v>
      </c>
      <c r="D44" s="16"/>
      <c r="E44" s="48"/>
      <c r="F44" s="26">
        <f t="shared" ref="F44:R44" si="7">F34-F39</f>
        <v>17071983.350000001</v>
      </c>
      <c r="G44" s="26">
        <f t="shared" si="7"/>
        <v>17045171.612179745</v>
      </c>
      <c r="H44" s="26">
        <f t="shared" si="7"/>
        <v>17019786.024372824</v>
      </c>
      <c r="I44" s="26">
        <f t="shared" si="7"/>
        <v>16991186.710917111</v>
      </c>
      <c r="J44" s="26">
        <f t="shared" si="7"/>
        <v>16961828.020476598</v>
      </c>
      <c r="K44" s="26">
        <f t="shared" si="7"/>
        <v>16904577.798965063</v>
      </c>
      <c r="L44" s="26">
        <f t="shared" si="7"/>
        <v>16724050.01544925</v>
      </c>
      <c r="M44" s="26">
        <f t="shared" si="7"/>
        <v>16653225.604767106</v>
      </c>
      <c r="N44" s="26">
        <f t="shared" si="7"/>
        <v>16619037.482387805</v>
      </c>
      <c r="O44" s="26">
        <f t="shared" si="7"/>
        <v>16583429.228540437</v>
      </c>
      <c r="P44" s="26">
        <f t="shared" si="7"/>
        <v>16541180.512299314</v>
      </c>
      <c r="Q44" s="26">
        <f t="shared" si="7"/>
        <v>16508770.737172911</v>
      </c>
      <c r="R44" s="26">
        <f t="shared" si="7"/>
        <v>16465497.73</v>
      </c>
      <c r="S44" s="39">
        <f>AVERAGE(F44:R44)</f>
        <v>16776132.679040628</v>
      </c>
    </row>
    <row r="45" spans="1:20" ht="12.75" x14ac:dyDescent="0.2">
      <c r="A45" s="41">
        <f t="shared" ref="A45:A48" si="8">+A44+1</f>
        <v>26</v>
      </c>
      <c r="B45" s="70" t="s">
        <v>3690</v>
      </c>
      <c r="D45" s="16"/>
      <c r="E45" s="48"/>
      <c r="F45" s="26">
        <f>+F36-F39+F42</f>
        <v>7702021.1200399958</v>
      </c>
      <c r="G45" s="26">
        <f t="shared" ref="G45:R45" si="9">+G36-G39+G42</f>
        <v>7783496.963629134</v>
      </c>
      <c r="H45" s="26">
        <f t="shared" si="9"/>
        <v>7866242.0807301411</v>
      </c>
      <c r="I45" s="26">
        <f t="shared" si="9"/>
        <v>7946126.9820037261</v>
      </c>
      <c r="J45" s="26">
        <f t="shared" si="9"/>
        <v>8025336.0377608333</v>
      </c>
      <c r="K45" s="26">
        <f t="shared" si="9"/>
        <v>8079721.6308647357</v>
      </c>
      <c r="L45" s="26">
        <f t="shared" si="9"/>
        <v>8024390.1937848292</v>
      </c>
      <c r="M45" s="26">
        <f t="shared" si="9"/>
        <v>8066694.7585268868</v>
      </c>
      <c r="N45" s="26">
        <f t="shared" si="9"/>
        <v>8141605.6198584782</v>
      </c>
      <c r="O45" s="26">
        <f t="shared" si="9"/>
        <v>8215252.5641834876</v>
      </c>
      <c r="P45" s="26">
        <f t="shared" si="9"/>
        <v>8282989.4969780529</v>
      </c>
      <c r="Q45" s="26">
        <f t="shared" si="9"/>
        <v>8359483.0873647211</v>
      </c>
      <c r="R45" s="26">
        <f t="shared" si="9"/>
        <v>8426308.40123</v>
      </c>
      <c r="S45" s="39">
        <f>AVERAGE(F45:R45)</f>
        <v>8070743.7643811563</v>
      </c>
    </row>
    <row r="46" spans="1:20" ht="12.75" x14ac:dyDescent="0.2">
      <c r="A46" s="41">
        <f t="shared" si="8"/>
        <v>27</v>
      </c>
      <c r="B46" s="71" t="s">
        <v>107</v>
      </c>
      <c r="E46" s="48">
        <f>+E35</f>
        <v>7.0999999999999994E-2</v>
      </c>
      <c r="F46" s="68"/>
      <c r="G46" s="68">
        <f>+F44*$E46/12</f>
        <v>101009.23482083333</v>
      </c>
      <c r="H46" s="68">
        <f t="shared" ref="H46:R46" si="10">+G44*$E46/12</f>
        <v>100850.59870539681</v>
      </c>
      <c r="I46" s="68">
        <f t="shared" si="10"/>
        <v>100700.40064420586</v>
      </c>
      <c r="J46" s="68">
        <f t="shared" si="10"/>
        <v>100531.18803959289</v>
      </c>
      <c r="K46" s="68">
        <f t="shared" si="10"/>
        <v>100357.48245448654</v>
      </c>
      <c r="L46" s="68">
        <f t="shared" si="10"/>
        <v>100018.75197720995</v>
      </c>
      <c r="M46" s="68">
        <f t="shared" si="10"/>
        <v>98950.629258074725</v>
      </c>
      <c r="N46" s="68">
        <f t="shared" si="10"/>
        <v>98531.584828205363</v>
      </c>
      <c r="O46" s="68">
        <f t="shared" si="10"/>
        <v>98329.305104127838</v>
      </c>
      <c r="P46" s="68">
        <f t="shared" si="10"/>
        <v>98118.622935530904</v>
      </c>
      <c r="Q46" s="68">
        <f t="shared" si="10"/>
        <v>97868.651364437595</v>
      </c>
      <c r="R46" s="68">
        <f t="shared" si="10"/>
        <v>97676.893528273038</v>
      </c>
      <c r="T46" s="113">
        <f>SUM(G46:S46)</f>
        <v>1192943.3436603749</v>
      </c>
    </row>
    <row r="47" spans="1:20" ht="12.75" x14ac:dyDescent="0.2">
      <c r="A47" s="41">
        <f t="shared" si="8"/>
        <v>28</v>
      </c>
      <c r="B47" s="70" t="s">
        <v>132</v>
      </c>
      <c r="G47" s="68">
        <f>+F39*$E46/12</f>
        <v>4329.0554283333322</v>
      </c>
      <c r="H47" s="68">
        <f t="shared" ref="H47:R47" si="11">+G39*$E46/12</f>
        <v>4487.6915437698472</v>
      </c>
      <c r="I47" s="68">
        <f t="shared" si="11"/>
        <v>4637.8896049608029</v>
      </c>
      <c r="J47" s="68">
        <f t="shared" si="11"/>
        <v>4807.1022095737553</v>
      </c>
      <c r="K47" s="68">
        <f t="shared" si="11"/>
        <v>4980.8077946801441</v>
      </c>
      <c r="L47" s="68">
        <f t="shared" si="11"/>
        <v>5319.5382719567115</v>
      </c>
      <c r="M47" s="68">
        <f t="shared" si="11"/>
        <v>6387.6609910919442</v>
      </c>
      <c r="N47" s="68">
        <f t="shared" si="11"/>
        <v>6806.7054209612979</v>
      </c>
      <c r="O47" s="68">
        <f t="shared" si="11"/>
        <v>7008.9851450388223</v>
      </c>
      <c r="P47" s="68">
        <f t="shared" si="11"/>
        <v>7219.6673136357495</v>
      </c>
      <c r="Q47" s="68">
        <f t="shared" si="11"/>
        <v>7469.63888472907</v>
      </c>
      <c r="R47" s="68">
        <f t="shared" si="11"/>
        <v>7661.3967208936219</v>
      </c>
      <c r="T47" s="113">
        <f>SUM(G47:S47)</f>
        <v>71116.139329625104</v>
      </c>
    </row>
    <row r="48" spans="1:20" ht="12.75" x14ac:dyDescent="0.2">
      <c r="A48" s="41">
        <f t="shared" si="8"/>
        <v>29</v>
      </c>
      <c r="B48" s="70" t="s">
        <v>133</v>
      </c>
      <c r="G48" s="68">
        <f>SUM($G47:G47)</f>
        <v>4329.0554283333322</v>
      </c>
      <c r="H48" s="68">
        <f>SUM($G47:H47)</f>
        <v>8816.7469721031794</v>
      </c>
      <c r="I48" s="68">
        <f>SUM($G47:I47)</f>
        <v>13454.636577063982</v>
      </c>
      <c r="J48" s="68">
        <f>SUM($G47:J47)</f>
        <v>18261.738786637739</v>
      </c>
      <c r="K48" s="68">
        <f>SUM($G47:K47)</f>
        <v>23242.546581317882</v>
      </c>
      <c r="L48" s="68">
        <f>SUM($G47:L47)</f>
        <v>28562.084853274595</v>
      </c>
      <c r="M48" s="68">
        <f>SUM($G47:M47)</f>
        <v>34949.745844366538</v>
      </c>
      <c r="N48" s="68">
        <f>SUM($G47:N47)</f>
        <v>41756.451265327836</v>
      </c>
      <c r="O48" s="68">
        <f>SUM($G47:O47)</f>
        <v>48765.436410366659</v>
      </c>
      <c r="P48" s="68">
        <f>SUM($G47:P47)</f>
        <v>55985.103724002409</v>
      </c>
      <c r="Q48" s="68">
        <f>SUM($G47:Q47)</f>
        <v>63454.742608731482</v>
      </c>
      <c r="R48" s="68">
        <f>SUM($G47:R47)</f>
        <v>71116.139329625104</v>
      </c>
      <c r="S48" s="39">
        <f>AVERAGE(F48:R48)</f>
        <v>34391.202365095894</v>
      </c>
    </row>
    <row r="50" spans="1:20" ht="12.75" x14ac:dyDescent="0.2">
      <c r="A50" s="41">
        <f>+A48+1</f>
        <v>30</v>
      </c>
      <c r="R50" s="75" t="s">
        <v>3691</v>
      </c>
      <c r="S50" s="39">
        <f>+S34-S44</f>
        <v>1027522.0109593738</v>
      </c>
    </row>
    <row r="51" spans="1:20" ht="12.75" x14ac:dyDescent="0.2">
      <c r="A51" s="41">
        <f>+A50+1</f>
        <v>31</v>
      </c>
      <c r="R51" s="75" t="s">
        <v>3695</v>
      </c>
      <c r="S51" s="76">
        <f>+S36-S45</f>
        <v>914494.58975384291</v>
      </c>
    </row>
    <row r="52" spans="1:20" ht="12.75" x14ac:dyDescent="0.2">
      <c r="A52" s="41">
        <f>+A51+1</f>
        <v>32</v>
      </c>
      <c r="R52" s="75" t="s">
        <v>3696</v>
      </c>
      <c r="S52" s="39">
        <f>+S50-S51</f>
        <v>113027.42120553087</v>
      </c>
    </row>
    <row r="54" spans="1:20" ht="12.75" x14ac:dyDescent="0.2">
      <c r="A54" s="41">
        <f>+A52+1</f>
        <v>33</v>
      </c>
      <c r="R54" s="75" t="s">
        <v>3687</v>
      </c>
      <c r="T54" s="39">
        <f>+T35-T46</f>
        <v>71116.139329625061</v>
      </c>
    </row>
    <row r="55" spans="1:20" ht="12.75" x14ac:dyDescent="0.2">
      <c r="A55" s="41">
        <f>+A54+1</f>
        <v>34</v>
      </c>
      <c r="R55" s="75" t="s">
        <v>134</v>
      </c>
      <c r="T55" s="39">
        <f>S48</f>
        <v>34391.202365095894</v>
      </c>
    </row>
    <row r="57" spans="1:20" ht="12.75" x14ac:dyDescent="0.2">
      <c r="B57" s="115" t="s">
        <v>3685</v>
      </c>
      <c r="C57" s="11"/>
      <c r="D57" s="37"/>
      <c r="E57" s="1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69"/>
    </row>
    <row r="58" spans="1:20" ht="12.75" x14ac:dyDescent="0.2">
      <c r="A58" s="41">
        <f>+A55+1</f>
        <v>35</v>
      </c>
      <c r="B58" s="70" t="s">
        <v>99</v>
      </c>
      <c r="D58" s="16" t="s">
        <v>104</v>
      </c>
      <c r="F58" s="26">
        <f>+'SCHG1-10'!E46</f>
        <v>2564139.23</v>
      </c>
      <c r="G58" s="26">
        <f>+'SCHG1-10'!F46</f>
        <v>2564139.23</v>
      </c>
      <c r="H58" s="26">
        <f>+'SCHG1-10'!G46</f>
        <v>2564139.23</v>
      </c>
      <c r="I58" s="26">
        <f>+'SCHG1-10'!H46</f>
        <v>2564139.23</v>
      </c>
      <c r="J58" s="26">
        <f>+'SCHG1-10'!I46</f>
        <v>2564139.23</v>
      </c>
      <c r="K58" s="26">
        <f>+'SCHG1-10'!J46</f>
        <v>2564139.23</v>
      </c>
      <c r="L58" s="26">
        <f>+'SCHG1-10'!K46</f>
        <v>2564139.23</v>
      </c>
      <c r="M58" s="26">
        <f>+'SCHG1-10'!L46</f>
        <v>2564139.23</v>
      </c>
      <c r="N58" s="26">
        <f>+'SCHG1-10'!M46</f>
        <v>2564139.23</v>
      </c>
      <c r="O58" s="26">
        <f>+'SCHG1-10'!N46</f>
        <v>2564139.23</v>
      </c>
      <c r="P58" s="26">
        <f>+'SCHG1-10'!O46</f>
        <v>2564139.23</v>
      </c>
      <c r="Q58" s="26">
        <f>+'SCHG1-10'!P46</f>
        <v>2564139.23</v>
      </c>
      <c r="R58" s="26">
        <f>+'SCHG1-10'!Q46</f>
        <v>2564139.23</v>
      </c>
      <c r="S58" s="39">
        <f>AVERAGE(F58:R58)</f>
        <v>2564139.23</v>
      </c>
    </row>
    <row r="59" spans="1:20" ht="12.75" x14ac:dyDescent="0.2">
      <c r="A59" s="41">
        <f>+A58+1</f>
        <v>36</v>
      </c>
      <c r="B59" s="71" t="s">
        <v>100</v>
      </c>
      <c r="D59" s="11"/>
      <c r="E59" s="48">
        <v>5.5E-2</v>
      </c>
      <c r="F59" s="68"/>
      <c r="G59" s="68">
        <f>+F58*$E59/12</f>
        <v>11752.304804166668</v>
      </c>
      <c r="H59" s="68">
        <f t="shared" ref="H59:R59" si="12">+G58*$E59/12</f>
        <v>11752.304804166668</v>
      </c>
      <c r="I59" s="68">
        <f t="shared" si="12"/>
        <v>11752.304804166668</v>
      </c>
      <c r="J59" s="68">
        <f t="shared" si="12"/>
        <v>11752.304804166668</v>
      </c>
      <c r="K59" s="68">
        <f t="shared" si="12"/>
        <v>11752.304804166668</v>
      </c>
      <c r="L59" s="68">
        <f t="shared" si="12"/>
        <v>11752.304804166668</v>
      </c>
      <c r="M59" s="68">
        <f t="shared" si="12"/>
        <v>11752.304804166668</v>
      </c>
      <c r="N59" s="68">
        <f t="shared" si="12"/>
        <v>11752.304804166668</v>
      </c>
      <c r="O59" s="68">
        <f t="shared" si="12"/>
        <v>11752.304804166668</v>
      </c>
      <c r="P59" s="68">
        <f t="shared" si="12"/>
        <v>11752.304804166668</v>
      </c>
      <c r="Q59" s="68">
        <f t="shared" si="12"/>
        <v>11752.304804166668</v>
      </c>
      <c r="R59" s="68">
        <f t="shared" si="12"/>
        <v>11752.304804166668</v>
      </c>
      <c r="T59" s="113">
        <f>SUM(G59:S59)</f>
        <v>141027.65764999998</v>
      </c>
    </row>
    <row r="60" spans="1:20" ht="12.75" x14ac:dyDescent="0.2">
      <c r="A60" s="41">
        <f>+A59+1</f>
        <v>37</v>
      </c>
      <c r="B60" s="70" t="s">
        <v>111</v>
      </c>
      <c r="C60" s="14"/>
      <c r="D60" s="16" t="s">
        <v>103</v>
      </c>
      <c r="F60" s="114">
        <f>+'SCHG1-12 '!E39</f>
        <v>1267332.2891799987</v>
      </c>
      <c r="G60" s="114">
        <f>+F60+G59</f>
        <v>1279084.5939841655</v>
      </c>
      <c r="H60" s="114">
        <f t="shared" ref="H60:R60" si="13">+G60+H59</f>
        <v>1290836.8987883322</v>
      </c>
      <c r="I60" s="114">
        <f t="shared" si="13"/>
        <v>1302589.203592499</v>
      </c>
      <c r="J60" s="114">
        <f t="shared" si="13"/>
        <v>1314341.5083966658</v>
      </c>
      <c r="K60" s="114">
        <f t="shared" si="13"/>
        <v>1326093.8132008326</v>
      </c>
      <c r="L60" s="114">
        <f t="shared" si="13"/>
        <v>1337846.1180049994</v>
      </c>
      <c r="M60" s="114">
        <f t="shared" si="13"/>
        <v>1349598.4228091661</v>
      </c>
      <c r="N60" s="114">
        <f t="shared" si="13"/>
        <v>1361350.7276133329</v>
      </c>
      <c r="O60" s="114">
        <f t="shared" si="13"/>
        <v>1373103.0324174997</v>
      </c>
      <c r="P60" s="114">
        <f t="shared" si="13"/>
        <v>1384855.3372216665</v>
      </c>
      <c r="Q60" s="114">
        <f t="shared" si="13"/>
        <v>1396607.6420258333</v>
      </c>
      <c r="R60" s="114">
        <f t="shared" si="13"/>
        <v>1408359.94683</v>
      </c>
      <c r="S60" s="39">
        <f>AVERAGE(F60:R60)</f>
        <v>1337846.1180049996</v>
      </c>
    </row>
    <row r="61" spans="1:20" ht="12.75" x14ac:dyDescent="0.2"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20" ht="12.75" x14ac:dyDescent="0.2">
      <c r="A62" s="41">
        <f>+A60+1</f>
        <v>38</v>
      </c>
      <c r="B62" s="70" t="s">
        <v>109</v>
      </c>
      <c r="D62" s="16"/>
      <c r="F62" s="26">
        <f>+'2023 2024 Retirements'!X67</f>
        <v>0</v>
      </c>
      <c r="G62" s="26">
        <f>'2023 2024 Retirements'!$X$106*'Late Exhibit 15 Orig'!G$14/'2023 2024 Retirements'!$T$94</f>
        <v>11465.947487016962</v>
      </c>
      <c r="H62" s="26">
        <f>'2023 2024 Retirements'!$X$106*'Late Exhibit 15 Orig'!H$14/'2023 2024 Retirements'!$T$94</f>
        <v>10856.059337613227</v>
      </c>
      <c r="I62" s="26">
        <f>'2023 2024 Retirements'!$X$106*'Late Exhibit 15 Orig'!I$14/'2023 2024 Retirements'!$T$94</f>
        <v>12230.398060963193</v>
      </c>
      <c r="J62" s="26">
        <f>'2023 2024 Retirements'!$X$106*'Late Exhibit 15 Orig'!J$14/'2023 2024 Retirements'!$T$94</f>
        <v>12555.143017407543</v>
      </c>
      <c r="K62" s="26">
        <f>'2023 2024 Retirements'!$X$106*'Late Exhibit 15 Orig'!K$14/'2023 2024 Retirements'!$T$94</f>
        <v>24482.860375256936</v>
      </c>
      <c r="L62" s="26">
        <f>'2023 2024 Retirements'!$X$106*'Late Exhibit 15 Orig'!L$14/'2023 2024 Retirements'!$T$94</f>
        <v>77202.085878077298</v>
      </c>
      <c r="M62" s="26">
        <f>'2023 2024 Retirements'!$X$106*'Late Exhibit 15 Orig'!M$14/'2023 2024 Retirements'!$T$94</f>
        <v>30287.815699394279</v>
      </c>
      <c r="N62" s="26">
        <f>'2023 2024 Retirements'!$X$106*'Late Exhibit 15 Orig'!N$14/'2023 2024 Retirements'!$T$94</f>
        <v>14620.432980088695</v>
      </c>
      <c r="O62" s="26">
        <f>'2023 2024 Retirements'!$X$106*'Late Exhibit 15 Orig'!O$14/'2023 2024 Retirements'!$T$94</f>
        <v>15227.747319304346</v>
      </c>
      <c r="P62" s="26">
        <f>'2023 2024 Retirements'!$X$106*'Late Exhibit 15 Orig'!P$14/'2023 2024 Retirements'!$T$94</f>
        <v>18067.518228849931</v>
      </c>
      <c r="Q62" s="26">
        <f>'2023 2024 Retirements'!$X$106*'Late Exhibit 15 Orig'!Q$14/'2023 2024 Retirements'!$T$94</f>
        <v>13859.928892211465</v>
      </c>
      <c r="R62" s="26">
        <f>'2023 2024 Retirements'!$X$106*'Late Exhibit 15 Orig'!R$14/'2023 2024 Retirements'!$T$94</f>
        <v>18505.552723816112</v>
      </c>
      <c r="S62" s="39"/>
      <c r="T62" s="113">
        <f>SUM(G62:S62)</f>
        <v>259361.48999999996</v>
      </c>
    </row>
    <row r="63" spans="1:20" ht="12.75" x14ac:dyDescent="0.2">
      <c r="A63" s="41">
        <f>+A62+1</f>
        <v>39</v>
      </c>
      <c r="B63" s="70" t="s">
        <v>110</v>
      </c>
      <c r="D63" s="16"/>
      <c r="F63" s="26">
        <f>SUM($F62:F62)</f>
        <v>0</v>
      </c>
      <c r="G63" s="26">
        <f>SUM($F62:G62)</f>
        <v>11465.947487016962</v>
      </c>
      <c r="H63" s="26">
        <f>SUM($F62:H62)</f>
        <v>22322.006824630189</v>
      </c>
      <c r="I63" s="26">
        <f>SUM($F62:I62)</f>
        <v>34552.40488559338</v>
      </c>
      <c r="J63" s="26">
        <f>SUM($F62:J62)</f>
        <v>47107.547903000923</v>
      </c>
      <c r="K63" s="26">
        <f>SUM($F62:K62)</f>
        <v>71590.408278257863</v>
      </c>
      <c r="L63" s="26">
        <f>SUM($F62:L62)</f>
        <v>148792.49415633516</v>
      </c>
      <c r="M63" s="26">
        <f>SUM($F62:M62)</f>
        <v>179080.30985572943</v>
      </c>
      <c r="N63" s="26">
        <f>SUM($F62:N62)</f>
        <v>193700.74283581812</v>
      </c>
      <c r="O63" s="26">
        <f>SUM($F62:O62)</f>
        <v>208928.49015512248</v>
      </c>
      <c r="P63" s="26">
        <f>SUM($F62:P62)</f>
        <v>226996.0083839724</v>
      </c>
      <c r="Q63" s="26">
        <f>SUM($F62:Q62)</f>
        <v>240855.93727618386</v>
      </c>
      <c r="R63" s="26">
        <f>SUM($F62:R62)</f>
        <v>259361.48999999996</v>
      </c>
      <c r="S63" s="39">
        <f>AVERAGE(F63:R63)</f>
        <v>126519.52215705083</v>
      </c>
    </row>
    <row r="64" spans="1:20" ht="12.75" x14ac:dyDescent="0.2">
      <c r="B64" s="70"/>
      <c r="D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39"/>
    </row>
    <row r="65" spans="1:20" ht="12.75" x14ac:dyDescent="0.2">
      <c r="A65" s="41">
        <f>+A63+1</f>
        <v>40</v>
      </c>
      <c r="B65" s="70" t="s">
        <v>3689</v>
      </c>
      <c r="D65" s="16"/>
      <c r="F65" s="26">
        <f>+'2023 2024 Retirements'!X$72</f>
        <v>0</v>
      </c>
      <c r="G65" s="26">
        <f>+'2023 2024 Retirements'!$X$111*G62/'2023 2024 Retirements'!$X$106</f>
        <v>1261.2542235718656</v>
      </c>
      <c r="H65" s="26">
        <f>+'2023 2024 Retirements'!$X$111*H62/'2023 2024 Retirements'!$X$106</f>
        <v>1194.166527137455</v>
      </c>
      <c r="I65" s="26">
        <f>+'2023 2024 Retirements'!$X$111*I62/'2023 2024 Retirements'!$X$106</f>
        <v>1345.3437867059513</v>
      </c>
      <c r="J65" s="26">
        <f>+'2023 2024 Retirements'!$X$111*J62/'2023 2024 Retirements'!$X$106</f>
        <v>1381.0657319148297</v>
      </c>
      <c r="K65" s="26">
        <f>+'2023 2024 Retirements'!$X$111*K62/'2023 2024 Retirements'!$X$106</f>
        <v>2693.1146412782632</v>
      </c>
      <c r="L65" s="26">
        <f>+'2023 2024 Retirements'!$X$111*L62/'2023 2024 Retirements'!$X$106</f>
        <v>8492.2294465885025</v>
      </c>
      <c r="M65" s="26">
        <f>+'2023 2024 Retirements'!$X$111*M62/'2023 2024 Retirements'!$X$106</f>
        <v>3331.6597269333706</v>
      </c>
      <c r="N65" s="26">
        <f>+'2023 2024 Retirements'!$X$111*N62/'2023 2024 Retirements'!$X$106</f>
        <v>1608.2476278097565</v>
      </c>
      <c r="O65" s="26">
        <f>+'2023 2024 Retirements'!$X$111*O62/'2023 2024 Retirements'!$X$106</f>
        <v>1675.052205123478</v>
      </c>
      <c r="P65" s="26">
        <f>+'2023 2024 Retirements'!$X$111*P62/'2023 2024 Retirements'!$X$106</f>
        <v>1987.4270051734923</v>
      </c>
      <c r="Q65" s="26">
        <f>+'2023 2024 Retirements'!$X$111*Q62/'2023 2024 Retirements'!$X$106</f>
        <v>1524.592178143261</v>
      </c>
      <c r="R65" s="26">
        <f>+'2023 2024 Retirements'!$X$111*R62/'2023 2024 Retirements'!$X$106</f>
        <v>2035.6107996197723</v>
      </c>
      <c r="S65" s="39"/>
      <c r="T65" s="113">
        <f>SUM(G65:S65)</f>
        <v>28529.763899999998</v>
      </c>
    </row>
    <row r="66" spans="1:20" ht="12.75" x14ac:dyDescent="0.2">
      <c r="A66" s="41">
        <f>+A65+1</f>
        <v>41</v>
      </c>
      <c r="B66" s="70" t="s">
        <v>3688</v>
      </c>
      <c r="D66" s="16"/>
      <c r="F66" s="26">
        <f>SUM($F65:F65)</f>
        <v>0</v>
      </c>
      <c r="G66" s="26">
        <f>SUM($F65:G65)</f>
        <v>1261.2542235718656</v>
      </c>
      <c r="H66" s="26">
        <f>SUM($F65:H65)</f>
        <v>2455.4207507093206</v>
      </c>
      <c r="I66" s="26">
        <f>SUM($F65:I65)</f>
        <v>3800.7645374152717</v>
      </c>
      <c r="J66" s="26">
        <f>SUM($F65:J65)</f>
        <v>5181.8302693301011</v>
      </c>
      <c r="K66" s="26">
        <f>SUM($F65:K65)</f>
        <v>7874.9449106083648</v>
      </c>
      <c r="L66" s="26">
        <f>SUM($F65:L65)</f>
        <v>16367.174357196867</v>
      </c>
      <c r="M66" s="26">
        <f>SUM($F65:M65)</f>
        <v>19698.834084130238</v>
      </c>
      <c r="N66" s="26">
        <f>SUM($F65:N65)</f>
        <v>21307.081711939994</v>
      </c>
      <c r="O66" s="26">
        <f>SUM($F65:O65)</f>
        <v>22982.133917063471</v>
      </c>
      <c r="P66" s="26">
        <f>SUM($F65:P65)</f>
        <v>24969.560922236964</v>
      </c>
      <c r="Q66" s="26">
        <f>SUM($F65:Q65)</f>
        <v>26494.153100380227</v>
      </c>
      <c r="R66" s="26">
        <f>SUM($F65:R65)</f>
        <v>28529.763899999998</v>
      </c>
      <c r="S66" s="39">
        <f>AVERAGE(F66:R66)</f>
        <v>13917.147437275591</v>
      </c>
    </row>
    <row r="67" spans="1:20" ht="12.75" x14ac:dyDescent="0.2"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39"/>
    </row>
    <row r="68" spans="1:20" ht="12.75" x14ac:dyDescent="0.2">
      <c r="A68" s="41">
        <f>+A66+1</f>
        <v>42</v>
      </c>
      <c r="B68" s="70" t="s">
        <v>127</v>
      </c>
      <c r="D68" s="16"/>
      <c r="E68" s="48"/>
      <c r="F68" s="26">
        <f t="shared" ref="F68:R68" si="14">F58-F63</f>
        <v>2564139.23</v>
      </c>
      <c r="G68" s="26">
        <f t="shared" si="14"/>
        <v>2552673.2825129828</v>
      </c>
      <c r="H68" s="26">
        <f t="shared" si="14"/>
        <v>2541817.2231753697</v>
      </c>
      <c r="I68" s="26">
        <f t="shared" si="14"/>
        <v>2529586.8251144066</v>
      </c>
      <c r="J68" s="26">
        <f t="shared" si="14"/>
        <v>2517031.6820969991</v>
      </c>
      <c r="K68" s="26">
        <f t="shared" si="14"/>
        <v>2492548.8217217419</v>
      </c>
      <c r="L68" s="26">
        <f t="shared" si="14"/>
        <v>2415346.735843665</v>
      </c>
      <c r="M68" s="26">
        <f t="shared" si="14"/>
        <v>2385058.9201442706</v>
      </c>
      <c r="N68" s="26">
        <f t="shared" si="14"/>
        <v>2370438.4871641817</v>
      </c>
      <c r="O68" s="26">
        <f t="shared" si="14"/>
        <v>2355210.7398448773</v>
      </c>
      <c r="P68" s="26">
        <f t="shared" si="14"/>
        <v>2337143.2216160274</v>
      </c>
      <c r="Q68" s="26">
        <f t="shared" si="14"/>
        <v>2323283.2927238159</v>
      </c>
      <c r="R68" s="26">
        <f t="shared" si="14"/>
        <v>2304777.7400000002</v>
      </c>
      <c r="S68" s="39">
        <f>AVERAGE(F68:R68)</f>
        <v>2437619.7078429488</v>
      </c>
    </row>
    <row r="69" spans="1:20" ht="12.75" x14ac:dyDescent="0.2">
      <c r="A69" s="41">
        <f t="shared" ref="A69:A72" si="15">+A68+1</f>
        <v>43</v>
      </c>
      <c r="B69" s="70" t="s">
        <v>3690</v>
      </c>
      <c r="D69" s="16"/>
      <c r="E69" s="48"/>
      <c r="F69" s="26">
        <f>+F60-F63+F66</f>
        <v>1267332.2891799987</v>
      </c>
      <c r="G69" s="26">
        <f t="shared" ref="G69:R69" si="16">+G60-G63+G66</f>
        <v>1268879.9007207204</v>
      </c>
      <c r="H69" s="26">
        <f t="shared" si="16"/>
        <v>1270970.3127144114</v>
      </c>
      <c r="I69" s="26">
        <f t="shared" si="16"/>
        <v>1271837.5632443209</v>
      </c>
      <c r="J69" s="26">
        <f t="shared" si="16"/>
        <v>1272415.7907629951</v>
      </c>
      <c r="K69" s="26">
        <f t="shared" si="16"/>
        <v>1262378.3498331832</v>
      </c>
      <c r="L69" s="26">
        <f t="shared" si="16"/>
        <v>1205420.7982058609</v>
      </c>
      <c r="M69" s="26">
        <f t="shared" si="16"/>
        <v>1190216.9470375669</v>
      </c>
      <c r="N69" s="26">
        <f t="shared" si="16"/>
        <v>1188957.0664894548</v>
      </c>
      <c r="O69" s="26">
        <f t="shared" si="16"/>
        <v>1187156.6761794407</v>
      </c>
      <c r="P69" s="26">
        <f t="shared" si="16"/>
        <v>1182828.889759931</v>
      </c>
      <c r="Q69" s="26">
        <f t="shared" si="16"/>
        <v>1182245.8578500296</v>
      </c>
      <c r="R69" s="26">
        <f t="shared" si="16"/>
        <v>1177528.2207299999</v>
      </c>
      <c r="S69" s="39">
        <f>AVERAGE(F69:R69)</f>
        <v>1225243.7432852241</v>
      </c>
    </row>
    <row r="70" spans="1:20" ht="12.75" x14ac:dyDescent="0.2">
      <c r="A70" s="41">
        <f t="shared" si="15"/>
        <v>44</v>
      </c>
      <c r="B70" s="71" t="s">
        <v>107</v>
      </c>
      <c r="E70" s="48">
        <f>+E59</f>
        <v>5.5E-2</v>
      </c>
      <c r="F70" s="68"/>
      <c r="G70" s="68">
        <f>+F68*$E70/12</f>
        <v>11752.304804166668</v>
      </c>
      <c r="H70" s="68">
        <f t="shared" ref="H70:R70" si="17">+G68*$E70/12</f>
        <v>11699.752544851171</v>
      </c>
      <c r="I70" s="68">
        <f t="shared" si="17"/>
        <v>11649.995606220444</v>
      </c>
      <c r="J70" s="68">
        <f t="shared" si="17"/>
        <v>11593.939615107696</v>
      </c>
      <c r="K70" s="68">
        <f t="shared" si="17"/>
        <v>11536.395209611246</v>
      </c>
      <c r="L70" s="68">
        <f t="shared" si="17"/>
        <v>11424.182099557984</v>
      </c>
      <c r="M70" s="68">
        <f t="shared" si="17"/>
        <v>11070.339205950133</v>
      </c>
      <c r="N70" s="68">
        <f t="shared" si="17"/>
        <v>10931.52005066124</v>
      </c>
      <c r="O70" s="68">
        <f t="shared" si="17"/>
        <v>10864.509732835833</v>
      </c>
      <c r="P70" s="68">
        <f t="shared" si="17"/>
        <v>10794.715890955687</v>
      </c>
      <c r="Q70" s="68">
        <f t="shared" si="17"/>
        <v>10711.906432406793</v>
      </c>
      <c r="R70" s="68">
        <f t="shared" si="17"/>
        <v>10648.38175831749</v>
      </c>
      <c r="T70" s="113">
        <f>SUM(G70:S70)</f>
        <v>134677.94295064241</v>
      </c>
    </row>
    <row r="71" spans="1:20" ht="12.75" x14ac:dyDescent="0.2">
      <c r="A71" s="41">
        <f t="shared" si="15"/>
        <v>45</v>
      </c>
      <c r="B71" s="70" t="s">
        <v>132</v>
      </c>
      <c r="G71" s="68">
        <f>+F63*$E$11/12</f>
        <v>0</v>
      </c>
      <c r="H71" s="68">
        <f t="shared" ref="H71:R71" si="18">+G63*$E$11/12</f>
        <v>96.505058015726092</v>
      </c>
      <c r="I71" s="68">
        <f t="shared" si="18"/>
        <v>187.87689077397079</v>
      </c>
      <c r="J71" s="68">
        <f t="shared" si="18"/>
        <v>290.81607445374431</v>
      </c>
      <c r="K71" s="68">
        <f t="shared" si="18"/>
        <v>396.48852818359114</v>
      </c>
      <c r="L71" s="68">
        <f t="shared" si="18"/>
        <v>602.55260300867042</v>
      </c>
      <c r="M71" s="68">
        <f t="shared" si="18"/>
        <v>1252.3368258158209</v>
      </c>
      <c r="N71" s="68">
        <f t="shared" si="18"/>
        <v>1507.259274619056</v>
      </c>
      <c r="O71" s="68">
        <f t="shared" si="18"/>
        <v>1630.3145855348027</v>
      </c>
      <c r="P71" s="68">
        <f t="shared" si="18"/>
        <v>1758.4814588056142</v>
      </c>
      <c r="Q71" s="68">
        <f t="shared" si="18"/>
        <v>1910.5497372317677</v>
      </c>
      <c r="R71" s="68">
        <f t="shared" si="18"/>
        <v>2027.2041387412144</v>
      </c>
      <c r="T71" s="113">
        <f>SUM(G71:S71)</f>
        <v>11660.385175183979</v>
      </c>
    </row>
    <row r="72" spans="1:20" ht="12.75" x14ac:dyDescent="0.2">
      <c r="A72" s="41">
        <f t="shared" si="15"/>
        <v>46</v>
      </c>
      <c r="B72" s="70" t="s">
        <v>133</v>
      </c>
      <c r="G72" s="68">
        <f>SUM($G71:G71)</f>
        <v>0</v>
      </c>
      <c r="H72" s="68">
        <f>SUM($G71:H71)</f>
        <v>96.505058015726092</v>
      </c>
      <c r="I72" s="68">
        <f>SUM($G71:I71)</f>
        <v>284.38194878969688</v>
      </c>
      <c r="J72" s="68">
        <f>SUM($G71:J71)</f>
        <v>575.19802324344118</v>
      </c>
      <c r="K72" s="68">
        <f>SUM($G71:K71)</f>
        <v>971.68655142703233</v>
      </c>
      <c r="L72" s="68">
        <f>SUM($G71:L71)</f>
        <v>1574.2391544357029</v>
      </c>
      <c r="M72" s="68">
        <f>SUM($G71:M71)</f>
        <v>2826.575980251524</v>
      </c>
      <c r="N72" s="68">
        <f>SUM($G71:N71)</f>
        <v>4333.8352548705798</v>
      </c>
      <c r="O72" s="68">
        <f>SUM($G71:O71)</f>
        <v>5964.1498404053827</v>
      </c>
      <c r="P72" s="68">
        <f>SUM($G71:P71)</f>
        <v>7722.631299210997</v>
      </c>
      <c r="Q72" s="68">
        <f>SUM($G71:Q71)</f>
        <v>9633.1810364427656</v>
      </c>
      <c r="R72" s="68">
        <f>SUM($G71:R71)</f>
        <v>11660.385175183979</v>
      </c>
      <c r="S72" s="39">
        <f>AVERAGE(F72:R72)</f>
        <v>3803.5641101897359</v>
      </c>
    </row>
    <row r="74" spans="1:20" ht="12.75" x14ac:dyDescent="0.2">
      <c r="A74" s="41">
        <f>+A72+1</f>
        <v>47</v>
      </c>
      <c r="R74" s="75" t="s">
        <v>3691</v>
      </c>
      <c r="S74" s="39">
        <f>+S58-S68</f>
        <v>126519.52215705113</v>
      </c>
    </row>
    <row r="75" spans="1:20" ht="12.75" x14ac:dyDescent="0.2">
      <c r="A75" s="41">
        <f>+A74+1</f>
        <v>48</v>
      </c>
      <c r="R75" s="75" t="s">
        <v>3695</v>
      </c>
      <c r="S75" s="76">
        <f>+S60-S69</f>
        <v>112602.37471977551</v>
      </c>
    </row>
    <row r="76" spans="1:20" ht="12.75" x14ac:dyDescent="0.2">
      <c r="A76" s="41">
        <f>+A75+1</f>
        <v>49</v>
      </c>
      <c r="R76" s="75" t="s">
        <v>3696</v>
      </c>
      <c r="S76" s="39">
        <f>+S74-S75</f>
        <v>13917.14743727562</v>
      </c>
    </row>
    <row r="78" spans="1:20" ht="12.75" x14ac:dyDescent="0.2">
      <c r="A78" s="41">
        <f>+A76+1</f>
        <v>50</v>
      </c>
      <c r="R78" s="75" t="s">
        <v>3687</v>
      </c>
      <c r="T78" s="39">
        <f>+T59-T70</f>
        <v>6349.7146993575734</v>
      </c>
    </row>
    <row r="79" spans="1:20" ht="12.75" x14ac:dyDescent="0.2">
      <c r="A79" s="41">
        <f>+A78+1</f>
        <v>51</v>
      </c>
      <c r="R79" s="75" t="s">
        <v>134</v>
      </c>
      <c r="T79" s="39">
        <f>S72</f>
        <v>3803.5641101897359</v>
      </c>
    </row>
    <row r="81" spans="1:20" ht="12.75" thickBot="1" x14ac:dyDescent="0.2">
      <c r="A81" s="41">
        <f>+A79+1</f>
        <v>52</v>
      </c>
    </row>
    <row r="82" spans="1:20" ht="12.75" x14ac:dyDescent="0.2">
      <c r="L82" s="117"/>
      <c r="M82" s="118"/>
      <c r="N82" s="118"/>
      <c r="O82" s="118"/>
      <c r="P82" s="118"/>
      <c r="Q82" s="118"/>
      <c r="R82" s="119" t="s">
        <v>3686</v>
      </c>
      <c r="S82" s="118"/>
      <c r="T82" s="120">
        <f>+T30+T54+T78</f>
        <v>207686.04189375631</v>
      </c>
    </row>
    <row r="83" spans="1:20" x14ac:dyDescent="0.15">
      <c r="A83" s="41">
        <f>+A81+1</f>
        <v>53</v>
      </c>
      <c r="L83" s="121"/>
      <c r="T83" s="122"/>
    </row>
    <row r="84" spans="1:20" ht="12.75" x14ac:dyDescent="0.2">
      <c r="A84" s="41">
        <f>+A83+1</f>
        <v>54</v>
      </c>
      <c r="L84" s="121"/>
      <c r="R84" s="75" t="s">
        <v>134</v>
      </c>
      <c r="T84" s="123">
        <f>+T31+T55+T79</f>
        <v>101893.69660431103</v>
      </c>
    </row>
    <row r="85" spans="1:20" ht="12.75" x14ac:dyDescent="0.2">
      <c r="A85" s="41">
        <f>+A84+1</f>
        <v>55</v>
      </c>
      <c r="L85" s="121"/>
      <c r="R85" s="75" t="s">
        <v>3697</v>
      </c>
      <c r="T85" s="124">
        <f>+S76+S52+S28</f>
        <v>127773.64814437204</v>
      </c>
    </row>
    <row r="86" spans="1:20" ht="12.75" x14ac:dyDescent="0.2">
      <c r="A86" s="41">
        <f>+A85+1</f>
        <v>56</v>
      </c>
      <c r="L86" s="121"/>
      <c r="R86" s="75" t="s">
        <v>3698</v>
      </c>
      <c r="T86" s="123">
        <f>+T85-T84</f>
        <v>25879.951540061011</v>
      </c>
    </row>
    <row r="87" spans="1:20" ht="12.75" thickBot="1" x14ac:dyDescent="0.2">
      <c r="L87" s="125"/>
      <c r="M87" s="126"/>
      <c r="N87" s="126"/>
      <c r="O87" s="126"/>
      <c r="P87" s="126"/>
      <c r="Q87" s="126"/>
      <c r="R87" s="126"/>
      <c r="S87" s="126"/>
      <c r="T87" s="127"/>
    </row>
  </sheetData>
  <printOptions horizontalCentered="1"/>
  <pageMargins left="0.25" right="0.25" top="0.75" bottom="0.75" header="0.3" footer="0.3"/>
  <pageSetup scale="4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A8AB9-2E1E-4DDA-A235-932B0FF21336}">
  <sheetPr syncVertical="1" syncRef="C1" transitionEvaluation="1">
    <pageSetUpPr fitToPage="1"/>
  </sheetPr>
  <dimension ref="A1:V74"/>
  <sheetViews>
    <sheetView topLeftCell="C1" zoomScaleNormal="100" zoomScaleSheetLayoutView="80" workbookViewId="0">
      <selection activeCell="D70" sqref="D70"/>
    </sheetView>
  </sheetViews>
  <sheetFormatPr defaultColWidth="12.5" defaultRowHeight="12" x14ac:dyDescent="0.15"/>
  <cols>
    <col min="1" max="1" width="6.75" style="41" customWidth="1"/>
    <col min="2" max="2" width="5.625" style="41" customWidth="1"/>
    <col min="3" max="3" width="25.5" style="41" customWidth="1"/>
    <col min="4" max="4" width="18.125" style="41" customWidth="1"/>
    <col min="5" max="5" width="8.5" style="41" customWidth="1"/>
    <col min="6" max="18" width="11.5" style="41" customWidth="1"/>
    <col min="19" max="20" width="11.625" style="41" customWidth="1"/>
    <col min="21" max="16384" width="12.5" style="41"/>
  </cols>
  <sheetData>
    <row r="1" spans="1:22" ht="12.75" x14ac:dyDescent="0.2">
      <c r="A1" s="70" t="s">
        <v>101</v>
      </c>
      <c r="B1" s="70"/>
    </row>
    <row r="2" spans="1:22" ht="12.75" x14ac:dyDescent="0.2">
      <c r="A2" s="70" t="s">
        <v>3667</v>
      </c>
      <c r="B2" s="70"/>
    </row>
    <row r="3" spans="1:22" ht="12.75" x14ac:dyDescent="0.2">
      <c r="A3" s="73" t="s">
        <v>3668</v>
      </c>
    </row>
    <row r="4" spans="1:22" ht="12.75" x14ac:dyDescent="0.2">
      <c r="A4" s="73" t="s">
        <v>3682</v>
      </c>
      <c r="B4" s="70"/>
    </row>
    <row r="5" spans="1:22" ht="12.75" x14ac:dyDescent="0.2">
      <c r="A5" s="72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18"/>
      <c r="V5" s="18"/>
    </row>
    <row r="6" spans="1:22" ht="12.75" x14ac:dyDescent="0.2">
      <c r="A6" s="37"/>
      <c r="B6" s="37"/>
      <c r="C6" s="37"/>
      <c r="D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1" t="s">
        <v>19</v>
      </c>
      <c r="T6" s="11">
        <v>2024</v>
      </c>
      <c r="U6" s="18"/>
      <c r="V6" s="18"/>
    </row>
    <row r="7" spans="1:22" ht="12.75" x14ac:dyDescent="0.2">
      <c r="A7" s="11" t="s">
        <v>105</v>
      </c>
      <c r="B7" s="37"/>
      <c r="C7" s="37"/>
      <c r="D7" s="11" t="s">
        <v>102</v>
      </c>
      <c r="E7" s="18" t="s">
        <v>86</v>
      </c>
      <c r="F7" s="11" t="s">
        <v>18</v>
      </c>
      <c r="G7" s="11" t="s">
        <v>7</v>
      </c>
      <c r="H7" s="11" t="s">
        <v>8</v>
      </c>
      <c r="I7" s="11" t="s">
        <v>9</v>
      </c>
      <c r="J7" s="11" t="s">
        <v>10</v>
      </c>
      <c r="K7" s="11" t="s">
        <v>11</v>
      </c>
      <c r="L7" s="11" t="s">
        <v>12</v>
      </c>
      <c r="M7" s="11" t="s">
        <v>13</v>
      </c>
      <c r="N7" s="11" t="s">
        <v>14</v>
      </c>
      <c r="O7" s="11" t="s">
        <v>15</v>
      </c>
      <c r="P7" s="11" t="s">
        <v>16</v>
      </c>
      <c r="Q7" s="11" t="s">
        <v>17</v>
      </c>
      <c r="R7" s="11" t="s">
        <v>18</v>
      </c>
      <c r="S7" s="11" t="s">
        <v>23</v>
      </c>
      <c r="T7" s="11" t="s">
        <v>108</v>
      </c>
      <c r="U7" s="18"/>
      <c r="V7" s="18"/>
    </row>
    <row r="8" spans="1:22" ht="12.75" x14ac:dyDescent="0.2">
      <c r="A8" s="43" t="s">
        <v>106</v>
      </c>
      <c r="B8" s="46"/>
      <c r="C8" s="43"/>
      <c r="D8" s="46"/>
      <c r="E8" s="47" t="s">
        <v>87</v>
      </c>
      <c r="F8" s="43">
        <v>2023</v>
      </c>
      <c r="G8" s="43">
        <v>2024</v>
      </c>
      <c r="H8" s="43">
        <v>2024</v>
      </c>
      <c r="I8" s="43">
        <v>2024</v>
      </c>
      <c r="J8" s="43">
        <v>2024</v>
      </c>
      <c r="K8" s="43">
        <v>2024</v>
      </c>
      <c r="L8" s="43">
        <v>2024</v>
      </c>
      <c r="M8" s="43">
        <v>2024</v>
      </c>
      <c r="N8" s="43">
        <v>2024</v>
      </c>
      <c r="O8" s="43">
        <v>2024</v>
      </c>
      <c r="P8" s="43">
        <v>2024</v>
      </c>
      <c r="Q8" s="43">
        <v>2024</v>
      </c>
      <c r="R8" s="43">
        <v>2024</v>
      </c>
      <c r="S8" s="42"/>
      <c r="T8" s="42"/>
      <c r="U8" s="18"/>
      <c r="V8" s="18"/>
    </row>
    <row r="9" spans="1:22" ht="12.75" x14ac:dyDescent="0.2">
      <c r="B9" s="115" t="s">
        <v>3683</v>
      </c>
      <c r="C9" s="11"/>
      <c r="D9" s="37"/>
      <c r="E9" s="1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9"/>
      <c r="U9" s="18"/>
      <c r="V9" s="18"/>
    </row>
    <row r="10" spans="1:22" ht="12.75" x14ac:dyDescent="0.2">
      <c r="A10" s="41">
        <v>1</v>
      </c>
      <c r="B10" s="70" t="s">
        <v>99</v>
      </c>
      <c r="D10" s="16" t="s">
        <v>104</v>
      </c>
      <c r="F10" s="26">
        <f>+'SCHG1-10'!E43</f>
        <v>15381575.261088327</v>
      </c>
      <c r="G10" s="26">
        <f>+'SCHG1-10'!F43</f>
        <v>15749388.844217665</v>
      </c>
      <c r="H10" s="26">
        <f>+'SCHG1-10'!G43</f>
        <v>16097637.960843533</v>
      </c>
      <c r="I10" s="26">
        <f>+'SCHG1-10'!H43</f>
        <v>16489974.184168708</v>
      </c>
      <c r="J10" s="26">
        <f>+'SCHG1-10'!I43</f>
        <v>16892727.828833744</v>
      </c>
      <c r="K10" s="26">
        <f>+'SCHG1-10'!J43</f>
        <v>17678108.069766752</v>
      </c>
      <c r="L10" s="26">
        <f>+'SCHG1-10'!K43</f>
        <v>20154656.637953352</v>
      </c>
      <c r="M10" s="26">
        <f>+'SCHG1-10'!L43</f>
        <v>21126252.751590673</v>
      </c>
      <c r="N10" s="26">
        <f>+'SCHG1-10'!M43</f>
        <v>21595258.374318138</v>
      </c>
      <c r="O10" s="26">
        <f>+'SCHG1-10'!N43</f>
        <v>22083745.898863632</v>
      </c>
      <c r="P10" s="26">
        <f>+'SCHG1-10'!O43</f>
        <v>22663329.803772729</v>
      </c>
      <c r="Q10" s="26">
        <f>+'SCHG1-10'!P43</f>
        <v>23107939.38475455</v>
      </c>
      <c r="R10" s="26">
        <f>+'SCHG1-10'!Q43</f>
        <v>23701574.900950912</v>
      </c>
      <c r="S10" s="39">
        <f>AVERAGE(F10:R10)</f>
        <v>19440166.915470976</v>
      </c>
    </row>
    <row r="11" spans="1:22" ht="12.75" x14ac:dyDescent="0.2">
      <c r="A11" s="41">
        <v>2</v>
      </c>
      <c r="B11" s="71" t="s">
        <v>100</v>
      </c>
      <c r="D11" s="11"/>
      <c r="E11" s="48">
        <v>0.10100000000000001</v>
      </c>
      <c r="F11" s="68"/>
      <c r="G11" s="68">
        <f>+F10*$E$11/12</f>
        <v>129461.59178082675</v>
      </c>
      <c r="H11" s="68">
        <f t="shared" ref="H11:R11" si="0">+G10*$E$11/12</f>
        <v>132557.35610549871</v>
      </c>
      <c r="I11" s="68">
        <f t="shared" si="0"/>
        <v>135488.45283709976</v>
      </c>
      <c r="J11" s="68">
        <f t="shared" si="0"/>
        <v>138790.61605008662</v>
      </c>
      <c r="K11" s="68">
        <f t="shared" si="0"/>
        <v>142180.45922601735</v>
      </c>
      <c r="L11" s="68">
        <f t="shared" si="0"/>
        <v>148790.74292053684</v>
      </c>
      <c r="M11" s="68">
        <f t="shared" si="0"/>
        <v>169635.02670277408</v>
      </c>
      <c r="N11" s="68">
        <f t="shared" si="0"/>
        <v>177812.62732588817</v>
      </c>
      <c r="O11" s="68">
        <f t="shared" si="0"/>
        <v>181760.09131717766</v>
      </c>
      <c r="P11" s="68">
        <f t="shared" si="0"/>
        <v>185871.52798210224</v>
      </c>
      <c r="Q11" s="68">
        <f t="shared" si="0"/>
        <v>190749.69251508717</v>
      </c>
      <c r="R11" s="68">
        <f t="shared" si="0"/>
        <v>194491.82315501745</v>
      </c>
      <c r="T11" s="113">
        <f>SUM(G11:S11)</f>
        <v>1927590.0079181129</v>
      </c>
    </row>
    <row r="12" spans="1:22" ht="12.75" x14ac:dyDescent="0.2">
      <c r="A12" s="41">
        <v>3</v>
      </c>
      <c r="B12" s="70" t="s">
        <v>111</v>
      </c>
      <c r="C12" s="14"/>
      <c r="D12" s="16" t="s">
        <v>103</v>
      </c>
      <c r="F12" s="114">
        <f>+'SCHG1-12 '!E36</f>
        <v>6058634.4224653952</v>
      </c>
      <c r="G12" s="114">
        <f>+'SCHG1-12 '!F36</f>
        <v>6188096.0142462216</v>
      </c>
      <c r="H12" s="114">
        <f>+'SCHG1-12 '!G36</f>
        <v>6320653.3703517206</v>
      </c>
      <c r="I12" s="114">
        <f>+'SCHG1-12 '!H36</f>
        <v>6456141.8231888199</v>
      </c>
      <c r="J12" s="114">
        <f>+'SCHG1-12 '!I36</f>
        <v>6594932.4392389068</v>
      </c>
      <c r="K12" s="114">
        <f>+'SCHG1-12 '!J36</f>
        <v>6749791.7884649243</v>
      </c>
      <c r="L12" s="114">
        <f>+'SCHG1-12 '!K36</f>
        <v>6906120.1813854612</v>
      </c>
      <c r="M12" s="114">
        <f>+'SCHG1-12 '!L36</f>
        <v>7098237.208088235</v>
      </c>
      <c r="N12" s="114">
        <f>+'SCHG1-12 '!M36</f>
        <v>7276049.8354141228</v>
      </c>
      <c r="O12" s="114">
        <f>+'SCHG1-12 '!N36</f>
        <v>7457809.9267313005</v>
      </c>
      <c r="P12" s="114">
        <f>+'SCHG1-12 '!O36</f>
        <v>7646071.4547134032</v>
      </c>
      <c r="Q12" s="114">
        <f>+'SCHG1-12 '!P36</f>
        <v>7836821.1472284906</v>
      </c>
      <c r="R12" s="114">
        <f>+'SCHG1-12 '!Q36</f>
        <v>8108218.9703835081</v>
      </c>
      <c r="S12" s="39">
        <f>AVERAGE(F12:R12)</f>
        <v>6976736.8139923476</v>
      </c>
      <c r="U12" s="18"/>
      <c r="V12" s="18"/>
    </row>
    <row r="13" spans="1:22" ht="12.75" x14ac:dyDescent="0.2"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22" ht="12.75" x14ac:dyDescent="0.2">
      <c r="A14" s="41">
        <v>4</v>
      </c>
      <c r="B14" s="70" t="s">
        <v>109</v>
      </c>
      <c r="D14" s="16"/>
      <c r="F14" s="26">
        <f>+'2023 2024 Retirements'!V67</f>
        <v>975145.69000000006</v>
      </c>
      <c r="G14" s="26">
        <f>'2023 2024 Retirements'!$V$106*'Late Exhibit 15 Orig'!G14/'2023 2024 Retirements'!$T$94</f>
        <v>31201.365451841597</v>
      </c>
      <c r="H14" s="26">
        <f>'2023 2024 Retirements'!$V$106*'Late Exhibit 15 Orig'!H14/'2023 2024 Retirements'!$T$94</f>
        <v>29541.72563089872</v>
      </c>
      <c r="I14" s="26">
        <f>'2023 2024 Retirements'!$V$106*'Late Exhibit 15 Orig'!I14/'2023 2024 Retirements'!$T$94</f>
        <v>33281.603631422848</v>
      </c>
      <c r="J14" s="26">
        <f>'2023 2024 Retirements'!$V$106*'Late Exhibit 15 Orig'!J14/'2023 2024 Retirements'!$T$94</f>
        <v>34165.306097018103</v>
      </c>
      <c r="K14" s="26">
        <f>'2023 2024 Retirements'!$V$106*'Late Exhibit 15 Orig'!K14/'2023 2024 Retirements'!$T$94</f>
        <v>66623.248949969086</v>
      </c>
      <c r="L14" s="26">
        <f>'2023 2024 Retirements'!$V$106*'Late Exhibit 15 Orig'!L14/'2023 2024 Retirements'!$T$94</f>
        <v>210083.85899672713</v>
      </c>
      <c r="M14" s="26">
        <f>'2023 2024 Retirements'!$V$106*'Late Exhibit 15 Orig'!M14/'2023 2024 Retirements'!$T$94</f>
        <v>82419.809391669172</v>
      </c>
      <c r="N14" s="26">
        <f>'2023 2024 Retirements'!$V$106*'Late Exhibit 15 Orig'!N14/'2023 2024 Retirements'!$T$94</f>
        <v>39785.414418864246</v>
      </c>
      <c r="O14" s="26">
        <f>'2023 2024 Retirements'!$V$106*'Late Exhibit 15 Orig'!O14/'2023 2024 Retirements'!$T$94</f>
        <v>41438.050336084998</v>
      </c>
      <c r="P14" s="26">
        <f>'2023 2024 Retirements'!$V$106*'Late Exhibit 15 Orig'!P14/'2023 2024 Retirements'!$T$94</f>
        <v>49165.691688757222</v>
      </c>
      <c r="Q14" s="26">
        <f>'2023 2024 Retirements'!$V$106*'Late Exhibit 15 Orig'!Q14/'2023 2024 Retirements'!$T$94</f>
        <v>37715.915496045585</v>
      </c>
      <c r="R14" s="26">
        <f>'2023 2024 Retirements'!$V$106*'Late Exhibit 15 Orig'!R14/'2023 2024 Retirements'!$T$94</f>
        <v>50357.679910701219</v>
      </c>
      <c r="S14" s="39"/>
      <c r="T14" s="113">
        <f>SUM(G14:S14)</f>
        <v>705779.67</v>
      </c>
    </row>
    <row r="15" spans="1:22" ht="12.75" x14ac:dyDescent="0.2">
      <c r="A15" s="41">
        <v>5</v>
      </c>
      <c r="B15" s="70" t="s">
        <v>110</v>
      </c>
      <c r="D15" s="16"/>
      <c r="F15" s="26">
        <f>SUM($F$14:F14)</f>
        <v>975145.69000000006</v>
      </c>
      <c r="G15" s="26">
        <f>SUM($F$14:G14)</f>
        <v>1006347.0554518417</v>
      </c>
      <c r="H15" s="26">
        <f>SUM($F$14:H14)</f>
        <v>1035888.7810827404</v>
      </c>
      <c r="I15" s="26">
        <f>SUM($F$14:I14)</f>
        <v>1069170.3847141631</v>
      </c>
      <c r="J15" s="26">
        <f>SUM($F$14:J14)</f>
        <v>1103335.6908111812</v>
      </c>
      <c r="K15" s="26">
        <f>SUM($F$14:K14)</f>
        <v>1169958.9397611504</v>
      </c>
      <c r="L15" s="26">
        <f>SUM($F$14:L14)</f>
        <v>1380042.7987578774</v>
      </c>
      <c r="M15" s="26">
        <f>SUM($F$14:M14)</f>
        <v>1462462.6081495467</v>
      </c>
      <c r="N15" s="26">
        <f>SUM($F$14:N14)</f>
        <v>1502248.022568411</v>
      </c>
      <c r="O15" s="26">
        <f>SUM($F$14:O14)</f>
        <v>1543686.072904496</v>
      </c>
      <c r="P15" s="26">
        <f>SUM($F$14:P14)</f>
        <v>1592851.7645932531</v>
      </c>
      <c r="Q15" s="26">
        <f>SUM($F$14:Q14)</f>
        <v>1630567.6800892986</v>
      </c>
      <c r="R15" s="26">
        <f>SUM($F$14:R14)</f>
        <v>1680925.3599999999</v>
      </c>
      <c r="S15" s="39">
        <f>AVERAGE(F15:R15)</f>
        <v>1319433.1422218431</v>
      </c>
    </row>
    <row r="16" spans="1:22" ht="12.75" x14ac:dyDescent="0.2"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39"/>
    </row>
    <row r="17" spans="1:20" ht="12.75" x14ac:dyDescent="0.2">
      <c r="A17" s="41">
        <v>6</v>
      </c>
      <c r="B17" s="70" t="s">
        <v>127</v>
      </c>
      <c r="D17" s="16"/>
      <c r="E17" s="48"/>
      <c r="F17" s="26">
        <f t="shared" ref="F17:R17" si="1">F10-F15</f>
        <v>14406429.571088327</v>
      </c>
      <c r="G17" s="26">
        <f t="shared" si="1"/>
        <v>14743041.788765823</v>
      </c>
      <c r="H17" s="26">
        <f t="shared" si="1"/>
        <v>15061749.179760793</v>
      </c>
      <c r="I17" s="26">
        <f t="shared" si="1"/>
        <v>15420803.799454544</v>
      </c>
      <c r="J17" s="26">
        <f t="shared" si="1"/>
        <v>15789392.138022562</v>
      </c>
      <c r="K17" s="26">
        <f t="shared" si="1"/>
        <v>16508149.130005602</v>
      </c>
      <c r="L17" s="26">
        <f t="shared" si="1"/>
        <v>18774613.839195475</v>
      </c>
      <c r="M17" s="26">
        <f t="shared" si="1"/>
        <v>19663790.143441126</v>
      </c>
      <c r="N17" s="26">
        <f t="shared" si="1"/>
        <v>20093010.351749726</v>
      </c>
      <c r="O17" s="26">
        <f t="shared" si="1"/>
        <v>20540059.825959135</v>
      </c>
      <c r="P17" s="26">
        <f t="shared" si="1"/>
        <v>21070478.039179474</v>
      </c>
      <c r="Q17" s="26">
        <f t="shared" si="1"/>
        <v>21477371.704665251</v>
      </c>
      <c r="R17" s="26">
        <f t="shared" si="1"/>
        <v>22020649.540950913</v>
      </c>
      <c r="S17" s="39">
        <f>AVERAGE(F17:R17)</f>
        <v>18120733.773249134</v>
      </c>
    </row>
    <row r="18" spans="1:20" ht="12.75" x14ac:dyDescent="0.2">
      <c r="A18" s="41">
        <v>7</v>
      </c>
      <c r="B18" s="70" t="s">
        <v>128</v>
      </c>
      <c r="D18" s="16"/>
      <c r="E18" s="48"/>
      <c r="F18" s="26">
        <f t="shared" ref="F18:R18" si="2">+F12-F15</f>
        <v>5083488.7324653948</v>
      </c>
      <c r="G18" s="26">
        <f t="shared" si="2"/>
        <v>5181748.9587943796</v>
      </c>
      <c r="H18" s="26">
        <f t="shared" si="2"/>
        <v>5284764.5892689805</v>
      </c>
      <c r="I18" s="26">
        <f t="shared" si="2"/>
        <v>5386971.438474657</v>
      </c>
      <c r="J18" s="26">
        <f t="shared" si="2"/>
        <v>5491596.7484277254</v>
      </c>
      <c r="K18" s="26">
        <f t="shared" si="2"/>
        <v>5579832.8487037737</v>
      </c>
      <c r="L18" s="26">
        <f t="shared" si="2"/>
        <v>5526077.382627584</v>
      </c>
      <c r="M18" s="26">
        <f t="shared" si="2"/>
        <v>5635774.5999386888</v>
      </c>
      <c r="N18" s="26">
        <f t="shared" si="2"/>
        <v>5773801.8128457116</v>
      </c>
      <c r="O18" s="26">
        <f t="shared" si="2"/>
        <v>5914123.8538268041</v>
      </c>
      <c r="P18" s="26">
        <f t="shared" si="2"/>
        <v>6053219.6901201503</v>
      </c>
      <c r="Q18" s="26">
        <f t="shared" si="2"/>
        <v>6206253.4671391919</v>
      </c>
      <c r="R18" s="26">
        <f t="shared" si="2"/>
        <v>6427293.6103835087</v>
      </c>
      <c r="S18" s="39">
        <f>AVERAGE(F18:R18)</f>
        <v>5657303.6717705047</v>
      </c>
    </row>
    <row r="19" spans="1:20" ht="12.75" x14ac:dyDescent="0.2">
      <c r="A19" s="41">
        <v>8</v>
      </c>
      <c r="B19" s="71" t="s">
        <v>107</v>
      </c>
      <c r="E19" s="48">
        <v>0.10100000000000001</v>
      </c>
      <c r="F19" s="68"/>
      <c r="G19" s="68">
        <f>+F17*$E$11/12</f>
        <v>121254.11555666009</v>
      </c>
      <c r="H19" s="68">
        <f t="shared" ref="H19:R19" si="3">+G17*$E$11/12</f>
        <v>124087.26838877902</v>
      </c>
      <c r="I19" s="68">
        <f t="shared" si="3"/>
        <v>126769.72226298669</v>
      </c>
      <c r="J19" s="68">
        <f t="shared" si="3"/>
        <v>129791.76531207575</v>
      </c>
      <c r="K19" s="68">
        <f t="shared" si="3"/>
        <v>132894.05049502323</v>
      </c>
      <c r="L19" s="68">
        <f t="shared" si="3"/>
        <v>138943.58851088051</v>
      </c>
      <c r="M19" s="68">
        <f t="shared" si="3"/>
        <v>158019.66647989527</v>
      </c>
      <c r="N19" s="68">
        <f t="shared" si="3"/>
        <v>165503.56704062948</v>
      </c>
      <c r="O19" s="68">
        <f t="shared" si="3"/>
        <v>169116.17046056021</v>
      </c>
      <c r="P19" s="68">
        <f t="shared" si="3"/>
        <v>172878.83686848939</v>
      </c>
      <c r="Q19" s="68">
        <f t="shared" si="3"/>
        <v>177343.19016309394</v>
      </c>
      <c r="R19" s="68">
        <f t="shared" si="3"/>
        <v>180767.87851426587</v>
      </c>
      <c r="T19" s="113">
        <f>SUM(G19:S19)</f>
        <v>1797369.8200533392</v>
      </c>
    </row>
    <row r="20" spans="1:20" ht="12.75" x14ac:dyDescent="0.2">
      <c r="A20" s="41">
        <v>9</v>
      </c>
      <c r="B20" s="70" t="s">
        <v>132</v>
      </c>
      <c r="G20" s="68">
        <f>+F15*$E$11/12</f>
        <v>8207.4762241666667</v>
      </c>
      <c r="H20" s="68">
        <f t="shared" ref="H20:R20" si="4">+G15*$E$11/12</f>
        <v>8470.0877167196686</v>
      </c>
      <c r="I20" s="68">
        <f t="shared" si="4"/>
        <v>8718.7305741130658</v>
      </c>
      <c r="J20" s="68">
        <f t="shared" si="4"/>
        <v>8998.8507380108731</v>
      </c>
      <c r="K20" s="68">
        <f t="shared" si="4"/>
        <v>9286.4087309941096</v>
      </c>
      <c r="L20" s="68">
        <f t="shared" si="4"/>
        <v>9847.1544096563503</v>
      </c>
      <c r="M20" s="68">
        <f t="shared" si="4"/>
        <v>11615.360222878802</v>
      </c>
      <c r="N20" s="68">
        <f t="shared" si="4"/>
        <v>12309.060285258684</v>
      </c>
      <c r="O20" s="68">
        <f t="shared" si="4"/>
        <v>12643.920856617458</v>
      </c>
      <c r="P20" s="68">
        <f t="shared" si="4"/>
        <v>12992.691113612842</v>
      </c>
      <c r="Q20" s="68">
        <f t="shared" si="4"/>
        <v>13406.502351993215</v>
      </c>
      <c r="R20" s="68">
        <f t="shared" si="4"/>
        <v>13723.944640751599</v>
      </c>
      <c r="T20" s="113">
        <f>SUM(G20:S20)</f>
        <v>130220.18786477334</v>
      </c>
    </row>
    <row r="21" spans="1:20" ht="12.75" x14ac:dyDescent="0.2">
      <c r="A21" s="41">
        <v>10</v>
      </c>
      <c r="B21" s="70" t="s">
        <v>133</v>
      </c>
      <c r="G21" s="68">
        <f>SUM($G20:G20)</f>
        <v>8207.4762241666667</v>
      </c>
      <c r="H21" s="68">
        <f>SUM($G20:H20)</f>
        <v>16677.563940886335</v>
      </c>
      <c r="I21" s="68">
        <f>SUM($G20:I20)</f>
        <v>25396.294514999401</v>
      </c>
      <c r="J21" s="68">
        <f>SUM($G20:J20)</f>
        <v>34395.145253010276</v>
      </c>
      <c r="K21" s="68">
        <f>SUM($G20:K20)</f>
        <v>43681.553984004386</v>
      </c>
      <c r="L21" s="68">
        <f>SUM($G20:L20)</f>
        <v>53528.708393660738</v>
      </c>
      <c r="M21" s="68">
        <f>SUM($G20:M20)</f>
        <v>65144.068616539538</v>
      </c>
      <c r="N21" s="68">
        <f>SUM($G20:N20)</f>
        <v>77453.12890179822</v>
      </c>
      <c r="O21" s="68">
        <f>SUM($G20:O20)</f>
        <v>90097.049758415684</v>
      </c>
      <c r="P21" s="68">
        <f>SUM($G20:P20)</f>
        <v>103089.74087202853</v>
      </c>
      <c r="Q21" s="68">
        <f>SUM($G20:Q20)</f>
        <v>116496.24322402175</v>
      </c>
      <c r="R21" s="68">
        <f>SUM($G20:R20)</f>
        <v>130220.18786477334</v>
      </c>
      <c r="S21" s="39">
        <f>AVERAGE(F21:R21)</f>
        <v>63698.930129025401</v>
      </c>
    </row>
    <row r="23" spans="1:20" ht="12.75" x14ac:dyDescent="0.2">
      <c r="A23" s="41">
        <v>11</v>
      </c>
      <c r="R23" s="75" t="s">
        <v>129</v>
      </c>
      <c r="S23" s="39">
        <f>+S10-S17</f>
        <v>1319433.142221842</v>
      </c>
    </row>
    <row r="24" spans="1:20" ht="12.75" x14ac:dyDescent="0.2">
      <c r="A24" s="41">
        <v>12</v>
      </c>
      <c r="R24" s="75" t="s">
        <v>130</v>
      </c>
      <c r="S24" s="76">
        <f>+S12-S18</f>
        <v>1319433.1422218429</v>
      </c>
    </row>
    <row r="25" spans="1:20" ht="12.75" x14ac:dyDescent="0.2">
      <c r="A25" s="41">
        <v>13</v>
      </c>
      <c r="R25" s="75" t="s">
        <v>131</v>
      </c>
      <c r="S25" s="39">
        <f>+S23-S24</f>
        <v>0</v>
      </c>
    </row>
    <row r="27" spans="1:20" ht="12.75" x14ac:dyDescent="0.2">
      <c r="A27" s="41">
        <v>14</v>
      </c>
      <c r="R27" s="75" t="s">
        <v>3687</v>
      </c>
      <c r="T27" s="39">
        <f>+T11-T19</f>
        <v>130220.18786477367</v>
      </c>
    </row>
    <row r="28" spans="1:20" ht="12.75" x14ac:dyDescent="0.2">
      <c r="A28" s="41">
        <v>15</v>
      </c>
      <c r="R28" s="75" t="s">
        <v>134</v>
      </c>
      <c r="T28" s="39">
        <f>S21</f>
        <v>63698.930129025401</v>
      </c>
    </row>
    <row r="29" spans="1:20" ht="12.75" x14ac:dyDescent="0.2">
      <c r="T29" s="39"/>
    </row>
    <row r="30" spans="1:20" ht="12.75" x14ac:dyDescent="0.2">
      <c r="B30" s="115" t="s">
        <v>3684</v>
      </c>
      <c r="C30" s="11"/>
      <c r="D30" s="37"/>
      <c r="E30" s="1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69"/>
    </row>
    <row r="31" spans="1:20" ht="12.75" x14ac:dyDescent="0.2">
      <c r="A31" s="41">
        <f>+A28+1</f>
        <v>16</v>
      </c>
      <c r="B31" s="70" t="s">
        <v>99</v>
      </c>
      <c r="D31" s="16" t="s">
        <v>104</v>
      </c>
      <c r="F31" s="26">
        <f>+'SCHG1-10'!E44</f>
        <v>17803654.690000001</v>
      </c>
      <c r="G31" s="26">
        <f>+'SCHG1-10'!F44</f>
        <v>17803654.690000001</v>
      </c>
      <c r="H31" s="26">
        <f>+'SCHG1-10'!G44</f>
        <v>17803654.690000001</v>
      </c>
      <c r="I31" s="26">
        <f>+'SCHG1-10'!H44</f>
        <v>17803654.690000001</v>
      </c>
      <c r="J31" s="26">
        <f>+'SCHG1-10'!I44</f>
        <v>17803654.690000001</v>
      </c>
      <c r="K31" s="26">
        <f>+'SCHG1-10'!J44</f>
        <v>17803654.690000001</v>
      </c>
      <c r="L31" s="26">
        <f>+'SCHG1-10'!K44</f>
        <v>17803654.690000001</v>
      </c>
      <c r="M31" s="26">
        <f>+'SCHG1-10'!L44</f>
        <v>17803654.690000001</v>
      </c>
      <c r="N31" s="26">
        <f>+'SCHG1-10'!M44</f>
        <v>17803654.690000001</v>
      </c>
      <c r="O31" s="26">
        <f>+'SCHG1-10'!N44</f>
        <v>17803654.690000001</v>
      </c>
      <c r="P31" s="26">
        <f>+'SCHG1-10'!O44</f>
        <v>17803654.690000001</v>
      </c>
      <c r="Q31" s="26">
        <f>+'SCHG1-10'!P44</f>
        <v>17803654.690000001</v>
      </c>
      <c r="R31" s="26">
        <f>+'SCHG1-10'!Q44</f>
        <v>17803654.690000001</v>
      </c>
      <c r="S31" s="39">
        <f>AVERAGE(F31:R31)</f>
        <v>17803654.690000001</v>
      </c>
    </row>
    <row r="32" spans="1:20" ht="12.75" x14ac:dyDescent="0.2">
      <c r="A32" s="41">
        <f>+A31+1</f>
        <v>17</v>
      </c>
      <c r="B32" s="71" t="s">
        <v>100</v>
      </c>
      <c r="D32" s="11"/>
      <c r="E32" s="48">
        <v>7.0999999999999994E-2</v>
      </c>
      <c r="F32" s="68"/>
      <c r="G32" s="68">
        <f>+F31*$E$32/12</f>
        <v>105338.29024916666</v>
      </c>
      <c r="H32" s="68">
        <f t="shared" ref="H32:R32" si="5">+G31*$E$32/12</f>
        <v>105338.29024916666</v>
      </c>
      <c r="I32" s="68">
        <f t="shared" si="5"/>
        <v>105338.29024916666</v>
      </c>
      <c r="J32" s="68">
        <f t="shared" si="5"/>
        <v>105338.29024916666</v>
      </c>
      <c r="K32" s="68">
        <f t="shared" si="5"/>
        <v>105338.29024916666</v>
      </c>
      <c r="L32" s="68">
        <f t="shared" si="5"/>
        <v>105338.29024916666</v>
      </c>
      <c r="M32" s="68">
        <f t="shared" si="5"/>
        <v>105338.29024916666</v>
      </c>
      <c r="N32" s="68">
        <f t="shared" si="5"/>
        <v>105338.29024916666</v>
      </c>
      <c r="O32" s="68">
        <f t="shared" si="5"/>
        <v>105338.29024916666</v>
      </c>
      <c r="P32" s="68">
        <f t="shared" si="5"/>
        <v>105338.29024916666</v>
      </c>
      <c r="Q32" s="68">
        <f t="shared" si="5"/>
        <v>105338.29024916666</v>
      </c>
      <c r="R32" s="68">
        <f t="shared" si="5"/>
        <v>105338.29024916666</v>
      </c>
      <c r="T32" s="113">
        <f>SUM(G32:S32)</f>
        <v>1264059.4829899999</v>
      </c>
    </row>
    <row r="33" spans="1:20" ht="12.75" x14ac:dyDescent="0.2">
      <c r="A33" s="41">
        <f>+A32+1</f>
        <v>18</v>
      </c>
      <c r="B33" s="70" t="s">
        <v>111</v>
      </c>
      <c r="C33" s="14"/>
      <c r="D33" s="16" t="s">
        <v>103</v>
      </c>
      <c r="F33" s="114">
        <f>+'SCHG1-12 '!E37</f>
        <v>8353208.6126399953</v>
      </c>
      <c r="G33" s="114">
        <f>+'SCHG1-12 '!F37</f>
        <v>8458546.9028891623</v>
      </c>
      <c r="H33" s="114">
        <f>+'SCHG1-12 '!G37</f>
        <v>8563885.1931383293</v>
      </c>
      <c r="I33" s="114">
        <f>+'SCHG1-12 '!H37</f>
        <v>8669223.4833874963</v>
      </c>
      <c r="J33" s="114">
        <f>+'SCHG1-12 '!I37</f>
        <v>8774561.7736366633</v>
      </c>
      <c r="K33" s="114">
        <f>+'SCHG1-12 '!J37</f>
        <v>8879900.0638858303</v>
      </c>
      <c r="L33" s="114">
        <f>+'SCHG1-12 '!K37</f>
        <v>8985238.3541349974</v>
      </c>
      <c r="M33" s="114">
        <f>+'SCHG1-12 '!L37</f>
        <v>9090576.6443841644</v>
      </c>
      <c r="N33" s="114">
        <f>+'SCHG1-12 '!M37</f>
        <v>9195914.9346333314</v>
      </c>
      <c r="O33" s="114">
        <f>+'SCHG1-12 '!N37</f>
        <v>9301253.2248824984</v>
      </c>
      <c r="P33" s="114">
        <f>+'SCHG1-12 '!O37</f>
        <v>9406591.5151316654</v>
      </c>
      <c r="Q33" s="114">
        <f>+'SCHG1-12 '!P37</f>
        <v>9511929.8053808324</v>
      </c>
      <c r="R33" s="114">
        <f>+'SCHG1-12 '!Q37</f>
        <v>9617268.0956299994</v>
      </c>
      <c r="S33" s="39">
        <f>AVERAGE(F33:R33)</f>
        <v>8985238.3541349992</v>
      </c>
    </row>
    <row r="34" spans="1:20" ht="12.75" x14ac:dyDescent="0.2"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20" ht="12.75" x14ac:dyDescent="0.2">
      <c r="A35" s="41">
        <f>+A33+1</f>
        <v>19</v>
      </c>
      <c r="B35" s="70" t="s">
        <v>109</v>
      </c>
      <c r="D35" s="16"/>
      <c r="F35" s="26">
        <f>+'2023 2024 Retirements'!W67</f>
        <v>731671.34</v>
      </c>
      <c r="G35" s="26">
        <f>'2023 2024 Retirements'!$W$106*'Late Exhibit 15 Orig'!G$14/'2023 2024 Retirements'!$T$94</f>
        <v>26811.737820255908</v>
      </c>
      <c r="H35" s="26">
        <f>'2023 2024 Retirements'!$W$106*'Late Exhibit 15 Orig'!H$14/'2023 2024 Retirements'!$T$94</f>
        <v>25385.5878069221</v>
      </c>
      <c r="I35" s="26">
        <f>'2023 2024 Retirements'!$W$106*'Late Exhibit 15 Orig'!I$14/'2023 2024 Retirements'!$T$94</f>
        <v>28599.313455710253</v>
      </c>
      <c r="J35" s="26">
        <f>'2023 2024 Retirements'!$W$106*'Late Exhibit 15 Orig'!J$14/'2023 2024 Retirements'!$T$94</f>
        <v>29358.690440516388</v>
      </c>
      <c r="K35" s="26">
        <f>'2023 2024 Retirements'!$W$106*'Late Exhibit 15 Orig'!K$14/'2023 2024 Retirements'!$T$94</f>
        <v>57250.221511532567</v>
      </c>
      <c r="L35" s="26">
        <f>'2023 2024 Retirements'!$W$106*'Late Exhibit 15 Orig'!L$14/'2023 2024 Retirements'!$T$94</f>
        <v>180527.78351581402</v>
      </c>
      <c r="M35" s="26">
        <f>'2023 2024 Retirements'!$W$106*'Late Exhibit 15 Orig'!M$14/'2023 2024 Retirements'!$T$94</f>
        <v>70824.410682144357</v>
      </c>
      <c r="N35" s="26">
        <f>'2023 2024 Retirements'!$W$106*'Late Exhibit 15 Orig'!N$14/'2023 2024 Retirements'!$T$94</f>
        <v>34188.122379299806</v>
      </c>
      <c r="O35" s="26">
        <f>'2023 2024 Retirements'!$W$106*'Late Exhibit 15 Orig'!O$14/'2023 2024 Retirements'!$T$94</f>
        <v>35608.253847368149</v>
      </c>
      <c r="P35" s="26">
        <f>'2023 2024 Retirements'!$W$106*'Late Exhibit 15 Orig'!P$14/'2023 2024 Retirements'!$T$94</f>
        <v>42248.716241124901</v>
      </c>
      <c r="Q35" s="26">
        <f>'2023 2024 Retirements'!$W$106*'Late Exhibit 15 Orig'!Q$14/'2023 2024 Retirements'!$T$94</f>
        <v>32409.775126402867</v>
      </c>
      <c r="R35" s="26">
        <f>'2023 2024 Retirements'!$W$106*'Late Exhibit 15 Orig'!R$14/'2023 2024 Retirements'!$T$94</f>
        <v>43273.007172908765</v>
      </c>
      <c r="S35" s="39"/>
      <c r="T35" s="113">
        <f>SUM(G35:S35)</f>
        <v>606485.62000000011</v>
      </c>
    </row>
    <row r="36" spans="1:20" ht="12.75" x14ac:dyDescent="0.2">
      <c r="A36" s="41">
        <f>+A35+1</f>
        <v>20</v>
      </c>
      <c r="B36" s="70" t="s">
        <v>110</v>
      </c>
      <c r="D36" s="16"/>
      <c r="F36" s="26">
        <f>SUM($F35:F35)</f>
        <v>731671.34</v>
      </c>
      <c r="G36" s="26">
        <f>SUM($F35:G35)</f>
        <v>758483.07782025589</v>
      </c>
      <c r="H36" s="26">
        <f>SUM($F35:H35)</f>
        <v>783868.66562717804</v>
      </c>
      <c r="I36" s="26">
        <f>SUM($F35:I35)</f>
        <v>812467.97908288834</v>
      </c>
      <c r="J36" s="26">
        <f>SUM($F35:J35)</f>
        <v>841826.66952340468</v>
      </c>
      <c r="K36" s="26">
        <f>SUM($F35:K35)</f>
        <v>899076.89103493723</v>
      </c>
      <c r="L36" s="26">
        <f>SUM($F35:L35)</f>
        <v>1079604.6745507512</v>
      </c>
      <c r="M36" s="26">
        <f>SUM($F35:M35)</f>
        <v>1150429.0852328956</v>
      </c>
      <c r="N36" s="26">
        <f>SUM($F35:N35)</f>
        <v>1184617.2076121953</v>
      </c>
      <c r="O36" s="26">
        <f>SUM($F35:O35)</f>
        <v>1220225.4614595633</v>
      </c>
      <c r="P36" s="26">
        <f>SUM($F35:P35)</f>
        <v>1262474.1777006881</v>
      </c>
      <c r="Q36" s="26">
        <f>SUM($F35:Q35)</f>
        <v>1294883.9528270911</v>
      </c>
      <c r="R36" s="26">
        <f>SUM($F35:R35)</f>
        <v>1338156.96</v>
      </c>
      <c r="S36" s="39">
        <f>AVERAGE(F36:R36)</f>
        <v>1027522.0109593727</v>
      </c>
    </row>
    <row r="37" spans="1:20" ht="12.75" x14ac:dyDescent="0.2"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39"/>
    </row>
    <row r="38" spans="1:20" ht="12.75" x14ac:dyDescent="0.2">
      <c r="A38" s="41">
        <f>+A36+1</f>
        <v>21</v>
      </c>
      <c r="B38" s="70" t="s">
        <v>127</v>
      </c>
      <c r="D38" s="16"/>
      <c r="E38" s="48"/>
      <c r="F38" s="26">
        <f t="shared" ref="F38:R38" si="6">F31-F36</f>
        <v>17071983.350000001</v>
      </c>
      <c r="G38" s="26">
        <f t="shared" si="6"/>
        <v>17045171.612179745</v>
      </c>
      <c r="H38" s="26">
        <f t="shared" si="6"/>
        <v>17019786.024372824</v>
      </c>
      <c r="I38" s="26">
        <f t="shared" si="6"/>
        <v>16991186.710917111</v>
      </c>
      <c r="J38" s="26">
        <f t="shared" si="6"/>
        <v>16961828.020476598</v>
      </c>
      <c r="K38" s="26">
        <f t="shared" si="6"/>
        <v>16904577.798965063</v>
      </c>
      <c r="L38" s="26">
        <f t="shared" si="6"/>
        <v>16724050.01544925</v>
      </c>
      <c r="M38" s="26">
        <f t="shared" si="6"/>
        <v>16653225.604767106</v>
      </c>
      <c r="N38" s="26">
        <f t="shared" si="6"/>
        <v>16619037.482387805</v>
      </c>
      <c r="O38" s="26">
        <f t="shared" si="6"/>
        <v>16583429.228540437</v>
      </c>
      <c r="P38" s="26">
        <f t="shared" si="6"/>
        <v>16541180.512299314</v>
      </c>
      <c r="Q38" s="26">
        <f t="shared" si="6"/>
        <v>16508770.737172911</v>
      </c>
      <c r="R38" s="26">
        <f t="shared" si="6"/>
        <v>16465497.73</v>
      </c>
      <c r="S38" s="39">
        <f>AVERAGE(F38:R38)</f>
        <v>16776132.679040628</v>
      </c>
    </row>
    <row r="39" spans="1:20" ht="12.75" x14ac:dyDescent="0.2">
      <c r="A39" s="41">
        <f t="shared" ref="A39:A42" si="7">+A38+1</f>
        <v>22</v>
      </c>
      <c r="B39" s="70" t="s">
        <v>128</v>
      </c>
      <c r="D39" s="16"/>
      <c r="E39" s="48"/>
      <c r="F39" s="26">
        <f t="shared" ref="F39:R39" si="8">+F33-F36</f>
        <v>7621537.2726399954</v>
      </c>
      <c r="G39" s="26">
        <f t="shared" si="8"/>
        <v>7700063.8250689059</v>
      </c>
      <c r="H39" s="26">
        <f t="shared" si="8"/>
        <v>7780016.5275111515</v>
      </c>
      <c r="I39" s="26">
        <f t="shared" si="8"/>
        <v>7856755.5043046083</v>
      </c>
      <c r="J39" s="26">
        <f t="shared" si="8"/>
        <v>7932735.1041132584</v>
      </c>
      <c r="K39" s="26">
        <f t="shared" si="8"/>
        <v>7980823.1728508929</v>
      </c>
      <c r="L39" s="26">
        <f t="shared" si="8"/>
        <v>7905633.6795842461</v>
      </c>
      <c r="M39" s="26">
        <f t="shared" si="8"/>
        <v>7940147.5591512686</v>
      </c>
      <c r="N39" s="26">
        <f t="shared" si="8"/>
        <v>8011297.7270211363</v>
      </c>
      <c r="O39" s="26">
        <f t="shared" si="8"/>
        <v>8081027.7634229353</v>
      </c>
      <c r="P39" s="26">
        <f t="shared" si="8"/>
        <v>8144117.3374309773</v>
      </c>
      <c r="Q39" s="26">
        <f t="shared" si="8"/>
        <v>8217045.8525537411</v>
      </c>
      <c r="R39" s="26">
        <f t="shared" si="8"/>
        <v>8279111.1356299995</v>
      </c>
      <c r="S39" s="39">
        <f>AVERAGE(F39:R39)</f>
        <v>7957716.3431756245</v>
      </c>
    </row>
    <row r="40" spans="1:20" ht="12.75" x14ac:dyDescent="0.2">
      <c r="A40" s="41">
        <f t="shared" si="7"/>
        <v>23</v>
      </c>
      <c r="B40" s="71" t="s">
        <v>107</v>
      </c>
      <c r="E40" s="48">
        <f>+E32</f>
        <v>7.0999999999999994E-2</v>
      </c>
      <c r="F40" s="68"/>
      <c r="G40" s="68">
        <f>+F38*$E40/12</f>
        <v>101009.23482083333</v>
      </c>
      <c r="H40" s="68">
        <f t="shared" ref="H40:R40" si="9">+G38*$E40/12</f>
        <v>100850.59870539681</v>
      </c>
      <c r="I40" s="68">
        <f t="shared" si="9"/>
        <v>100700.40064420586</v>
      </c>
      <c r="J40" s="68">
        <f t="shared" si="9"/>
        <v>100531.18803959289</v>
      </c>
      <c r="K40" s="68">
        <f t="shared" si="9"/>
        <v>100357.48245448654</v>
      </c>
      <c r="L40" s="68">
        <f t="shared" si="9"/>
        <v>100018.75197720995</v>
      </c>
      <c r="M40" s="68">
        <f t="shared" si="9"/>
        <v>98950.629258074725</v>
      </c>
      <c r="N40" s="68">
        <f t="shared" si="9"/>
        <v>98531.584828205363</v>
      </c>
      <c r="O40" s="68">
        <f t="shared" si="9"/>
        <v>98329.305104127838</v>
      </c>
      <c r="P40" s="68">
        <f t="shared" si="9"/>
        <v>98118.622935530904</v>
      </c>
      <c r="Q40" s="68">
        <f t="shared" si="9"/>
        <v>97868.651364437595</v>
      </c>
      <c r="R40" s="68">
        <f t="shared" si="9"/>
        <v>97676.893528273038</v>
      </c>
      <c r="T40" s="113">
        <f>SUM(G40:S40)</f>
        <v>1192943.3436603749</v>
      </c>
    </row>
    <row r="41" spans="1:20" ht="12.75" x14ac:dyDescent="0.2">
      <c r="A41" s="41">
        <f t="shared" si="7"/>
        <v>24</v>
      </c>
      <c r="B41" s="70" t="s">
        <v>132</v>
      </c>
      <c r="G41" s="68">
        <f>+F36*$E40/12</f>
        <v>4329.0554283333322</v>
      </c>
      <c r="H41" s="68">
        <f t="shared" ref="H41:R41" si="10">+G36*$E40/12</f>
        <v>4487.6915437698472</v>
      </c>
      <c r="I41" s="68">
        <f t="shared" si="10"/>
        <v>4637.8896049608029</v>
      </c>
      <c r="J41" s="68">
        <f t="shared" si="10"/>
        <v>4807.1022095737553</v>
      </c>
      <c r="K41" s="68">
        <f t="shared" si="10"/>
        <v>4980.8077946801441</v>
      </c>
      <c r="L41" s="68">
        <f t="shared" si="10"/>
        <v>5319.5382719567115</v>
      </c>
      <c r="M41" s="68">
        <f t="shared" si="10"/>
        <v>6387.6609910919442</v>
      </c>
      <c r="N41" s="68">
        <f t="shared" si="10"/>
        <v>6806.7054209612979</v>
      </c>
      <c r="O41" s="68">
        <f t="shared" si="10"/>
        <v>7008.9851450388223</v>
      </c>
      <c r="P41" s="68">
        <f t="shared" si="10"/>
        <v>7219.6673136357495</v>
      </c>
      <c r="Q41" s="68">
        <f t="shared" si="10"/>
        <v>7469.63888472907</v>
      </c>
      <c r="R41" s="68">
        <f t="shared" si="10"/>
        <v>7661.3967208936219</v>
      </c>
      <c r="T41" s="113">
        <f>SUM(G41:S41)</f>
        <v>71116.139329625104</v>
      </c>
    </row>
    <row r="42" spans="1:20" ht="12.75" x14ac:dyDescent="0.2">
      <c r="A42" s="41">
        <f t="shared" si="7"/>
        <v>25</v>
      </c>
      <c r="B42" s="70" t="s">
        <v>133</v>
      </c>
      <c r="G42" s="68">
        <f>SUM($G41:G41)</f>
        <v>4329.0554283333322</v>
      </c>
      <c r="H42" s="68">
        <f>SUM($G41:H41)</f>
        <v>8816.7469721031794</v>
      </c>
      <c r="I42" s="68">
        <f>SUM($G41:I41)</f>
        <v>13454.636577063982</v>
      </c>
      <c r="J42" s="68">
        <f>SUM($G41:J41)</f>
        <v>18261.738786637739</v>
      </c>
      <c r="K42" s="68">
        <f>SUM($G41:K41)</f>
        <v>23242.546581317882</v>
      </c>
      <c r="L42" s="68">
        <f>SUM($G41:L41)</f>
        <v>28562.084853274595</v>
      </c>
      <c r="M42" s="68">
        <f>SUM($G41:M41)</f>
        <v>34949.745844366538</v>
      </c>
      <c r="N42" s="68">
        <f>SUM($G41:N41)</f>
        <v>41756.451265327836</v>
      </c>
      <c r="O42" s="68">
        <f>SUM($G41:O41)</f>
        <v>48765.436410366659</v>
      </c>
      <c r="P42" s="68">
        <f>SUM($G41:P41)</f>
        <v>55985.103724002409</v>
      </c>
      <c r="Q42" s="68">
        <f>SUM($G41:Q41)</f>
        <v>63454.742608731482</v>
      </c>
      <c r="R42" s="68">
        <f>SUM($G41:R41)</f>
        <v>71116.139329625104</v>
      </c>
      <c r="S42" s="39">
        <f>AVERAGE(F42:R42)</f>
        <v>34391.202365095894</v>
      </c>
    </row>
    <row r="44" spans="1:20" ht="12.75" x14ac:dyDescent="0.2">
      <c r="A44" s="41">
        <f>+A42+1</f>
        <v>26</v>
      </c>
      <c r="R44" s="75" t="s">
        <v>129</v>
      </c>
      <c r="S44" s="39">
        <f>+S31-S38</f>
        <v>1027522.0109593738</v>
      </c>
    </row>
    <row r="45" spans="1:20" ht="12.75" x14ac:dyDescent="0.2">
      <c r="A45" s="41">
        <f>+A44+1</f>
        <v>27</v>
      </c>
      <c r="R45" s="75" t="s">
        <v>130</v>
      </c>
      <c r="S45" s="76">
        <f>+S33-S39</f>
        <v>1027522.0109593747</v>
      </c>
    </row>
    <row r="46" spans="1:20" ht="12.75" x14ac:dyDescent="0.2">
      <c r="A46" s="41">
        <f>+A45+1</f>
        <v>28</v>
      </c>
      <c r="R46" s="75" t="s">
        <v>131</v>
      </c>
      <c r="S46" s="39">
        <f>+S44-S45</f>
        <v>-9.3132257461547852E-10</v>
      </c>
    </row>
    <row r="48" spans="1:20" ht="12.75" x14ac:dyDescent="0.2">
      <c r="A48" s="41">
        <f>+A46+1</f>
        <v>29</v>
      </c>
      <c r="R48" s="75" t="s">
        <v>3687</v>
      </c>
      <c r="T48" s="39">
        <f>+T32-T40</f>
        <v>71116.139329625061</v>
      </c>
    </row>
    <row r="49" spans="1:20" ht="12.75" x14ac:dyDescent="0.2">
      <c r="A49" s="41">
        <f>+A48+1</f>
        <v>30</v>
      </c>
      <c r="R49" s="75" t="s">
        <v>134</v>
      </c>
      <c r="T49" s="39">
        <f>S42</f>
        <v>34391.202365095894</v>
      </c>
    </row>
    <row r="51" spans="1:20" ht="12.75" x14ac:dyDescent="0.2">
      <c r="B51" s="115" t="s">
        <v>3685</v>
      </c>
      <c r="C51" s="11"/>
      <c r="D51" s="37"/>
      <c r="E51" s="1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69"/>
    </row>
    <row r="52" spans="1:20" ht="12.75" x14ac:dyDescent="0.2">
      <c r="A52" s="41">
        <f>+A49+1</f>
        <v>31</v>
      </c>
      <c r="B52" s="70" t="s">
        <v>99</v>
      </c>
      <c r="D52" s="16" t="s">
        <v>104</v>
      </c>
      <c r="F52" s="26">
        <f>+'SCHG1-10'!E45</f>
        <v>4611626.0715047615</v>
      </c>
      <c r="G52" s="26">
        <f>+'SCHG1-10'!F45</f>
        <v>4616579.7103009541</v>
      </c>
      <c r="H52" s="26">
        <f>+'SCHG1-10'!G45</f>
        <v>4621570.4380601924</v>
      </c>
      <c r="I52" s="26">
        <f>+'SCHG1-10'!H45</f>
        <v>4626568.5836120397</v>
      </c>
      <c r="J52" s="26">
        <f>+'SCHG1-10'!I45</f>
        <v>4633168.2127224095</v>
      </c>
      <c r="K52" s="26">
        <f>+'SCHG1-10'!J45</f>
        <v>4640088.1385444831</v>
      </c>
      <c r="L52" s="26">
        <f>+'SCHG1-10'!K45</f>
        <v>4647072.1237088982</v>
      </c>
      <c r="M52" s="26">
        <f>+'SCHG1-10'!L45</f>
        <v>4654068.9207417816</v>
      </c>
      <c r="N52" s="26">
        <f>+'SCHG1-10'!M45</f>
        <v>4661068.2801483581</v>
      </c>
      <c r="O52" s="26">
        <f>+'SCHG1-10'!N45</f>
        <v>4666468.1520296736</v>
      </c>
      <c r="P52" s="26">
        <f>+'SCHG1-10'!O45</f>
        <v>4671548.1264059367</v>
      </c>
      <c r="Q52" s="26">
        <f>+'SCHG1-10'!P45</f>
        <v>4676564.1212811889</v>
      </c>
      <c r="R52" s="26">
        <f>+'SCHG1-10'!Q45</f>
        <v>4681567.3202562397</v>
      </c>
      <c r="S52" s="39">
        <f>AVERAGE(F52:R52)</f>
        <v>4646766.0153320711</v>
      </c>
    </row>
    <row r="53" spans="1:20" ht="12.75" x14ac:dyDescent="0.2">
      <c r="A53" s="41">
        <f>+A52+1</f>
        <v>32</v>
      </c>
      <c r="B53" s="71" t="s">
        <v>100</v>
      </c>
      <c r="D53" s="11"/>
      <c r="E53" s="48">
        <v>5.5E-2</v>
      </c>
      <c r="F53" s="68"/>
      <c r="G53" s="68">
        <f>+F52*$E53/12</f>
        <v>21136.619494396826</v>
      </c>
      <c r="H53" s="68">
        <f t="shared" ref="H53:R53" si="11">+G52*$E53/12</f>
        <v>21159.323672212708</v>
      </c>
      <c r="I53" s="68">
        <f t="shared" si="11"/>
        <v>21182.197841109217</v>
      </c>
      <c r="J53" s="68">
        <f t="shared" si="11"/>
        <v>21205.10600822185</v>
      </c>
      <c r="K53" s="68">
        <f t="shared" si="11"/>
        <v>21235.354308311045</v>
      </c>
      <c r="L53" s="68">
        <f t="shared" si="11"/>
        <v>21267.070634995547</v>
      </c>
      <c r="M53" s="68">
        <f t="shared" si="11"/>
        <v>21299.080566999117</v>
      </c>
      <c r="N53" s="68">
        <f t="shared" si="11"/>
        <v>21331.149220066498</v>
      </c>
      <c r="O53" s="68">
        <f t="shared" si="11"/>
        <v>21363.229617346642</v>
      </c>
      <c r="P53" s="68">
        <f t="shared" si="11"/>
        <v>21387.979030136004</v>
      </c>
      <c r="Q53" s="68">
        <f t="shared" si="11"/>
        <v>21411.26224602721</v>
      </c>
      <c r="R53" s="68">
        <f t="shared" si="11"/>
        <v>21434.252222538784</v>
      </c>
      <c r="T53" s="113">
        <f>SUM(G53:S53)</f>
        <v>255412.62486236141</v>
      </c>
    </row>
    <row r="54" spans="1:20" ht="12.75" x14ac:dyDescent="0.2">
      <c r="A54" s="41">
        <f>+A53+1</f>
        <v>33</v>
      </c>
      <c r="B54" s="70" t="s">
        <v>111</v>
      </c>
      <c r="C54" s="14"/>
      <c r="D54" s="16" t="s">
        <v>103</v>
      </c>
      <c r="F54" s="114">
        <f>+'SCHG1-12 '!E38</f>
        <v>821141.15773737081</v>
      </c>
      <c r="G54" s="114">
        <f>+'SCHG1-12 '!F38</f>
        <v>830364.40988038038</v>
      </c>
      <c r="H54" s="114">
        <f>+'SCHG1-12 '!G38</f>
        <v>839597.56930098229</v>
      </c>
      <c r="I54" s="114">
        <f>+'SCHG1-12 '!H38</f>
        <v>848840.71017710271</v>
      </c>
      <c r="J54" s="114">
        <f>+'SCHG1-12 '!I38</f>
        <v>858093.84734432679</v>
      </c>
      <c r="K54" s="114">
        <f>+'SCHG1-12 '!J38</f>
        <v>867360.1837697716</v>
      </c>
      <c r="L54" s="114">
        <f>+'SCHG1-12 '!K38</f>
        <v>876640.36004686053</v>
      </c>
      <c r="M54" s="114">
        <f>+'SCHG1-12 '!L38</f>
        <v>885934.50429427833</v>
      </c>
      <c r="N54" s="114">
        <f>+'SCHG1-12 '!M38</f>
        <v>895242.64213576191</v>
      </c>
      <c r="O54" s="114">
        <f>+'SCHG1-12 '!N38</f>
        <v>904564.77869605867</v>
      </c>
      <c r="P54" s="114">
        <f>+'SCHG1-12 '!O38</f>
        <v>913897.71500011801</v>
      </c>
      <c r="Q54" s="114">
        <f>+'SCHG1-12 '!P38</f>
        <v>923240.81125292985</v>
      </c>
      <c r="R54" s="114">
        <f>+'SCHG1-12 '!Q38</f>
        <v>932593.93949549226</v>
      </c>
      <c r="S54" s="39">
        <f>AVERAGE(F54:R54)</f>
        <v>876731.74070241791</v>
      </c>
    </row>
    <row r="55" spans="1:20" ht="12.75" x14ac:dyDescent="0.2"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1:20" ht="12.75" x14ac:dyDescent="0.2">
      <c r="A56" s="41">
        <f>+A54+1</f>
        <v>34</v>
      </c>
      <c r="B56" s="70" t="s">
        <v>109</v>
      </c>
      <c r="D56" s="16"/>
      <c r="F56" s="26">
        <f>+'2023 2024 Retirements'!X67</f>
        <v>0</v>
      </c>
      <c r="G56" s="26">
        <f>'2023 2024 Retirements'!$X$106*'Late Exhibit 15 Orig'!G$14/'2023 2024 Retirements'!$T$94</f>
        <v>11465.947487016962</v>
      </c>
      <c r="H56" s="26">
        <f>'2023 2024 Retirements'!$X$106*'Late Exhibit 15 Orig'!H$14/'2023 2024 Retirements'!$T$94</f>
        <v>10856.059337613227</v>
      </c>
      <c r="I56" s="26">
        <f>'2023 2024 Retirements'!$X$106*'Late Exhibit 15 Orig'!I$14/'2023 2024 Retirements'!$T$94</f>
        <v>12230.398060963193</v>
      </c>
      <c r="J56" s="26">
        <f>'2023 2024 Retirements'!$X$106*'Late Exhibit 15 Orig'!J$14/'2023 2024 Retirements'!$T$94</f>
        <v>12555.143017407543</v>
      </c>
      <c r="K56" s="26">
        <f>'2023 2024 Retirements'!$X$106*'Late Exhibit 15 Orig'!K$14/'2023 2024 Retirements'!$T$94</f>
        <v>24482.860375256936</v>
      </c>
      <c r="L56" s="26">
        <f>'2023 2024 Retirements'!$X$106*'Late Exhibit 15 Orig'!L$14/'2023 2024 Retirements'!$T$94</f>
        <v>77202.085878077298</v>
      </c>
      <c r="M56" s="26">
        <f>'2023 2024 Retirements'!$X$106*'Late Exhibit 15 Orig'!M$14/'2023 2024 Retirements'!$T$94</f>
        <v>30287.815699394279</v>
      </c>
      <c r="N56" s="26">
        <f>'2023 2024 Retirements'!$X$106*'Late Exhibit 15 Orig'!N$14/'2023 2024 Retirements'!$T$94</f>
        <v>14620.432980088695</v>
      </c>
      <c r="O56" s="26">
        <f>'2023 2024 Retirements'!$X$106*'Late Exhibit 15 Orig'!O$14/'2023 2024 Retirements'!$T$94</f>
        <v>15227.747319304346</v>
      </c>
      <c r="P56" s="26">
        <f>'2023 2024 Retirements'!$X$106*'Late Exhibit 15 Orig'!P$14/'2023 2024 Retirements'!$T$94</f>
        <v>18067.518228849931</v>
      </c>
      <c r="Q56" s="26">
        <f>'2023 2024 Retirements'!$X$106*'Late Exhibit 15 Orig'!Q$14/'2023 2024 Retirements'!$T$94</f>
        <v>13859.928892211465</v>
      </c>
      <c r="R56" s="26">
        <f>'2023 2024 Retirements'!$X$106*'Late Exhibit 15 Orig'!R$14/'2023 2024 Retirements'!$T$94</f>
        <v>18505.552723816112</v>
      </c>
      <c r="S56" s="39"/>
      <c r="T56" s="113">
        <f>SUM(G56:S56)</f>
        <v>259361.48999999996</v>
      </c>
    </row>
    <row r="57" spans="1:20" ht="12.75" x14ac:dyDescent="0.2">
      <c r="A57" s="41">
        <f>+A56+1</f>
        <v>35</v>
      </c>
      <c r="B57" s="70" t="s">
        <v>110</v>
      </c>
      <c r="D57" s="16"/>
      <c r="F57" s="26">
        <f>SUM($F56:F56)</f>
        <v>0</v>
      </c>
      <c r="G57" s="26">
        <f>SUM($F56:G56)</f>
        <v>11465.947487016962</v>
      </c>
      <c r="H57" s="26">
        <f>SUM($F56:H56)</f>
        <v>22322.006824630189</v>
      </c>
      <c r="I57" s="26">
        <f>SUM($F56:I56)</f>
        <v>34552.40488559338</v>
      </c>
      <c r="J57" s="26">
        <f>SUM($F56:J56)</f>
        <v>47107.547903000923</v>
      </c>
      <c r="K57" s="26">
        <f>SUM($F56:K56)</f>
        <v>71590.408278257863</v>
      </c>
      <c r="L57" s="26">
        <f>SUM($F56:L56)</f>
        <v>148792.49415633516</v>
      </c>
      <c r="M57" s="26">
        <f>SUM($F56:M56)</f>
        <v>179080.30985572943</v>
      </c>
      <c r="N57" s="26">
        <f>SUM($F56:N56)</f>
        <v>193700.74283581812</v>
      </c>
      <c r="O57" s="26">
        <f>SUM($F56:O56)</f>
        <v>208928.49015512248</v>
      </c>
      <c r="P57" s="26">
        <f>SUM($F56:P56)</f>
        <v>226996.0083839724</v>
      </c>
      <c r="Q57" s="26">
        <f>SUM($F56:Q56)</f>
        <v>240855.93727618386</v>
      </c>
      <c r="R57" s="26">
        <f>SUM($F56:R56)</f>
        <v>259361.48999999996</v>
      </c>
      <c r="S57" s="39">
        <f>AVERAGE(F57:R57)</f>
        <v>126519.52215705083</v>
      </c>
    </row>
    <row r="58" spans="1:20" ht="12.75" x14ac:dyDescent="0.2"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39"/>
    </row>
    <row r="59" spans="1:20" ht="12.75" x14ac:dyDescent="0.2">
      <c r="A59" s="41">
        <f>+A57+1</f>
        <v>36</v>
      </c>
      <c r="B59" s="70" t="s">
        <v>127</v>
      </c>
      <c r="D59" s="16"/>
      <c r="E59" s="48"/>
      <c r="F59" s="26">
        <f t="shared" ref="F59:R59" si="12">F52-F57</f>
        <v>4611626.0715047615</v>
      </c>
      <c r="G59" s="26">
        <f t="shared" si="12"/>
        <v>4605113.7628139369</v>
      </c>
      <c r="H59" s="26">
        <f t="shared" si="12"/>
        <v>4599248.4312355621</v>
      </c>
      <c r="I59" s="26">
        <f t="shared" si="12"/>
        <v>4592016.1787264459</v>
      </c>
      <c r="J59" s="26">
        <f t="shared" si="12"/>
        <v>4586060.6648194082</v>
      </c>
      <c r="K59" s="26">
        <f t="shared" si="12"/>
        <v>4568497.7302662255</v>
      </c>
      <c r="L59" s="26">
        <f t="shared" si="12"/>
        <v>4498279.6295525627</v>
      </c>
      <c r="M59" s="26">
        <f t="shared" si="12"/>
        <v>4474988.6108860523</v>
      </c>
      <c r="N59" s="26">
        <f t="shared" si="12"/>
        <v>4467367.5373125402</v>
      </c>
      <c r="O59" s="26">
        <f t="shared" si="12"/>
        <v>4457539.6618745513</v>
      </c>
      <c r="P59" s="26">
        <f t="shared" si="12"/>
        <v>4444552.1180219641</v>
      </c>
      <c r="Q59" s="26">
        <f t="shared" si="12"/>
        <v>4435708.1840050053</v>
      </c>
      <c r="R59" s="26">
        <f t="shared" si="12"/>
        <v>4422205.8302562395</v>
      </c>
      <c r="S59" s="39">
        <f>AVERAGE(F59:R59)</f>
        <v>4520246.4931750195</v>
      </c>
    </row>
    <row r="60" spans="1:20" ht="12.75" x14ac:dyDescent="0.2">
      <c r="A60" s="41">
        <f t="shared" ref="A60:A63" si="13">+A59+1</f>
        <v>37</v>
      </c>
      <c r="B60" s="70" t="s">
        <v>128</v>
      </c>
      <c r="D60" s="16"/>
      <c r="E60" s="48"/>
      <c r="F60" s="26">
        <f t="shared" ref="F60:R60" si="14">+F54-F57</f>
        <v>821141.15773737081</v>
      </c>
      <c r="G60" s="26">
        <f t="shared" si="14"/>
        <v>818898.46239336347</v>
      </c>
      <c r="H60" s="26">
        <f t="shared" si="14"/>
        <v>817275.56247635209</v>
      </c>
      <c r="I60" s="26">
        <f t="shared" si="14"/>
        <v>814288.30529150937</v>
      </c>
      <c r="J60" s="26">
        <f t="shared" si="14"/>
        <v>810986.29944132583</v>
      </c>
      <c r="K60" s="26">
        <f t="shared" si="14"/>
        <v>795769.77549151378</v>
      </c>
      <c r="L60" s="26">
        <f t="shared" si="14"/>
        <v>727847.8658905254</v>
      </c>
      <c r="M60" s="26">
        <f t="shared" si="14"/>
        <v>706854.19443854888</v>
      </c>
      <c r="N60" s="26">
        <f t="shared" si="14"/>
        <v>701541.89929994382</v>
      </c>
      <c r="O60" s="26">
        <f t="shared" si="14"/>
        <v>695636.28854093619</v>
      </c>
      <c r="P60" s="26">
        <f t="shared" si="14"/>
        <v>686901.70661614556</v>
      </c>
      <c r="Q60" s="26">
        <f t="shared" si="14"/>
        <v>682384.87397674599</v>
      </c>
      <c r="R60" s="26">
        <f t="shared" si="14"/>
        <v>673232.44949549227</v>
      </c>
      <c r="S60" s="39">
        <f>AVERAGE(F60:R60)</f>
        <v>750212.21854536724</v>
      </c>
    </row>
    <row r="61" spans="1:20" ht="12.75" x14ac:dyDescent="0.2">
      <c r="A61" s="41">
        <f t="shared" si="13"/>
        <v>38</v>
      </c>
      <c r="B61" s="71" t="s">
        <v>107</v>
      </c>
      <c r="E61" s="48">
        <f>+E53</f>
        <v>5.5E-2</v>
      </c>
      <c r="F61" s="68"/>
      <c r="G61" s="68">
        <f>+F59*$E61/12</f>
        <v>21136.619494396826</v>
      </c>
      <c r="H61" s="68">
        <f t="shared" ref="H61:R61" si="15">+G59*$E61/12</f>
        <v>21106.771412897211</v>
      </c>
      <c r="I61" s="68">
        <f t="shared" si="15"/>
        <v>21079.888643162991</v>
      </c>
      <c r="J61" s="68">
        <f t="shared" si="15"/>
        <v>21046.740819162875</v>
      </c>
      <c r="K61" s="68">
        <f t="shared" si="15"/>
        <v>21019.44471375562</v>
      </c>
      <c r="L61" s="68">
        <f t="shared" si="15"/>
        <v>20938.947930386868</v>
      </c>
      <c r="M61" s="68">
        <f t="shared" si="15"/>
        <v>20617.114968782578</v>
      </c>
      <c r="N61" s="68">
        <f t="shared" si="15"/>
        <v>20510.364466561074</v>
      </c>
      <c r="O61" s="68">
        <f t="shared" si="15"/>
        <v>20475.434546015811</v>
      </c>
      <c r="P61" s="68">
        <f t="shared" si="15"/>
        <v>20430.390116925028</v>
      </c>
      <c r="Q61" s="68">
        <f t="shared" si="15"/>
        <v>20370.863874267336</v>
      </c>
      <c r="R61" s="68">
        <f t="shared" si="15"/>
        <v>20330.329176689607</v>
      </c>
      <c r="T61" s="113">
        <f>SUM(G61:S61)</f>
        <v>249062.91016300383</v>
      </c>
    </row>
    <row r="62" spans="1:20" ht="12.75" x14ac:dyDescent="0.2">
      <c r="A62" s="41">
        <f t="shared" si="13"/>
        <v>39</v>
      </c>
      <c r="B62" s="70" t="s">
        <v>132</v>
      </c>
      <c r="G62" s="68">
        <f>+F57*$E$11/12</f>
        <v>0</v>
      </c>
      <c r="H62" s="68">
        <f t="shared" ref="H62:R62" si="16">+G57*$E$11/12</f>
        <v>96.505058015726092</v>
      </c>
      <c r="I62" s="68">
        <f t="shared" si="16"/>
        <v>187.87689077397079</v>
      </c>
      <c r="J62" s="68">
        <f t="shared" si="16"/>
        <v>290.81607445374431</v>
      </c>
      <c r="K62" s="68">
        <f t="shared" si="16"/>
        <v>396.48852818359114</v>
      </c>
      <c r="L62" s="68">
        <f t="shared" si="16"/>
        <v>602.55260300867042</v>
      </c>
      <c r="M62" s="68">
        <f t="shared" si="16"/>
        <v>1252.3368258158209</v>
      </c>
      <c r="N62" s="68">
        <f t="shared" si="16"/>
        <v>1507.259274619056</v>
      </c>
      <c r="O62" s="68">
        <f t="shared" si="16"/>
        <v>1630.3145855348027</v>
      </c>
      <c r="P62" s="68">
        <f t="shared" si="16"/>
        <v>1758.4814588056142</v>
      </c>
      <c r="Q62" s="68">
        <f t="shared" si="16"/>
        <v>1910.5497372317677</v>
      </c>
      <c r="R62" s="68">
        <f t="shared" si="16"/>
        <v>2027.2041387412144</v>
      </c>
      <c r="T62" s="113">
        <f>SUM(G62:S62)</f>
        <v>11660.385175183979</v>
      </c>
    </row>
    <row r="63" spans="1:20" ht="12.75" x14ac:dyDescent="0.2">
      <c r="A63" s="41">
        <f t="shared" si="13"/>
        <v>40</v>
      </c>
      <c r="B63" s="70" t="s">
        <v>133</v>
      </c>
      <c r="G63" s="68">
        <f>SUM($G62:G62)</f>
        <v>0</v>
      </c>
      <c r="H63" s="68">
        <f>SUM($G62:H62)</f>
        <v>96.505058015726092</v>
      </c>
      <c r="I63" s="68">
        <f>SUM($G62:I62)</f>
        <v>284.38194878969688</v>
      </c>
      <c r="J63" s="68">
        <f>SUM($G62:J62)</f>
        <v>575.19802324344118</v>
      </c>
      <c r="K63" s="68">
        <f>SUM($G62:K62)</f>
        <v>971.68655142703233</v>
      </c>
      <c r="L63" s="68">
        <f>SUM($G62:L62)</f>
        <v>1574.2391544357029</v>
      </c>
      <c r="M63" s="68">
        <f>SUM($G62:M62)</f>
        <v>2826.575980251524</v>
      </c>
      <c r="N63" s="68">
        <f>SUM($G62:N62)</f>
        <v>4333.8352548705798</v>
      </c>
      <c r="O63" s="68">
        <f>SUM($G62:O62)</f>
        <v>5964.1498404053827</v>
      </c>
      <c r="P63" s="68">
        <f>SUM($G62:P62)</f>
        <v>7722.631299210997</v>
      </c>
      <c r="Q63" s="68">
        <f>SUM($G62:Q62)</f>
        <v>9633.1810364427656</v>
      </c>
      <c r="R63" s="68">
        <f>SUM($G62:R62)</f>
        <v>11660.385175183979</v>
      </c>
      <c r="S63" s="39">
        <f>AVERAGE(F63:R63)</f>
        <v>3803.5641101897359</v>
      </c>
    </row>
    <row r="65" spans="1:20" ht="12.75" x14ac:dyDescent="0.2">
      <c r="A65" s="41">
        <f>+A63+1</f>
        <v>41</v>
      </c>
      <c r="R65" s="75" t="s">
        <v>129</v>
      </c>
      <c r="S65" s="39">
        <f>+S52-S59</f>
        <v>126519.5221570516</v>
      </c>
    </row>
    <row r="66" spans="1:20" ht="12.75" x14ac:dyDescent="0.2">
      <c r="A66" s="41">
        <f>+A65+1</f>
        <v>42</v>
      </c>
      <c r="R66" s="75" t="s">
        <v>130</v>
      </c>
      <c r="S66" s="76">
        <f>+S54-S60</f>
        <v>126519.52215705067</v>
      </c>
    </row>
    <row r="67" spans="1:20" ht="12.75" x14ac:dyDescent="0.2">
      <c r="A67" s="41">
        <f>+A66+1</f>
        <v>43</v>
      </c>
      <c r="R67" s="75" t="s">
        <v>131</v>
      </c>
      <c r="S67" s="39">
        <f>+S65-S66</f>
        <v>9.3132257461547852E-10</v>
      </c>
    </row>
    <row r="69" spans="1:20" ht="12.75" x14ac:dyDescent="0.2">
      <c r="A69" s="41">
        <f>+A67+1</f>
        <v>44</v>
      </c>
      <c r="R69" s="75" t="s">
        <v>3687</v>
      </c>
      <c r="T69" s="39">
        <f>+T53-T61</f>
        <v>6349.7146993575734</v>
      </c>
    </row>
    <row r="70" spans="1:20" ht="12.75" x14ac:dyDescent="0.2">
      <c r="A70" s="41">
        <f>+A69+1</f>
        <v>45</v>
      </c>
      <c r="R70" s="75" t="s">
        <v>134</v>
      </c>
      <c r="T70" s="39">
        <f>S63</f>
        <v>3803.5641101897359</v>
      </c>
    </row>
    <row r="73" spans="1:20" ht="12.75" x14ac:dyDescent="0.2">
      <c r="A73" s="41">
        <f>+A70+1</f>
        <v>46</v>
      </c>
      <c r="R73" s="75" t="s">
        <v>3686</v>
      </c>
      <c r="T73" s="39">
        <f>+T27+T48+T69</f>
        <v>207686.04189375631</v>
      </c>
    </row>
    <row r="74" spans="1:20" ht="12.75" x14ac:dyDescent="0.2">
      <c r="A74" s="41">
        <f>+A73+1</f>
        <v>47</v>
      </c>
      <c r="R74" s="75" t="s">
        <v>134</v>
      </c>
      <c r="T74" s="39">
        <f>+T28+T49+T70</f>
        <v>101893.69660431103</v>
      </c>
    </row>
  </sheetData>
  <printOptions horizontalCentered="1"/>
  <pageMargins left="0.5" right="0.5" top="1" bottom="0.75" header="0.5" footer="0.25"/>
  <pageSetup scale="4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FEA39-8823-45C2-A347-5B4405B066CA}">
  <dimension ref="A1:Y118"/>
  <sheetViews>
    <sheetView topLeftCell="J69" zoomScale="90" zoomScaleNormal="90" workbookViewId="0">
      <selection activeCell="O107" sqref="O107"/>
    </sheetView>
  </sheetViews>
  <sheetFormatPr defaultRowHeight="12" x14ac:dyDescent="0.15"/>
  <cols>
    <col min="1" max="1" width="12" style="84" bestFit="1" customWidth="1"/>
    <col min="2" max="2" width="12" style="84" customWidth="1"/>
    <col min="3" max="3" width="15.75" style="84" bestFit="1" customWidth="1"/>
    <col min="4" max="4" width="14.25" style="84" bestFit="1" customWidth="1"/>
    <col min="5" max="5" width="12.25" style="84" bestFit="1" customWidth="1"/>
    <col min="6" max="6" width="9.375" style="85" bestFit="1" customWidth="1"/>
    <col min="7" max="7" width="14.25" style="84" bestFit="1" customWidth="1"/>
    <col min="8" max="8" width="48.875" style="84" bestFit="1" customWidth="1"/>
    <col min="9" max="9" width="16.625" style="84" bestFit="1" customWidth="1"/>
    <col min="10" max="10" width="33.625" style="84" bestFit="1" customWidth="1"/>
    <col min="11" max="11" width="5.75" style="84" bestFit="1" customWidth="1"/>
    <col min="12" max="12" width="13" style="86" bestFit="1" customWidth="1"/>
    <col min="13" max="13" width="9" style="84"/>
    <col min="14" max="14" width="11.125" style="84" customWidth="1"/>
    <col min="15" max="15" width="27.5" style="84" customWidth="1"/>
    <col min="16" max="16" width="15" style="84" bestFit="1" customWidth="1"/>
    <col min="17" max="17" width="13" style="84" bestFit="1" customWidth="1"/>
    <col min="18" max="18" width="9" style="84"/>
    <col min="19" max="19" width="17.125" style="84" bestFit="1" customWidth="1"/>
    <col min="20" max="20" width="25.375" style="84" bestFit="1" customWidth="1"/>
    <col min="21" max="21" width="9" style="84"/>
    <col min="22" max="22" width="16.625" style="84" bestFit="1" customWidth="1"/>
    <col min="23" max="24" width="14.375" style="84" bestFit="1" customWidth="1"/>
    <col min="25" max="25" width="14.375" style="84" customWidth="1"/>
    <col min="26" max="257" width="9" style="84"/>
    <col min="258" max="258" width="12" style="84" bestFit="1" customWidth="1"/>
    <col min="259" max="259" width="12" style="84" customWidth="1"/>
    <col min="260" max="260" width="15.75" style="84" bestFit="1" customWidth="1"/>
    <col min="261" max="261" width="14.25" style="84" bestFit="1" customWidth="1"/>
    <col min="262" max="262" width="12.25" style="84" bestFit="1" customWidth="1"/>
    <col min="263" max="263" width="9.375" style="84" bestFit="1" customWidth="1"/>
    <col min="264" max="264" width="14.25" style="84" bestFit="1" customWidth="1"/>
    <col min="265" max="265" width="48.875" style="84" bestFit="1" customWidth="1"/>
    <col min="266" max="266" width="16.625" style="84" bestFit="1" customWidth="1"/>
    <col min="267" max="267" width="33.625" style="84" bestFit="1" customWidth="1"/>
    <col min="268" max="268" width="5.75" style="84" bestFit="1" customWidth="1"/>
    <col min="269" max="269" width="13" style="84" bestFit="1" customWidth="1"/>
    <col min="270" max="270" width="27.5" style="84" customWidth="1"/>
    <col min="271" max="274" width="9" style="84"/>
    <col min="275" max="275" width="12.375" style="84" bestFit="1" customWidth="1"/>
    <col min="276" max="513" width="9" style="84"/>
    <col min="514" max="514" width="12" style="84" bestFit="1" customWidth="1"/>
    <col min="515" max="515" width="12" style="84" customWidth="1"/>
    <col min="516" max="516" width="15.75" style="84" bestFit="1" customWidth="1"/>
    <col min="517" max="517" width="14.25" style="84" bestFit="1" customWidth="1"/>
    <col min="518" max="518" width="12.25" style="84" bestFit="1" customWidth="1"/>
    <col min="519" max="519" width="9.375" style="84" bestFit="1" customWidth="1"/>
    <col min="520" max="520" width="14.25" style="84" bestFit="1" customWidth="1"/>
    <col min="521" max="521" width="48.875" style="84" bestFit="1" customWidth="1"/>
    <col min="522" max="522" width="16.625" style="84" bestFit="1" customWidth="1"/>
    <col min="523" max="523" width="33.625" style="84" bestFit="1" customWidth="1"/>
    <col min="524" max="524" width="5.75" style="84" bestFit="1" customWidth="1"/>
    <col min="525" max="525" width="13" style="84" bestFit="1" customWidth="1"/>
    <col min="526" max="526" width="27.5" style="84" customWidth="1"/>
    <col min="527" max="530" width="9" style="84"/>
    <col min="531" max="531" width="12.375" style="84" bestFit="1" customWidth="1"/>
    <col min="532" max="769" width="9" style="84"/>
    <col min="770" max="770" width="12" style="84" bestFit="1" customWidth="1"/>
    <col min="771" max="771" width="12" style="84" customWidth="1"/>
    <col min="772" max="772" width="15.75" style="84" bestFit="1" customWidth="1"/>
    <col min="773" max="773" width="14.25" style="84" bestFit="1" customWidth="1"/>
    <col min="774" max="774" width="12.25" style="84" bestFit="1" customWidth="1"/>
    <col min="775" max="775" width="9.375" style="84" bestFit="1" customWidth="1"/>
    <col min="776" max="776" width="14.25" style="84" bestFit="1" customWidth="1"/>
    <col min="777" max="777" width="48.875" style="84" bestFit="1" customWidth="1"/>
    <col min="778" max="778" width="16.625" style="84" bestFit="1" customWidth="1"/>
    <col min="779" max="779" width="33.625" style="84" bestFit="1" customWidth="1"/>
    <col min="780" max="780" width="5.75" style="84" bestFit="1" customWidth="1"/>
    <col min="781" max="781" width="13" style="84" bestFit="1" customWidth="1"/>
    <col min="782" max="782" width="27.5" style="84" customWidth="1"/>
    <col min="783" max="786" width="9" style="84"/>
    <col min="787" max="787" width="12.375" style="84" bestFit="1" customWidth="1"/>
    <col min="788" max="1025" width="9" style="84"/>
    <col min="1026" max="1026" width="12" style="84" bestFit="1" customWidth="1"/>
    <col min="1027" max="1027" width="12" style="84" customWidth="1"/>
    <col min="1028" max="1028" width="15.75" style="84" bestFit="1" customWidth="1"/>
    <col min="1029" max="1029" width="14.25" style="84" bestFit="1" customWidth="1"/>
    <col min="1030" max="1030" width="12.25" style="84" bestFit="1" customWidth="1"/>
    <col min="1031" max="1031" width="9.375" style="84" bestFit="1" customWidth="1"/>
    <col min="1032" max="1032" width="14.25" style="84" bestFit="1" customWidth="1"/>
    <col min="1033" max="1033" width="48.875" style="84" bestFit="1" customWidth="1"/>
    <col min="1034" max="1034" width="16.625" style="84" bestFit="1" customWidth="1"/>
    <col min="1035" max="1035" width="33.625" style="84" bestFit="1" customWidth="1"/>
    <col min="1036" max="1036" width="5.75" style="84" bestFit="1" customWidth="1"/>
    <col min="1037" max="1037" width="13" style="84" bestFit="1" customWidth="1"/>
    <col min="1038" max="1038" width="27.5" style="84" customWidth="1"/>
    <col min="1039" max="1042" width="9" style="84"/>
    <col min="1043" max="1043" width="12.375" style="84" bestFit="1" customWidth="1"/>
    <col min="1044" max="1281" width="9" style="84"/>
    <col min="1282" max="1282" width="12" style="84" bestFit="1" customWidth="1"/>
    <col min="1283" max="1283" width="12" style="84" customWidth="1"/>
    <col min="1284" max="1284" width="15.75" style="84" bestFit="1" customWidth="1"/>
    <col min="1285" max="1285" width="14.25" style="84" bestFit="1" customWidth="1"/>
    <col min="1286" max="1286" width="12.25" style="84" bestFit="1" customWidth="1"/>
    <col min="1287" max="1287" width="9.375" style="84" bestFit="1" customWidth="1"/>
    <col min="1288" max="1288" width="14.25" style="84" bestFit="1" customWidth="1"/>
    <col min="1289" max="1289" width="48.875" style="84" bestFit="1" customWidth="1"/>
    <col min="1290" max="1290" width="16.625" style="84" bestFit="1" customWidth="1"/>
    <col min="1291" max="1291" width="33.625" style="84" bestFit="1" customWidth="1"/>
    <col min="1292" max="1292" width="5.75" style="84" bestFit="1" customWidth="1"/>
    <col min="1293" max="1293" width="13" style="84" bestFit="1" customWidth="1"/>
    <col min="1294" max="1294" width="27.5" style="84" customWidth="1"/>
    <col min="1295" max="1298" width="9" style="84"/>
    <col min="1299" max="1299" width="12.375" style="84" bestFit="1" customWidth="1"/>
    <col min="1300" max="1537" width="9" style="84"/>
    <col min="1538" max="1538" width="12" style="84" bestFit="1" customWidth="1"/>
    <col min="1539" max="1539" width="12" style="84" customWidth="1"/>
    <col min="1540" max="1540" width="15.75" style="84" bestFit="1" customWidth="1"/>
    <col min="1541" max="1541" width="14.25" style="84" bestFit="1" customWidth="1"/>
    <col min="1542" max="1542" width="12.25" style="84" bestFit="1" customWidth="1"/>
    <col min="1543" max="1543" width="9.375" style="84" bestFit="1" customWidth="1"/>
    <col min="1544" max="1544" width="14.25" style="84" bestFit="1" customWidth="1"/>
    <col min="1545" max="1545" width="48.875" style="84" bestFit="1" customWidth="1"/>
    <col min="1546" max="1546" width="16.625" style="84" bestFit="1" customWidth="1"/>
    <col min="1547" max="1547" width="33.625" style="84" bestFit="1" customWidth="1"/>
    <col min="1548" max="1548" width="5.75" style="84" bestFit="1" customWidth="1"/>
    <col min="1549" max="1549" width="13" style="84" bestFit="1" customWidth="1"/>
    <col min="1550" max="1550" width="27.5" style="84" customWidth="1"/>
    <col min="1551" max="1554" width="9" style="84"/>
    <col min="1555" max="1555" width="12.375" style="84" bestFit="1" customWidth="1"/>
    <col min="1556" max="1793" width="9" style="84"/>
    <col min="1794" max="1794" width="12" style="84" bestFit="1" customWidth="1"/>
    <col min="1795" max="1795" width="12" style="84" customWidth="1"/>
    <col min="1796" max="1796" width="15.75" style="84" bestFit="1" customWidth="1"/>
    <col min="1797" max="1797" width="14.25" style="84" bestFit="1" customWidth="1"/>
    <col min="1798" max="1798" width="12.25" style="84" bestFit="1" customWidth="1"/>
    <col min="1799" max="1799" width="9.375" style="84" bestFit="1" customWidth="1"/>
    <col min="1800" max="1800" width="14.25" style="84" bestFit="1" customWidth="1"/>
    <col min="1801" max="1801" width="48.875" style="84" bestFit="1" customWidth="1"/>
    <col min="1802" max="1802" width="16.625" style="84" bestFit="1" customWidth="1"/>
    <col min="1803" max="1803" width="33.625" style="84" bestFit="1" customWidth="1"/>
    <col min="1804" max="1804" width="5.75" style="84" bestFit="1" customWidth="1"/>
    <col min="1805" max="1805" width="13" style="84" bestFit="1" customWidth="1"/>
    <col min="1806" max="1806" width="27.5" style="84" customWidth="1"/>
    <col min="1807" max="1810" width="9" style="84"/>
    <col min="1811" max="1811" width="12.375" style="84" bestFit="1" customWidth="1"/>
    <col min="1812" max="2049" width="9" style="84"/>
    <col min="2050" max="2050" width="12" style="84" bestFit="1" customWidth="1"/>
    <col min="2051" max="2051" width="12" style="84" customWidth="1"/>
    <col min="2052" max="2052" width="15.75" style="84" bestFit="1" customWidth="1"/>
    <col min="2053" max="2053" width="14.25" style="84" bestFit="1" customWidth="1"/>
    <col min="2054" max="2054" width="12.25" style="84" bestFit="1" customWidth="1"/>
    <col min="2055" max="2055" width="9.375" style="84" bestFit="1" customWidth="1"/>
    <col min="2056" max="2056" width="14.25" style="84" bestFit="1" customWidth="1"/>
    <col min="2057" max="2057" width="48.875" style="84" bestFit="1" customWidth="1"/>
    <col min="2058" max="2058" width="16.625" style="84" bestFit="1" customWidth="1"/>
    <col min="2059" max="2059" width="33.625" style="84" bestFit="1" customWidth="1"/>
    <col min="2060" max="2060" width="5.75" style="84" bestFit="1" customWidth="1"/>
    <col min="2061" max="2061" width="13" style="84" bestFit="1" customWidth="1"/>
    <col min="2062" max="2062" width="27.5" style="84" customWidth="1"/>
    <col min="2063" max="2066" width="9" style="84"/>
    <col min="2067" max="2067" width="12.375" style="84" bestFit="1" customWidth="1"/>
    <col min="2068" max="2305" width="9" style="84"/>
    <col min="2306" max="2306" width="12" style="84" bestFit="1" customWidth="1"/>
    <col min="2307" max="2307" width="12" style="84" customWidth="1"/>
    <col min="2308" max="2308" width="15.75" style="84" bestFit="1" customWidth="1"/>
    <col min="2309" max="2309" width="14.25" style="84" bestFit="1" customWidth="1"/>
    <col min="2310" max="2310" width="12.25" style="84" bestFit="1" customWidth="1"/>
    <col min="2311" max="2311" width="9.375" style="84" bestFit="1" customWidth="1"/>
    <col min="2312" max="2312" width="14.25" style="84" bestFit="1" customWidth="1"/>
    <col min="2313" max="2313" width="48.875" style="84" bestFit="1" customWidth="1"/>
    <col min="2314" max="2314" width="16.625" style="84" bestFit="1" customWidth="1"/>
    <col min="2315" max="2315" width="33.625" style="84" bestFit="1" customWidth="1"/>
    <col min="2316" max="2316" width="5.75" style="84" bestFit="1" customWidth="1"/>
    <col min="2317" max="2317" width="13" style="84" bestFit="1" customWidth="1"/>
    <col min="2318" max="2318" width="27.5" style="84" customWidth="1"/>
    <col min="2319" max="2322" width="9" style="84"/>
    <col min="2323" max="2323" width="12.375" style="84" bestFit="1" customWidth="1"/>
    <col min="2324" max="2561" width="9" style="84"/>
    <col min="2562" max="2562" width="12" style="84" bestFit="1" customWidth="1"/>
    <col min="2563" max="2563" width="12" style="84" customWidth="1"/>
    <col min="2564" max="2564" width="15.75" style="84" bestFit="1" customWidth="1"/>
    <col min="2565" max="2565" width="14.25" style="84" bestFit="1" customWidth="1"/>
    <col min="2566" max="2566" width="12.25" style="84" bestFit="1" customWidth="1"/>
    <col min="2567" max="2567" width="9.375" style="84" bestFit="1" customWidth="1"/>
    <col min="2568" max="2568" width="14.25" style="84" bestFit="1" customWidth="1"/>
    <col min="2569" max="2569" width="48.875" style="84" bestFit="1" customWidth="1"/>
    <col min="2570" max="2570" width="16.625" style="84" bestFit="1" customWidth="1"/>
    <col min="2571" max="2571" width="33.625" style="84" bestFit="1" customWidth="1"/>
    <col min="2572" max="2572" width="5.75" style="84" bestFit="1" customWidth="1"/>
    <col min="2573" max="2573" width="13" style="84" bestFit="1" customWidth="1"/>
    <col min="2574" max="2574" width="27.5" style="84" customWidth="1"/>
    <col min="2575" max="2578" width="9" style="84"/>
    <col min="2579" max="2579" width="12.375" style="84" bestFit="1" customWidth="1"/>
    <col min="2580" max="2817" width="9" style="84"/>
    <col min="2818" max="2818" width="12" style="84" bestFit="1" customWidth="1"/>
    <col min="2819" max="2819" width="12" style="84" customWidth="1"/>
    <col min="2820" max="2820" width="15.75" style="84" bestFit="1" customWidth="1"/>
    <col min="2821" max="2821" width="14.25" style="84" bestFit="1" customWidth="1"/>
    <col min="2822" max="2822" width="12.25" style="84" bestFit="1" customWidth="1"/>
    <col min="2823" max="2823" width="9.375" style="84" bestFit="1" customWidth="1"/>
    <col min="2824" max="2824" width="14.25" style="84" bestFit="1" customWidth="1"/>
    <col min="2825" max="2825" width="48.875" style="84" bestFit="1" customWidth="1"/>
    <col min="2826" max="2826" width="16.625" style="84" bestFit="1" customWidth="1"/>
    <col min="2827" max="2827" width="33.625" style="84" bestFit="1" customWidth="1"/>
    <col min="2828" max="2828" width="5.75" style="84" bestFit="1" customWidth="1"/>
    <col min="2829" max="2829" width="13" style="84" bestFit="1" customWidth="1"/>
    <col min="2830" max="2830" width="27.5" style="84" customWidth="1"/>
    <col min="2831" max="2834" width="9" style="84"/>
    <col min="2835" max="2835" width="12.375" style="84" bestFit="1" customWidth="1"/>
    <col min="2836" max="3073" width="9" style="84"/>
    <col min="3074" max="3074" width="12" style="84" bestFit="1" customWidth="1"/>
    <col min="3075" max="3075" width="12" style="84" customWidth="1"/>
    <col min="3076" max="3076" width="15.75" style="84" bestFit="1" customWidth="1"/>
    <col min="3077" max="3077" width="14.25" style="84" bestFit="1" customWidth="1"/>
    <col min="3078" max="3078" width="12.25" style="84" bestFit="1" customWidth="1"/>
    <col min="3079" max="3079" width="9.375" style="84" bestFit="1" customWidth="1"/>
    <col min="3080" max="3080" width="14.25" style="84" bestFit="1" customWidth="1"/>
    <col min="3081" max="3081" width="48.875" style="84" bestFit="1" customWidth="1"/>
    <col min="3082" max="3082" width="16.625" style="84" bestFit="1" customWidth="1"/>
    <col min="3083" max="3083" width="33.625" style="84" bestFit="1" customWidth="1"/>
    <col min="3084" max="3084" width="5.75" style="84" bestFit="1" customWidth="1"/>
    <col min="3085" max="3085" width="13" style="84" bestFit="1" customWidth="1"/>
    <col min="3086" max="3086" width="27.5" style="84" customWidth="1"/>
    <col min="3087" max="3090" width="9" style="84"/>
    <col min="3091" max="3091" width="12.375" style="84" bestFit="1" customWidth="1"/>
    <col min="3092" max="3329" width="9" style="84"/>
    <col min="3330" max="3330" width="12" style="84" bestFit="1" customWidth="1"/>
    <col min="3331" max="3331" width="12" style="84" customWidth="1"/>
    <col min="3332" max="3332" width="15.75" style="84" bestFit="1" customWidth="1"/>
    <col min="3333" max="3333" width="14.25" style="84" bestFit="1" customWidth="1"/>
    <col min="3334" max="3334" width="12.25" style="84" bestFit="1" customWidth="1"/>
    <col min="3335" max="3335" width="9.375" style="84" bestFit="1" customWidth="1"/>
    <col min="3336" max="3336" width="14.25" style="84" bestFit="1" customWidth="1"/>
    <col min="3337" max="3337" width="48.875" style="84" bestFit="1" customWidth="1"/>
    <col min="3338" max="3338" width="16.625" style="84" bestFit="1" customWidth="1"/>
    <col min="3339" max="3339" width="33.625" style="84" bestFit="1" customWidth="1"/>
    <col min="3340" max="3340" width="5.75" style="84" bestFit="1" customWidth="1"/>
    <col min="3341" max="3341" width="13" style="84" bestFit="1" customWidth="1"/>
    <col min="3342" max="3342" width="27.5" style="84" customWidth="1"/>
    <col min="3343" max="3346" width="9" style="84"/>
    <col min="3347" max="3347" width="12.375" style="84" bestFit="1" customWidth="1"/>
    <col min="3348" max="3585" width="9" style="84"/>
    <col min="3586" max="3586" width="12" style="84" bestFit="1" customWidth="1"/>
    <col min="3587" max="3587" width="12" style="84" customWidth="1"/>
    <col min="3588" max="3588" width="15.75" style="84" bestFit="1" customWidth="1"/>
    <col min="3589" max="3589" width="14.25" style="84" bestFit="1" customWidth="1"/>
    <col min="3590" max="3590" width="12.25" style="84" bestFit="1" customWidth="1"/>
    <col min="3591" max="3591" width="9.375" style="84" bestFit="1" customWidth="1"/>
    <col min="3592" max="3592" width="14.25" style="84" bestFit="1" customWidth="1"/>
    <col min="3593" max="3593" width="48.875" style="84" bestFit="1" customWidth="1"/>
    <col min="3594" max="3594" width="16.625" style="84" bestFit="1" customWidth="1"/>
    <col min="3595" max="3595" width="33.625" style="84" bestFit="1" customWidth="1"/>
    <col min="3596" max="3596" width="5.75" style="84" bestFit="1" customWidth="1"/>
    <col min="3597" max="3597" width="13" style="84" bestFit="1" customWidth="1"/>
    <col min="3598" max="3598" width="27.5" style="84" customWidth="1"/>
    <col min="3599" max="3602" width="9" style="84"/>
    <col min="3603" max="3603" width="12.375" style="84" bestFit="1" customWidth="1"/>
    <col min="3604" max="3841" width="9" style="84"/>
    <col min="3842" max="3842" width="12" style="84" bestFit="1" customWidth="1"/>
    <col min="3843" max="3843" width="12" style="84" customWidth="1"/>
    <col min="3844" max="3844" width="15.75" style="84" bestFit="1" customWidth="1"/>
    <col min="3845" max="3845" width="14.25" style="84" bestFit="1" customWidth="1"/>
    <col min="3846" max="3846" width="12.25" style="84" bestFit="1" customWidth="1"/>
    <col min="3847" max="3847" width="9.375" style="84" bestFit="1" customWidth="1"/>
    <col min="3848" max="3848" width="14.25" style="84" bestFit="1" customWidth="1"/>
    <col min="3849" max="3849" width="48.875" style="84" bestFit="1" customWidth="1"/>
    <col min="3850" max="3850" width="16.625" style="84" bestFit="1" customWidth="1"/>
    <col min="3851" max="3851" width="33.625" style="84" bestFit="1" customWidth="1"/>
    <col min="3852" max="3852" width="5.75" style="84" bestFit="1" customWidth="1"/>
    <col min="3853" max="3853" width="13" style="84" bestFit="1" customWidth="1"/>
    <col min="3854" max="3854" width="27.5" style="84" customWidth="1"/>
    <col min="3855" max="3858" width="9" style="84"/>
    <col min="3859" max="3859" width="12.375" style="84" bestFit="1" customWidth="1"/>
    <col min="3860" max="4097" width="9" style="84"/>
    <col min="4098" max="4098" width="12" style="84" bestFit="1" customWidth="1"/>
    <col min="4099" max="4099" width="12" style="84" customWidth="1"/>
    <col min="4100" max="4100" width="15.75" style="84" bestFit="1" customWidth="1"/>
    <col min="4101" max="4101" width="14.25" style="84" bestFit="1" customWidth="1"/>
    <col min="4102" max="4102" width="12.25" style="84" bestFit="1" customWidth="1"/>
    <col min="4103" max="4103" width="9.375" style="84" bestFit="1" customWidth="1"/>
    <col min="4104" max="4104" width="14.25" style="84" bestFit="1" customWidth="1"/>
    <col min="4105" max="4105" width="48.875" style="84" bestFit="1" customWidth="1"/>
    <col min="4106" max="4106" width="16.625" style="84" bestFit="1" customWidth="1"/>
    <col min="4107" max="4107" width="33.625" style="84" bestFit="1" customWidth="1"/>
    <col min="4108" max="4108" width="5.75" style="84" bestFit="1" customWidth="1"/>
    <col min="4109" max="4109" width="13" style="84" bestFit="1" customWidth="1"/>
    <col min="4110" max="4110" width="27.5" style="84" customWidth="1"/>
    <col min="4111" max="4114" width="9" style="84"/>
    <col min="4115" max="4115" width="12.375" style="84" bestFit="1" customWidth="1"/>
    <col min="4116" max="4353" width="9" style="84"/>
    <col min="4354" max="4354" width="12" style="84" bestFit="1" customWidth="1"/>
    <col min="4355" max="4355" width="12" style="84" customWidth="1"/>
    <col min="4356" max="4356" width="15.75" style="84" bestFit="1" customWidth="1"/>
    <col min="4357" max="4357" width="14.25" style="84" bestFit="1" customWidth="1"/>
    <col min="4358" max="4358" width="12.25" style="84" bestFit="1" customWidth="1"/>
    <col min="4359" max="4359" width="9.375" style="84" bestFit="1" customWidth="1"/>
    <col min="4360" max="4360" width="14.25" style="84" bestFit="1" customWidth="1"/>
    <col min="4361" max="4361" width="48.875" style="84" bestFit="1" customWidth="1"/>
    <col min="4362" max="4362" width="16.625" style="84" bestFit="1" customWidth="1"/>
    <col min="4363" max="4363" width="33.625" style="84" bestFit="1" customWidth="1"/>
    <col min="4364" max="4364" width="5.75" style="84" bestFit="1" customWidth="1"/>
    <col min="4365" max="4365" width="13" style="84" bestFit="1" customWidth="1"/>
    <col min="4366" max="4366" width="27.5" style="84" customWidth="1"/>
    <col min="4367" max="4370" width="9" style="84"/>
    <col min="4371" max="4371" width="12.375" style="84" bestFit="1" customWidth="1"/>
    <col min="4372" max="4609" width="9" style="84"/>
    <col min="4610" max="4610" width="12" style="84" bestFit="1" customWidth="1"/>
    <col min="4611" max="4611" width="12" style="84" customWidth="1"/>
    <col min="4612" max="4612" width="15.75" style="84" bestFit="1" customWidth="1"/>
    <col min="4613" max="4613" width="14.25" style="84" bestFit="1" customWidth="1"/>
    <col min="4614" max="4614" width="12.25" style="84" bestFit="1" customWidth="1"/>
    <col min="4615" max="4615" width="9.375" style="84" bestFit="1" customWidth="1"/>
    <col min="4616" max="4616" width="14.25" style="84" bestFit="1" customWidth="1"/>
    <col min="4617" max="4617" width="48.875" style="84" bestFit="1" customWidth="1"/>
    <col min="4618" max="4618" width="16.625" style="84" bestFit="1" customWidth="1"/>
    <col min="4619" max="4619" width="33.625" style="84" bestFit="1" customWidth="1"/>
    <col min="4620" max="4620" width="5.75" style="84" bestFit="1" customWidth="1"/>
    <col min="4621" max="4621" width="13" style="84" bestFit="1" customWidth="1"/>
    <col min="4622" max="4622" width="27.5" style="84" customWidth="1"/>
    <col min="4623" max="4626" width="9" style="84"/>
    <col min="4627" max="4627" width="12.375" style="84" bestFit="1" customWidth="1"/>
    <col min="4628" max="4865" width="9" style="84"/>
    <col min="4866" max="4866" width="12" style="84" bestFit="1" customWidth="1"/>
    <col min="4867" max="4867" width="12" style="84" customWidth="1"/>
    <col min="4868" max="4868" width="15.75" style="84" bestFit="1" customWidth="1"/>
    <col min="4869" max="4869" width="14.25" style="84" bestFit="1" customWidth="1"/>
    <col min="4870" max="4870" width="12.25" style="84" bestFit="1" customWidth="1"/>
    <col min="4871" max="4871" width="9.375" style="84" bestFit="1" customWidth="1"/>
    <col min="4872" max="4872" width="14.25" style="84" bestFit="1" customWidth="1"/>
    <col min="4873" max="4873" width="48.875" style="84" bestFit="1" customWidth="1"/>
    <col min="4874" max="4874" width="16.625" style="84" bestFit="1" customWidth="1"/>
    <col min="4875" max="4875" width="33.625" style="84" bestFit="1" customWidth="1"/>
    <col min="4876" max="4876" width="5.75" style="84" bestFit="1" customWidth="1"/>
    <col min="4877" max="4877" width="13" style="84" bestFit="1" customWidth="1"/>
    <col min="4878" max="4878" width="27.5" style="84" customWidth="1"/>
    <col min="4879" max="4882" width="9" style="84"/>
    <col min="4883" max="4883" width="12.375" style="84" bestFit="1" customWidth="1"/>
    <col min="4884" max="5121" width="9" style="84"/>
    <col min="5122" max="5122" width="12" style="84" bestFit="1" customWidth="1"/>
    <col min="5123" max="5123" width="12" style="84" customWidth="1"/>
    <col min="5124" max="5124" width="15.75" style="84" bestFit="1" customWidth="1"/>
    <col min="5125" max="5125" width="14.25" style="84" bestFit="1" customWidth="1"/>
    <col min="5126" max="5126" width="12.25" style="84" bestFit="1" customWidth="1"/>
    <col min="5127" max="5127" width="9.375" style="84" bestFit="1" customWidth="1"/>
    <col min="5128" max="5128" width="14.25" style="84" bestFit="1" customWidth="1"/>
    <col min="5129" max="5129" width="48.875" style="84" bestFit="1" customWidth="1"/>
    <col min="5130" max="5130" width="16.625" style="84" bestFit="1" customWidth="1"/>
    <col min="5131" max="5131" width="33.625" style="84" bestFit="1" customWidth="1"/>
    <col min="5132" max="5132" width="5.75" style="84" bestFit="1" customWidth="1"/>
    <col min="5133" max="5133" width="13" style="84" bestFit="1" customWidth="1"/>
    <col min="5134" max="5134" width="27.5" style="84" customWidth="1"/>
    <col min="5135" max="5138" width="9" style="84"/>
    <col min="5139" max="5139" width="12.375" style="84" bestFit="1" customWidth="1"/>
    <col min="5140" max="5377" width="9" style="84"/>
    <col min="5378" max="5378" width="12" style="84" bestFit="1" customWidth="1"/>
    <col min="5379" max="5379" width="12" style="84" customWidth="1"/>
    <col min="5380" max="5380" width="15.75" style="84" bestFit="1" customWidth="1"/>
    <col min="5381" max="5381" width="14.25" style="84" bestFit="1" customWidth="1"/>
    <col min="5382" max="5382" width="12.25" style="84" bestFit="1" customWidth="1"/>
    <col min="5383" max="5383" width="9.375" style="84" bestFit="1" customWidth="1"/>
    <col min="5384" max="5384" width="14.25" style="84" bestFit="1" customWidth="1"/>
    <col min="5385" max="5385" width="48.875" style="84" bestFit="1" customWidth="1"/>
    <col min="5386" max="5386" width="16.625" style="84" bestFit="1" customWidth="1"/>
    <col min="5387" max="5387" width="33.625" style="84" bestFit="1" customWidth="1"/>
    <col min="5388" max="5388" width="5.75" style="84" bestFit="1" customWidth="1"/>
    <col min="5389" max="5389" width="13" style="84" bestFit="1" customWidth="1"/>
    <col min="5390" max="5390" width="27.5" style="84" customWidth="1"/>
    <col min="5391" max="5394" width="9" style="84"/>
    <col min="5395" max="5395" width="12.375" style="84" bestFit="1" customWidth="1"/>
    <col min="5396" max="5633" width="9" style="84"/>
    <col min="5634" max="5634" width="12" style="84" bestFit="1" customWidth="1"/>
    <col min="5635" max="5635" width="12" style="84" customWidth="1"/>
    <col min="5636" max="5636" width="15.75" style="84" bestFit="1" customWidth="1"/>
    <col min="5637" max="5637" width="14.25" style="84" bestFit="1" customWidth="1"/>
    <col min="5638" max="5638" width="12.25" style="84" bestFit="1" customWidth="1"/>
    <col min="5639" max="5639" width="9.375" style="84" bestFit="1" customWidth="1"/>
    <col min="5640" max="5640" width="14.25" style="84" bestFit="1" customWidth="1"/>
    <col min="5641" max="5641" width="48.875" style="84" bestFit="1" customWidth="1"/>
    <col min="5642" max="5642" width="16.625" style="84" bestFit="1" customWidth="1"/>
    <col min="5643" max="5643" width="33.625" style="84" bestFit="1" customWidth="1"/>
    <col min="5644" max="5644" width="5.75" style="84" bestFit="1" customWidth="1"/>
    <col min="5645" max="5645" width="13" style="84" bestFit="1" customWidth="1"/>
    <col min="5646" max="5646" width="27.5" style="84" customWidth="1"/>
    <col min="5647" max="5650" width="9" style="84"/>
    <col min="5651" max="5651" width="12.375" style="84" bestFit="1" customWidth="1"/>
    <col min="5652" max="5889" width="9" style="84"/>
    <col min="5890" max="5890" width="12" style="84" bestFit="1" customWidth="1"/>
    <col min="5891" max="5891" width="12" style="84" customWidth="1"/>
    <col min="5892" max="5892" width="15.75" style="84" bestFit="1" customWidth="1"/>
    <col min="5893" max="5893" width="14.25" style="84" bestFit="1" customWidth="1"/>
    <col min="5894" max="5894" width="12.25" style="84" bestFit="1" customWidth="1"/>
    <col min="5895" max="5895" width="9.375" style="84" bestFit="1" customWidth="1"/>
    <col min="5896" max="5896" width="14.25" style="84" bestFit="1" customWidth="1"/>
    <col min="5897" max="5897" width="48.875" style="84" bestFit="1" customWidth="1"/>
    <col min="5898" max="5898" width="16.625" style="84" bestFit="1" customWidth="1"/>
    <col min="5899" max="5899" width="33.625" style="84" bestFit="1" customWidth="1"/>
    <col min="5900" max="5900" width="5.75" style="84" bestFit="1" customWidth="1"/>
    <col min="5901" max="5901" width="13" style="84" bestFit="1" customWidth="1"/>
    <col min="5902" max="5902" width="27.5" style="84" customWidth="1"/>
    <col min="5903" max="5906" width="9" style="84"/>
    <col min="5907" max="5907" width="12.375" style="84" bestFit="1" customWidth="1"/>
    <col min="5908" max="6145" width="9" style="84"/>
    <col min="6146" max="6146" width="12" style="84" bestFit="1" customWidth="1"/>
    <col min="6147" max="6147" width="12" style="84" customWidth="1"/>
    <col min="6148" max="6148" width="15.75" style="84" bestFit="1" customWidth="1"/>
    <col min="6149" max="6149" width="14.25" style="84" bestFit="1" customWidth="1"/>
    <col min="6150" max="6150" width="12.25" style="84" bestFit="1" customWidth="1"/>
    <col min="6151" max="6151" width="9.375" style="84" bestFit="1" customWidth="1"/>
    <col min="6152" max="6152" width="14.25" style="84" bestFit="1" customWidth="1"/>
    <col min="6153" max="6153" width="48.875" style="84" bestFit="1" customWidth="1"/>
    <col min="6154" max="6154" width="16.625" style="84" bestFit="1" customWidth="1"/>
    <col min="6155" max="6155" width="33.625" style="84" bestFit="1" customWidth="1"/>
    <col min="6156" max="6156" width="5.75" style="84" bestFit="1" customWidth="1"/>
    <col min="6157" max="6157" width="13" style="84" bestFit="1" customWidth="1"/>
    <col min="6158" max="6158" width="27.5" style="84" customWidth="1"/>
    <col min="6159" max="6162" width="9" style="84"/>
    <col min="6163" max="6163" width="12.375" style="84" bestFit="1" customWidth="1"/>
    <col min="6164" max="6401" width="9" style="84"/>
    <col min="6402" max="6402" width="12" style="84" bestFit="1" customWidth="1"/>
    <col min="6403" max="6403" width="12" style="84" customWidth="1"/>
    <col min="6404" max="6404" width="15.75" style="84" bestFit="1" customWidth="1"/>
    <col min="6405" max="6405" width="14.25" style="84" bestFit="1" customWidth="1"/>
    <col min="6406" max="6406" width="12.25" style="84" bestFit="1" customWidth="1"/>
    <col min="6407" max="6407" width="9.375" style="84" bestFit="1" customWidth="1"/>
    <col min="6408" max="6408" width="14.25" style="84" bestFit="1" customWidth="1"/>
    <col min="6409" max="6409" width="48.875" style="84" bestFit="1" customWidth="1"/>
    <col min="6410" max="6410" width="16.625" style="84" bestFit="1" customWidth="1"/>
    <col min="6411" max="6411" width="33.625" style="84" bestFit="1" customWidth="1"/>
    <col min="6412" max="6412" width="5.75" style="84" bestFit="1" customWidth="1"/>
    <col min="6413" max="6413" width="13" style="84" bestFit="1" customWidth="1"/>
    <col min="6414" max="6414" width="27.5" style="84" customWidth="1"/>
    <col min="6415" max="6418" width="9" style="84"/>
    <col min="6419" max="6419" width="12.375" style="84" bestFit="1" customWidth="1"/>
    <col min="6420" max="6657" width="9" style="84"/>
    <col min="6658" max="6658" width="12" style="84" bestFit="1" customWidth="1"/>
    <col min="6659" max="6659" width="12" style="84" customWidth="1"/>
    <col min="6660" max="6660" width="15.75" style="84" bestFit="1" customWidth="1"/>
    <col min="6661" max="6661" width="14.25" style="84" bestFit="1" customWidth="1"/>
    <col min="6662" max="6662" width="12.25" style="84" bestFit="1" customWidth="1"/>
    <col min="6663" max="6663" width="9.375" style="84" bestFit="1" customWidth="1"/>
    <col min="6664" max="6664" width="14.25" style="84" bestFit="1" customWidth="1"/>
    <col min="6665" max="6665" width="48.875" style="84" bestFit="1" customWidth="1"/>
    <col min="6666" max="6666" width="16.625" style="84" bestFit="1" customWidth="1"/>
    <col min="6667" max="6667" width="33.625" style="84" bestFit="1" customWidth="1"/>
    <col min="6668" max="6668" width="5.75" style="84" bestFit="1" customWidth="1"/>
    <col min="6669" max="6669" width="13" style="84" bestFit="1" customWidth="1"/>
    <col min="6670" max="6670" width="27.5" style="84" customWidth="1"/>
    <col min="6671" max="6674" width="9" style="84"/>
    <col min="6675" max="6675" width="12.375" style="84" bestFit="1" customWidth="1"/>
    <col min="6676" max="6913" width="9" style="84"/>
    <col min="6914" max="6914" width="12" style="84" bestFit="1" customWidth="1"/>
    <col min="6915" max="6915" width="12" style="84" customWidth="1"/>
    <col min="6916" max="6916" width="15.75" style="84" bestFit="1" customWidth="1"/>
    <col min="6917" max="6917" width="14.25" style="84" bestFit="1" customWidth="1"/>
    <col min="6918" max="6918" width="12.25" style="84" bestFit="1" customWidth="1"/>
    <col min="6919" max="6919" width="9.375" style="84" bestFit="1" customWidth="1"/>
    <col min="6920" max="6920" width="14.25" style="84" bestFit="1" customWidth="1"/>
    <col min="6921" max="6921" width="48.875" style="84" bestFit="1" customWidth="1"/>
    <col min="6922" max="6922" width="16.625" style="84" bestFit="1" customWidth="1"/>
    <col min="6923" max="6923" width="33.625" style="84" bestFit="1" customWidth="1"/>
    <col min="6924" max="6924" width="5.75" style="84" bestFit="1" customWidth="1"/>
    <col min="6925" max="6925" width="13" style="84" bestFit="1" customWidth="1"/>
    <col min="6926" max="6926" width="27.5" style="84" customWidth="1"/>
    <col min="6927" max="6930" width="9" style="84"/>
    <col min="6931" max="6931" width="12.375" style="84" bestFit="1" customWidth="1"/>
    <col min="6932" max="7169" width="9" style="84"/>
    <col min="7170" max="7170" width="12" style="84" bestFit="1" customWidth="1"/>
    <col min="7171" max="7171" width="12" style="84" customWidth="1"/>
    <col min="7172" max="7172" width="15.75" style="84" bestFit="1" customWidth="1"/>
    <col min="7173" max="7173" width="14.25" style="84" bestFit="1" customWidth="1"/>
    <col min="7174" max="7174" width="12.25" style="84" bestFit="1" customWidth="1"/>
    <col min="7175" max="7175" width="9.375" style="84" bestFit="1" customWidth="1"/>
    <col min="7176" max="7176" width="14.25" style="84" bestFit="1" customWidth="1"/>
    <col min="7177" max="7177" width="48.875" style="84" bestFit="1" customWidth="1"/>
    <col min="7178" max="7178" width="16.625" style="84" bestFit="1" customWidth="1"/>
    <col min="7179" max="7179" width="33.625" style="84" bestFit="1" customWidth="1"/>
    <col min="7180" max="7180" width="5.75" style="84" bestFit="1" customWidth="1"/>
    <col min="7181" max="7181" width="13" style="84" bestFit="1" customWidth="1"/>
    <col min="7182" max="7182" width="27.5" style="84" customWidth="1"/>
    <col min="7183" max="7186" width="9" style="84"/>
    <col min="7187" max="7187" width="12.375" style="84" bestFit="1" customWidth="1"/>
    <col min="7188" max="7425" width="9" style="84"/>
    <col min="7426" max="7426" width="12" style="84" bestFit="1" customWidth="1"/>
    <col min="7427" max="7427" width="12" style="84" customWidth="1"/>
    <col min="7428" max="7428" width="15.75" style="84" bestFit="1" customWidth="1"/>
    <col min="7429" max="7429" width="14.25" style="84" bestFit="1" customWidth="1"/>
    <col min="7430" max="7430" width="12.25" style="84" bestFit="1" customWidth="1"/>
    <col min="7431" max="7431" width="9.375" style="84" bestFit="1" customWidth="1"/>
    <col min="7432" max="7432" width="14.25" style="84" bestFit="1" customWidth="1"/>
    <col min="7433" max="7433" width="48.875" style="84" bestFit="1" customWidth="1"/>
    <col min="7434" max="7434" width="16.625" style="84" bestFit="1" customWidth="1"/>
    <col min="7435" max="7435" width="33.625" style="84" bestFit="1" customWidth="1"/>
    <col min="7436" max="7436" width="5.75" style="84" bestFit="1" customWidth="1"/>
    <col min="7437" max="7437" width="13" style="84" bestFit="1" customWidth="1"/>
    <col min="7438" max="7438" width="27.5" style="84" customWidth="1"/>
    <col min="7439" max="7442" width="9" style="84"/>
    <col min="7443" max="7443" width="12.375" style="84" bestFit="1" customWidth="1"/>
    <col min="7444" max="7681" width="9" style="84"/>
    <col min="7682" max="7682" width="12" style="84" bestFit="1" customWidth="1"/>
    <col min="7683" max="7683" width="12" style="84" customWidth="1"/>
    <col min="7684" max="7684" width="15.75" style="84" bestFit="1" customWidth="1"/>
    <col min="7685" max="7685" width="14.25" style="84" bestFit="1" customWidth="1"/>
    <col min="7686" max="7686" width="12.25" style="84" bestFit="1" customWidth="1"/>
    <col min="7687" max="7687" width="9.375" style="84" bestFit="1" customWidth="1"/>
    <col min="7688" max="7688" width="14.25" style="84" bestFit="1" customWidth="1"/>
    <col min="7689" max="7689" width="48.875" style="84" bestFit="1" customWidth="1"/>
    <col min="7690" max="7690" width="16.625" style="84" bestFit="1" customWidth="1"/>
    <col min="7691" max="7691" width="33.625" style="84" bestFit="1" customWidth="1"/>
    <col min="7692" max="7692" width="5.75" style="84" bestFit="1" customWidth="1"/>
    <col min="7693" max="7693" width="13" style="84" bestFit="1" customWidth="1"/>
    <col min="7694" max="7694" width="27.5" style="84" customWidth="1"/>
    <col min="7695" max="7698" width="9" style="84"/>
    <col min="7699" max="7699" width="12.375" style="84" bestFit="1" customWidth="1"/>
    <col min="7700" max="7937" width="9" style="84"/>
    <col min="7938" max="7938" width="12" style="84" bestFit="1" customWidth="1"/>
    <col min="7939" max="7939" width="12" style="84" customWidth="1"/>
    <col min="7940" max="7940" width="15.75" style="84" bestFit="1" customWidth="1"/>
    <col min="7941" max="7941" width="14.25" style="84" bestFit="1" customWidth="1"/>
    <col min="7942" max="7942" width="12.25" style="84" bestFit="1" customWidth="1"/>
    <col min="7943" max="7943" width="9.375" style="84" bestFit="1" customWidth="1"/>
    <col min="7944" max="7944" width="14.25" style="84" bestFit="1" customWidth="1"/>
    <col min="7945" max="7945" width="48.875" style="84" bestFit="1" customWidth="1"/>
    <col min="7946" max="7946" width="16.625" style="84" bestFit="1" customWidth="1"/>
    <col min="7947" max="7947" width="33.625" style="84" bestFit="1" customWidth="1"/>
    <col min="7948" max="7948" width="5.75" style="84" bestFit="1" customWidth="1"/>
    <col min="7949" max="7949" width="13" style="84" bestFit="1" customWidth="1"/>
    <col min="7950" max="7950" width="27.5" style="84" customWidth="1"/>
    <col min="7951" max="7954" width="9" style="84"/>
    <col min="7955" max="7955" width="12.375" style="84" bestFit="1" customWidth="1"/>
    <col min="7956" max="8193" width="9" style="84"/>
    <col min="8194" max="8194" width="12" style="84" bestFit="1" customWidth="1"/>
    <col min="8195" max="8195" width="12" style="84" customWidth="1"/>
    <col min="8196" max="8196" width="15.75" style="84" bestFit="1" customWidth="1"/>
    <col min="8197" max="8197" width="14.25" style="84" bestFit="1" customWidth="1"/>
    <col min="8198" max="8198" width="12.25" style="84" bestFit="1" customWidth="1"/>
    <col min="8199" max="8199" width="9.375" style="84" bestFit="1" customWidth="1"/>
    <col min="8200" max="8200" width="14.25" style="84" bestFit="1" customWidth="1"/>
    <col min="8201" max="8201" width="48.875" style="84" bestFit="1" customWidth="1"/>
    <col min="8202" max="8202" width="16.625" style="84" bestFit="1" customWidth="1"/>
    <col min="8203" max="8203" width="33.625" style="84" bestFit="1" customWidth="1"/>
    <col min="8204" max="8204" width="5.75" style="84" bestFit="1" customWidth="1"/>
    <col min="8205" max="8205" width="13" style="84" bestFit="1" customWidth="1"/>
    <col min="8206" max="8206" width="27.5" style="84" customWidth="1"/>
    <col min="8207" max="8210" width="9" style="84"/>
    <col min="8211" max="8211" width="12.375" style="84" bestFit="1" customWidth="1"/>
    <col min="8212" max="8449" width="9" style="84"/>
    <col min="8450" max="8450" width="12" style="84" bestFit="1" customWidth="1"/>
    <col min="8451" max="8451" width="12" style="84" customWidth="1"/>
    <col min="8452" max="8452" width="15.75" style="84" bestFit="1" customWidth="1"/>
    <col min="8453" max="8453" width="14.25" style="84" bestFit="1" customWidth="1"/>
    <col min="8454" max="8454" width="12.25" style="84" bestFit="1" customWidth="1"/>
    <col min="8455" max="8455" width="9.375" style="84" bestFit="1" customWidth="1"/>
    <col min="8456" max="8456" width="14.25" style="84" bestFit="1" customWidth="1"/>
    <col min="8457" max="8457" width="48.875" style="84" bestFit="1" customWidth="1"/>
    <col min="8458" max="8458" width="16.625" style="84" bestFit="1" customWidth="1"/>
    <col min="8459" max="8459" width="33.625" style="84" bestFit="1" customWidth="1"/>
    <col min="8460" max="8460" width="5.75" style="84" bestFit="1" customWidth="1"/>
    <col min="8461" max="8461" width="13" style="84" bestFit="1" customWidth="1"/>
    <col min="8462" max="8462" width="27.5" style="84" customWidth="1"/>
    <col min="8463" max="8466" width="9" style="84"/>
    <col min="8467" max="8467" width="12.375" style="84" bestFit="1" customWidth="1"/>
    <col min="8468" max="8705" width="9" style="84"/>
    <col min="8706" max="8706" width="12" style="84" bestFit="1" customWidth="1"/>
    <col min="8707" max="8707" width="12" style="84" customWidth="1"/>
    <col min="8708" max="8708" width="15.75" style="84" bestFit="1" customWidth="1"/>
    <col min="8709" max="8709" width="14.25" style="84" bestFit="1" customWidth="1"/>
    <col min="8710" max="8710" width="12.25" style="84" bestFit="1" customWidth="1"/>
    <col min="8711" max="8711" width="9.375" style="84" bestFit="1" customWidth="1"/>
    <col min="8712" max="8712" width="14.25" style="84" bestFit="1" customWidth="1"/>
    <col min="8713" max="8713" width="48.875" style="84" bestFit="1" customWidth="1"/>
    <col min="8714" max="8714" width="16.625" style="84" bestFit="1" customWidth="1"/>
    <col min="8715" max="8715" width="33.625" style="84" bestFit="1" customWidth="1"/>
    <col min="8716" max="8716" width="5.75" style="84" bestFit="1" customWidth="1"/>
    <col min="8717" max="8717" width="13" style="84" bestFit="1" customWidth="1"/>
    <col min="8718" max="8718" width="27.5" style="84" customWidth="1"/>
    <col min="8719" max="8722" width="9" style="84"/>
    <col min="8723" max="8723" width="12.375" style="84" bestFit="1" customWidth="1"/>
    <col min="8724" max="8961" width="9" style="84"/>
    <col min="8962" max="8962" width="12" style="84" bestFit="1" customWidth="1"/>
    <col min="8963" max="8963" width="12" style="84" customWidth="1"/>
    <col min="8964" max="8964" width="15.75" style="84" bestFit="1" customWidth="1"/>
    <col min="8965" max="8965" width="14.25" style="84" bestFit="1" customWidth="1"/>
    <col min="8966" max="8966" width="12.25" style="84" bestFit="1" customWidth="1"/>
    <col min="8967" max="8967" width="9.375" style="84" bestFit="1" customWidth="1"/>
    <col min="8968" max="8968" width="14.25" style="84" bestFit="1" customWidth="1"/>
    <col min="8969" max="8969" width="48.875" style="84" bestFit="1" customWidth="1"/>
    <col min="8970" max="8970" width="16.625" style="84" bestFit="1" customWidth="1"/>
    <col min="8971" max="8971" width="33.625" style="84" bestFit="1" customWidth="1"/>
    <col min="8972" max="8972" width="5.75" style="84" bestFit="1" customWidth="1"/>
    <col min="8973" max="8973" width="13" style="84" bestFit="1" customWidth="1"/>
    <col min="8974" max="8974" width="27.5" style="84" customWidth="1"/>
    <col min="8975" max="8978" width="9" style="84"/>
    <col min="8979" max="8979" width="12.375" style="84" bestFit="1" customWidth="1"/>
    <col min="8980" max="9217" width="9" style="84"/>
    <col min="9218" max="9218" width="12" style="84" bestFit="1" customWidth="1"/>
    <col min="9219" max="9219" width="12" style="84" customWidth="1"/>
    <col min="9220" max="9220" width="15.75" style="84" bestFit="1" customWidth="1"/>
    <col min="9221" max="9221" width="14.25" style="84" bestFit="1" customWidth="1"/>
    <col min="9222" max="9222" width="12.25" style="84" bestFit="1" customWidth="1"/>
    <col min="9223" max="9223" width="9.375" style="84" bestFit="1" customWidth="1"/>
    <col min="9224" max="9224" width="14.25" style="84" bestFit="1" customWidth="1"/>
    <col min="9225" max="9225" width="48.875" style="84" bestFit="1" customWidth="1"/>
    <col min="9226" max="9226" width="16.625" style="84" bestFit="1" customWidth="1"/>
    <col min="9227" max="9227" width="33.625" style="84" bestFit="1" customWidth="1"/>
    <col min="9228" max="9228" width="5.75" style="84" bestFit="1" customWidth="1"/>
    <col min="9229" max="9229" width="13" style="84" bestFit="1" customWidth="1"/>
    <col min="9230" max="9230" width="27.5" style="84" customWidth="1"/>
    <col min="9231" max="9234" width="9" style="84"/>
    <col min="9235" max="9235" width="12.375" style="84" bestFit="1" customWidth="1"/>
    <col min="9236" max="9473" width="9" style="84"/>
    <col min="9474" max="9474" width="12" style="84" bestFit="1" customWidth="1"/>
    <col min="9475" max="9475" width="12" style="84" customWidth="1"/>
    <col min="9476" max="9476" width="15.75" style="84" bestFit="1" customWidth="1"/>
    <col min="9477" max="9477" width="14.25" style="84" bestFit="1" customWidth="1"/>
    <col min="9478" max="9478" width="12.25" style="84" bestFit="1" customWidth="1"/>
    <col min="9479" max="9479" width="9.375" style="84" bestFit="1" customWidth="1"/>
    <col min="9480" max="9480" width="14.25" style="84" bestFit="1" customWidth="1"/>
    <col min="9481" max="9481" width="48.875" style="84" bestFit="1" customWidth="1"/>
    <col min="9482" max="9482" width="16.625" style="84" bestFit="1" customWidth="1"/>
    <col min="9483" max="9483" width="33.625" style="84" bestFit="1" customWidth="1"/>
    <col min="9484" max="9484" width="5.75" style="84" bestFit="1" customWidth="1"/>
    <col min="9485" max="9485" width="13" style="84" bestFit="1" customWidth="1"/>
    <col min="9486" max="9486" width="27.5" style="84" customWidth="1"/>
    <col min="9487" max="9490" width="9" style="84"/>
    <col min="9491" max="9491" width="12.375" style="84" bestFit="1" customWidth="1"/>
    <col min="9492" max="9729" width="9" style="84"/>
    <col min="9730" max="9730" width="12" style="84" bestFit="1" customWidth="1"/>
    <col min="9731" max="9731" width="12" style="84" customWidth="1"/>
    <col min="9732" max="9732" width="15.75" style="84" bestFit="1" customWidth="1"/>
    <col min="9733" max="9733" width="14.25" style="84" bestFit="1" customWidth="1"/>
    <col min="9734" max="9734" width="12.25" style="84" bestFit="1" customWidth="1"/>
    <col min="9735" max="9735" width="9.375" style="84" bestFit="1" customWidth="1"/>
    <col min="9736" max="9736" width="14.25" style="84" bestFit="1" customWidth="1"/>
    <col min="9737" max="9737" width="48.875" style="84" bestFit="1" customWidth="1"/>
    <col min="9738" max="9738" width="16.625" style="84" bestFit="1" customWidth="1"/>
    <col min="9739" max="9739" width="33.625" style="84" bestFit="1" customWidth="1"/>
    <col min="9740" max="9740" width="5.75" style="84" bestFit="1" customWidth="1"/>
    <col min="9741" max="9741" width="13" style="84" bestFit="1" customWidth="1"/>
    <col min="9742" max="9742" width="27.5" style="84" customWidth="1"/>
    <col min="9743" max="9746" width="9" style="84"/>
    <col min="9747" max="9747" width="12.375" style="84" bestFit="1" customWidth="1"/>
    <col min="9748" max="9985" width="9" style="84"/>
    <col min="9986" max="9986" width="12" style="84" bestFit="1" customWidth="1"/>
    <col min="9987" max="9987" width="12" style="84" customWidth="1"/>
    <col min="9988" max="9988" width="15.75" style="84" bestFit="1" customWidth="1"/>
    <col min="9989" max="9989" width="14.25" style="84" bestFit="1" customWidth="1"/>
    <col min="9990" max="9990" width="12.25" style="84" bestFit="1" customWidth="1"/>
    <col min="9991" max="9991" width="9.375" style="84" bestFit="1" customWidth="1"/>
    <col min="9992" max="9992" width="14.25" style="84" bestFit="1" customWidth="1"/>
    <col min="9993" max="9993" width="48.875" style="84" bestFit="1" customWidth="1"/>
    <col min="9994" max="9994" width="16.625" style="84" bestFit="1" customWidth="1"/>
    <col min="9995" max="9995" width="33.625" style="84" bestFit="1" customWidth="1"/>
    <col min="9996" max="9996" width="5.75" style="84" bestFit="1" customWidth="1"/>
    <col min="9997" max="9997" width="13" style="84" bestFit="1" customWidth="1"/>
    <col min="9998" max="9998" width="27.5" style="84" customWidth="1"/>
    <col min="9999" max="10002" width="9" style="84"/>
    <col min="10003" max="10003" width="12.375" style="84" bestFit="1" customWidth="1"/>
    <col min="10004" max="10241" width="9" style="84"/>
    <col min="10242" max="10242" width="12" style="84" bestFit="1" customWidth="1"/>
    <col min="10243" max="10243" width="12" style="84" customWidth="1"/>
    <col min="10244" max="10244" width="15.75" style="84" bestFit="1" customWidth="1"/>
    <col min="10245" max="10245" width="14.25" style="84" bestFit="1" customWidth="1"/>
    <col min="10246" max="10246" width="12.25" style="84" bestFit="1" customWidth="1"/>
    <col min="10247" max="10247" width="9.375" style="84" bestFit="1" customWidth="1"/>
    <col min="10248" max="10248" width="14.25" style="84" bestFit="1" customWidth="1"/>
    <col min="10249" max="10249" width="48.875" style="84" bestFit="1" customWidth="1"/>
    <col min="10250" max="10250" width="16.625" style="84" bestFit="1" customWidth="1"/>
    <col min="10251" max="10251" width="33.625" style="84" bestFit="1" customWidth="1"/>
    <col min="10252" max="10252" width="5.75" style="84" bestFit="1" customWidth="1"/>
    <col min="10253" max="10253" width="13" style="84" bestFit="1" customWidth="1"/>
    <col min="10254" max="10254" width="27.5" style="84" customWidth="1"/>
    <col min="10255" max="10258" width="9" style="84"/>
    <col min="10259" max="10259" width="12.375" style="84" bestFit="1" customWidth="1"/>
    <col min="10260" max="10497" width="9" style="84"/>
    <col min="10498" max="10498" width="12" style="84" bestFit="1" customWidth="1"/>
    <col min="10499" max="10499" width="12" style="84" customWidth="1"/>
    <col min="10500" max="10500" width="15.75" style="84" bestFit="1" customWidth="1"/>
    <col min="10501" max="10501" width="14.25" style="84" bestFit="1" customWidth="1"/>
    <col min="10502" max="10502" width="12.25" style="84" bestFit="1" customWidth="1"/>
    <col min="10503" max="10503" width="9.375" style="84" bestFit="1" customWidth="1"/>
    <col min="10504" max="10504" width="14.25" style="84" bestFit="1" customWidth="1"/>
    <col min="10505" max="10505" width="48.875" style="84" bestFit="1" customWidth="1"/>
    <col min="10506" max="10506" width="16.625" style="84" bestFit="1" customWidth="1"/>
    <col min="10507" max="10507" width="33.625" style="84" bestFit="1" customWidth="1"/>
    <col min="10508" max="10508" width="5.75" style="84" bestFit="1" customWidth="1"/>
    <col min="10509" max="10509" width="13" style="84" bestFit="1" customWidth="1"/>
    <col min="10510" max="10510" width="27.5" style="84" customWidth="1"/>
    <col min="10511" max="10514" width="9" style="84"/>
    <col min="10515" max="10515" width="12.375" style="84" bestFit="1" customWidth="1"/>
    <col min="10516" max="10753" width="9" style="84"/>
    <col min="10754" max="10754" width="12" style="84" bestFit="1" customWidth="1"/>
    <col min="10755" max="10755" width="12" style="84" customWidth="1"/>
    <col min="10756" max="10756" width="15.75" style="84" bestFit="1" customWidth="1"/>
    <col min="10757" max="10757" width="14.25" style="84" bestFit="1" customWidth="1"/>
    <col min="10758" max="10758" width="12.25" style="84" bestFit="1" customWidth="1"/>
    <col min="10759" max="10759" width="9.375" style="84" bestFit="1" customWidth="1"/>
    <col min="10760" max="10760" width="14.25" style="84" bestFit="1" customWidth="1"/>
    <col min="10761" max="10761" width="48.875" style="84" bestFit="1" customWidth="1"/>
    <col min="10762" max="10762" width="16.625" style="84" bestFit="1" customWidth="1"/>
    <col min="10763" max="10763" width="33.625" style="84" bestFit="1" customWidth="1"/>
    <col min="10764" max="10764" width="5.75" style="84" bestFit="1" customWidth="1"/>
    <col min="10765" max="10765" width="13" style="84" bestFit="1" customWidth="1"/>
    <col min="10766" max="10766" width="27.5" style="84" customWidth="1"/>
    <col min="10767" max="10770" width="9" style="84"/>
    <col min="10771" max="10771" width="12.375" style="84" bestFit="1" customWidth="1"/>
    <col min="10772" max="11009" width="9" style="84"/>
    <col min="11010" max="11010" width="12" style="84" bestFit="1" customWidth="1"/>
    <col min="11011" max="11011" width="12" style="84" customWidth="1"/>
    <col min="11012" max="11012" width="15.75" style="84" bestFit="1" customWidth="1"/>
    <col min="11013" max="11013" width="14.25" style="84" bestFit="1" customWidth="1"/>
    <col min="11014" max="11014" width="12.25" style="84" bestFit="1" customWidth="1"/>
    <col min="11015" max="11015" width="9.375" style="84" bestFit="1" customWidth="1"/>
    <col min="11016" max="11016" width="14.25" style="84" bestFit="1" customWidth="1"/>
    <col min="11017" max="11017" width="48.875" style="84" bestFit="1" customWidth="1"/>
    <col min="11018" max="11018" width="16.625" style="84" bestFit="1" customWidth="1"/>
    <col min="11019" max="11019" width="33.625" style="84" bestFit="1" customWidth="1"/>
    <col min="11020" max="11020" width="5.75" style="84" bestFit="1" customWidth="1"/>
    <col min="11021" max="11021" width="13" style="84" bestFit="1" customWidth="1"/>
    <col min="11022" max="11022" width="27.5" style="84" customWidth="1"/>
    <col min="11023" max="11026" width="9" style="84"/>
    <col min="11027" max="11027" width="12.375" style="84" bestFit="1" customWidth="1"/>
    <col min="11028" max="11265" width="9" style="84"/>
    <col min="11266" max="11266" width="12" style="84" bestFit="1" customWidth="1"/>
    <col min="11267" max="11267" width="12" style="84" customWidth="1"/>
    <col min="11268" max="11268" width="15.75" style="84" bestFit="1" customWidth="1"/>
    <col min="11269" max="11269" width="14.25" style="84" bestFit="1" customWidth="1"/>
    <col min="11270" max="11270" width="12.25" style="84" bestFit="1" customWidth="1"/>
    <col min="11271" max="11271" width="9.375" style="84" bestFit="1" customWidth="1"/>
    <col min="11272" max="11272" width="14.25" style="84" bestFit="1" customWidth="1"/>
    <col min="11273" max="11273" width="48.875" style="84" bestFit="1" customWidth="1"/>
    <col min="11274" max="11274" width="16.625" style="84" bestFit="1" customWidth="1"/>
    <col min="11275" max="11275" width="33.625" style="84" bestFit="1" customWidth="1"/>
    <col min="11276" max="11276" width="5.75" style="84" bestFit="1" customWidth="1"/>
    <col min="11277" max="11277" width="13" style="84" bestFit="1" customWidth="1"/>
    <col min="11278" max="11278" width="27.5" style="84" customWidth="1"/>
    <col min="11279" max="11282" width="9" style="84"/>
    <col min="11283" max="11283" width="12.375" style="84" bestFit="1" customWidth="1"/>
    <col min="11284" max="11521" width="9" style="84"/>
    <col min="11522" max="11522" width="12" style="84" bestFit="1" customWidth="1"/>
    <col min="11523" max="11523" width="12" style="84" customWidth="1"/>
    <col min="11524" max="11524" width="15.75" style="84" bestFit="1" customWidth="1"/>
    <col min="11525" max="11525" width="14.25" style="84" bestFit="1" customWidth="1"/>
    <col min="11526" max="11526" width="12.25" style="84" bestFit="1" customWidth="1"/>
    <col min="11527" max="11527" width="9.375" style="84" bestFit="1" customWidth="1"/>
    <col min="11528" max="11528" width="14.25" style="84" bestFit="1" customWidth="1"/>
    <col min="11529" max="11529" width="48.875" style="84" bestFit="1" customWidth="1"/>
    <col min="11530" max="11530" width="16.625" style="84" bestFit="1" customWidth="1"/>
    <col min="11531" max="11531" width="33.625" style="84" bestFit="1" customWidth="1"/>
    <col min="11532" max="11532" width="5.75" style="84" bestFit="1" customWidth="1"/>
    <col min="11533" max="11533" width="13" style="84" bestFit="1" customWidth="1"/>
    <col min="11534" max="11534" width="27.5" style="84" customWidth="1"/>
    <col min="11535" max="11538" width="9" style="84"/>
    <col min="11539" max="11539" width="12.375" style="84" bestFit="1" customWidth="1"/>
    <col min="11540" max="11777" width="9" style="84"/>
    <col min="11778" max="11778" width="12" style="84" bestFit="1" customWidth="1"/>
    <col min="11779" max="11779" width="12" style="84" customWidth="1"/>
    <col min="11780" max="11780" width="15.75" style="84" bestFit="1" customWidth="1"/>
    <col min="11781" max="11781" width="14.25" style="84" bestFit="1" customWidth="1"/>
    <col min="11782" max="11782" width="12.25" style="84" bestFit="1" customWidth="1"/>
    <col min="11783" max="11783" width="9.375" style="84" bestFit="1" customWidth="1"/>
    <col min="11784" max="11784" width="14.25" style="84" bestFit="1" customWidth="1"/>
    <col min="11785" max="11785" width="48.875" style="84" bestFit="1" customWidth="1"/>
    <col min="11786" max="11786" width="16.625" style="84" bestFit="1" customWidth="1"/>
    <col min="11787" max="11787" width="33.625" style="84" bestFit="1" customWidth="1"/>
    <col min="11788" max="11788" width="5.75" style="84" bestFit="1" customWidth="1"/>
    <col min="11789" max="11789" width="13" style="84" bestFit="1" customWidth="1"/>
    <col min="11790" max="11790" width="27.5" style="84" customWidth="1"/>
    <col min="11791" max="11794" width="9" style="84"/>
    <col min="11795" max="11795" width="12.375" style="84" bestFit="1" customWidth="1"/>
    <col min="11796" max="12033" width="9" style="84"/>
    <col min="12034" max="12034" width="12" style="84" bestFit="1" customWidth="1"/>
    <col min="12035" max="12035" width="12" style="84" customWidth="1"/>
    <col min="12036" max="12036" width="15.75" style="84" bestFit="1" customWidth="1"/>
    <col min="12037" max="12037" width="14.25" style="84" bestFit="1" customWidth="1"/>
    <col min="12038" max="12038" width="12.25" style="84" bestFit="1" customWidth="1"/>
    <col min="12039" max="12039" width="9.375" style="84" bestFit="1" customWidth="1"/>
    <col min="12040" max="12040" width="14.25" style="84" bestFit="1" customWidth="1"/>
    <col min="12041" max="12041" width="48.875" style="84" bestFit="1" customWidth="1"/>
    <col min="12042" max="12042" width="16.625" style="84" bestFit="1" customWidth="1"/>
    <col min="12043" max="12043" width="33.625" style="84" bestFit="1" customWidth="1"/>
    <col min="12044" max="12044" width="5.75" style="84" bestFit="1" customWidth="1"/>
    <col min="12045" max="12045" width="13" style="84" bestFit="1" customWidth="1"/>
    <col min="12046" max="12046" width="27.5" style="84" customWidth="1"/>
    <col min="12047" max="12050" width="9" style="84"/>
    <col min="12051" max="12051" width="12.375" style="84" bestFit="1" customWidth="1"/>
    <col min="12052" max="12289" width="9" style="84"/>
    <col min="12290" max="12290" width="12" style="84" bestFit="1" customWidth="1"/>
    <col min="12291" max="12291" width="12" style="84" customWidth="1"/>
    <col min="12292" max="12292" width="15.75" style="84" bestFit="1" customWidth="1"/>
    <col min="12293" max="12293" width="14.25" style="84" bestFit="1" customWidth="1"/>
    <col min="12294" max="12294" width="12.25" style="84" bestFit="1" customWidth="1"/>
    <col min="12295" max="12295" width="9.375" style="84" bestFit="1" customWidth="1"/>
    <col min="12296" max="12296" width="14.25" style="84" bestFit="1" customWidth="1"/>
    <col min="12297" max="12297" width="48.875" style="84" bestFit="1" customWidth="1"/>
    <col min="12298" max="12298" width="16.625" style="84" bestFit="1" customWidth="1"/>
    <col min="12299" max="12299" width="33.625" style="84" bestFit="1" customWidth="1"/>
    <col min="12300" max="12300" width="5.75" style="84" bestFit="1" customWidth="1"/>
    <col min="12301" max="12301" width="13" style="84" bestFit="1" customWidth="1"/>
    <col min="12302" max="12302" width="27.5" style="84" customWidth="1"/>
    <col min="12303" max="12306" width="9" style="84"/>
    <col min="12307" max="12307" width="12.375" style="84" bestFit="1" customWidth="1"/>
    <col min="12308" max="12545" width="9" style="84"/>
    <col min="12546" max="12546" width="12" style="84" bestFit="1" customWidth="1"/>
    <col min="12547" max="12547" width="12" style="84" customWidth="1"/>
    <col min="12548" max="12548" width="15.75" style="84" bestFit="1" customWidth="1"/>
    <col min="12549" max="12549" width="14.25" style="84" bestFit="1" customWidth="1"/>
    <col min="12550" max="12550" width="12.25" style="84" bestFit="1" customWidth="1"/>
    <col min="12551" max="12551" width="9.375" style="84" bestFit="1" customWidth="1"/>
    <col min="12552" max="12552" width="14.25" style="84" bestFit="1" customWidth="1"/>
    <col min="12553" max="12553" width="48.875" style="84" bestFit="1" customWidth="1"/>
    <col min="12554" max="12554" width="16.625" style="84" bestFit="1" customWidth="1"/>
    <col min="12555" max="12555" width="33.625" style="84" bestFit="1" customWidth="1"/>
    <col min="12556" max="12556" width="5.75" style="84" bestFit="1" customWidth="1"/>
    <col min="12557" max="12557" width="13" style="84" bestFit="1" customWidth="1"/>
    <col min="12558" max="12558" width="27.5" style="84" customWidth="1"/>
    <col min="12559" max="12562" width="9" style="84"/>
    <col min="12563" max="12563" width="12.375" style="84" bestFit="1" customWidth="1"/>
    <col min="12564" max="12801" width="9" style="84"/>
    <col min="12802" max="12802" width="12" style="84" bestFit="1" customWidth="1"/>
    <col min="12803" max="12803" width="12" style="84" customWidth="1"/>
    <col min="12804" max="12804" width="15.75" style="84" bestFit="1" customWidth="1"/>
    <col min="12805" max="12805" width="14.25" style="84" bestFit="1" customWidth="1"/>
    <col min="12806" max="12806" width="12.25" style="84" bestFit="1" customWidth="1"/>
    <col min="12807" max="12807" width="9.375" style="84" bestFit="1" customWidth="1"/>
    <col min="12808" max="12808" width="14.25" style="84" bestFit="1" customWidth="1"/>
    <col min="12809" max="12809" width="48.875" style="84" bestFit="1" customWidth="1"/>
    <col min="12810" max="12810" width="16.625" style="84" bestFit="1" customWidth="1"/>
    <col min="12811" max="12811" width="33.625" style="84" bestFit="1" customWidth="1"/>
    <col min="12812" max="12812" width="5.75" style="84" bestFit="1" customWidth="1"/>
    <col min="12813" max="12813" width="13" style="84" bestFit="1" customWidth="1"/>
    <col min="12814" max="12814" width="27.5" style="84" customWidth="1"/>
    <col min="12815" max="12818" width="9" style="84"/>
    <col min="12819" max="12819" width="12.375" style="84" bestFit="1" customWidth="1"/>
    <col min="12820" max="13057" width="9" style="84"/>
    <col min="13058" max="13058" width="12" style="84" bestFit="1" customWidth="1"/>
    <col min="13059" max="13059" width="12" style="84" customWidth="1"/>
    <col min="13060" max="13060" width="15.75" style="84" bestFit="1" customWidth="1"/>
    <col min="13061" max="13061" width="14.25" style="84" bestFit="1" customWidth="1"/>
    <col min="13062" max="13062" width="12.25" style="84" bestFit="1" customWidth="1"/>
    <col min="13063" max="13063" width="9.375" style="84" bestFit="1" customWidth="1"/>
    <col min="13064" max="13064" width="14.25" style="84" bestFit="1" customWidth="1"/>
    <col min="13065" max="13065" width="48.875" style="84" bestFit="1" customWidth="1"/>
    <col min="13066" max="13066" width="16.625" style="84" bestFit="1" customWidth="1"/>
    <col min="13067" max="13067" width="33.625" style="84" bestFit="1" customWidth="1"/>
    <col min="13068" max="13068" width="5.75" style="84" bestFit="1" customWidth="1"/>
    <col min="13069" max="13069" width="13" style="84" bestFit="1" customWidth="1"/>
    <col min="13070" max="13070" width="27.5" style="84" customWidth="1"/>
    <col min="13071" max="13074" width="9" style="84"/>
    <col min="13075" max="13075" width="12.375" style="84" bestFit="1" customWidth="1"/>
    <col min="13076" max="13313" width="9" style="84"/>
    <col min="13314" max="13314" width="12" style="84" bestFit="1" customWidth="1"/>
    <col min="13315" max="13315" width="12" style="84" customWidth="1"/>
    <col min="13316" max="13316" width="15.75" style="84" bestFit="1" customWidth="1"/>
    <col min="13317" max="13317" width="14.25" style="84" bestFit="1" customWidth="1"/>
    <col min="13318" max="13318" width="12.25" style="84" bestFit="1" customWidth="1"/>
    <col min="13319" max="13319" width="9.375" style="84" bestFit="1" customWidth="1"/>
    <col min="13320" max="13320" width="14.25" style="84" bestFit="1" customWidth="1"/>
    <col min="13321" max="13321" width="48.875" style="84" bestFit="1" customWidth="1"/>
    <col min="13322" max="13322" width="16.625" style="84" bestFit="1" customWidth="1"/>
    <col min="13323" max="13323" width="33.625" style="84" bestFit="1" customWidth="1"/>
    <col min="13324" max="13324" width="5.75" style="84" bestFit="1" customWidth="1"/>
    <col min="13325" max="13325" width="13" style="84" bestFit="1" customWidth="1"/>
    <col min="13326" max="13326" width="27.5" style="84" customWidth="1"/>
    <col min="13327" max="13330" width="9" style="84"/>
    <col min="13331" max="13331" width="12.375" style="84" bestFit="1" customWidth="1"/>
    <col min="13332" max="13569" width="9" style="84"/>
    <col min="13570" max="13570" width="12" style="84" bestFit="1" customWidth="1"/>
    <col min="13571" max="13571" width="12" style="84" customWidth="1"/>
    <col min="13572" max="13572" width="15.75" style="84" bestFit="1" customWidth="1"/>
    <col min="13573" max="13573" width="14.25" style="84" bestFit="1" customWidth="1"/>
    <col min="13574" max="13574" width="12.25" style="84" bestFit="1" customWidth="1"/>
    <col min="13575" max="13575" width="9.375" style="84" bestFit="1" customWidth="1"/>
    <col min="13576" max="13576" width="14.25" style="84" bestFit="1" customWidth="1"/>
    <col min="13577" max="13577" width="48.875" style="84" bestFit="1" customWidth="1"/>
    <col min="13578" max="13578" width="16.625" style="84" bestFit="1" customWidth="1"/>
    <col min="13579" max="13579" width="33.625" style="84" bestFit="1" customWidth="1"/>
    <col min="13580" max="13580" width="5.75" style="84" bestFit="1" customWidth="1"/>
    <col min="13581" max="13581" width="13" style="84" bestFit="1" customWidth="1"/>
    <col min="13582" max="13582" width="27.5" style="84" customWidth="1"/>
    <col min="13583" max="13586" width="9" style="84"/>
    <col min="13587" max="13587" width="12.375" style="84" bestFit="1" customWidth="1"/>
    <col min="13588" max="13825" width="9" style="84"/>
    <col min="13826" max="13826" width="12" style="84" bestFit="1" customWidth="1"/>
    <col min="13827" max="13827" width="12" style="84" customWidth="1"/>
    <col min="13828" max="13828" width="15.75" style="84" bestFit="1" customWidth="1"/>
    <col min="13829" max="13829" width="14.25" style="84" bestFit="1" customWidth="1"/>
    <col min="13830" max="13830" width="12.25" style="84" bestFit="1" customWidth="1"/>
    <col min="13831" max="13831" width="9.375" style="84" bestFit="1" customWidth="1"/>
    <col min="13832" max="13832" width="14.25" style="84" bestFit="1" customWidth="1"/>
    <col min="13833" max="13833" width="48.875" style="84" bestFit="1" customWidth="1"/>
    <col min="13834" max="13834" width="16.625" style="84" bestFit="1" customWidth="1"/>
    <col min="13835" max="13835" width="33.625" style="84" bestFit="1" customWidth="1"/>
    <col min="13836" max="13836" width="5.75" style="84" bestFit="1" customWidth="1"/>
    <col min="13837" max="13837" width="13" style="84" bestFit="1" customWidth="1"/>
    <col min="13838" max="13838" width="27.5" style="84" customWidth="1"/>
    <col min="13839" max="13842" width="9" style="84"/>
    <col min="13843" max="13843" width="12.375" style="84" bestFit="1" customWidth="1"/>
    <col min="13844" max="14081" width="9" style="84"/>
    <col min="14082" max="14082" width="12" style="84" bestFit="1" customWidth="1"/>
    <col min="14083" max="14083" width="12" style="84" customWidth="1"/>
    <col min="14084" max="14084" width="15.75" style="84" bestFit="1" customWidth="1"/>
    <col min="14085" max="14085" width="14.25" style="84" bestFit="1" customWidth="1"/>
    <col min="14086" max="14086" width="12.25" style="84" bestFit="1" customWidth="1"/>
    <col min="14087" max="14087" width="9.375" style="84" bestFit="1" customWidth="1"/>
    <col min="14088" max="14088" width="14.25" style="84" bestFit="1" customWidth="1"/>
    <col min="14089" max="14089" width="48.875" style="84" bestFit="1" customWidth="1"/>
    <col min="14090" max="14090" width="16.625" style="84" bestFit="1" customWidth="1"/>
    <col min="14091" max="14091" width="33.625" style="84" bestFit="1" customWidth="1"/>
    <col min="14092" max="14092" width="5.75" style="84" bestFit="1" customWidth="1"/>
    <col min="14093" max="14093" width="13" style="84" bestFit="1" customWidth="1"/>
    <col min="14094" max="14094" width="27.5" style="84" customWidth="1"/>
    <col min="14095" max="14098" width="9" style="84"/>
    <col min="14099" max="14099" width="12.375" style="84" bestFit="1" customWidth="1"/>
    <col min="14100" max="14337" width="9" style="84"/>
    <col min="14338" max="14338" width="12" style="84" bestFit="1" customWidth="1"/>
    <col min="14339" max="14339" width="12" style="84" customWidth="1"/>
    <col min="14340" max="14340" width="15.75" style="84" bestFit="1" customWidth="1"/>
    <col min="14341" max="14341" width="14.25" style="84" bestFit="1" customWidth="1"/>
    <col min="14342" max="14342" width="12.25" style="84" bestFit="1" customWidth="1"/>
    <col min="14343" max="14343" width="9.375" style="84" bestFit="1" customWidth="1"/>
    <col min="14344" max="14344" width="14.25" style="84" bestFit="1" customWidth="1"/>
    <col min="14345" max="14345" width="48.875" style="84" bestFit="1" customWidth="1"/>
    <col min="14346" max="14346" width="16.625" style="84" bestFit="1" customWidth="1"/>
    <col min="14347" max="14347" width="33.625" style="84" bestFit="1" customWidth="1"/>
    <col min="14348" max="14348" width="5.75" style="84" bestFit="1" customWidth="1"/>
    <col min="14349" max="14349" width="13" style="84" bestFit="1" customWidth="1"/>
    <col min="14350" max="14350" width="27.5" style="84" customWidth="1"/>
    <col min="14351" max="14354" width="9" style="84"/>
    <col min="14355" max="14355" width="12.375" style="84" bestFit="1" customWidth="1"/>
    <col min="14356" max="14593" width="9" style="84"/>
    <col min="14594" max="14594" width="12" style="84" bestFit="1" customWidth="1"/>
    <col min="14595" max="14595" width="12" style="84" customWidth="1"/>
    <col min="14596" max="14596" width="15.75" style="84" bestFit="1" customWidth="1"/>
    <col min="14597" max="14597" width="14.25" style="84" bestFit="1" customWidth="1"/>
    <col min="14598" max="14598" width="12.25" style="84" bestFit="1" customWidth="1"/>
    <col min="14599" max="14599" width="9.375" style="84" bestFit="1" customWidth="1"/>
    <col min="14600" max="14600" width="14.25" style="84" bestFit="1" customWidth="1"/>
    <col min="14601" max="14601" width="48.875" style="84" bestFit="1" customWidth="1"/>
    <col min="14602" max="14602" width="16.625" style="84" bestFit="1" customWidth="1"/>
    <col min="14603" max="14603" width="33.625" style="84" bestFit="1" customWidth="1"/>
    <col min="14604" max="14604" width="5.75" style="84" bestFit="1" customWidth="1"/>
    <col min="14605" max="14605" width="13" style="84" bestFit="1" customWidth="1"/>
    <col min="14606" max="14606" width="27.5" style="84" customWidth="1"/>
    <col min="14607" max="14610" width="9" style="84"/>
    <col min="14611" max="14611" width="12.375" style="84" bestFit="1" customWidth="1"/>
    <col min="14612" max="14849" width="9" style="84"/>
    <col min="14850" max="14850" width="12" style="84" bestFit="1" customWidth="1"/>
    <col min="14851" max="14851" width="12" style="84" customWidth="1"/>
    <col min="14852" max="14852" width="15.75" style="84" bestFit="1" customWidth="1"/>
    <col min="14853" max="14853" width="14.25" style="84" bestFit="1" customWidth="1"/>
    <col min="14854" max="14854" width="12.25" style="84" bestFit="1" customWidth="1"/>
    <col min="14855" max="14855" width="9.375" style="84" bestFit="1" customWidth="1"/>
    <col min="14856" max="14856" width="14.25" style="84" bestFit="1" customWidth="1"/>
    <col min="14857" max="14857" width="48.875" style="84" bestFit="1" customWidth="1"/>
    <col min="14858" max="14858" width="16.625" style="84" bestFit="1" customWidth="1"/>
    <col min="14859" max="14859" width="33.625" style="84" bestFit="1" customWidth="1"/>
    <col min="14860" max="14860" width="5.75" style="84" bestFit="1" customWidth="1"/>
    <col min="14861" max="14861" width="13" style="84" bestFit="1" customWidth="1"/>
    <col min="14862" max="14862" width="27.5" style="84" customWidth="1"/>
    <col min="14863" max="14866" width="9" style="84"/>
    <col min="14867" max="14867" width="12.375" style="84" bestFit="1" customWidth="1"/>
    <col min="14868" max="15105" width="9" style="84"/>
    <col min="15106" max="15106" width="12" style="84" bestFit="1" customWidth="1"/>
    <col min="15107" max="15107" width="12" style="84" customWidth="1"/>
    <col min="15108" max="15108" width="15.75" style="84" bestFit="1" customWidth="1"/>
    <col min="15109" max="15109" width="14.25" style="84" bestFit="1" customWidth="1"/>
    <col min="15110" max="15110" width="12.25" style="84" bestFit="1" customWidth="1"/>
    <col min="15111" max="15111" width="9.375" style="84" bestFit="1" customWidth="1"/>
    <col min="15112" max="15112" width="14.25" style="84" bestFit="1" customWidth="1"/>
    <col min="15113" max="15113" width="48.875" style="84" bestFit="1" customWidth="1"/>
    <col min="15114" max="15114" width="16.625" style="84" bestFit="1" customWidth="1"/>
    <col min="15115" max="15115" width="33.625" style="84" bestFit="1" customWidth="1"/>
    <col min="15116" max="15116" width="5.75" style="84" bestFit="1" customWidth="1"/>
    <col min="15117" max="15117" width="13" style="84" bestFit="1" customWidth="1"/>
    <col min="15118" max="15118" width="27.5" style="84" customWidth="1"/>
    <col min="15119" max="15122" width="9" style="84"/>
    <col min="15123" max="15123" width="12.375" style="84" bestFit="1" customWidth="1"/>
    <col min="15124" max="15361" width="9" style="84"/>
    <col min="15362" max="15362" width="12" style="84" bestFit="1" customWidth="1"/>
    <col min="15363" max="15363" width="12" style="84" customWidth="1"/>
    <col min="15364" max="15364" width="15.75" style="84" bestFit="1" customWidth="1"/>
    <col min="15365" max="15365" width="14.25" style="84" bestFit="1" customWidth="1"/>
    <col min="15366" max="15366" width="12.25" style="84" bestFit="1" customWidth="1"/>
    <col min="15367" max="15367" width="9.375" style="84" bestFit="1" customWidth="1"/>
    <col min="15368" max="15368" width="14.25" style="84" bestFit="1" customWidth="1"/>
    <col min="15369" max="15369" width="48.875" style="84" bestFit="1" customWidth="1"/>
    <col min="15370" max="15370" width="16.625" style="84" bestFit="1" customWidth="1"/>
    <col min="15371" max="15371" width="33.625" style="84" bestFit="1" customWidth="1"/>
    <col min="15372" max="15372" width="5.75" style="84" bestFit="1" customWidth="1"/>
    <col min="15373" max="15373" width="13" style="84" bestFit="1" customWidth="1"/>
    <col min="15374" max="15374" width="27.5" style="84" customWidth="1"/>
    <col min="15375" max="15378" width="9" style="84"/>
    <col min="15379" max="15379" width="12.375" style="84" bestFit="1" customWidth="1"/>
    <col min="15380" max="15617" width="9" style="84"/>
    <col min="15618" max="15618" width="12" style="84" bestFit="1" customWidth="1"/>
    <col min="15619" max="15619" width="12" style="84" customWidth="1"/>
    <col min="15620" max="15620" width="15.75" style="84" bestFit="1" customWidth="1"/>
    <col min="15621" max="15621" width="14.25" style="84" bestFit="1" customWidth="1"/>
    <col min="15622" max="15622" width="12.25" style="84" bestFit="1" customWidth="1"/>
    <col min="15623" max="15623" width="9.375" style="84" bestFit="1" customWidth="1"/>
    <col min="15624" max="15624" width="14.25" style="84" bestFit="1" customWidth="1"/>
    <col min="15625" max="15625" width="48.875" style="84" bestFit="1" customWidth="1"/>
    <col min="15626" max="15626" width="16.625" style="84" bestFit="1" customWidth="1"/>
    <col min="15627" max="15627" width="33.625" style="84" bestFit="1" customWidth="1"/>
    <col min="15628" max="15628" width="5.75" style="84" bestFit="1" customWidth="1"/>
    <col min="15629" max="15629" width="13" style="84" bestFit="1" customWidth="1"/>
    <col min="15630" max="15630" width="27.5" style="84" customWidth="1"/>
    <col min="15631" max="15634" width="9" style="84"/>
    <col min="15635" max="15635" width="12.375" style="84" bestFit="1" customWidth="1"/>
    <col min="15636" max="15873" width="9" style="84"/>
    <col min="15874" max="15874" width="12" style="84" bestFit="1" customWidth="1"/>
    <col min="15875" max="15875" width="12" style="84" customWidth="1"/>
    <col min="15876" max="15876" width="15.75" style="84" bestFit="1" customWidth="1"/>
    <col min="15877" max="15877" width="14.25" style="84" bestFit="1" customWidth="1"/>
    <col min="15878" max="15878" width="12.25" style="84" bestFit="1" customWidth="1"/>
    <col min="15879" max="15879" width="9.375" style="84" bestFit="1" customWidth="1"/>
    <col min="15880" max="15880" width="14.25" style="84" bestFit="1" customWidth="1"/>
    <col min="15881" max="15881" width="48.875" style="84" bestFit="1" customWidth="1"/>
    <col min="15882" max="15882" width="16.625" style="84" bestFit="1" customWidth="1"/>
    <col min="15883" max="15883" width="33.625" style="84" bestFit="1" customWidth="1"/>
    <col min="15884" max="15884" width="5.75" style="84" bestFit="1" customWidth="1"/>
    <col min="15885" max="15885" width="13" style="84" bestFit="1" customWidth="1"/>
    <col min="15886" max="15886" width="27.5" style="84" customWidth="1"/>
    <col min="15887" max="15890" width="9" style="84"/>
    <col min="15891" max="15891" width="12.375" style="84" bestFit="1" customWidth="1"/>
    <col min="15892" max="16129" width="9" style="84"/>
    <col min="16130" max="16130" width="12" style="84" bestFit="1" customWidth="1"/>
    <col min="16131" max="16131" width="12" style="84" customWidth="1"/>
    <col min="16132" max="16132" width="15.75" style="84" bestFit="1" customWidth="1"/>
    <col min="16133" max="16133" width="14.25" style="84" bestFit="1" customWidth="1"/>
    <col min="16134" max="16134" width="12.25" style="84" bestFit="1" customWidth="1"/>
    <col min="16135" max="16135" width="9.375" style="84" bestFit="1" customWidth="1"/>
    <col min="16136" max="16136" width="14.25" style="84" bestFit="1" customWidth="1"/>
    <col min="16137" max="16137" width="48.875" style="84" bestFit="1" customWidth="1"/>
    <col min="16138" max="16138" width="16.625" style="84" bestFit="1" customWidth="1"/>
    <col min="16139" max="16139" width="33.625" style="84" bestFit="1" customWidth="1"/>
    <col min="16140" max="16140" width="5.75" style="84" bestFit="1" customWidth="1"/>
    <col min="16141" max="16141" width="13" style="84" bestFit="1" customWidth="1"/>
    <col min="16142" max="16142" width="27.5" style="84" customWidth="1"/>
    <col min="16143" max="16146" width="9" style="84"/>
    <col min="16147" max="16147" width="12.375" style="84" bestFit="1" customWidth="1"/>
    <col min="16148" max="16384" width="9" style="84"/>
  </cols>
  <sheetData>
    <row r="1" spans="1:20" x14ac:dyDescent="0.15">
      <c r="A1" s="84" t="s">
        <v>135</v>
      </c>
      <c r="C1" s="84" t="s">
        <v>136</v>
      </c>
      <c r="D1" s="84" t="s">
        <v>137</v>
      </c>
      <c r="E1" s="84" t="s">
        <v>138</v>
      </c>
      <c r="F1" s="85" t="s">
        <v>139</v>
      </c>
      <c r="G1" s="84" t="s">
        <v>140</v>
      </c>
      <c r="H1" s="84" t="s">
        <v>141</v>
      </c>
      <c r="I1" s="84" t="s">
        <v>142</v>
      </c>
      <c r="J1" s="84" t="s">
        <v>143</v>
      </c>
      <c r="K1" s="84" t="s">
        <v>144</v>
      </c>
      <c r="L1" s="86" t="s">
        <v>145</v>
      </c>
      <c r="O1" s="84" t="s">
        <v>3673</v>
      </c>
      <c r="P1" s="84" t="s">
        <v>3674</v>
      </c>
      <c r="Q1" s="84" t="s">
        <v>3675</v>
      </c>
    </row>
    <row r="2" spans="1:20" x14ac:dyDescent="0.15">
      <c r="A2" s="84" t="s">
        <v>146</v>
      </c>
      <c r="B2" s="84">
        <v>2023</v>
      </c>
      <c r="C2" s="84" t="s">
        <v>147</v>
      </c>
      <c r="D2" s="87">
        <v>38852</v>
      </c>
      <c r="E2" s="87">
        <v>38852</v>
      </c>
      <c r="F2" s="85">
        <v>235253</v>
      </c>
      <c r="G2" s="84" t="s">
        <v>148</v>
      </c>
      <c r="H2" s="84" t="s">
        <v>149</v>
      </c>
      <c r="I2" s="84" t="s">
        <v>150</v>
      </c>
      <c r="J2" s="84" t="s">
        <v>151</v>
      </c>
      <c r="K2" s="84" t="s">
        <v>152</v>
      </c>
      <c r="L2" s="86">
        <v>29591.74</v>
      </c>
      <c r="M2" s="84">
        <f>VLOOKUP(L2,'2022 Data from MFR I-4'!Y2:Z744,2)</f>
        <v>2006</v>
      </c>
      <c r="N2" s="84" t="str">
        <f>VLOOKUP(L2,'2022 Data from MFR I-4'!$AB$2:$AC$744,2)</f>
        <v>39201</v>
      </c>
      <c r="O2" s="104">
        <f>+IF($N2=O$1,$L2,0)</f>
        <v>29591.74</v>
      </c>
      <c r="P2" s="104">
        <f t="shared" ref="P2:Q2" si="0">+IF($N2=P$1,$L2,0)</f>
        <v>0</v>
      </c>
      <c r="Q2" s="104">
        <f t="shared" si="0"/>
        <v>0</v>
      </c>
    </row>
    <row r="3" spans="1:20" x14ac:dyDescent="0.15">
      <c r="A3" s="84" t="s">
        <v>153</v>
      </c>
      <c r="B3" s="84">
        <v>2023</v>
      </c>
      <c r="C3" s="84" t="s">
        <v>147</v>
      </c>
      <c r="D3" s="87">
        <v>40678</v>
      </c>
      <c r="E3" s="87">
        <v>40678</v>
      </c>
      <c r="F3" s="85">
        <v>205701</v>
      </c>
      <c r="G3" s="84" t="s">
        <v>148</v>
      </c>
      <c r="H3" s="84" t="s">
        <v>154</v>
      </c>
      <c r="I3" s="84" t="s">
        <v>150</v>
      </c>
      <c r="J3" s="84" t="s">
        <v>151</v>
      </c>
      <c r="K3" s="84" t="s">
        <v>152</v>
      </c>
      <c r="L3" s="86">
        <v>37385.410000000003</v>
      </c>
      <c r="M3" s="84">
        <f>VLOOKUP(L3,'2022 Data from MFR I-4'!Y3:Z745,2)</f>
        <v>2011</v>
      </c>
      <c r="N3" s="84" t="str">
        <f>VLOOKUP(L3,'2022 Data from MFR I-4'!$AB$2:$AC$744,2)</f>
        <v>39202</v>
      </c>
      <c r="O3" s="104">
        <f t="shared" ref="O3:Q66" si="1">+IF($N3=O$1,$L3,0)</f>
        <v>0</v>
      </c>
      <c r="P3" s="104">
        <f t="shared" si="1"/>
        <v>37385.410000000003</v>
      </c>
      <c r="Q3" s="104">
        <f t="shared" si="1"/>
        <v>0</v>
      </c>
      <c r="T3" s="84" t="s">
        <v>155</v>
      </c>
    </row>
    <row r="4" spans="1:20" x14ac:dyDescent="0.15">
      <c r="A4" s="84" t="s">
        <v>156</v>
      </c>
      <c r="B4" s="84">
        <v>2023</v>
      </c>
      <c r="C4" s="84" t="s">
        <v>147</v>
      </c>
      <c r="D4" s="87">
        <v>41760</v>
      </c>
      <c r="E4" s="87">
        <v>41760</v>
      </c>
      <c r="F4" s="85">
        <v>174467</v>
      </c>
      <c r="G4" s="84" t="s">
        <v>157</v>
      </c>
      <c r="H4" s="84" t="s">
        <v>158</v>
      </c>
      <c r="I4" s="84" t="s">
        <v>159</v>
      </c>
      <c r="J4" s="84" t="s">
        <v>160</v>
      </c>
      <c r="K4" s="84" t="s">
        <v>152</v>
      </c>
      <c r="L4" s="86">
        <v>25999.37</v>
      </c>
      <c r="M4" s="84">
        <f>VLOOKUP(L4,'2022 Data from MFR I-4'!Y4:Z746,2)</f>
        <v>2013</v>
      </c>
      <c r="N4" s="84" t="str">
        <f>VLOOKUP(L4,'2022 Data from MFR I-4'!$AB$2:$AC$744,2)</f>
        <v>39201</v>
      </c>
      <c r="O4" s="104">
        <f t="shared" si="1"/>
        <v>25999.37</v>
      </c>
      <c r="P4" s="104">
        <f t="shared" si="1"/>
        <v>0</v>
      </c>
      <c r="Q4" s="104">
        <f t="shared" si="1"/>
        <v>0</v>
      </c>
      <c r="T4" s="84" t="s">
        <v>161</v>
      </c>
    </row>
    <row r="5" spans="1:20" x14ac:dyDescent="0.15">
      <c r="A5" s="84" t="s">
        <v>162</v>
      </c>
      <c r="B5" s="84">
        <v>2023</v>
      </c>
      <c r="C5" s="84" t="s">
        <v>147</v>
      </c>
      <c r="D5" s="87">
        <v>41760</v>
      </c>
      <c r="E5" s="87">
        <v>41760</v>
      </c>
      <c r="F5" s="85">
        <v>183993</v>
      </c>
      <c r="G5" s="84" t="s">
        <v>163</v>
      </c>
      <c r="H5" s="84" t="s">
        <v>164</v>
      </c>
      <c r="I5" s="84" t="s">
        <v>165</v>
      </c>
      <c r="J5" s="84" t="s">
        <v>166</v>
      </c>
      <c r="K5" s="84" t="s">
        <v>152</v>
      </c>
      <c r="L5" s="86">
        <v>33002.379999999997</v>
      </c>
      <c r="M5" s="84">
        <f>VLOOKUP(L5,'2022 Data from MFR I-4'!Y5:Z747,2)</f>
        <v>2010</v>
      </c>
      <c r="N5" s="84" t="str">
        <f>VLOOKUP(L5,'2022 Data from MFR I-4'!$AB$2:$AC$744,2)</f>
        <v>39201</v>
      </c>
      <c r="O5" s="104">
        <f t="shared" si="1"/>
        <v>33002.379999999997</v>
      </c>
      <c r="P5" s="104">
        <f t="shared" si="1"/>
        <v>0</v>
      </c>
      <c r="Q5" s="104">
        <f t="shared" si="1"/>
        <v>0</v>
      </c>
      <c r="T5" s="84" t="s">
        <v>167</v>
      </c>
    </row>
    <row r="6" spans="1:20" x14ac:dyDescent="0.15">
      <c r="A6" s="84" t="s">
        <v>168</v>
      </c>
      <c r="B6" s="84">
        <v>2023</v>
      </c>
      <c r="C6" s="84" t="s">
        <v>147</v>
      </c>
      <c r="D6" s="87">
        <v>41760</v>
      </c>
      <c r="E6" s="87">
        <v>41760</v>
      </c>
      <c r="F6" s="85">
        <v>148518</v>
      </c>
      <c r="G6" s="84" t="s">
        <v>169</v>
      </c>
      <c r="H6" s="84" t="s">
        <v>170</v>
      </c>
      <c r="I6" s="84" t="s">
        <v>171</v>
      </c>
      <c r="J6" s="84" t="s">
        <v>172</v>
      </c>
      <c r="K6" s="84" t="s">
        <v>152</v>
      </c>
      <c r="L6" s="86">
        <v>37592.14</v>
      </c>
      <c r="M6" s="84">
        <f>VLOOKUP(L6,'2022 Data from MFR I-4'!Y6:Z748,2)</f>
        <v>2013</v>
      </c>
      <c r="N6" s="84" t="str">
        <f>VLOOKUP(L6,'2022 Data from MFR I-4'!$AB$2:$AC$744,2)</f>
        <v>39202</v>
      </c>
      <c r="O6" s="104">
        <f t="shared" si="1"/>
        <v>0</v>
      </c>
      <c r="P6" s="104">
        <f t="shared" si="1"/>
        <v>37592.14</v>
      </c>
      <c r="Q6" s="104">
        <f t="shared" si="1"/>
        <v>0</v>
      </c>
    </row>
    <row r="7" spans="1:20" x14ac:dyDescent="0.15">
      <c r="A7" s="84" t="s">
        <v>173</v>
      </c>
      <c r="B7" s="84">
        <v>2023</v>
      </c>
      <c r="C7" s="84" t="s">
        <v>147</v>
      </c>
      <c r="D7" s="87">
        <v>41760</v>
      </c>
      <c r="E7" s="87">
        <v>41760</v>
      </c>
      <c r="F7" s="85">
        <v>209071</v>
      </c>
      <c r="G7" s="84" t="s">
        <v>174</v>
      </c>
      <c r="H7" s="84" t="s">
        <v>170</v>
      </c>
      <c r="I7" s="84" t="s">
        <v>175</v>
      </c>
      <c r="J7" s="84" t="s">
        <v>176</v>
      </c>
      <c r="K7" s="84" t="s">
        <v>152</v>
      </c>
      <c r="L7" s="86">
        <v>38886.19</v>
      </c>
      <c r="M7" s="84">
        <f>VLOOKUP(L7,'2022 Data from MFR I-4'!Y7:Z749,2)</f>
        <v>2013</v>
      </c>
      <c r="N7" s="84" t="str">
        <f>VLOOKUP(L7,'2022 Data from MFR I-4'!$AB$2:$AC$744,2)</f>
        <v>39202</v>
      </c>
      <c r="O7" s="104">
        <f t="shared" si="1"/>
        <v>0</v>
      </c>
      <c r="P7" s="104">
        <f t="shared" si="1"/>
        <v>38886.19</v>
      </c>
      <c r="Q7" s="104">
        <f t="shared" si="1"/>
        <v>0</v>
      </c>
    </row>
    <row r="8" spans="1:20" x14ac:dyDescent="0.15">
      <c r="A8" s="84" t="s">
        <v>177</v>
      </c>
      <c r="B8" s="84">
        <v>2023</v>
      </c>
      <c r="C8" s="84" t="s">
        <v>147</v>
      </c>
      <c r="D8" s="87">
        <v>41760</v>
      </c>
      <c r="E8" s="87">
        <v>41760</v>
      </c>
      <c r="F8" s="85">
        <v>195703</v>
      </c>
      <c r="G8" s="84" t="s">
        <v>178</v>
      </c>
      <c r="H8" s="84" t="s">
        <v>179</v>
      </c>
      <c r="I8" s="84" t="s">
        <v>180</v>
      </c>
      <c r="J8" s="84" t="s">
        <v>181</v>
      </c>
      <c r="K8" s="84" t="s">
        <v>152</v>
      </c>
      <c r="L8" s="86">
        <v>30719.260000000002</v>
      </c>
      <c r="M8" s="84">
        <f>VLOOKUP(L8,'2022 Data from MFR I-4'!Y8:Z750,2)</f>
        <v>2009</v>
      </c>
      <c r="N8" s="84" t="str">
        <f>VLOOKUP(L8,'2022 Data from MFR I-4'!$AB$2:$AC$744,2)</f>
        <v>39201</v>
      </c>
      <c r="O8" s="104">
        <f t="shared" si="1"/>
        <v>30719.260000000002</v>
      </c>
      <c r="P8" s="104">
        <f t="shared" si="1"/>
        <v>0</v>
      </c>
      <c r="Q8" s="104">
        <f t="shared" si="1"/>
        <v>0</v>
      </c>
    </row>
    <row r="9" spans="1:20" x14ac:dyDescent="0.15">
      <c r="A9" s="84" t="s">
        <v>182</v>
      </c>
      <c r="B9" s="84">
        <v>2023</v>
      </c>
      <c r="C9" s="84" t="s">
        <v>147</v>
      </c>
      <c r="D9" s="87">
        <v>41760</v>
      </c>
      <c r="E9" s="87">
        <v>41760</v>
      </c>
      <c r="F9" s="85">
        <v>175891</v>
      </c>
      <c r="G9" s="84" t="s">
        <v>157</v>
      </c>
      <c r="H9" s="84" t="s">
        <v>183</v>
      </c>
      <c r="I9" s="84" t="s">
        <v>159</v>
      </c>
      <c r="J9" s="84" t="s">
        <v>160</v>
      </c>
      <c r="K9" s="84" t="s">
        <v>152</v>
      </c>
      <c r="L9" s="86">
        <v>1622.19</v>
      </c>
      <c r="M9" s="84">
        <f>VLOOKUP(L9,'2022 Data from MFR I-4'!Y9:Z751,2)</f>
        <v>2010</v>
      </c>
      <c r="N9" s="84" t="str">
        <f>VLOOKUP(L9,'2022 Data from MFR I-4'!$AB$2:$AC$744,2)</f>
        <v>39201</v>
      </c>
      <c r="O9" s="104">
        <f t="shared" si="1"/>
        <v>1622.19</v>
      </c>
      <c r="P9" s="104">
        <f t="shared" si="1"/>
        <v>0</v>
      </c>
      <c r="Q9" s="104">
        <f t="shared" si="1"/>
        <v>0</v>
      </c>
    </row>
    <row r="10" spans="1:20" x14ac:dyDescent="0.15">
      <c r="A10" s="84" t="s">
        <v>184</v>
      </c>
      <c r="B10" s="84">
        <v>2023</v>
      </c>
      <c r="C10" s="84" t="s">
        <v>147</v>
      </c>
      <c r="D10" s="87">
        <v>41760</v>
      </c>
      <c r="E10" s="87">
        <v>41760</v>
      </c>
      <c r="F10" s="85">
        <v>169922</v>
      </c>
      <c r="G10" s="84" t="s">
        <v>178</v>
      </c>
      <c r="H10" s="84" t="s">
        <v>185</v>
      </c>
      <c r="I10" s="84" t="s">
        <v>180</v>
      </c>
      <c r="J10" s="84" t="s">
        <v>181</v>
      </c>
      <c r="K10" s="84" t="s">
        <v>152</v>
      </c>
      <c r="L10" s="86">
        <v>37272.660000000003</v>
      </c>
      <c r="M10" s="84">
        <f>VLOOKUP(L10,'2022 Data from MFR I-4'!Y10:Z752,2)</f>
        <v>2013</v>
      </c>
      <c r="N10" s="84" t="str">
        <f>VLOOKUP(L10,'2022 Data from MFR I-4'!$AB$2:$AC$744,2)</f>
        <v>39201</v>
      </c>
      <c r="O10" s="104">
        <f t="shared" si="1"/>
        <v>37272.660000000003</v>
      </c>
      <c r="P10" s="104">
        <f t="shared" si="1"/>
        <v>0</v>
      </c>
      <c r="Q10" s="104">
        <f t="shared" si="1"/>
        <v>0</v>
      </c>
    </row>
    <row r="11" spans="1:20" x14ac:dyDescent="0.15">
      <c r="A11" s="84" t="s">
        <v>186</v>
      </c>
      <c r="B11" s="84">
        <v>2023</v>
      </c>
      <c r="C11" s="84" t="s">
        <v>147</v>
      </c>
      <c r="D11" s="87">
        <v>41760</v>
      </c>
      <c r="E11" s="87">
        <v>41760</v>
      </c>
      <c r="F11" s="85">
        <v>150380</v>
      </c>
      <c r="G11" s="84" t="s">
        <v>187</v>
      </c>
      <c r="H11" s="84" t="s">
        <v>149</v>
      </c>
      <c r="I11" s="84" t="s">
        <v>188</v>
      </c>
      <c r="J11" s="84" t="s">
        <v>189</v>
      </c>
      <c r="K11" s="84" t="s">
        <v>152</v>
      </c>
      <c r="L11" s="86">
        <v>29670.940000000002</v>
      </c>
      <c r="M11" s="84">
        <f>VLOOKUP(L11,'2022 Data from MFR I-4'!Y11:Z753,2)</f>
        <v>2006</v>
      </c>
      <c r="N11" s="84" t="str">
        <f>VLOOKUP(L11,'2022 Data from MFR I-4'!$AB$2:$AC$744,2)</f>
        <v>39201</v>
      </c>
      <c r="O11" s="104">
        <f t="shared" si="1"/>
        <v>29670.940000000002</v>
      </c>
      <c r="P11" s="104">
        <f t="shared" si="1"/>
        <v>0</v>
      </c>
      <c r="Q11" s="104">
        <f t="shared" si="1"/>
        <v>0</v>
      </c>
    </row>
    <row r="12" spans="1:20" x14ac:dyDescent="0.15">
      <c r="A12" s="84" t="s">
        <v>190</v>
      </c>
      <c r="B12" s="84">
        <v>2023</v>
      </c>
      <c r="C12" s="84" t="s">
        <v>147</v>
      </c>
      <c r="D12" s="87">
        <v>41760</v>
      </c>
      <c r="E12" s="87">
        <v>41760</v>
      </c>
      <c r="F12" s="85">
        <v>175909</v>
      </c>
      <c r="G12" s="84" t="s">
        <v>187</v>
      </c>
      <c r="H12" s="84" t="s">
        <v>183</v>
      </c>
      <c r="I12" s="84" t="s">
        <v>188</v>
      </c>
      <c r="J12" s="84" t="s">
        <v>189</v>
      </c>
      <c r="K12" s="84" t="s">
        <v>152</v>
      </c>
      <c r="L12" s="86">
        <v>1547.93</v>
      </c>
      <c r="M12" s="84">
        <f>VLOOKUP(L12,'2022 Data from MFR I-4'!Y12:Z754,2)</f>
        <v>2010</v>
      </c>
      <c r="N12" s="84" t="str">
        <f>VLOOKUP(L12,'2022 Data from MFR I-4'!$AB$2:$AC$744,2)</f>
        <v>39201</v>
      </c>
      <c r="O12" s="104">
        <f t="shared" si="1"/>
        <v>1547.93</v>
      </c>
      <c r="P12" s="104">
        <f t="shared" si="1"/>
        <v>0</v>
      </c>
      <c r="Q12" s="104">
        <f t="shared" si="1"/>
        <v>0</v>
      </c>
    </row>
    <row r="13" spans="1:20" x14ac:dyDescent="0.15">
      <c r="A13" s="84" t="s">
        <v>191</v>
      </c>
      <c r="B13" s="84">
        <v>2023</v>
      </c>
      <c r="C13" s="84" t="s">
        <v>147</v>
      </c>
      <c r="D13" s="87">
        <v>41760</v>
      </c>
      <c r="E13" s="87">
        <v>41760</v>
      </c>
      <c r="F13" s="85">
        <v>288054</v>
      </c>
      <c r="G13" s="84" t="s">
        <v>192</v>
      </c>
      <c r="H13" s="84" t="s">
        <v>183</v>
      </c>
      <c r="I13" s="84" t="s">
        <v>193</v>
      </c>
      <c r="J13" s="84" t="s">
        <v>194</v>
      </c>
      <c r="K13" s="84" t="s">
        <v>152</v>
      </c>
      <c r="L13" s="86">
        <v>33600.94</v>
      </c>
      <c r="M13" s="84">
        <f>VLOOKUP(L13,'2022 Data from MFR I-4'!Y13:Z755,2)</f>
        <v>2010</v>
      </c>
      <c r="N13" s="84" t="str">
        <f>VLOOKUP(L13,'2022 Data from MFR I-4'!$AB$2:$AC$744,2)</f>
        <v>39201</v>
      </c>
      <c r="O13" s="104">
        <f t="shared" si="1"/>
        <v>33600.94</v>
      </c>
      <c r="P13" s="104">
        <f t="shared" si="1"/>
        <v>0</v>
      </c>
      <c r="Q13" s="104">
        <f t="shared" si="1"/>
        <v>0</v>
      </c>
    </row>
    <row r="14" spans="1:20" x14ac:dyDescent="0.15">
      <c r="A14" s="84" t="s">
        <v>195</v>
      </c>
      <c r="B14" s="84">
        <v>2023</v>
      </c>
      <c r="C14" s="84" t="s">
        <v>147</v>
      </c>
      <c r="D14" s="87">
        <v>41760</v>
      </c>
      <c r="E14" s="87">
        <v>41760</v>
      </c>
      <c r="F14" s="85">
        <v>185018</v>
      </c>
      <c r="G14" s="84" t="s">
        <v>187</v>
      </c>
      <c r="H14" s="84" t="s">
        <v>196</v>
      </c>
      <c r="I14" s="84" t="s">
        <v>188</v>
      </c>
      <c r="J14" s="84" t="s">
        <v>189</v>
      </c>
      <c r="K14" s="84" t="s">
        <v>152</v>
      </c>
      <c r="L14" s="86">
        <v>34878.400000000001</v>
      </c>
      <c r="M14" s="84">
        <f>VLOOKUP(L14,'2022 Data from MFR I-4'!Y14:Z756,2)</f>
        <v>2013</v>
      </c>
      <c r="N14" s="84" t="str">
        <f>VLOOKUP(L14,'2022 Data from MFR I-4'!$AB$2:$AC$744,2)</f>
        <v>39202</v>
      </c>
      <c r="O14" s="104">
        <f t="shared" si="1"/>
        <v>0</v>
      </c>
      <c r="P14" s="104">
        <f t="shared" si="1"/>
        <v>34878.400000000001</v>
      </c>
      <c r="Q14" s="104">
        <f t="shared" si="1"/>
        <v>0</v>
      </c>
    </row>
    <row r="15" spans="1:20" x14ac:dyDescent="0.15">
      <c r="A15" s="84" t="s">
        <v>197</v>
      </c>
      <c r="B15" s="84">
        <v>2023</v>
      </c>
      <c r="C15" s="84" t="s">
        <v>147</v>
      </c>
      <c r="D15" s="87">
        <v>41760</v>
      </c>
      <c r="E15" s="87">
        <v>41760</v>
      </c>
      <c r="F15" s="85">
        <v>157676</v>
      </c>
      <c r="G15" s="84" t="s">
        <v>192</v>
      </c>
      <c r="H15" s="84" t="s">
        <v>198</v>
      </c>
      <c r="I15" s="84" t="s">
        <v>193</v>
      </c>
      <c r="J15" s="84" t="s">
        <v>194</v>
      </c>
      <c r="K15" s="84" t="s">
        <v>152</v>
      </c>
      <c r="L15" s="86">
        <v>32253.43</v>
      </c>
      <c r="M15" s="84">
        <f>VLOOKUP(L15,'2022 Data from MFR I-4'!Y15:Z757,2)</f>
        <v>2013</v>
      </c>
      <c r="N15" s="84" t="str">
        <f>VLOOKUP(L15,'2022 Data from MFR I-4'!$AB$2:$AC$744,2)</f>
        <v>39201</v>
      </c>
      <c r="O15" s="104">
        <f t="shared" si="1"/>
        <v>32253.43</v>
      </c>
      <c r="P15" s="104">
        <f t="shared" si="1"/>
        <v>0</v>
      </c>
      <c r="Q15" s="104">
        <f t="shared" si="1"/>
        <v>0</v>
      </c>
    </row>
    <row r="16" spans="1:20" x14ac:dyDescent="0.15">
      <c r="A16" s="84" t="s">
        <v>199</v>
      </c>
      <c r="B16" s="84">
        <v>2023</v>
      </c>
      <c r="C16" s="84" t="s">
        <v>147</v>
      </c>
      <c r="D16" s="87">
        <v>41760</v>
      </c>
      <c r="E16" s="87">
        <v>41760</v>
      </c>
      <c r="F16" s="85">
        <v>175293</v>
      </c>
      <c r="G16" s="84" t="s">
        <v>200</v>
      </c>
      <c r="H16" s="84" t="s">
        <v>201</v>
      </c>
      <c r="I16" s="84" t="s">
        <v>202</v>
      </c>
      <c r="J16" s="84" t="s">
        <v>203</v>
      </c>
      <c r="K16" s="84" t="s">
        <v>152</v>
      </c>
      <c r="L16" s="86">
        <v>23983.600000000002</v>
      </c>
      <c r="M16" s="84">
        <f>VLOOKUP(L16,'2022 Data from MFR I-4'!Y16:Z758,2)</f>
        <v>2008</v>
      </c>
      <c r="N16" s="84" t="str">
        <f>VLOOKUP(L16,'2022 Data from MFR I-4'!$AB$2:$AC$744,2)</f>
        <v>39201</v>
      </c>
      <c r="O16" s="104">
        <f t="shared" si="1"/>
        <v>23983.600000000002</v>
      </c>
      <c r="P16" s="104">
        <f t="shared" si="1"/>
        <v>0</v>
      </c>
      <c r="Q16" s="104">
        <f t="shared" si="1"/>
        <v>0</v>
      </c>
    </row>
    <row r="17" spans="1:19" x14ac:dyDescent="0.15">
      <c r="A17" s="84" t="s">
        <v>204</v>
      </c>
      <c r="B17" s="84">
        <v>2023</v>
      </c>
      <c r="C17" s="84" t="s">
        <v>147</v>
      </c>
      <c r="D17" s="87">
        <v>41760</v>
      </c>
      <c r="E17" s="87">
        <v>41760</v>
      </c>
      <c r="F17" s="85">
        <v>172042</v>
      </c>
      <c r="G17" s="84" t="s">
        <v>163</v>
      </c>
      <c r="H17" s="84" t="s">
        <v>154</v>
      </c>
      <c r="I17" s="84" t="s">
        <v>165</v>
      </c>
      <c r="J17" s="84" t="s">
        <v>166</v>
      </c>
      <c r="K17" s="84" t="s">
        <v>152</v>
      </c>
      <c r="L17" s="86">
        <v>41360.410000000003</v>
      </c>
      <c r="M17" s="84">
        <f>VLOOKUP(L17,'2022 Data from MFR I-4'!Y17:Z759,2)</f>
        <v>2011</v>
      </c>
      <c r="N17" s="84" t="str">
        <f>VLOOKUP(L17,'2022 Data from MFR I-4'!$AB$2:$AC$744,2)</f>
        <v>39201</v>
      </c>
      <c r="O17" s="104">
        <f t="shared" si="1"/>
        <v>41360.410000000003</v>
      </c>
      <c r="P17" s="104">
        <f t="shared" si="1"/>
        <v>0</v>
      </c>
      <c r="Q17" s="104">
        <f t="shared" si="1"/>
        <v>0</v>
      </c>
    </row>
    <row r="18" spans="1:19" x14ac:dyDescent="0.15">
      <c r="A18" s="84" t="s">
        <v>205</v>
      </c>
      <c r="B18" s="84">
        <v>2023</v>
      </c>
      <c r="C18" s="84" t="s">
        <v>147</v>
      </c>
      <c r="D18" s="87">
        <v>41760</v>
      </c>
      <c r="E18" s="87">
        <v>41760</v>
      </c>
      <c r="F18" s="85">
        <v>207797</v>
      </c>
      <c r="G18" s="84" t="s">
        <v>163</v>
      </c>
      <c r="H18" s="84" t="s">
        <v>206</v>
      </c>
      <c r="I18" s="84" t="s">
        <v>165</v>
      </c>
      <c r="J18" s="84" t="s">
        <v>166</v>
      </c>
      <c r="K18" s="84" t="s">
        <v>152</v>
      </c>
      <c r="L18" s="86">
        <v>29494.71</v>
      </c>
      <c r="M18" s="84">
        <f>VLOOKUP(L18,'2022 Data from MFR I-4'!Y18:Z760,2)</f>
        <v>2011</v>
      </c>
      <c r="N18" s="84" t="str">
        <f>VLOOKUP(L18,'2022 Data from MFR I-4'!$AB$2:$AC$744,2)</f>
        <v>39201</v>
      </c>
      <c r="O18" s="104">
        <f t="shared" si="1"/>
        <v>29494.71</v>
      </c>
      <c r="P18" s="104">
        <f t="shared" si="1"/>
        <v>0</v>
      </c>
      <c r="Q18" s="104">
        <f t="shared" si="1"/>
        <v>0</v>
      </c>
    </row>
    <row r="19" spans="1:19" x14ac:dyDescent="0.15">
      <c r="A19" s="84" t="s">
        <v>207</v>
      </c>
      <c r="B19" s="84">
        <v>2023</v>
      </c>
      <c r="C19" s="84" t="s">
        <v>147</v>
      </c>
      <c r="D19" s="87">
        <v>41760</v>
      </c>
      <c r="E19" s="87">
        <v>41760</v>
      </c>
      <c r="F19" s="85">
        <v>197108</v>
      </c>
      <c r="G19" s="84" t="s">
        <v>163</v>
      </c>
      <c r="H19" s="84" t="s">
        <v>206</v>
      </c>
      <c r="I19" s="84" t="s">
        <v>165</v>
      </c>
      <c r="J19" s="84" t="s">
        <v>166</v>
      </c>
      <c r="K19" s="84" t="s">
        <v>152</v>
      </c>
      <c r="L19" s="86">
        <v>29555.13</v>
      </c>
      <c r="M19" s="84">
        <f>VLOOKUP(L19,'2022 Data from MFR I-4'!Y19:Z761,2)</f>
        <v>2011</v>
      </c>
      <c r="N19" s="84" t="str">
        <f>VLOOKUP(L19,'2022 Data from MFR I-4'!$AB$2:$AC$744,2)</f>
        <v>39201</v>
      </c>
      <c r="O19" s="104">
        <f t="shared" si="1"/>
        <v>29555.13</v>
      </c>
      <c r="P19" s="104">
        <f t="shared" si="1"/>
        <v>0</v>
      </c>
      <c r="Q19" s="104">
        <f t="shared" si="1"/>
        <v>0</v>
      </c>
      <c r="S19" s="88"/>
    </row>
    <row r="20" spans="1:19" x14ac:dyDescent="0.15">
      <c r="A20" s="84" t="s">
        <v>208</v>
      </c>
      <c r="B20" s="84">
        <v>2023</v>
      </c>
      <c r="C20" s="84" t="s">
        <v>147</v>
      </c>
      <c r="D20" s="87">
        <v>41760</v>
      </c>
      <c r="E20" s="87">
        <v>41760</v>
      </c>
      <c r="F20" s="85">
        <v>247060</v>
      </c>
      <c r="G20" s="84" t="s">
        <v>163</v>
      </c>
      <c r="H20" s="84" t="s">
        <v>209</v>
      </c>
      <c r="I20" s="84" t="s">
        <v>165</v>
      </c>
      <c r="J20" s="84" t="s">
        <v>166</v>
      </c>
      <c r="K20" s="84" t="s">
        <v>152</v>
      </c>
      <c r="L20" s="86">
        <v>29555.13</v>
      </c>
      <c r="M20" s="84">
        <f>VLOOKUP(L20,'2022 Data from MFR I-4'!Y20:Z762,2)</f>
        <v>2011</v>
      </c>
      <c r="N20" s="84" t="str">
        <f>VLOOKUP(L20,'2022 Data from MFR I-4'!$AB$2:$AC$744,2)</f>
        <v>39201</v>
      </c>
      <c r="O20" s="104">
        <f t="shared" si="1"/>
        <v>29555.13</v>
      </c>
      <c r="P20" s="104">
        <f t="shared" si="1"/>
        <v>0</v>
      </c>
      <c r="Q20" s="104">
        <f t="shared" si="1"/>
        <v>0</v>
      </c>
      <c r="S20" s="88"/>
    </row>
    <row r="21" spans="1:19" x14ac:dyDescent="0.15">
      <c r="A21" s="84" t="s">
        <v>210</v>
      </c>
      <c r="B21" s="84">
        <v>2023</v>
      </c>
      <c r="C21" s="84" t="s">
        <v>147</v>
      </c>
      <c r="D21" s="87">
        <v>41760</v>
      </c>
      <c r="E21" s="87">
        <v>41760</v>
      </c>
      <c r="F21" s="85">
        <v>164677</v>
      </c>
      <c r="G21" s="84" t="s">
        <v>163</v>
      </c>
      <c r="H21" s="84" t="s">
        <v>196</v>
      </c>
      <c r="I21" s="84" t="s">
        <v>165</v>
      </c>
      <c r="J21" s="84" t="s">
        <v>166</v>
      </c>
      <c r="K21" s="84" t="s">
        <v>152</v>
      </c>
      <c r="L21" s="86">
        <v>33533.94</v>
      </c>
      <c r="M21" s="84">
        <f>VLOOKUP(L21,'2022 Data from MFR I-4'!Y21:Z763,2)</f>
        <v>2013</v>
      </c>
      <c r="N21" s="84" t="str">
        <f>VLOOKUP(L21,'2022 Data from MFR I-4'!$AB$2:$AC$744,2)</f>
        <v>39202</v>
      </c>
      <c r="O21" s="104">
        <f t="shared" si="1"/>
        <v>0</v>
      </c>
      <c r="P21" s="104">
        <f t="shared" si="1"/>
        <v>33533.94</v>
      </c>
      <c r="Q21" s="104">
        <f t="shared" si="1"/>
        <v>0</v>
      </c>
      <c r="S21" s="88"/>
    </row>
    <row r="22" spans="1:19" x14ac:dyDescent="0.15">
      <c r="A22" s="84" t="s">
        <v>211</v>
      </c>
      <c r="B22" s="84">
        <v>2023</v>
      </c>
      <c r="C22" s="84" t="s">
        <v>147</v>
      </c>
      <c r="D22" s="87">
        <v>41760</v>
      </c>
      <c r="E22" s="87">
        <v>41760</v>
      </c>
      <c r="F22" s="85">
        <v>257738</v>
      </c>
      <c r="G22" s="84" t="s">
        <v>163</v>
      </c>
      <c r="H22" s="84" t="s">
        <v>196</v>
      </c>
      <c r="I22" s="84" t="s">
        <v>165</v>
      </c>
      <c r="J22" s="84" t="s">
        <v>166</v>
      </c>
      <c r="K22" s="84" t="s">
        <v>152</v>
      </c>
      <c r="L22" s="86">
        <v>49696.31</v>
      </c>
      <c r="M22" s="84">
        <f>VLOOKUP(L22,'2022 Data from MFR I-4'!Y22:Z764,2)</f>
        <v>2013</v>
      </c>
      <c r="N22" s="84" t="str">
        <f>VLOOKUP(L22,'2022 Data from MFR I-4'!$AB$2:$AC$744,2)</f>
        <v>39202</v>
      </c>
      <c r="O22" s="104">
        <f t="shared" si="1"/>
        <v>0</v>
      </c>
      <c r="P22" s="104">
        <f t="shared" si="1"/>
        <v>49696.31</v>
      </c>
      <c r="Q22" s="104">
        <f t="shared" si="1"/>
        <v>0</v>
      </c>
      <c r="S22" s="88"/>
    </row>
    <row r="23" spans="1:19" x14ac:dyDescent="0.15">
      <c r="A23" s="84" t="s">
        <v>212</v>
      </c>
      <c r="B23" s="84">
        <v>2023</v>
      </c>
      <c r="C23" s="84" t="s">
        <v>147</v>
      </c>
      <c r="D23" s="87">
        <v>41760</v>
      </c>
      <c r="E23" s="87">
        <v>41760</v>
      </c>
      <c r="F23" s="85">
        <v>151566</v>
      </c>
      <c r="G23" s="84" t="s">
        <v>163</v>
      </c>
      <c r="H23" s="84" t="s">
        <v>196</v>
      </c>
      <c r="I23" s="84" t="s">
        <v>165</v>
      </c>
      <c r="J23" s="84" t="s">
        <v>166</v>
      </c>
      <c r="K23" s="84" t="s">
        <v>152</v>
      </c>
      <c r="L23" s="86">
        <v>33533.94</v>
      </c>
      <c r="M23" s="84">
        <f>VLOOKUP(L23,'2022 Data from MFR I-4'!Y23:Z765,2)</f>
        <v>2013</v>
      </c>
      <c r="N23" s="84" t="str">
        <f>VLOOKUP(L23,'2022 Data from MFR I-4'!$AB$2:$AC$744,2)</f>
        <v>39202</v>
      </c>
      <c r="O23" s="104">
        <f t="shared" si="1"/>
        <v>0</v>
      </c>
      <c r="P23" s="104">
        <f t="shared" si="1"/>
        <v>33533.94</v>
      </c>
      <c r="Q23" s="104">
        <f t="shared" si="1"/>
        <v>0</v>
      </c>
      <c r="S23" s="88"/>
    </row>
    <row r="24" spans="1:19" x14ac:dyDescent="0.15">
      <c r="A24" s="84" t="s">
        <v>213</v>
      </c>
      <c r="B24" s="84">
        <v>2023</v>
      </c>
      <c r="C24" s="84" t="s">
        <v>147</v>
      </c>
      <c r="D24" s="87">
        <v>41760</v>
      </c>
      <c r="E24" s="87">
        <v>41760</v>
      </c>
      <c r="F24" s="85">
        <v>155753</v>
      </c>
      <c r="G24" s="84" t="s">
        <v>163</v>
      </c>
      <c r="H24" s="84" t="s">
        <v>185</v>
      </c>
      <c r="I24" s="84" t="s">
        <v>165</v>
      </c>
      <c r="J24" s="84" t="s">
        <v>166</v>
      </c>
      <c r="K24" s="84" t="s">
        <v>152</v>
      </c>
      <c r="L24" s="86">
        <v>25568.49</v>
      </c>
      <c r="M24" s="84">
        <f>VLOOKUP(L24,'2022 Data from MFR I-4'!Y24:Z766,2)</f>
        <v>2013</v>
      </c>
      <c r="N24" s="84" t="str">
        <f>VLOOKUP(L24,'2022 Data from MFR I-4'!$AB$2:$AC$744,2)</f>
        <v>39201</v>
      </c>
      <c r="O24" s="104">
        <f t="shared" si="1"/>
        <v>25568.49</v>
      </c>
      <c r="P24" s="104">
        <f t="shared" si="1"/>
        <v>0</v>
      </c>
      <c r="Q24" s="104">
        <f t="shared" si="1"/>
        <v>0</v>
      </c>
      <c r="S24" s="88"/>
    </row>
    <row r="25" spans="1:19" x14ac:dyDescent="0.15">
      <c r="A25" s="84" t="s">
        <v>214</v>
      </c>
      <c r="B25" s="84">
        <v>2023</v>
      </c>
      <c r="C25" s="84" t="s">
        <v>147</v>
      </c>
      <c r="D25" s="87">
        <v>41760</v>
      </c>
      <c r="E25" s="87">
        <v>41760</v>
      </c>
      <c r="F25" s="85">
        <v>147243</v>
      </c>
      <c r="G25" s="84" t="s">
        <v>215</v>
      </c>
      <c r="H25" s="84" t="s">
        <v>154</v>
      </c>
      <c r="I25" s="84" t="s">
        <v>216</v>
      </c>
      <c r="J25" s="84" t="s">
        <v>217</v>
      </c>
      <c r="K25" s="84" t="s">
        <v>152</v>
      </c>
      <c r="L25" s="86">
        <v>34944.270000000004</v>
      </c>
      <c r="M25" s="84">
        <f>VLOOKUP(L25,'2022 Data from MFR I-4'!Y25:Z767,2)</f>
        <v>2011</v>
      </c>
      <c r="N25" s="84" t="str">
        <f>VLOOKUP(L25,'2022 Data from MFR I-4'!$AB$2:$AC$744,2)</f>
        <v>39202</v>
      </c>
      <c r="O25" s="104">
        <f t="shared" si="1"/>
        <v>0</v>
      </c>
      <c r="P25" s="104">
        <f t="shared" si="1"/>
        <v>34944.270000000004</v>
      </c>
      <c r="Q25" s="104">
        <f t="shared" si="1"/>
        <v>0</v>
      </c>
      <c r="S25" s="88"/>
    </row>
    <row r="26" spans="1:19" x14ac:dyDescent="0.15">
      <c r="A26" s="84" t="s">
        <v>218</v>
      </c>
      <c r="B26" s="84">
        <v>2023</v>
      </c>
      <c r="C26" s="84" t="s">
        <v>147</v>
      </c>
      <c r="D26" s="87">
        <v>41760</v>
      </c>
      <c r="E26" s="87">
        <v>41760</v>
      </c>
      <c r="F26" s="85">
        <v>216716</v>
      </c>
      <c r="G26" s="84" t="s">
        <v>215</v>
      </c>
      <c r="H26" s="84" t="s">
        <v>206</v>
      </c>
      <c r="I26" s="84" t="s">
        <v>216</v>
      </c>
      <c r="J26" s="84" t="s">
        <v>217</v>
      </c>
      <c r="K26" s="84" t="s">
        <v>152</v>
      </c>
      <c r="L26" s="86">
        <v>32884.129999999997</v>
      </c>
      <c r="M26" s="84">
        <f>VLOOKUP(L26,'2022 Data from MFR I-4'!Y26:Z768,2)</f>
        <v>2011</v>
      </c>
      <c r="N26" s="84" t="str">
        <f>VLOOKUP(L26,'2022 Data from MFR I-4'!$AB$2:$AC$744,2)</f>
        <v>39201</v>
      </c>
      <c r="O26" s="104">
        <f t="shared" si="1"/>
        <v>32884.129999999997</v>
      </c>
      <c r="P26" s="104">
        <f t="shared" si="1"/>
        <v>0</v>
      </c>
      <c r="Q26" s="104">
        <f t="shared" si="1"/>
        <v>0</v>
      </c>
    </row>
    <row r="27" spans="1:19" x14ac:dyDescent="0.15">
      <c r="A27" s="84" t="s">
        <v>219</v>
      </c>
      <c r="B27" s="84">
        <v>2023</v>
      </c>
      <c r="C27" s="84" t="s">
        <v>147</v>
      </c>
      <c r="D27" s="87">
        <v>41760</v>
      </c>
      <c r="E27" s="87">
        <v>41760</v>
      </c>
      <c r="F27" s="85">
        <v>176430</v>
      </c>
      <c r="G27" s="84" t="s">
        <v>163</v>
      </c>
      <c r="H27" s="84" t="s">
        <v>196</v>
      </c>
      <c r="I27" s="84" t="s">
        <v>165</v>
      </c>
      <c r="J27" s="84" t="s">
        <v>166</v>
      </c>
      <c r="K27" s="84" t="s">
        <v>152</v>
      </c>
      <c r="L27" s="86">
        <v>33533.94</v>
      </c>
      <c r="M27" s="84">
        <f>VLOOKUP(L27,'2022 Data from MFR I-4'!Y27:Z769,2)</f>
        <v>2013</v>
      </c>
      <c r="N27" s="84" t="str">
        <f>VLOOKUP(L27,'2022 Data from MFR I-4'!$AB$2:$AC$744,2)</f>
        <v>39202</v>
      </c>
      <c r="O27" s="104">
        <f t="shared" si="1"/>
        <v>0</v>
      </c>
      <c r="P27" s="104">
        <f t="shared" si="1"/>
        <v>33533.94</v>
      </c>
      <c r="Q27" s="104">
        <f t="shared" si="1"/>
        <v>0</v>
      </c>
    </row>
    <row r="28" spans="1:19" x14ac:dyDescent="0.15">
      <c r="A28" s="84" t="s">
        <v>220</v>
      </c>
      <c r="B28" s="84">
        <v>2023</v>
      </c>
      <c r="C28" s="84" t="s">
        <v>147</v>
      </c>
      <c r="D28" s="87">
        <v>41760</v>
      </c>
      <c r="E28" s="87">
        <v>41760</v>
      </c>
      <c r="F28" s="85">
        <v>220265</v>
      </c>
      <c r="G28" s="84" t="s">
        <v>163</v>
      </c>
      <c r="H28" s="84" t="s">
        <v>221</v>
      </c>
      <c r="I28" s="84" t="s">
        <v>165</v>
      </c>
      <c r="J28" s="84" t="s">
        <v>166</v>
      </c>
      <c r="K28" s="84" t="s">
        <v>152</v>
      </c>
      <c r="L28" s="86">
        <v>36818.54</v>
      </c>
      <c r="M28" s="84">
        <f>VLOOKUP(L28,'2022 Data from MFR I-4'!Y28:Z770,2)</f>
        <v>2013</v>
      </c>
      <c r="N28" s="84" t="str">
        <f>VLOOKUP(L28,'2022 Data from MFR I-4'!$AB$2:$AC$744,2)</f>
        <v>39201</v>
      </c>
      <c r="O28" s="104">
        <f t="shared" si="1"/>
        <v>36818.54</v>
      </c>
      <c r="P28" s="104">
        <f t="shared" si="1"/>
        <v>0</v>
      </c>
      <c r="Q28" s="104">
        <f t="shared" si="1"/>
        <v>0</v>
      </c>
    </row>
    <row r="29" spans="1:19" x14ac:dyDescent="0.15">
      <c r="A29" s="84" t="s">
        <v>222</v>
      </c>
      <c r="B29" s="84">
        <v>2023</v>
      </c>
      <c r="C29" s="84" t="s">
        <v>147</v>
      </c>
      <c r="D29" s="87">
        <v>41760</v>
      </c>
      <c r="E29" s="87">
        <v>41760</v>
      </c>
      <c r="F29" s="85">
        <v>140241</v>
      </c>
      <c r="G29" s="84" t="s">
        <v>163</v>
      </c>
      <c r="H29" s="84" t="s">
        <v>221</v>
      </c>
      <c r="I29" s="84" t="s">
        <v>165</v>
      </c>
      <c r="J29" s="84" t="s">
        <v>166</v>
      </c>
      <c r="K29" s="84" t="s">
        <v>152</v>
      </c>
      <c r="L29" s="86">
        <v>37158.870000000003</v>
      </c>
      <c r="M29" s="84">
        <f>VLOOKUP(L29,'2022 Data from MFR I-4'!Y29:Z771,2)</f>
        <v>2013</v>
      </c>
      <c r="N29" s="84" t="str">
        <f>VLOOKUP(L29,'2022 Data from MFR I-4'!$AB$2:$AC$744,2)</f>
        <v>39201</v>
      </c>
      <c r="O29" s="104">
        <f t="shared" si="1"/>
        <v>37158.870000000003</v>
      </c>
      <c r="P29" s="104">
        <f t="shared" si="1"/>
        <v>0</v>
      </c>
      <c r="Q29" s="104">
        <f t="shared" si="1"/>
        <v>0</v>
      </c>
    </row>
    <row r="30" spans="1:19" x14ac:dyDescent="0.15">
      <c r="A30" s="84" t="s">
        <v>223</v>
      </c>
      <c r="B30" s="84">
        <v>2023</v>
      </c>
      <c r="C30" s="84" t="s">
        <v>147</v>
      </c>
      <c r="D30" s="87">
        <v>41760</v>
      </c>
      <c r="E30" s="87">
        <v>41760</v>
      </c>
      <c r="F30" s="85">
        <v>212941</v>
      </c>
      <c r="G30" s="84" t="s">
        <v>215</v>
      </c>
      <c r="H30" s="84" t="s">
        <v>185</v>
      </c>
      <c r="I30" s="84" t="s">
        <v>216</v>
      </c>
      <c r="J30" s="84" t="s">
        <v>217</v>
      </c>
      <c r="K30" s="84" t="s">
        <v>152</v>
      </c>
      <c r="L30" s="86">
        <v>30492.54</v>
      </c>
      <c r="M30" s="84">
        <f>VLOOKUP(L30,'2022 Data from MFR I-4'!Y30:Z772,2)</f>
        <v>2013</v>
      </c>
      <c r="N30" s="84" t="str">
        <f>VLOOKUP(L30,'2022 Data from MFR I-4'!$AB$2:$AC$744,2)</f>
        <v>39201</v>
      </c>
      <c r="O30" s="104">
        <f t="shared" si="1"/>
        <v>30492.54</v>
      </c>
      <c r="P30" s="104">
        <f t="shared" si="1"/>
        <v>0</v>
      </c>
      <c r="Q30" s="104">
        <f t="shared" si="1"/>
        <v>0</v>
      </c>
    </row>
    <row r="31" spans="1:19" x14ac:dyDescent="0.15">
      <c r="A31" s="84" t="s">
        <v>224</v>
      </c>
      <c r="B31" s="84">
        <v>2023</v>
      </c>
      <c r="C31" s="84" t="s">
        <v>147</v>
      </c>
      <c r="D31" s="87">
        <v>41760</v>
      </c>
      <c r="E31" s="87">
        <v>41760</v>
      </c>
      <c r="F31" s="85">
        <v>230380</v>
      </c>
      <c r="G31" s="84" t="s">
        <v>215</v>
      </c>
      <c r="H31" s="84" t="s">
        <v>221</v>
      </c>
      <c r="I31" s="84" t="s">
        <v>216</v>
      </c>
      <c r="J31" s="84" t="s">
        <v>217</v>
      </c>
      <c r="K31" s="84" t="s">
        <v>152</v>
      </c>
      <c r="L31" s="86">
        <v>35487.64</v>
      </c>
      <c r="M31" s="84">
        <f>VLOOKUP(L31,'2022 Data from MFR I-4'!Y31:Z773,2)</f>
        <v>2014</v>
      </c>
      <c r="N31" s="84" t="str">
        <f>VLOOKUP(L31,'2022 Data from MFR I-4'!$AB$2:$AC$744,2)</f>
        <v>39202</v>
      </c>
      <c r="O31" s="104">
        <f t="shared" si="1"/>
        <v>0</v>
      </c>
      <c r="P31" s="104">
        <f t="shared" si="1"/>
        <v>35487.64</v>
      </c>
      <c r="Q31" s="104">
        <f t="shared" si="1"/>
        <v>0</v>
      </c>
    </row>
    <row r="32" spans="1:19" x14ac:dyDescent="0.15">
      <c r="A32" s="84" t="s">
        <v>225</v>
      </c>
      <c r="B32" s="84">
        <v>2023</v>
      </c>
      <c r="C32" s="84" t="s">
        <v>147</v>
      </c>
      <c r="D32" s="87">
        <v>41760</v>
      </c>
      <c r="E32" s="87">
        <v>41760</v>
      </c>
      <c r="F32" s="85">
        <v>168062</v>
      </c>
      <c r="G32" s="84" t="s">
        <v>215</v>
      </c>
      <c r="H32" s="84" t="s">
        <v>221</v>
      </c>
      <c r="I32" s="84" t="s">
        <v>216</v>
      </c>
      <c r="J32" s="84" t="s">
        <v>217</v>
      </c>
      <c r="K32" s="84" t="s">
        <v>152</v>
      </c>
      <c r="L32" s="86">
        <v>35598.17</v>
      </c>
      <c r="M32" s="84">
        <f>VLOOKUP(L32,'2022 Data from MFR I-4'!Y32:Z774,2)</f>
        <v>2014</v>
      </c>
      <c r="N32" s="84" t="str">
        <f>VLOOKUP(L32,'2022 Data from MFR I-4'!$AB$2:$AC$744,2)</f>
        <v>39202</v>
      </c>
      <c r="O32" s="104">
        <f t="shared" si="1"/>
        <v>0</v>
      </c>
      <c r="P32" s="104">
        <f t="shared" si="1"/>
        <v>35598.17</v>
      </c>
      <c r="Q32" s="104">
        <f t="shared" si="1"/>
        <v>0</v>
      </c>
    </row>
    <row r="33" spans="1:17" x14ac:dyDescent="0.15">
      <c r="A33" s="84" t="s">
        <v>226</v>
      </c>
      <c r="B33" s="84">
        <v>2023</v>
      </c>
      <c r="C33" s="84" t="s">
        <v>147</v>
      </c>
      <c r="D33" s="87">
        <v>41760</v>
      </c>
      <c r="E33" s="87">
        <v>41760</v>
      </c>
      <c r="F33" s="85">
        <v>231438</v>
      </c>
      <c r="G33" s="84" t="s">
        <v>157</v>
      </c>
      <c r="H33" s="84" t="s">
        <v>201</v>
      </c>
      <c r="I33" s="84" t="s">
        <v>159</v>
      </c>
      <c r="J33" s="84" t="s">
        <v>160</v>
      </c>
      <c r="K33" s="84" t="s">
        <v>152</v>
      </c>
      <c r="L33" s="86">
        <v>26229.16</v>
      </c>
      <c r="M33" s="84">
        <f>VLOOKUP(L33,'2022 Data from MFR I-4'!Y33:Z775,2)</f>
        <v>2008</v>
      </c>
      <c r="N33" s="84" t="str">
        <f>VLOOKUP(L33,'2022 Data from MFR I-4'!$AB$2:$AC$744,2)</f>
        <v>39201</v>
      </c>
      <c r="O33" s="104">
        <f t="shared" si="1"/>
        <v>26229.16</v>
      </c>
      <c r="P33" s="104">
        <f t="shared" si="1"/>
        <v>0</v>
      </c>
      <c r="Q33" s="104">
        <f t="shared" si="1"/>
        <v>0</v>
      </c>
    </row>
    <row r="34" spans="1:17" x14ac:dyDescent="0.15">
      <c r="A34" s="84" t="s">
        <v>227</v>
      </c>
      <c r="B34" s="84">
        <v>2023</v>
      </c>
      <c r="C34" s="84" t="s">
        <v>147</v>
      </c>
      <c r="D34" s="87">
        <v>41760</v>
      </c>
      <c r="E34" s="87">
        <v>41760</v>
      </c>
      <c r="F34" s="85">
        <v>250628</v>
      </c>
      <c r="G34" s="84" t="s">
        <v>157</v>
      </c>
      <c r="H34" s="84" t="s">
        <v>183</v>
      </c>
      <c r="I34" s="84" t="s">
        <v>159</v>
      </c>
      <c r="J34" s="84" t="s">
        <v>160</v>
      </c>
      <c r="K34" s="84" t="s">
        <v>152</v>
      </c>
      <c r="L34" s="86">
        <v>33878.31</v>
      </c>
      <c r="M34" s="84">
        <f>VLOOKUP(L34,'2022 Data from MFR I-4'!Y34:Z776,2)</f>
        <v>2010</v>
      </c>
      <c r="N34" s="84" t="str">
        <f>VLOOKUP(L34,'2022 Data from MFR I-4'!$AB$2:$AC$744,2)</f>
        <v>39201</v>
      </c>
      <c r="O34" s="104">
        <f t="shared" si="1"/>
        <v>33878.31</v>
      </c>
      <c r="P34" s="104">
        <f t="shared" si="1"/>
        <v>0</v>
      </c>
      <c r="Q34" s="104">
        <f t="shared" si="1"/>
        <v>0</v>
      </c>
    </row>
    <row r="35" spans="1:17" x14ac:dyDescent="0.15">
      <c r="A35" s="84" t="s">
        <v>228</v>
      </c>
      <c r="B35" s="84">
        <v>2023</v>
      </c>
      <c r="C35" s="84" t="s">
        <v>147</v>
      </c>
      <c r="D35" s="87">
        <v>41760</v>
      </c>
      <c r="E35" s="87">
        <v>41760</v>
      </c>
      <c r="F35" s="85">
        <v>177042</v>
      </c>
      <c r="G35" s="84" t="s">
        <v>157</v>
      </c>
      <c r="H35" s="84" t="s">
        <v>183</v>
      </c>
      <c r="I35" s="84" t="s">
        <v>159</v>
      </c>
      <c r="J35" s="84" t="s">
        <v>160</v>
      </c>
      <c r="K35" s="84" t="s">
        <v>152</v>
      </c>
      <c r="L35" s="86">
        <v>34503.11</v>
      </c>
      <c r="M35" s="84">
        <f>VLOOKUP(L35,'2022 Data from MFR I-4'!Y35:Z777,2)</f>
        <v>2010</v>
      </c>
      <c r="N35" s="84" t="str">
        <f>VLOOKUP(L35,'2022 Data from MFR I-4'!$AB$2:$AC$744,2)</f>
        <v>39201</v>
      </c>
      <c r="O35" s="104">
        <f t="shared" si="1"/>
        <v>34503.11</v>
      </c>
      <c r="P35" s="104">
        <f t="shared" si="1"/>
        <v>0</v>
      </c>
      <c r="Q35" s="104">
        <f t="shared" si="1"/>
        <v>0</v>
      </c>
    </row>
    <row r="36" spans="1:17" x14ac:dyDescent="0.15">
      <c r="A36" s="84" t="s">
        <v>229</v>
      </c>
      <c r="B36" s="84">
        <v>2023</v>
      </c>
      <c r="C36" s="84" t="s">
        <v>147</v>
      </c>
      <c r="D36" s="87">
        <v>41760</v>
      </c>
      <c r="E36" s="87">
        <v>41760</v>
      </c>
      <c r="F36" s="85">
        <v>172802</v>
      </c>
      <c r="G36" s="84" t="s">
        <v>157</v>
      </c>
      <c r="H36" s="84" t="s">
        <v>206</v>
      </c>
      <c r="I36" s="84" t="s">
        <v>159</v>
      </c>
      <c r="J36" s="84" t="s">
        <v>160</v>
      </c>
      <c r="K36" s="84" t="s">
        <v>152</v>
      </c>
      <c r="L36" s="86">
        <v>31170.23</v>
      </c>
      <c r="M36" s="84">
        <f>VLOOKUP(L36,'2022 Data from MFR I-4'!Y36:Z778,2)</f>
        <v>2011</v>
      </c>
      <c r="N36" s="84" t="str">
        <f>VLOOKUP(L36,'2022 Data from MFR I-4'!$AB$2:$AC$744,2)</f>
        <v>39201</v>
      </c>
      <c r="O36" s="104">
        <f t="shared" si="1"/>
        <v>31170.23</v>
      </c>
      <c r="P36" s="104">
        <f t="shared" si="1"/>
        <v>0</v>
      </c>
      <c r="Q36" s="104">
        <f t="shared" si="1"/>
        <v>0</v>
      </c>
    </row>
    <row r="37" spans="1:17" x14ac:dyDescent="0.15">
      <c r="A37" s="84" t="s">
        <v>230</v>
      </c>
      <c r="B37" s="84">
        <v>2023</v>
      </c>
      <c r="C37" s="84" t="s">
        <v>147</v>
      </c>
      <c r="D37" s="87">
        <v>41760</v>
      </c>
      <c r="E37" s="87">
        <v>41760</v>
      </c>
      <c r="F37" s="85">
        <v>140879</v>
      </c>
      <c r="G37" s="84" t="s">
        <v>157</v>
      </c>
      <c r="H37" s="84" t="s">
        <v>196</v>
      </c>
      <c r="I37" s="84" t="s">
        <v>159</v>
      </c>
      <c r="J37" s="84" t="s">
        <v>160</v>
      </c>
      <c r="K37" s="84" t="s">
        <v>152</v>
      </c>
      <c r="L37" s="86">
        <v>39428.17</v>
      </c>
      <c r="M37" s="84">
        <f>VLOOKUP(L37,'2022 Data from MFR I-4'!Y37:Z779,2)</f>
        <v>2012</v>
      </c>
      <c r="N37" s="84" t="str">
        <f>VLOOKUP(L37,'2022 Data from MFR I-4'!$AB$2:$AC$744,2)</f>
        <v>39202</v>
      </c>
      <c r="O37" s="104">
        <f t="shared" si="1"/>
        <v>0</v>
      </c>
      <c r="P37" s="104">
        <f t="shared" si="1"/>
        <v>39428.17</v>
      </c>
      <c r="Q37" s="104">
        <f t="shared" si="1"/>
        <v>0</v>
      </c>
    </row>
    <row r="38" spans="1:17" x14ac:dyDescent="0.15">
      <c r="A38" s="84" t="s">
        <v>231</v>
      </c>
      <c r="B38" s="84">
        <v>2023</v>
      </c>
      <c r="C38" s="84" t="s">
        <v>147</v>
      </c>
      <c r="D38" s="87">
        <v>41760</v>
      </c>
      <c r="E38" s="87">
        <v>41760</v>
      </c>
      <c r="F38" s="85">
        <v>202452</v>
      </c>
      <c r="G38" s="84" t="s">
        <v>232</v>
      </c>
      <c r="H38" s="84" t="s">
        <v>198</v>
      </c>
      <c r="I38" s="84" t="s">
        <v>233</v>
      </c>
      <c r="J38" s="84" t="s">
        <v>234</v>
      </c>
      <c r="K38" s="84" t="s">
        <v>152</v>
      </c>
      <c r="L38" s="86">
        <v>35420.6</v>
      </c>
      <c r="M38" s="84">
        <f>VLOOKUP(L38,'2022 Data from MFR I-4'!Y38:Z780,2)</f>
        <v>2013</v>
      </c>
      <c r="N38" s="84" t="str">
        <f>VLOOKUP(L38,'2022 Data from MFR I-4'!$AB$2:$AC$744,2)</f>
        <v>39201</v>
      </c>
      <c r="O38" s="104">
        <f t="shared" si="1"/>
        <v>35420.6</v>
      </c>
      <c r="P38" s="104">
        <f t="shared" si="1"/>
        <v>0</v>
      </c>
      <c r="Q38" s="104">
        <f t="shared" si="1"/>
        <v>0</v>
      </c>
    </row>
    <row r="39" spans="1:17" x14ac:dyDescent="0.15">
      <c r="A39" s="84" t="s">
        <v>235</v>
      </c>
      <c r="B39" s="84">
        <v>2023</v>
      </c>
      <c r="C39" s="84" t="s">
        <v>147</v>
      </c>
      <c r="D39" s="87">
        <v>41760</v>
      </c>
      <c r="E39" s="87">
        <v>41760</v>
      </c>
      <c r="F39" s="85">
        <v>191488</v>
      </c>
      <c r="G39" s="84" t="s">
        <v>157</v>
      </c>
      <c r="H39" s="84" t="s">
        <v>236</v>
      </c>
      <c r="I39" s="84" t="s">
        <v>159</v>
      </c>
      <c r="J39" s="84" t="s">
        <v>160</v>
      </c>
      <c r="K39" s="84" t="s">
        <v>152</v>
      </c>
      <c r="L39" s="86">
        <v>33905.340000000004</v>
      </c>
      <c r="M39" s="84">
        <f>VLOOKUP(L39,'2022 Data from MFR I-4'!Y39:Z781,2)</f>
        <v>2007</v>
      </c>
      <c r="N39" s="84" t="str">
        <f>VLOOKUP(L39,'2022 Data from MFR I-4'!$AB$2:$AC$744,2)</f>
        <v>39202</v>
      </c>
      <c r="O39" s="104">
        <f t="shared" si="1"/>
        <v>0</v>
      </c>
      <c r="P39" s="104">
        <f t="shared" si="1"/>
        <v>33905.340000000004</v>
      </c>
      <c r="Q39" s="104">
        <f t="shared" si="1"/>
        <v>0</v>
      </c>
    </row>
    <row r="40" spans="1:17" x14ac:dyDescent="0.15">
      <c r="A40" s="84" t="s">
        <v>237</v>
      </c>
      <c r="B40" s="84">
        <v>2023</v>
      </c>
      <c r="C40" s="84" t="s">
        <v>147</v>
      </c>
      <c r="D40" s="87">
        <v>41760</v>
      </c>
      <c r="E40" s="87">
        <v>41760</v>
      </c>
      <c r="F40" s="85">
        <v>161032</v>
      </c>
      <c r="G40" s="84" t="s">
        <v>174</v>
      </c>
      <c r="H40" s="84" t="s">
        <v>238</v>
      </c>
      <c r="I40" s="84" t="s">
        <v>175</v>
      </c>
      <c r="J40" s="84" t="s">
        <v>176</v>
      </c>
      <c r="K40" s="84" t="s">
        <v>152</v>
      </c>
      <c r="L40" s="86">
        <v>1270.97</v>
      </c>
      <c r="M40" s="84">
        <v>2010</v>
      </c>
      <c r="N40" s="84" t="str">
        <f>VLOOKUP(L40,'2022 Data from MFR I-4'!$AB$2:$AC$744,2)</f>
        <v>39202</v>
      </c>
      <c r="O40" s="104">
        <f t="shared" si="1"/>
        <v>0</v>
      </c>
      <c r="P40" s="104">
        <f t="shared" si="1"/>
        <v>1270.97</v>
      </c>
      <c r="Q40" s="104">
        <f t="shared" si="1"/>
        <v>0</v>
      </c>
    </row>
    <row r="41" spans="1:17" x14ac:dyDescent="0.15">
      <c r="A41" s="84" t="s">
        <v>239</v>
      </c>
      <c r="B41" s="84">
        <v>2023</v>
      </c>
      <c r="C41" s="84" t="s">
        <v>147</v>
      </c>
      <c r="D41" s="87">
        <v>41760</v>
      </c>
      <c r="E41" s="87">
        <v>41760</v>
      </c>
      <c r="F41" s="85">
        <v>192572</v>
      </c>
      <c r="G41" s="84" t="s">
        <v>178</v>
      </c>
      <c r="H41" s="84" t="s">
        <v>154</v>
      </c>
      <c r="I41" s="84" t="s">
        <v>180</v>
      </c>
      <c r="J41" s="84" t="s">
        <v>181</v>
      </c>
      <c r="K41" s="84" t="s">
        <v>152</v>
      </c>
      <c r="L41" s="86">
        <v>32342.760000000002</v>
      </c>
      <c r="M41" s="84">
        <f>VLOOKUP(L41,'2022 Data from MFR I-4'!Y41:Z783,2)</f>
        <v>2010</v>
      </c>
      <c r="N41" s="84" t="str">
        <f>VLOOKUP(L41,'2022 Data from MFR I-4'!$AB$2:$AC$744,2)</f>
        <v>39202</v>
      </c>
      <c r="O41" s="104">
        <f t="shared" si="1"/>
        <v>0</v>
      </c>
      <c r="P41" s="104">
        <f t="shared" si="1"/>
        <v>32342.760000000002</v>
      </c>
      <c r="Q41" s="104">
        <f t="shared" si="1"/>
        <v>0</v>
      </c>
    </row>
    <row r="42" spans="1:17" x14ac:dyDescent="0.15">
      <c r="A42" s="84" t="s">
        <v>240</v>
      </c>
      <c r="B42" s="84">
        <v>2023</v>
      </c>
      <c r="C42" s="84" t="s">
        <v>147</v>
      </c>
      <c r="D42" s="87">
        <v>41760</v>
      </c>
      <c r="E42" s="87">
        <v>41760</v>
      </c>
      <c r="F42" s="85">
        <v>206625</v>
      </c>
      <c r="G42" s="84" t="s">
        <v>178</v>
      </c>
      <c r="H42" s="84" t="s">
        <v>154</v>
      </c>
      <c r="I42" s="84" t="s">
        <v>180</v>
      </c>
      <c r="J42" s="84" t="s">
        <v>181</v>
      </c>
      <c r="K42" s="84" t="s">
        <v>152</v>
      </c>
      <c r="L42" s="86">
        <v>34999.590000000004</v>
      </c>
      <c r="M42" s="84">
        <f>VLOOKUP(L42,'2022 Data from MFR I-4'!Y42:Z784,2)</f>
        <v>2012</v>
      </c>
      <c r="N42" s="84" t="str">
        <f>VLOOKUP(L42,'2022 Data from MFR I-4'!$AB$2:$AC$744,2)</f>
        <v>39201</v>
      </c>
      <c r="O42" s="104">
        <f t="shared" si="1"/>
        <v>34999.590000000004</v>
      </c>
      <c r="P42" s="104">
        <f t="shared" si="1"/>
        <v>0</v>
      </c>
      <c r="Q42" s="104">
        <f t="shared" si="1"/>
        <v>0</v>
      </c>
    </row>
    <row r="43" spans="1:17" x14ac:dyDescent="0.15">
      <c r="A43" s="84" t="s">
        <v>241</v>
      </c>
      <c r="B43" s="84">
        <v>2023</v>
      </c>
      <c r="C43" s="84" t="s">
        <v>147</v>
      </c>
      <c r="D43" s="87">
        <v>41760</v>
      </c>
      <c r="E43" s="87">
        <v>41760</v>
      </c>
      <c r="F43" s="85">
        <v>178969</v>
      </c>
      <c r="G43" s="84" t="s">
        <v>178</v>
      </c>
      <c r="H43" s="84" t="s">
        <v>196</v>
      </c>
      <c r="I43" s="84" t="s">
        <v>180</v>
      </c>
      <c r="J43" s="84" t="s">
        <v>181</v>
      </c>
      <c r="K43" s="84" t="s">
        <v>152</v>
      </c>
      <c r="L43" s="86">
        <v>38479.480000000003</v>
      </c>
      <c r="M43" s="84">
        <f>VLOOKUP(L43,'2022 Data from MFR I-4'!Y43:Z785,2)</f>
        <v>2013</v>
      </c>
      <c r="N43" s="84" t="str">
        <f>VLOOKUP(L43,'2022 Data from MFR I-4'!$AB$2:$AC$744,2)</f>
        <v>39202</v>
      </c>
      <c r="O43" s="104">
        <f t="shared" si="1"/>
        <v>0</v>
      </c>
      <c r="P43" s="104">
        <f t="shared" si="1"/>
        <v>38479.480000000003</v>
      </c>
      <c r="Q43" s="104">
        <f t="shared" si="1"/>
        <v>0</v>
      </c>
    </row>
    <row r="44" spans="1:17" x14ac:dyDescent="0.15">
      <c r="A44" s="84" t="s">
        <v>242</v>
      </c>
      <c r="B44" s="84">
        <v>2023</v>
      </c>
      <c r="C44" s="84" t="s">
        <v>147</v>
      </c>
      <c r="D44" s="87">
        <v>41760</v>
      </c>
      <c r="E44" s="87">
        <v>41760</v>
      </c>
      <c r="F44" s="85">
        <v>284909</v>
      </c>
      <c r="G44" s="84" t="s">
        <v>192</v>
      </c>
      <c r="H44" s="84" t="s">
        <v>170</v>
      </c>
      <c r="I44" s="84" t="s">
        <v>193</v>
      </c>
      <c r="J44" s="84" t="s">
        <v>194</v>
      </c>
      <c r="K44" s="84" t="s">
        <v>152</v>
      </c>
      <c r="L44" s="86">
        <v>35634.03</v>
      </c>
      <c r="M44" s="84">
        <f>VLOOKUP(L44,'2022 Data from MFR I-4'!Y44:Z786,2)</f>
        <v>2013</v>
      </c>
      <c r="N44" s="84" t="str">
        <f>VLOOKUP(L44,'2022 Data from MFR I-4'!$AB$2:$AC$744,2)</f>
        <v>39201</v>
      </c>
      <c r="O44" s="104">
        <f t="shared" si="1"/>
        <v>35634.03</v>
      </c>
      <c r="P44" s="104">
        <f t="shared" si="1"/>
        <v>0</v>
      </c>
      <c r="Q44" s="104">
        <f t="shared" si="1"/>
        <v>0</v>
      </c>
    </row>
    <row r="45" spans="1:17" x14ac:dyDescent="0.15">
      <c r="A45" s="84" t="s">
        <v>243</v>
      </c>
      <c r="B45" s="84">
        <v>2023</v>
      </c>
      <c r="C45" s="84" t="s">
        <v>147</v>
      </c>
      <c r="D45" s="87">
        <v>41760</v>
      </c>
      <c r="E45" s="87">
        <v>41760</v>
      </c>
      <c r="F45" s="85">
        <v>180011</v>
      </c>
      <c r="G45" s="84" t="s">
        <v>157</v>
      </c>
      <c r="H45" s="84" t="s">
        <v>244</v>
      </c>
      <c r="I45" s="84" t="s">
        <v>159</v>
      </c>
      <c r="J45" s="84" t="s">
        <v>160</v>
      </c>
      <c r="K45" s="84" t="s">
        <v>152</v>
      </c>
      <c r="L45" s="86">
        <v>28555.18</v>
      </c>
      <c r="M45" s="84">
        <f>VLOOKUP(L45,'2022 Data from MFR I-4'!Y45:Z787,2)</f>
        <v>2010</v>
      </c>
      <c r="N45" s="84" t="str">
        <f>VLOOKUP(L45,'2022 Data from MFR I-4'!$AB$2:$AC$744,2)</f>
        <v>39201</v>
      </c>
      <c r="O45" s="104">
        <f t="shared" si="1"/>
        <v>28555.18</v>
      </c>
      <c r="P45" s="104">
        <f t="shared" si="1"/>
        <v>0</v>
      </c>
      <c r="Q45" s="104">
        <f t="shared" si="1"/>
        <v>0</v>
      </c>
    </row>
    <row r="46" spans="1:17" x14ac:dyDescent="0.15">
      <c r="A46" s="84" t="s">
        <v>245</v>
      </c>
      <c r="B46" s="84">
        <v>2023</v>
      </c>
      <c r="C46" s="84" t="s">
        <v>147</v>
      </c>
      <c r="D46" s="87">
        <v>41760</v>
      </c>
      <c r="E46" s="87">
        <v>41760</v>
      </c>
      <c r="F46" s="85">
        <v>143259</v>
      </c>
      <c r="G46" s="84" t="s">
        <v>163</v>
      </c>
      <c r="H46" s="84" t="s">
        <v>246</v>
      </c>
      <c r="I46" s="84" t="s">
        <v>247</v>
      </c>
      <c r="J46" s="84" t="s">
        <v>248</v>
      </c>
      <c r="K46" s="84" t="s">
        <v>152</v>
      </c>
      <c r="L46" s="86">
        <v>33784.54</v>
      </c>
      <c r="M46" s="84">
        <f>VLOOKUP(L46,'2022 Data from MFR I-4'!Y46:Z788,2)</f>
        <v>2010</v>
      </c>
      <c r="N46" s="84" t="str">
        <f>VLOOKUP(L46,'2022 Data from MFR I-4'!$AB$2:$AC$744,2)</f>
        <v>39201</v>
      </c>
      <c r="O46" s="104">
        <f t="shared" si="1"/>
        <v>33784.54</v>
      </c>
      <c r="P46" s="104">
        <f t="shared" si="1"/>
        <v>0</v>
      </c>
      <c r="Q46" s="104">
        <f t="shared" si="1"/>
        <v>0</v>
      </c>
    </row>
    <row r="47" spans="1:17" x14ac:dyDescent="0.15">
      <c r="A47" s="84" t="s">
        <v>249</v>
      </c>
      <c r="B47" s="84">
        <v>2023</v>
      </c>
      <c r="C47" s="84" t="s">
        <v>147</v>
      </c>
      <c r="D47" s="87">
        <v>41760</v>
      </c>
      <c r="E47" s="87">
        <v>41760</v>
      </c>
      <c r="F47" s="85">
        <v>185472</v>
      </c>
      <c r="G47" s="84" t="s">
        <v>250</v>
      </c>
      <c r="H47" s="84" t="s">
        <v>179</v>
      </c>
      <c r="I47" s="84" t="s">
        <v>251</v>
      </c>
      <c r="J47" s="84" t="s">
        <v>252</v>
      </c>
      <c r="K47" s="84" t="s">
        <v>152</v>
      </c>
      <c r="L47" s="86">
        <v>33023.07</v>
      </c>
      <c r="M47" s="84">
        <f>VLOOKUP(L47,'2022 Data from MFR I-4'!Y47:Z789,2)</f>
        <v>2009</v>
      </c>
      <c r="N47" s="84" t="str">
        <f>VLOOKUP(L47,'2022 Data from MFR I-4'!$AB$2:$AC$744,2)</f>
        <v>39201</v>
      </c>
      <c r="O47" s="104">
        <f t="shared" si="1"/>
        <v>33023.07</v>
      </c>
      <c r="P47" s="104">
        <f t="shared" si="1"/>
        <v>0</v>
      </c>
      <c r="Q47" s="104">
        <f t="shared" si="1"/>
        <v>0</v>
      </c>
    </row>
    <row r="48" spans="1:17" x14ac:dyDescent="0.15">
      <c r="A48" s="84" t="s">
        <v>253</v>
      </c>
      <c r="B48" s="84">
        <v>2023</v>
      </c>
      <c r="C48" s="84" t="s">
        <v>147</v>
      </c>
      <c r="D48" s="87">
        <v>41760</v>
      </c>
      <c r="E48" s="87">
        <v>41760</v>
      </c>
      <c r="F48" s="85">
        <v>155293</v>
      </c>
      <c r="G48" s="84" t="s">
        <v>250</v>
      </c>
      <c r="H48" s="84" t="s">
        <v>221</v>
      </c>
      <c r="I48" s="84" t="s">
        <v>251</v>
      </c>
      <c r="J48" s="84" t="s">
        <v>252</v>
      </c>
      <c r="K48" s="84" t="s">
        <v>152</v>
      </c>
      <c r="L48" s="86">
        <v>37454.58</v>
      </c>
      <c r="M48" s="84">
        <f>VLOOKUP(L48,'2022 Data from MFR I-4'!Y48:Z790,2)</f>
        <v>2014</v>
      </c>
      <c r="N48" s="84" t="str">
        <f>VLOOKUP(L48,'2022 Data from MFR I-4'!$AB$2:$AC$744,2)</f>
        <v>39202</v>
      </c>
      <c r="O48" s="104">
        <f t="shared" si="1"/>
        <v>0</v>
      </c>
      <c r="P48" s="104">
        <f t="shared" si="1"/>
        <v>37454.58</v>
      </c>
      <c r="Q48" s="104">
        <f t="shared" si="1"/>
        <v>0</v>
      </c>
    </row>
    <row r="49" spans="1:24" x14ac:dyDescent="0.15">
      <c r="A49" s="84" t="s">
        <v>254</v>
      </c>
      <c r="B49" s="84">
        <v>2023</v>
      </c>
      <c r="C49" s="84" t="s">
        <v>147</v>
      </c>
      <c r="D49" s="87">
        <v>41760</v>
      </c>
      <c r="E49" s="87">
        <v>41760</v>
      </c>
      <c r="F49" s="85">
        <v>218673</v>
      </c>
      <c r="G49" s="84" t="s">
        <v>250</v>
      </c>
      <c r="H49" s="84" t="s">
        <v>154</v>
      </c>
      <c r="I49" s="84" t="s">
        <v>251</v>
      </c>
      <c r="J49" s="84" t="s">
        <v>252</v>
      </c>
      <c r="K49" s="84" t="s">
        <v>152</v>
      </c>
      <c r="L49" s="86">
        <v>36595.279999999999</v>
      </c>
      <c r="M49" s="84">
        <f>VLOOKUP(L49,'2022 Data from MFR I-4'!Y49:Z791,2)</f>
        <v>2011</v>
      </c>
      <c r="N49" s="84" t="str">
        <f>VLOOKUP(L49,'2022 Data from MFR I-4'!$AB$2:$AC$744,2)</f>
        <v>39202</v>
      </c>
      <c r="O49" s="104">
        <f t="shared" si="1"/>
        <v>0</v>
      </c>
      <c r="P49" s="104">
        <f t="shared" si="1"/>
        <v>36595.279999999999</v>
      </c>
      <c r="Q49" s="104">
        <f t="shared" si="1"/>
        <v>0</v>
      </c>
    </row>
    <row r="50" spans="1:24" x14ac:dyDescent="0.15">
      <c r="A50" s="84" t="s">
        <v>255</v>
      </c>
      <c r="B50" s="84">
        <v>2023</v>
      </c>
      <c r="C50" s="84" t="s">
        <v>147</v>
      </c>
      <c r="D50" s="87">
        <v>41760</v>
      </c>
      <c r="E50" s="87">
        <v>41760</v>
      </c>
      <c r="F50" s="85">
        <v>171827</v>
      </c>
      <c r="G50" s="84" t="s">
        <v>148</v>
      </c>
      <c r="H50" s="84" t="s">
        <v>256</v>
      </c>
      <c r="I50" s="84" t="s">
        <v>150</v>
      </c>
      <c r="J50" s="84" t="s">
        <v>151</v>
      </c>
      <c r="K50" s="84" t="s">
        <v>152</v>
      </c>
      <c r="L50" s="86">
        <v>18765.150000000001</v>
      </c>
      <c r="M50" s="84">
        <f>VLOOKUP(L50,'2022 Data from MFR I-4'!Y50:Z792,2)</f>
        <v>2002</v>
      </c>
      <c r="N50" s="84" t="str">
        <f>VLOOKUP(L50,'2022 Data from MFR I-4'!$AB$2:$AC$744,2)</f>
        <v>39201</v>
      </c>
      <c r="O50" s="104">
        <f t="shared" si="1"/>
        <v>18765.150000000001</v>
      </c>
      <c r="P50" s="104">
        <f t="shared" si="1"/>
        <v>0</v>
      </c>
      <c r="Q50" s="104">
        <f t="shared" si="1"/>
        <v>0</v>
      </c>
    </row>
    <row r="51" spans="1:24" x14ac:dyDescent="0.15">
      <c r="A51" s="84" t="s">
        <v>257</v>
      </c>
      <c r="B51" s="84">
        <v>2023</v>
      </c>
      <c r="C51" s="84" t="s">
        <v>147</v>
      </c>
      <c r="D51" s="87">
        <v>41760</v>
      </c>
      <c r="E51" s="87">
        <v>41760</v>
      </c>
      <c r="F51" s="85">
        <v>332577</v>
      </c>
      <c r="G51" s="84" t="s">
        <v>148</v>
      </c>
      <c r="H51" s="84" t="s">
        <v>258</v>
      </c>
      <c r="I51" s="84" t="s">
        <v>150</v>
      </c>
      <c r="J51" s="84" t="s">
        <v>151</v>
      </c>
      <c r="K51" s="84" t="s">
        <v>152</v>
      </c>
      <c r="L51" s="86">
        <v>24608.55</v>
      </c>
      <c r="M51" s="84">
        <f>VLOOKUP(L51,'2022 Data from MFR I-4'!Y51:Z793,2)</f>
        <v>2004</v>
      </c>
      <c r="N51" s="84" t="str">
        <f>VLOOKUP(L51,'2022 Data from MFR I-4'!$AB$2:$AC$744,2)</f>
        <v>39201</v>
      </c>
      <c r="O51" s="104">
        <f t="shared" si="1"/>
        <v>24608.55</v>
      </c>
      <c r="P51" s="104">
        <f t="shared" si="1"/>
        <v>0</v>
      </c>
      <c r="Q51" s="104">
        <f t="shared" si="1"/>
        <v>0</v>
      </c>
    </row>
    <row r="52" spans="1:24" x14ac:dyDescent="0.15">
      <c r="A52" s="84" t="s">
        <v>259</v>
      </c>
      <c r="B52" s="84">
        <v>2023</v>
      </c>
      <c r="C52" s="84" t="s">
        <v>147</v>
      </c>
      <c r="D52" s="87">
        <v>41760</v>
      </c>
      <c r="E52" s="87">
        <v>41760</v>
      </c>
      <c r="F52" s="85">
        <v>263914</v>
      </c>
      <c r="G52" s="84" t="s">
        <v>148</v>
      </c>
      <c r="H52" s="84" t="s">
        <v>260</v>
      </c>
      <c r="I52" s="84" t="s">
        <v>150</v>
      </c>
      <c r="J52" s="84" t="s">
        <v>151</v>
      </c>
      <c r="K52" s="84" t="s">
        <v>152</v>
      </c>
      <c r="L52" s="86">
        <v>32421.780000000002</v>
      </c>
      <c r="M52" s="84">
        <f>VLOOKUP(L52,'2022 Data from MFR I-4'!Y52:Z794,2)</f>
        <v>2011</v>
      </c>
      <c r="N52" s="84" t="str">
        <f>VLOOKUP(L52,'2022 Data from MFR I-4'!$AB$2:$AC$744,2)</f>
        <v>39201</v>
      </c>
      <c r="O52" s="104">
        <f t="shared" si="1"/>
        <v>32421.780000000002</v>
      </c>
      <c r="P52" s="104">
        <f t="shared" si="1"/>
        <v>0</v>
      </c>
      <c r="Q52" s="104">
        <f t="shared" si="1"/>
        <v>0</v>
      </c>
    </row>
    <row r="53" spans="1:24" x14ac:dyDescent="0.15">
      <c r="A53" s="84" t="s">
        <v>261</v>
      </c>
      <c r="B53" s="84">
        <v>2023</v>
      </c>
      <c r="C53" s="84" t="s">
        <v>147</v>
      </c>
      <c r="D53" s="87">
        <v>41760</v>
      </c>
      <c r="E53" s="87">
        <v>41760</v>
      </c>
      <c r="F53" s="85">
        <v>159643</v>
      </c>
      <c r="G53" s="84" t="s">
        <v>148</v>
      </c>
      <c r="H53" s="84" t="s">
        <v>262</v>
      </c>
      <c r="I53" s="84" t="s">
        <v>150</v>
      </c>
      <c r="J53" s="84" t="s">
        <v>151</v>
      </c>
      <c r="K53" s="84" t="s">
        <v>152</v>
      </c>
      <c r="L53" s="86">
        <v>24234.87</v>
      </c>
      <c r="M53" s="84">
        <f>VLOOKUP(L53,'2022 Data from MFR I-4'!Y53:Z795,2)</f>
        <v>2002</v>
      </c>
      <c r="N53" s="84" t="str">
        <f>VLOOKUP(L53,'2022 Data from MFR I-4'!$AB$2:$AC$744,2)</f>
        <v>39202</v>
      </c>
      <c r="O53" s="104">
        <f t="shared" si="1"/>
        <v>0</v>
      </c>
      <c r="P53" s="104">
        <f t="shared" si="1"/>
        <v>24234.87</v>
      </c>
      <c r="Q53" s="104">
        <f t="shared" si="1"/>
        <v>0</v>
      </c>
    </row>
    <row r="54" spans="1:24" x14ac:dyDescent="0.15">
      <c r="A54" s="84" t="s">
        <v>263</v>
      </c>
      <c r="B54" s="84">
        <v>2023</v>
      </c>
      <c r="C54" s="84" t="s">
        <v>147</v>
      </c>
      <c r="D54" s="87">
        <v>41760</v>
      </c>
      <c r="E54" s="87">
        <v>41760</v>
      </c>
      <c r="F54" s="85">
        <v>235227</v>
      </c>
      <c r="G54" s="84" t="s">
        <v>148</v>
      </c>
      <c r="H54" s="84" t="s">
        <v>264</v>
      </c>
      <c r="I54" s="84" t="s">
        <v>150</v>
      </c>
      <c r="J54" s="84" t="s">
        <v>151</v>
      </c>
      <c r="K54" s="84" t="s">
        <v>152</v>
      </c>
      <c r="L54" s="86">
        <v>51498.11</v>
      </c>
      <c r="M54" s="84">
        <f>VLOOKUP(L54,'2022 Data from MFR I-4'!Y54:Z796,2)</f>
        <v>2007</v>
      </c>
      <c r="N54" s="84" t="str">
        <f>VLOOKUP(L54,'2022 Data from MFR I-4'!$AB$2:$AC$744,2)</f>
        <v>39202</v>
      </c>
      <c r="O54" s="104">
        <f t="shared" si="1"/>
        <v>0</v>
      </c>
      <c r="P54" s="104">
        <f t="shared" si="1"/>
        <v>51498.11</v>
      </c>
      <c r="Q54" s="104">
        <f t="shared" si="1"/>
        <v>0</v>
      </c>
      <c r="T54" s="112" t="s">
        <v>3665</v>
      </c>
      <c r="U54" s="105" t="s">
        <v>3677</v>
      </c>
      <c r="V54" s="105" t="s">
        <v>3676</v>
      </c>
      <c r="W54" s="105" t="s">
        <v>3676</v>
      </c>
      <c r="X54" s="105" t="s">
        <v>3676</v>
      </c>
    </row>
    <row r="55" spans="1:24" x14ac:dyDescent="0.15">
      <c r="A55" s="84" t="s">
        <v>265</v>
      </c>
      <c r="B55" s="84">
        <v>2023</v>
      </c>
      <c r="C55" s="84" t="s">
        <v>147</v>
      </c>
      <c r="D55" s="87">
        <v>41760</v>
      </c>
      <c r="E55" s="87">
        <v>41760</v>
      </c>
      <c r="F55" s="85">
        <v>218999</v>
      </c>
      <c r="G55" s="84" t="s">
        <v>148</v>
      </c>
      <c r="H55" s="84" t="s">
        <v>266</v>
      </c>
      <c r="I55" s="84" t="s">
        <v>150</v>
      </c>
      <c r="J55" s="84" t="s">
        <v>151</v>
      </c>
      <c r="K55" s="84" t="s">
        <v>152</v>
      </c>
      <c r="L55" s="86">
        <v>31391.43</v>
      </c>
      <c r="M55" s="84">
        <f>VLOOKUP(L55,'2022 Data from MFR I-4'!Y55:Z797,2)</f>
        <v>2007</v>
      </c>
      <c r="N55" s="84" t="str">
        <f>VLOOKUP(L55,'2022 Data from MFR I-4'!$AB$2:$AC$744,2)</f>
        <v>39202</v>
      </c>
      <c r="O55" s="104">
        <f t="shared" si="1"/>
        <v>0</v>
      </c>
      <c r="P55" s="104">
        <f t="shared" si="1"/>
        <v>31391.43</v>
      </c>
      <c r="Q55" s="104">
        <f t="shared" si="1"/>
        <v>0</v>
      </c>
      <c r="T55" s="100">
        <f>SUM(L2:L55)</f>
        <v>1706817.0300000007</v>
      </c>
      <c r="U55" s="105" t="s">
        <v>3670</v>
      </c>
      <c r="V55" s="105">
        <v>39201</v>
      </c>
      <c r="W55" s="105">
        <v>39202</v>
      </c>
      <c r="X55" s="105">
        <v>39205</v>
      </c>
    </row>
    <row r="56" spans="1:24" x14ac:dyDescent="0.15">
      <c r="A56" s="84" t="s">
        <v>267</v>
      </c>
      <c r="B56" s="84">
        <v>2024</v>
      </c>
      <c r="C56" s="84" t="s">
        <v>147</v>
      </c>
      <c r="D56" s="87">
        <v>41760</v>
      </c>
      <c r="E56" s="87">
        <v>41760</v>
      </c>
      <c r="F56" s="85">
        <v>122293</v>
      </c>
      <c r="G56" s="84" t="s">
        <v>157</v>
      </c>
      <c r="H56" s="84" t="s">
        <v>268</v>
      </c>
      <c r="I56" s="84" t="s">
        <v>159</v>
      </c>
      <c r="J56" s="84" t="s">
        <v>160</v>
      </c>
      <c r="K56" s="84" t="s">
        <v>152</v>
      </c>
      <c r="L56" s="86">
        <v>29786.58</v>
      </c>
      <c r="M56" s="84">
        <f>VLOOKUP(L56,'2022 Data from MFR I-4'!Y56:Z798,2)</f>
        <v>2011</v>
      </c>
      <c r="N56" s="84" t="str">
        <f>VLOOKUP(L56,'2022 Data from MFR I-4'!$AB$2:$AC$744,2)</f>
        <v>39202</v>
      </c>
      <c r="O56" s="104">
        <f t="shared" si="1"/>
        <v>0</v>
      </c>
      <c r="P56" s="104">
        <f t="shared" si="1"/>
        <v>29786.58</v>
      </c>
      <c r="Q56" s="104">
        <f t="shared" si="1"/>
        <v>0</v>
      </c>
      <c r="T56" s="102">
        <f>SUMIF($M$2:$M$55,$U56,$L$2:$L$55)</f>
        <v>43000.020000000004</v>
      </c>
      <c r="U56" s="101">
        <v>2002</v>
      </c>
      <c r="V56" s="102">
        <f>SUMIF($M$2:$M$55,$U56,O$2:O$55)</f>
        <v>18765.150000000001</v>
      </c>
      <c r="W56" s="102">
        <f t="shared" ref="W56:X66" si="2">SUMIF($M$2:$M$55,$U56,P$2:P$55)</f>
        <v>24234.87</v>
      </c>
      <c r="X56" s="102">
        <f t="shared" si="2"/>
        <v>0</v>
      </c>
    </row>
    <row r="57" spans="1:24" x14ac:dyDescent="0.15">
      <c r="A57" s="84" t="s">
        <v>269</v>
      </c>
      <c r="B57" s="84">
        <v>2024</v>
      </c>
      <c r="C57" s="84" t="s">
        <v>147</v>
      </c>
      <c r="D57" s="87">
        <v>41760</v>
      </c>
      <c r="E57" s="87">
        <v>41760</v>
      </c>
      <c r="F57" s="85">
        <v>118595</v>
      </c>
      <c r="G57" s="84" t="s">
        <v>157</v>
      </c>
      <c r="H57" s="84" t="s">
        <v>270</v>
      </c>
      <c r="I57" s="84" t="s">
        <v>159</v>
      </c>
      <c r="J57" s="84" t="s">
        <v>160</v>
      </c>
      <c r="K57" s="84" t="s">
        <v>152</v>
      </c>
      <c r="L57" s="86">
        <v>29629.81</v>
      </c>
      <c r="M57" s="84">
        <f>VLOOKUP(L57,'2022 Data from MFR I-4'!Y57:Z799,2)</f>
        <v>2014</v>
      </c>
      <c r="N57" s="84" t="str">
        <f>VLOOKUP(L57,'2022 Data from MFR I-4'!$AB$2:$AC$744,2)</f>
        <v>39202</v>
      </c>
      <c r="O57" s="104">
        <f t="shared" si="1"/>
        <v>0</v>
      </c>
      <c r="P57" s="104">
        <f t="shared" si="1"/>
        <v>29629.81</v>
      </c>
      <c r="Q57" s="104">
        <f t="shared" si="1"/>
        <v>0</v>
      </c>
      <c r="T57" s="102">
        <f t="shared" ref="T57" si="3">SUMIF($M$2:$M$55,U57,$L$2:$L$55)</f>
        <v>24608.55</v>
      </c>
      <c r="U57" s="101">
        <v>2004</v>
      </c>
      <c r="V57" s="102">
        <f t="shared" ref="V57:V66" si="4">SUMIF($M$2:$M$55,$U57,O$2:O$55)</f>
        <v>24608.55</v>
      </c>
      <c r="W57" s="102">
        <f t="shared" si="2"/>
        <v>0</v>
      </c>
      <c r="X57" s="102">
        <f t="shared" si="2"/>
        <v>0</v>
      </c>
    </row>
    <row r="58" spans="1:24" x14ac:dyDescent="0.15">
      <c r="A58" s="84" t="s">
        <v>271</v>
      </c>
      <c r="B58" s="84">
        <v>2024</v>
      </c>
      <c r="C58" s="84" t="s">
        <v>147</v>
      </c>
      <c r="D58" s="87">
        <v>41760</v>
      </c>
      <c r="E58" s="87">
        <v>41760</v>
      </c>
      <c r="F58" s="85">
        <v>24774</v>
      </c>
      <c r="G58" s="84" t="s">
        <v>169</v>
      </c>
      <c r="H58" s="84" t="s">
        <v>206</v>
      </c>
      <c r="I58" s="84" t="s">
        <v>171</v>
      </c>
      <c r="J58" s="84" t="s">
        <v>172</v>
      </c>
      <c r="K58" s="84" t="s">
        <v>152</v>
      </c>
      <c r="L58" s="86">
        <v>31030.9</v>
      </c>
      <c r="M58" s="84">
        <f>VLOOKUP(L58,'2022 Data from MFR I-4'!Y58:Z800,2)</f>
        <v>2011</v>
      </c>
      <c r="N58" s="84" t="str">
        <f>VLOOKUP(L58,'2022 Data from MFR I-4'!$AB$2:$AC$744,2)</f>
        <v>39201</v>
      </c>
      <c r="O58" s="104">
        <f t="shared" si="1"/>
        <v>31030.9</v>
      </c>
      <c r="P58" s="104">
        <f t="shared" si="1"/>
        <v>0</v>
      </c>
      <c r="Q58" s="104">
        <f t="shared" si="1"/>
        <v>0</v>
      </c>
      <c r="T58" s="102">
        <f>SUMIF($M$2:$M$55,U58,$L$2:$L$55)</f>
        <v>59262.680000000008</v>
      </c>
      <c r="U58" s="101">
        <v>2006</v>
      </c>
      <c r="V58" s="102">
        <f t="shared" si="4"/>
        <v>59262.680000000008</v>
      </c>
      <c r="W58" s="102">
        <f t="shared" si="2"/>
        <v>0</v>
      </c>
      <c r="X58" s="102">
        <f t="shared" si="2"/>
        <v>0</v>
      </c>
    </row>
    <row r="59" spans="1:24" x14ac:dyDescent="0.15">
      <c r="A59" s="84" t="s">
        <v>272</v>
      </c>
      <c r="B59" s="84">
        <v>2024</v>
      </c>
      <c r="C59" s="84" t="s">
        <v>147</v>
      </c>
      <c r="D59" s="87">
        <v>41760</v>
      </c>
      <c r="E59" s="87">
        <v>41760</v>
      </c>
      <c r="F59" s="85">
        <v>94763</v>
      </c>
      <c r="G59" s="84" t="s">
        <v>169</v>
      </c>
      <c r="H59" s="84" t="s">
        <v>273</v>
      </c>
      <c r="I59" s="84" t="s">
        <v>171</v>
      </c>
      <c r="J59" s="84" t="s">
        <v>172</v>
      </c>
      <c r="K59" s="84" t="s">
        <v>152</v>
      </c>
      <c r="L59" s="86">
        <v>27740.7</v>
      </c>
      <c r="M59" s="84">
        <f>VLOOKUP(L59,'2022 Data from MFR I-4'!Y59:Z801,2)</f>
        <v>2014</v>
      </c>
      <c r="N59" s="84" t="str">
        <f>VLOOKUP(L59,'2022 Data from MFR I-4'!$AB$2:$AC$744,2)</f>
        <v>39201</v>
      </c>
      <c r="O59" s="104">
        <f t="shared" si="1"/>
        <v>27740.7</v>
      </c>
      <c r="P59" s="104">
        <f t="shared" si="1"/>
        <v>0</v>
      </c>
      <c r="Q59" s="104">
        <f t="shared" si="1"/>
        <v>0</v>
      </c>
      <c r="T59" s="102">
        <f t="shared" ref="T59:T66" si="5">SUMIF($M$2:$M$55,U59,$L$2:$L$55)</f>
        <v>116794.88</v>
      </c>
      <c r="U59" s="101">
        <f>+U58+1</f>
        <v>2007</v>
      </c>
      <c r="V59" s="102">
        <f t="shared" si="4"/>
        <v>0</v>
      </c>
      <c r="W59" s="102">
        <f t="shared" si="2"/>
        <v>116794.88</v>
      </c>
      <c r="X59" s="102">
        <f t="shared" si="2"/>
        <v>0</v>
      </c>
    </row>
    <row r="60" spans="1:24" x14ac:dyDescent="0.15">
      <c r="A60" s="84" t="s">
        <v>274</v>
      </c>
      <c r="B60" s="84">
        <v>2024</v>
      </c>
      <c r="C60" s="84" t="s">
        <v>147</v>
      </c>
      <c r="D60" s="87">
        <v>41760</v>
      </c>
      <c r="E60" s="87">
        <v>41760</v>
      </c>
      <c r="F60" s="85">
        <v>121792</v>
      </c>
      <c r="G60" s="84" t="s">
        <v>275</v>
      </c>
      <c r="H60" s="84" t="s">
        <v>183</v>
      </c>
      <c r="I60" s="84" t="s">
        <v>276</v>
      </c>
      <c r="J60" s="84" t="s">
        <v>277</v>
      </c>
      <c r="K60" s="84" t="s">
        <v>152</v>
      </c>
      <c r="L60" s="86">
        <v>30836.05</v>
      </c>
      <c r="M60" s="84">
        <f>VLOOKUP(L60,'2022 Data from MFR I-4'!Y60:Z802,2)</f>
        <v>2010</v>
      </c>
      <c r="N60" s="84" t="str">
        <f>VLOOKUP(L60,'2022 Data from MFR I-4'!$AB$2:$AC$744,2)</f>
        <v>39201</v>
      </c>
      <c r="O60" s="104">
        <f t="shared" si="1"/>
        <v>30836.05</v>
      </c>
      <c r="P60" s="104">
        <f t="shared" si="1"/>
        <v>0</v>
      </c>
      <c r="Q60" s="104">
        <f t="shared" si="1"/>
        <v>0</v>
      </c>
      <c r="T60" s="102">
        <f t="shared" si="5"/>
        <v>50212.76</v>
      </c>
      <c r="U60" s="101">
        <f t="shared" ref="U60:U66" si="6">+U59+1</f>
        <v>2008</v>
      </c>
      <c r="V60" s="102">
        <f t="shared" si="4"/>
        <v>50212.76</v>
      </c>
      <c r="W60" s="102">
        <f t="shared" si="2"/>
        <v>0</v>
      </c>
      <c r="X60" s="102">
        <f t="shared" si="2"/>
        <v>0</v>
      </c>
    </row>
    <row r="61" spans="1:24" x14ac:dyDescent="0.15">
      <c r="A61" s="84" t="s">
        <v>278</v>
      </c>
      <c r="B61" s="84">
        <v>2024</v>
      </c>
      <c r="C61" s="84" t="s">
        <v>147</v>
      </c>
      <c r="D61" s="87">
        <v>41760</v>
      </c>
      <c r="E61" s="87">
        <v>41760</v>
      </c>
      <c r="F61" s="85">
        <v>102301</v>
      </c>
      <c r="G61" s="84" t="s">
        <v>275</v>
      </c>
      <c r="H61" s="84" t="s">
        <v>170</v>
      </c>
      <c r="I61" s="84" t="s">
        <v>276</v>
      </c>
      <c r="J61" s="84" t="s">
        <v>277</v>
      </c>
      <c r="K61" s="84" t="s">
        <v>152</v>
      </c>
      <c r="L61" s="86">
        <v>36276.49</v>
      </c>
      <c r="M61" s="84">
        <f>VLOOKUP(L61,'2022 Data from MFR I-4'!Y61:Z803,2)</f>
        <v>2013</v>
      </c>
      <c r="N61" s="84" t="str">
        <f>VLOOKUP(L61,'2022 Data from MFR I-4'!$AB$2:$AC$744,2)</f>
        <v>39202</v>
      </c>
      <c r="O61" s="104">
        <f t="shared" si="1"/>
        <v>0</v>
      </c>
      <c r="P61" s="104">
        <f t="shared" si="1"/>
        <v>36276.49</v>
      </c>
      <c r="Q61" s="104">
        <f t="shared" si="1"/>
        <v>0</v>
      </c>
      <c r="T61" s="102">
        <f t="shared" si="5"/>
        <v>63742.33</v>
      </c>
      <c r="U61" s="101">
        <f t="shared" si="6"/>
        <v>2009</v>
      </c>
      <c r="V61" s="102">
        <f t="shared" si="4"/>
        <v>63742.33</v>
      </c>
      <c r="W61" s="102">
        <f t="shared" si="2"/>
        <v>0</v>
      </c>
      <c r="X61" s="102">
        <f t="shared" si="2"/>
        <v>0</v>
      </c>
    </row>
    <row r="62" spans="1:24" x14ac:dyDescent="0.15">
      <c r="A62" s="84" t="s">
        <v>279</v>
      </c>
      <c r="B62" s="84">
        <v>2024</v>
      </c>
      <c r="C62" s="84" t="s">
        <v>147</v>
      </c>
      <c r="D62" s="87">
        <v>41760</v>
      </c>
      <c r="E62" s="87">
        <v>41760</v>
      </c>
      <c r="F62" s="85">
        <v>121401</v>
      </c>
      <c r="G62" s="84" t="s">
        <v>178</v>
      </c>
      <c r="H62" s="84" t="s">
        <v>206</v>
      </c>
      <c r="I62" s="84" t="s">
        <v>180</v>
      </c>
      <c r="J62" s="84" t="s">
        <v>181</v>
      </c>
      <c r="K62" s="84" t="s">
        <v>152</v>
      </c>
      <c r="L62" s="86">
        <v>29007.82</v>
      </c>
      <c r="M62" s="84">
        <f>VLOOKUP(L62,'2022 Data from MFR I-4'!Y62:Z804,2)</f>
        <v>2011</v>
      </c>
      <c r="N62" s="84" t="str">
        <f>VLOOKUP(L62,'2022 Data from MFR I-4'!$AB$2:$AC$744,2)</f>
        <v>39201</v>
      </c>
      <c r="O62" s="104">
        <f t="shared" si="1"/>
        <v>29007.82</v>
      </c>
      <c r="P62" s="104">
        <f t="shared" si="1"/>
        <v>0</v>
      </c>
      <c r="Q62" s="104">
        <f t="shared" si="1"/>
        <v>0</v>
      </c>
      <c r="T62" s="102">
        <f t="shared" si="5"/>
        <v>234108.31</v>
      </c>
      <c r="U62" s="101">
        <f t="shared" si="6"/>
        <v>2010</v>
      </c>
      <c r="V62" s="102">
        <f t="shared" si="4"/>
        <v>200494.58</v>
      </c>
      <c r="W62" s="102">
        <f t="shared" si="2"/>
        <v>33613.730000000003</v>
      </c>
      <c r="X62" s="102">
        <f t="shared" si="2"/>
        <v>0</v>
      </c>
    </row>
    <row r="63" spans="1:24" x14ac:dyDescent="0.15">
      <c r="A63" s="84" t="s">
        <v>280</v>
      </c>
      <c r="B63" s="84">
        <v>2024</v>
      </c>
      <c r="C63" s="84" t="s">
        <v>147</v>
      </c>
      <c r="D63" s="87">
        <v>41760</v>
      </c>
      <c r="E63" s="87">
        <v>41760</v>
      </c>
      <c r="F63" s="85">
        <v>139567</v>
      </c>
      <c r="G63" s="84" t="s">
        <v>187</v>
      </c>
      <c r="H63" s="84" t="s">
        <v>206</v>
      </c>
      <c r="I63" s="84" t="s">
        <v>188</v>
      </c>
      <c r="J63" s="84" t="s">
        <v>189</v>
      </c>
      <c r="K63" s="84" t="s">
        <v>152</v>
      </c>
      <c r="L63" s="86">
        <v>30176.63</v>
      </c>
      <c r="M63" s="84">
        <f>VLOOKUP(L63,'2022 Data from MFR I-4'!Y63:Z805,2)</f>
        <v>2012</v>
      </c>
      <c r="N63" s="84" t="str">
        <f>VLOOKUP(L63,'2022 Data from MFR I-4'!$AB$2:$AC$744,2)</f>
        <v>39201</v>
      </c>
      <c r="O63" s="104">
        <f t="shared" si="1"/>
        <v>30176.63</v>
      </c>
      <c r="P63" s="104">
        <f t="shared" si="1"/>
        <v>0</v>
      </c>
      <c r="Q63" s="104">
        <f t="shared" si="1"/>
        <v>0</v>
      </c>
      <c r="T63" s="102">
        <f t="shared" si="5"/>
        <v>335366.48</v>
      </c>
      <c r="U63" s="101">
        <f t="shared" si="6"/>
        <v>2011</v>
      </c>
      <c r="V63" s="102">
        <f t="shared" si="4"/>
        <v>226441.52000000002</v>
      </c>
      <c r="W63" s="102">
        <f t="shared" si="2"/>
        <v>108924.96</v>
      </c>
      <c r="X63" s="102">
        <f t="shared" si="2"/>
        <v>0</v>
      </c>
    </row>
    <row r="64" spans="1:24" x14ac:dyDescent="0.15">
      <c r="A64" s="84" t="s">
        <v>281</v>
      </c>
      <c r="B64" s="84">
        <v>2024</v>
      </c>
      <c r="C64" s="84" t="s">
        <v>147</v>
      </c>
      <c r="D64" s="87">
        <v>41760</v>
      </c>
      <c r="E64" s="87">
        <v>41760</v>
      </c>
      <c r="F64" s="85">
        <v>120514</v>
      </c>
      <c r="G64" s="84" t="s">
        <v>187</v>
      </c>
      <c r="H64" s="84" t="s">
        <v>196</v>
      </c>
      <c r="I64" s="84" t="s">
        <v>188</v>
      </c>
      <c r="J64" s="84" t="s">
        <v>189</v>
      </c>
      <c r="K64" s="84" t="s">
        <v>152</v>
      </c>
      <c r="L64" s="86">
        <v>35397.22</v>
      </c>
      <c r="M64" s="84">
        <f>VLOOKUP(L64,'2022 Data from MFR I-4'!Y64:Z806,2)</f>
        <v>2013</v>
      </c>
      <c r="N64" s="84" t="str">
        <f>VLOOKUP(L64,'2022 Data from MFR I-4'!$AB$2:$AC$744,2)</f>
        <v>39202</v>
      </c>
      <c r="O64" s="104">
        <f t="shared" si="1"/>
        <v>0</v>
      </c>
      <c r="P64" s="104">
        <f t="shared" si="1"/>
        <v>35397.22</v>
      </c>
      <c r="Q64" s="104">
        <f t="shared" si="1"/>
        <v>0</v>
      </c>
      <c r="T64" s="102">
        <f t="shared" si="5"/>
        <v>74427.760000000009</v>
      </c>
      <c r="U64" s="101">
        <f t="shared" si="6"/>
        <v>2012</v>
      </c>
      <c r="V64" s="102">
        <f t="shared" si="4"/>
        <v>34999.590000000004</v>
      </c>
      <c r="W64" s="102">
        <f t="shared" si="2"/>
        <v>39428.17</v>
      </c>
      <c r="X64" s="102">
        <f t="shared" si="2"/>
        <v>0</v>
      </c>
    </row>
    <row r="65" spans="1:25" x14ac:dyDescent="0.15">
      <c r="A65" s="84" t="s">
        <v>282</v>
      </c>
      <c r="B65" s="84">
        <v>2024</v>
      </c>
      <c r="C65" s="84" t="s">
        <v>147</v>
      </c>
      <c r="D65" s="87">
        <v>41760</v>
      </c>
      <c r="E65" s="87">
        <v>41760</v>
      </c>
      <c r="F65" s="85">
        <v>98716</v>
      </c>
      <c r="G65" s="84" t="s">
        <v>187</v>
      </c>
      <c r="H65" s="84" t="s">
        <v>198</v>
      </c>
      <c r="I65" s="84" t="s">
        <v>188</v>
      </c>
      <c r="J65" s="84" t="s">
        <v>189</v>
      </c>
      <c r="K65" s="84" t="s">
        <v>152</v>
      </c>
      <c r="L65" s="86">
        <v>34626.090000000004</v>
      </c>
      <c r="M65" s="84">
        <f>VLOOKUP(L65,'2022 Data from MFR I-4'!Y65:Z807,2)</f>
        <v>2013</v>
      </c>
      <c r="N65" s="84" t="str">
        <f>VLOOKUP(L65,'2022 Data from MFR I-4'!$AB$2:$AC$744,2)</f>
        <v>39201</v>
      </c>
      <c r="O65" s="104">
        <f t="shared" si="1"/>
        <v>34626.090000000004</v>
      </c>
      <c r="P65" s="104">
        <f t="shared" si="1"/>
        <v>0</v>
      </c>
      <c r="Q65" s="104">
        <f t="shared" si="1"/>
        <v>0</v>
      </c>
      <c r="T65" s="102">
        <f t="shared" si="5"/>
        <v>596752.86999999988</v>
      </c>
      <c r="U65" s="101">
        <f t="shared" si="6"/>
        <v>2013</v>
      </c>
      <c r="V65" s="102">
        <f t="shared" si="4"/>
        <v>296618.53000000003</v>
      </c>
      <c r="W65" s="102">
        <f t="shared" si="2"/>
        <v>300134.34000000003</v>
      </c>
      <c r="X65" s="102">
        <f t="shared" si="2"/>
        <v>0</v>
      </c>
    </row>
    <row r="66" spans="1:25" x14ac:dyDescent="0.15">
      <c r="A66" s="84" t="s">
        <v>283</v>
      </c>
      <c r="B66" s="84">
        <v>2024</v>
      </c>
      <c r="C66" s="84" t="s">
        <v>147</v>
      </c>
      <c r="D66" s="87">
        <v>41760</v>
      </c>
      <c r="E66" s="87">
        <v>41760</v>
      </c>
      <c r="F66" s="85">
        <v>114920</v>
      </c>
      <c r="G66" s="84" t="s">
        <v>163</v>
      </c>
      <c r="H66" s="84" t="s">
        <v>154</v>
      </c>
      <c r="I66" s="84" t="s">
        <v>165</v>
      </c>
      <c r="J66" s="84" t="s">
        <v>166</v>
      </c>
      <c r="K66" s="84" t="s">
        <v>152</v>
      </c>
      <c r="L66" s="86">
        <v>38207.71</v>
      </c>
      <c r="M66" s="84">
        <f>VLOOKUP(L66,'2022 Data from MFR I-4'!Y66:Z808,2)</f>
        <v>2011</v>
      </c>
      <c r="N66" s="84" t="str">
        <f>VLOOKUP(L66,'2022 Data from MFR I-4'!$AB$2:$AC$744,2)</f>
        <v>39202</v>
      </c>
      <c r="O66" s="104">
        <f t="shared" si="1"/>
        <v>0</v>
      </c>
      <c r="P66" s="104">
        <f t="shared" si="1"/>
        <v>38207.71</v>
      </c>
      <c r="Q66" s="104">
        <f t="shared" si="1"/>
        <v>0</v>
      </c>
      <c r="T66" s="102">
        <f t="shared" si="5"/>
        <v>108540.39</v>
      </c>
      <c r="U66" s="101">
        <f t="shared" si="6"/>
        <v>2014</v>
      </c>
      <c r="V66" s="102">
        <f t="shared" si="4"/>
        <v>0</v>
      </c>
      <c r="W66" s="102">
        <f t="shared" si="2"/>
        <v>108540.39</v>
      </c>
      <c r="X66" s="102">
        <f t="shared" si="2"/>
        <v>0</v>
      </c>
    </row>
    <row r="67" spans="1:25" x14ac:dyDescent="0.15">
      <c r="A67" s="84" t="s">
        <v>284</v>
      </c>
      <c r="B67" s="84">
        <v>2024</v>
      </c>
      <c r="C67" s="84" t="s">
        <v>147</v>
      </c>
      <c r="D67" s="87">
        <v>41760</v>
      </c>
      <c r="E67" s="87">
        <v>41760</v>
      </c>
      <c r="F67" s="85">
        <v>138698</v>
      </c>
      <c r="G67" s="84" t="s">
        <v>215</v>
      </c>
      <c r="H67" s="84" t="s">
        <v>260</v>
      </c>
      <c r="I67" s="84" t="s">
        <v>216</v>
      </c>
      <c r="J67" s="84" t="s">
        <v>217</v>
      </c>
      <c r="K67" s="84" t="s">
        <v>152</v>
      </c>
      <c r="L67" s="86">
        <v>34895.590000000004</v>
      </c>
      <c r="M67" s="84">
        <f>VLOOKUP(L67,'2022 Data from MFR I-4'!Y67:Z809,2)</f>
        <v>2011</v>
      </c>
      <c r="N67" s="84" t="str">
        <f>VLOOKUP(L67,'2022 Data from MFR I-4'!$AB$2:$AC$744,2)</f>
        <v>39201</v>
      </c>
      <c r="O67" s="104">
        <f t="shared" ref="O67:Q94" si="7">+IF($N67=O$1,$L67,0)</f>
        <v>34895.590000000004</v>
      </c>
      <c r="P67" s="104">
        <f t="shared" si="7"/>
        <v>0</v>
      </c>
      <c r="Q67" s="104">
        <f t="shared" si="7"/>
        <v>0</v>
      </c>
      <c r="T67" s="150">
        <f>SUM(T56:T66)</f>
        <v>1706817.0299999998</v>
      </c>
      <c r="U67" s="150" t="s">
        <v>3672</v>
      </c>
      <c r="V67" s="150">
        <f>SUM(V56:V66)</f>
        <v>975145.69000000006</v>
      </c>
      <c r="W67" s="150">
        <f>SUM(W56:W66)</f>
        <v>731671.34</v>
      </c>
      <c r="X67" s="150">
        <f>SUM(X56:X66)</f>
        <v>0</v>
      </c>
      <c r="Y67" s="103">
        <f>SUM(V67:X67)</f>
        <v>1706817.03</v>
      </c>
    </row>
    <row r="68" spans="1:25" x14ac:dyDescent="0.15">
      <c r="A68" s="84" t="s">
        <v>285</v>
      </c>
      <c r="B68" s="84">
        <v>2024</v>
      </c>
      <c r="C68" s="84" t="s">
        <v>147</v>
      </c>
      <c r="D68" s="87">
        <v>41760</v>
      </c>
      <c r="E68" s="87">
        <v>41760</v>
      </c>
      <c r="F68" s="85">
        <v>85999</v>
      </c>
      <c r="G68" s="84" t="s">
        <v>215</v>
      </c>
      <c r="H68" s="84" t="s">
        <v>260</v>
      </c>
      <c r="I68" s="84" t="s">
        <v>216</v>
      </c>
      <c r="J68" s="84" t="s">
        <v>217</v>
      </c>
      <c r="K68" s="84" t="s">
        <v>152</v>
      </c>
      <c r="L68" s="86">
        <v>30079.83</v>
      </c>
      <c r="M68" s="84">
        <f>VLOOKUP(L68,'2022 Data from MFR I-4'!Y68:Z810,2)</f>
        <v>2011</v>
      </c>
      <c r="N68" s="84" t="str">
        <f>VLOOKUP(L68,'2022 Data from MFR I-4'!$AB$2:$AC$744,2)</f>
        <v>39201</v>
      </c>
      <c r="O68" s="104">
        <f t="shared" si="7"/>
        <v>30079.83</v>
      </c>
      <c r="P68" s="104">
        <f t="shared" si="7"/>
        <v>0</v>
      </c>
      <c r="Q68" s="104">
        <f t="shared" si="7"/>
        <v>0</v>
      </c>
      <c r="T68" s="100">
        <f>+T67-T55</f>
        <v>0</v>
      </c>
      <c r="U68" s="101"/>
    </row>
    <row r="69" spans="1:25" x14ac:dyDescent="0.15">
      <c r="A69" s="84" t="s">
        <v>286</v>
      </c>
      <c r="B69" s="84">
        <v>2024</v>
      </c>
      <c r="C69" s="84" t="s">
        <v>147</v>
      </c>
      <c r="D69" s="87">
        <v>41760</v>
      </c>
      <c r="E69" s="87">
        <v>41760</v>
      </c>
      <c r="F69" s="85">
        <v>131028</v>
      </c>
      <c r="G69" s="84" t="s">
        <v>163</v>
      </c>
      <c r="H69" s="84" t="s">
        <v>221</v>
      </c>
      <c r="I69" s="84" t="s">
        <v>165</v>
      </c>
      <c r="J69" s="84" t="s">
        <v>166</v>
      </c>
      <c r="K69" s="84" t="s">
        <v>152</v>
      </c>
      <c r="L69" s="86">
        <v>41245.879999999997</v>
      </c>
      <c r="M69" s="84">
        <f>VLOOKUP(L69,'2022 Data from MFR I-4'!Y69:Z811,2)</f>
        <v>2013</v>
      </c>
      <c r="N69" s="84" t="str">
        <f>VLOOKUP(L69,'2022 Data from MFR I-4'!$AB$2:$AC$744,2)</f>
        <v>39201</v>
      </c>
      <c r="O69" s="104">
        <f t="shared" si="7"/>
        <v>41245.879999999997</v>
      </c>
      <c r="P69" s="104">
        <f t="shared" si="7"/>
        <v>0</v>
      </c>
      <c r="Q69" s="104">
        <f t="shared" si="7"/>
        <v>0</v>
      </c>
    </row>
    <row r="70" spans="1:25" x14ac:dyDescent="0.15">
      <c r="A70" s="84" t="s">
        <v>287</v>
      </c>
      <c r="B70" s="84">
        <v>2024</v>
      </c>
      <c r="C70" s="84" t="s">
        <v>147</v>
      </c>
      <c r="D70" s="87">
        <v>41760</v>
      </c>
      <c r="E70" s="87">
        <v>41760</v>
      </c>
      <c r="F70" s="85">
        <v>99847</v>
      </c>
      <c r="G70" s="84" t="s">
        <v>157</v>
      </c>
      <c r="H70" s="84" t="s">
        <v>185</v>
      </c>
      <c r="I70" s="84" t="s">
        <v>159</v>
      </c>
      <c r="J70" s="84" t="s">
        <v>160</v>
      </c>
      <c r="K70" s="84" t="s">
        <v>152</v>
      </c>
      <c r="L70" s="86">
        <v>29564.31</v>
      </c>
      <c r="M70" s="84">
        <f>VLOOKUP(L70,'2022 Data from MFR I-4'!Y70:Z812,2)</f>
        <v>2012</v>
      </c>
      <c r="N70" s="84" t="str">
        <f>VLOOKUP(L70,'2022 Data from MFR I-4'!$AB$2:$AC$744,2)</f>
        <v>39201</v>
      </c>
      <c r="O70" s="104">
        <f t="shared" si="7"/>
        <v>29564.31</v>
      </c>
      <c r="P70" s="104">
        <f t="shared" si="7"/>
        <v>0</v>
      </c>
      <c r="Q70" s="104">
        <f t="shared" si="7"/>
        <v>0</v>
      </c>
      <c r="T70" s="107" t="s">
        <v>3681</v>
      </c>
      <c r="U70" s="106">
        <v>0.11</v>
      </c>
      <c r="V70" s="103">
        <f>+V67*$U70</f>
        <v>107266.02590000001</v>
      </c>
      <c r="W70" s="103">
        <f>+W67*$U70</f>
        <v>80483.847399999999</v>
      </c>
    </row>
    <row r="71" spans="1:25" x14ac:dyDescent="0.15">
      <c r="A71" s="84" t="s">
        <v>288</v>
      </c>
      <c r="B71" s="84">
        <v>2024</v>
      </c>
      <c r="C71" s="84" t="s">
        <v>147</v>
      </c>
      <c r="D71" s="87">
        <v>41760</v>
      </c>
      <c r="E71" s="87">
        <v>41760</v>
      </c>
      <c r="F71" s="85">
        <v>122319</v>
      </c>
      <c r="G71" s="84" t="s">
        <v>157</v>
      </c>
      <c r="H71" s="84" t="s">
        <v>185</v>
      </c>
      <c r="I71" s="84" t="s">
        <v>159</v>
      </c>
      <c r="J71" s="84" t="s">
        <v>160</v>
      </c>
      <c r="K71" s="84" t="s">
        <v>152</v>
      </c>
      <c r="L71" s="86">
        <v>29564.31</v>
      </c>
      <c r="M71" s="84">
        <f>VLOOKUP(L71,'2022 Data from MFR I-4'!Y71:Z813,2)</f>
        <v>2012</v>
      </c>
      <c r="N71" s="84" t="str">
        <f>VLOOKUP(L71,'2022 Data from MFR I-4'!$AB$2:$AC$744,2)</f>
        <v>39201</v>
      </c>
      <c r="O71" s="104">
        <f t="shared" si="7"/>
        <v>29564.31</v>
      </c>
      <c r="P71" s="104">
        <f t="shared" si="7"/>
        <v>0</v>
      </c>
      <c r="Q71" s="104">
        <f t="shared" si="7"/>
        <v>0</v>
      </c>
      <c r="U71" s="107" t="s">
        <v>3678</v>
      </c>
      <c r="V71" s="103">
        <v>84798</v>
      </c>
      <c r="W71" s="84">
        <v>0</v>
      </c>
    </row>
    <row r="72" spans="1:25" x14ac:dyDescent="0.15">
      <c r="A72" s="84" t="s">
        <v>289</v>
      </c>
      <c r="B72" s="84">
        <v>2024</v>
      </c>
      <c r="C72" s="84" t="s">
        <v>147</v>
      </c>
      <c r="D72" s="87">
        <v>41760</v>
      </c>
      <c r="E72" s="87">
        <v>41760</v>
      </c>
      <c r="F72" s="85">
        <v>111576</v>
      </c>
      <c r="G72" s="84" t="s">
        <v>200</v>
      </c>
      <c r="H72" s="84" t="s">
        <v>185</v>
      </c>
      <c r="I72" s="84" t="s">
        <v>202</v>
      </c>
      <c r="J72" s="84" t="s">
        <v>203</v>
      </c>
      <c r="K72" s="84" t="s">
        <v>152</v>
      </c>
      <c r="L72" s="86">
        <v>29564.31</v>
      </c>
      <c r="M72" s="84">
        <f>VLOOKUP(L72,'2022 Data from MFR I-4'!Y72:Z814,2)</f>
        <v>2012</v>
      </c>
      <c r="N72" s="84" t="str">
        <f>VLOOKUP(L72,'2022 Data from MFR I-4'!$AB$2:$AC$744,2)</f>
        <v>39201</v>
      </c>
      <c r="O72" s="104">
        <f t="shared" si="7"/>
        <v>29564.31</v>
      </c>
      <c r="P72" s="104">
        <f t="shared" si="7"/>
        <v>0</v>
      </c>
      <c r="Q72" s="104">
        <f t="shared" si="7"/>
        <v>0</v>
      </c>
      <c r="U72" s="107" t="s">
        <v>3680</v>
      </c>
      <c r="V72" s="110">
        <f>+V70-V71</f>
        <v>22468.025900000008</v>
      </c>
      <c r="W72" s="110">
        <f t="shared" ref="W72" si="8">+W70-W71</f>
        <v>80483.847399999999</v>
      </c>
      <c r="X72" s="110">
        <f t="shared" ref="X72" si="9">+X70-X71</f>
        <v>0</v>
      </c>
      <c r="Y72" s="111">
        <f>SUM(V72:X72)</f>
        <v>102951.87330000001</v>
      </c>
    </row>
    <row r="73" spans="1:25" x14ac:dyDescent="0.15">
      <c r="A73" s="84" t="s">
        <v>290</v>
      </c>
      <c r="B73" s="84">
        <v>2024</v>
      </c>
      <c r="C73" s="84" t="s">
        <v>147</v>
      </c>
      <c r="D73" s="87">
        <v>41760</v>
      </c>
      <c r="E73" s="87">
        <v>41760</v>
      </c>
      <c r="F73" s="85">
        <v>109680</v>
      </c>
      <c r="G73" s="84" t="s">
        <v>157</v>
      </c>
      <c r="H73" s="84" t="s">
        <v>198</v>
      </c>
      <c r="I73" s="84" t="s">
        <v>159</v>
      </c>
      <c r="J73" s="84" t="s">
        <v>160</v>
      </c>
      <c r="K73" s="84" t="s">
        <v>152</v>
      </c>
      <c r="L73" s="86">
        <v>33415.78</v>
      </c>
      <c r="M73" s="84">
        <f>VLOOKUP(L73,'2022 Data from MFR I-4'!Y73:Z815,2)</f>
        <v>2013</v>
      </c>
      <c r="N73" s="84" t="str">
        <f>VLOOKUP(L73,'2022 Data from MFR I-4'!$AB$2:$AC$744,2)</f>
        <v>39201</v>
      </c>
      <c r="O73" s="104">
        <f t="shared" si="7"/>
        <v>33415.78</v>
      </c>
      <c r="P73" s="104">
        <f t="shared" si="7"/>
        <v>0</v>
      </c>
      <c r="Q73" s="104">
        <f t="shared" si="7"/>
        <v>0</v>
      </c>
    </row>
    <row r="74" spans="1:25" x14ac:dyDescent="0.15">
      <c r="A74" s="84" t="s">
        <v>291</v>
      </c>
      <c r="B74" s="84">
        <v>2024</v>
      </c>
      <c r="C74" s="84" t="s">
        <v>147</v>
      </c>
      <c r="D74" s="87">
        <v>41760</v>
      </c>
      <c r="E74" s="87">
        <v>41760</v>
      </c>
      <c r="F74" s="85">
        <v>92267</v>
      </c>
      <c r="G74" s="84" t="s">
        <v>157</v>
      </c>
      <c r="H74" s="84" t="s">
        <v>221</v>
      </c>
      <c r="I74" s="84" t="s">
        <v>159</v>
      </c>
      <c r="J74" s="84" t="s">
        <v>160</v>
      </c>
      <c r="K74" s="84" t="s">
        <v>152</v>
      </c>
      <c r="L74" s="86">
        <v>39701.56</v>
      </c>
      <c r="M74" s="84">
        <f>VLOOKUP(L74,'2022 Data from MFR I-4'!Y74:Z816,2)</f>
        <v>2013</v>
      </c>
      <c r="N74" s="84" t="str">
        <f>VLOOKUP(L74,'2022 Data from MFR I-4'!$AB$2:$AC$744,2)</f>
        <v>39201</v>
      </c>
      <c r="O74" s="104">
        <f t="shared" si="7"/>
        <v>39701.56</v>
      </c>
      <c r="P74" s="104">
        <f t="shared" si="7"/>
        <v>0</v>
      </c>
      <c r="Q74" s="104">
        <f t="shared" si="7"/>
        <v>0</v>
      </c>
    </row>
    <row r="75" spans="1:25" x14ac:dyDescent="0.15">
      <c r="A75" s="84" t="s">
        <v>292</v>
      </c>
      <c r="B75" s="84">
        <v>2024</v>
      </c>
      <c r="C75" s="84" t="s">
        <v>147</v>
      </c>
      <c r="D75" s="87">
        <v>41760</v>
      </c>
      <c r="E75" s="87">
        <v>41760</v>
      </c>
      <c r="F75" s="85">
        <v>133656</v>
      </c>
      <c r="G75" s="84" t="s">
        <v>169</v>
      </c>
      <c r="H75" s="84" t="s">
        <v>238</v>
      </c>
      <c r="I75" s="84" t="s">
        <v>171</v>
      </c>
      <c r="J75" s="84" t="s">
        <v>172</v>
      </c>
      <c r="K75" s="84" t="s">
        <v>152</v>
      </c>
      <c r="L75" s="86">
        <v>37252.11</v>
      </c>
      <c r="M75" s="84">
        <f>VLOOKUP(L75,'2022 Data from MFR I-4'!Y75:Z817,2)</f>
        <v>2010</v>
      </c>
      <c r="N75" s="84" t="str">
        <f>VLOOKUP(L75,'2022 Data from MFR I-4'!$AB$2:$AC$744,2)</f>
        <v>39202</v>
      </c>
      <c r="O75" s="104">
        <f t="shared" si="7"/>
        <v>0</v>
      </c>
      <c r="P75" s="104">
        <f t="shared" si="7"/>
        <v>37252.11</v>
      </c>
      <c r="Q75" s="104">
        <f t="shared" si="7"/>
        <v>0</v>
      </c>
    </row>
    <row r="76" spans="1:25" x14ac:dyDescent="0.15">
      <c r="A76" s="84" t="s">
        <v>293</v>
      </c>
      <c r="B76" s="84">
        <v>2024</v>
      </c>
      <c r="C76" s="84" t="s">
        <v>147</v>
      </c>
      <c r="D76" s="87">
        <v>41760</v>
      </c>
      <c r="E76" s="87">
        <v>41760</v>
      </c>
      <c r="F76" s="85">
        <v>137994</v>
      </c>
      <c r="G76" s="84" t="s">
        <v>174</v>
      </c>
      <c r="H76" s="84" t="s">
        <v>294</v>
      </c>
      <c r="I76" s="84" t="s">
        <v>175</v>
      </c>
      <c r="J76" s="84" t="s">
        <v>176</v>
      </c>
      <c r="K76" s="84" t="s">
        <v>152</v>
      </c>
      <c r="L76" s="86">
        <v>25946.100000000002</v>
      </c>
      <c r="M76" s="84">
        <f>VLOOKUP(L76,'2022 Data from MFR I-4'!Y76:Z818,2)</f>
        <v>2002</v>
      </c>
      <c r="N76" s="84" t="str">
        <f>VLOOKUP(L76,'2022 Data from MFR I-4'!$AB$2:$AC$744,2)</f>
        <v>39202</v>
      </c>
      <c r="O76" s="104">
        <f t="shared" si="7"/>
        <v>0</v>
      </c>
      <c r="P76" s="104">
        <f t="shared" si="7"/>
        <v>25946.100000000002</v>
      </c>
      <c r="Q76" s="104">
        <f t="shared" si="7"/>
        <v>0</v>
      </c>
    </row>
    <row r="77" spans="1:25" x14ac:dyDescent="0.15">
      <c r="A77" s="84" t="s">
        <v>295</v>
      </c>
      <c r="B77" s="84">
        <v>2024</v>
      </c>
      <c r="C77" s="84" t="s">
        <v>147</v>
      </c>
      <c r="D77" s="87">
        <v>41760</v>
      </c>
      <c r="E77" s="87">
        <v>41760</v>
      </c>
      <c r="F77" s="85">
        <v>63519</v>
      </c>
      <c r="G77" s="84" t="s">
        <v>174</v>
      </c>
      <c r="H77" s="84" t="s">
        <v>296</v>
      </c>
      <c r="I77" s="84" t="s">
        <v>175</v>
      </c>
      <c r="J77" s="84" t="s">
        <v>176</v>
      </c>
      <c r="K77" s="84" t="s">
        <v>152</v>
      </c>
      <c r="L77" s="86">
        <v>60003.380000000005</v>
      </c>
      <c r="M77" s="84">
        <f>VLOOKUP(L77,'2022 Data from MFR I-4'!Y77:Z819,2)</f>
        <v>2011</v>
      </c>
      <c r="N77" s="84" t="str">
        <f>VLOOKUP(L77,'2022 Data from MFR I-4'!$AB$2:$AC$744,2)</f>
        <v>39202</v>
      </c>
      <c r="O77" s="104">
        <f t="shared" si="7"/>
        <v>0</v>
      </c>
      <c r="P77" s="104">
        <f t="shared" si="7"/>
        <v>60003.380000000005</v>
      </c>
      <c r="Q77" s="104">
        <f t="shared" si="7"/>
        <v>0</v>
      </c>
    </row>
    <row r="78" spans="1:25" x14ac:dyDescent="0.15">
      <c r="A78" s="84" t="s">
        <v>297</v>
      </c>
      <c r="B78" s="84">
        <v>2024</v>
      </c>
      <c r="C78" s="84" t="s">
        <v>147</v>
      </c>
      <c r="D78" s="87">
        <v>41760</v>
      </c>
      <c r="E78" s="87">
        <v>41760</v>
      </c>
      <c r="F78" s="85">
        <v>133664</v>
      </c>
      <c r="G78" s="84" t="s">
        <v>174</v>
      </c>
      <c r="H78" s="84" t="s">
        <v>221</v>
      </c>
      <c r="I78" s="84" t="s">
        <v>175</v>
      </c>
      <c r="J78" s="84" t="s">
        <v>176</v>
      </c>
      <c r="K78" s="84" t="s">
        <v>152</v>
      </c>
      <c r="L78" s="86">
        <v>38882.129999999997</v>
      </c>
      <c r="M78" s="84">
        <f>VLOOKUP(L78,'2022 Data from MFR I-4'!Y78:Z820,2)</f>
        <v>2013</v>
      </c>
      <c r="N78" s="84" t="str">
        <f>VLOOKUP(L78,'2022 Data from MFR I-4'!$AB$2:$AC$744,2)</f>
        <v>39202</v>
      </c>
      <c r="O78" s="104">
        <f t="shared" si="7"/>
        <v>0</v>
      </c>
      <c r="P78" s="104">
        <f t="shared" si="7"/>
        <v>38882.129999999997</v>
      </c>
      <c r="Q78" s="104">
        <f t="shared" si="7"/>
        <v>0</v>
      </c>
    </row>
    <row r="79" spans="1:25" x14ac:dyDescent="0.15">
      <c r="A79" s="84" t="s">
        <v>298</v>
      </c>
      <c r="B79" s="84">
        <v>2024</v>
      </c>
      <c r="C79" s="84" t="s">
        <v>147</v>
      </c>
      <c r="D79" s="87">
        <v>41760</v>
      </c>
      <c r="E79" s="87">
        <v>41760</v>
      </c>
      <c r="F79" s="85">
        <v>125710</v>
      </c>
      <c r="G79" s="84" t="s">
        <v>215</v>
      </c>
      <c r="H79" s="84" t="s">
        <v>299</v>
      </c>
      <c r="I79" s="84" t="s">
        <v>216</v>
      </c>
      <c r="J79" s="84" t="s">
        <v>217</v>
      </c>
      <c r="K79" s="84" t="s">
        <v>152</v>
      </c>
      <c r="L79" s="86">
        <v>54852.12</v>
      </c>
      <c r="M79" s="84">
        <f>VLOOKUP(L79,'2022 Data from MFR I-4'!Y79:Z821,2)</f>
        <v>2011</v>
      </c>
      <c r="N79" s="84" t="str">
        <f>VLOOKUP(L79,'2022 Data from MFR I-4'!$AB$2:$AC$744,2)</f>
        <v>39202</v>
      </c>
      <c r="O79" s="104">
        <f t="shared" si="7"/>
        <v>0</v>
      </c>
      <c r="P79" s="104">
        <f t="shared" si="7"/>
        <v>54852.12</v>
      </c>
      <c r="Q79" s="104">
        <f t="shared" si="7"/>
        <v>0</v>
      </c>
    </row>
    <row r="80" spans="1:25" x14ac:dyDescent="0.15">
      <c r="A80" s="84" t="s">
        <v>300</v>
      </c>
      <c r="B80" s="84">
        <v>2024</v>
      </c>
      <c r="C80" s="84" t="s">
        <v>147</v>
      </c>
      <c r="D80" s="87">
        <v>41760</v>
      </c>
      <c r="E80" s="87">
        <v>41760</v>
      </c>
      <c r="F80" s="85">
        <v>136569</v>
      </c>
      <c r="G80" s="84" t="s">
        <v>215</v>
      </c>
      <c r="H80" s="84" t="s">
        <v>301</v>
      </c>
      <c r="I80" s="84" t="s">
        <v>216</v>
      </c>
      <c r="J80" s="84" t="s">
        <v>217</v>
      </c>
      <c r="K80" s="84" t="s">
        <v>152</v>
      </c>
      <c r="L80" s="86">
        <v>60426.06</v>
      </c>
      <c r="M80" s="84">
        <f>VLOOKUP(L80,'2022 Data from MFR I-4'!Y80:Z822,2)</f>
        <v>2013</v>
      </c>
      <c r="N80" s="84" t="str">
        <f>VLOOKUP(L80,'2022 Data from MFR I-4'!$AB$2:$AC$744,2)</f>
        <v>39202</v>
      </c>
      <c r="O80" s="104">
        <f t="shared" si="7"/>
        <v>0</v>
      </c>
      <c r="P80" s="104">
        <f t="shared" si="7"/>
        <v>60426.06</v>
      </c>
      <c r="Q80" s="104">
        <f t="shared" si="7"/>
        <v>0</v>
      </c>
    </row>
    <row r="81" spans="1:24" x14ac:dyDescent="0.15">
      <c r="A81" s="84" t="s">
        <v>302</v>
      </c>
      <c r="B81" s="84">
        <v>2024</v>
      </c>
      <c r="C81" s="84" t="s">
        <v>147</v>
      </c>
      <c r="D81" s="87">
        <v>41760</v>
      </c>
      <c r="E81" s="87">
        <v>41760</v>
      </c>
      <c r="F81" s="85">
        <v>28580</v>
      </c>
      <c r="G81" s="84" t="s">
        <v>192</v>
      </c>
      <c r="H81" s="84" t="s">
        <v>303</v>
      </c>
      <c r="I81" s="84" t="s">
        <v>193</v>
      </c>
      <c r="J81" s="84" t="s">
        <v>194</v>
      </c>
      <c r="K81" s="84" t="s">
        <v>152</v>
      </c>
      <c r="L81" s="86">
        <v>28303.89</v>
      </c>
      <c r="M81" s="84">
        <f>VLOOKUP(L81,'2022 Data from MFR I-4'!Y81:Z823,2)</f>
        <v>1999</v>
      </c>
      <c r="N81" s="84" t="str">
        <f>VLOOKUP(L81,'2022 Data from MFR I-4'!$AB$2:$AC$744,2)</f>
        <v>39202</v>
      </c>
      <c r="O81" s="104">
        <f t="shared" si="7"/>
        <v>0</v>
      </c>
      <c r="P81" s="104">
        <f t="shared" si="7"/>
        <v>28303.89</v>
      </c>
      <c r="Q81" s="104">
        <f t="shared" si="7"/>
        <v>0</v>
      </c>
    </row>
    <row r="82" spans="1:24" x14ac:dyDescent="0.15">
      <c r="A82" s="84" t="s">
        <v>304</v>
      </c>
      <c r="B82" s="84">
        <v>2024</v>
      </c>
      <c r="C82" s="84" t="s">
        <v>147</v>
      </c>
      <c r="D82" s="87">
        <v>41760</v>
      </c>
      <c r="E82" s="87">
        <v>41760</v>
      </c>
      <c r="F82" s="85">
        <v>116455</v>
      </c>
      <c r="G82" s="84" t="s">
        <v>215</v>
      </c>
      <c r="H82" s="84" t="s">
        <v>305</v>
      </c>
      <c r="I82" s="84" t="s">
        <v>216</v>
      </c>
      <c r="J82" s="84" t="s">
        <v>217</v>
      </c>
      <c r="K82" s="84" t="s">
        <v>152</v>
      </c>
      <c r="L82" s="86">
        <v>63422.73</v>
      </c>
      <c r="M82" s="84">
        <f>VLOOKUP(L82,'2022 Data from MFR I-4'!Y82:Z824,2)</f>
        <v>2006</v>
      </c>
      <c r="N82" s="84" t="str">
        <f>VLOOKUP(L82,'2022 Data from MFR I-4'!$AB$2:$AC$744,2)</f>
        <v>39205</v>
      </c>
      <c r="O82" s="104">
        <f t="shared" si="7"/>
        <v>0</v>
      </c>
      <c r="P82" s="104">
        <f t="shared" si="7"/>
        <v>0</v>
      </c>
      <c r="Q82" s="104">
        <f t="shared" si="7"/>
        <v>63422.73</v>
      </c>
    </row>
    <row r="83" spans="1:24" x14ac:dyDescent="0.15">
      <c r="A83" s="84" t="s">
        <v>306</v>
      </c>
      <c r="B83" s="84">
        <v>2024</v>
      </c>
      <c r="C83" s="84" t="s">
        <v>147</v>
      </c>
      <c r="D83" s="87">
        <v>41760</v>
      </c>
      <c r="E83" s="87">
        <v>41760</v>
      </c>
      <c r="F83" s="85">
        <v>70065</v>
      </c>
      <c r="G83" s="84" t="s">
        <v>163</v>
      </c>
      <c r="H83" s="84" t="s">
        <v>307</v>
      </c>
      <c r="I83" s="84" t="s">
        <v>165</v>
      </c>
      <c r="J83" s="84" t="s">
        <v>166</v>
      </c>
      <c r="K83" s="84" t="s">
        <v>152</v>
      </c>
      <c r="L83" s="86">
        <v>67792.77</v>
      </c>
      <c r="M83" s="84">
        <f>VLOOKUP(L83,'2022 Data from MFR I-4'!Y83:Z825,2)</f>
        <v>2013</v>
      </c>
      <c r="N83" s="84" t="str">
        <f>VLOOKUP(L83,'2022 Data from MFR I-4'!$AB$2:$AC$744,2)</f>
        <v>39205</v>
      </c>
      <c r="O83" s="104">
        <f t="shared" si="7"/>
        <v>0</v>
      </c>
      <c r="P83" s="104">
        <f t="shared" si="7"/>
        <v>0</v>
      </c>
      <c r="Q83" s="104">
        <f t="shared" si="7"/>
        <v>67792.77</v>
      </c>
    </row>
    <row r="84" spans="1:24" x14ac:dyDescent="0.15">
      <c r="A84" s="84" t="s">
        <v>308</v>
      </c>
      <c r="B84" s="84">
        <v>2024</v>
      </c>
      <c r="C84" s="84" t="s">
        <v>147</v>
      </c>
      <c r="D84" s="87">
        <v>41760</v>
      </c>
      <c r="E84" s="87">
        <v>41760</v>
      </c>
      <c r="F84" s="85">
        <v>71726</v>
      </c>
      <c r="G84" s="84" t="s">
        <v>157</v>
      </c>
      <c r="H84" s="84" t="s">
        <v>309</v>
      </c>
      <c r="I84" s="84" t="s">
        <v>159</v>
      </c>
      <c r="J84" s="84" t="s">
        <v>160</v>
      </c>
      <c r="K84" s="84" t="s">
        <v>152</v>
      </c>
      <c r="L84" s="86">
        <v>59113.3</v>
      </c>
      <c r="M84" s="84">
        <f>VLOOKUP(L84,'2022 Data from MFR I-4'!Y84:Z826,2)</f>
        <v>2012</v>
      </c>
      <c r="N84" s="84" t="str">
        <f>VLOOKUP(L84,'2022 Data from MFR I-4'!$AB$2:$AC$744,2)</f>
        <v>39202</v>
      </c>
      <c r="O84" s="104">
        <f t="shared" si="7"/>
        <v>0</v>
      </c>
      <c r="P84" s="104">
        <f t="shared" si="7"/>
        <v>59113.3</v>
      </c>
      <c r="Q84" s="104">
        <f t="shared" si="7"/>
        <v>0</v>
      </c>
    </row>
    <row r="85" spans="1:24" x14ac:dyDescent="0.15">
      <c r="A85" s="84" t="s">
        <v>310</v>
      </c>
      <c r="B85" s="84">
        <v>2024</v>
      </c>
      <c r="C85" s="84" t="s">
        <v>147</v>
      </c>
      <c r="D85" s="87">
        <v>41760</v>
      </c>
      <c r="E85" s="87">
        <v>41760</v>
      </c>
      <c r="F85" s="85">
        <v>74127</v>
      </c>
      <c r="G85" s="84" t="s">
        <v>163</v>
      </c>
      <c r="H85" s="84" t="s">
        <v>311</v>
      </c>
      <c r="I85" s="84" t="s">
        <v>165</v>
      </c>
      <c r="J85" s="84" t="s">
        <v>166</v>
      </c>
      <c r="K85" s="84" t="s">
        <v>152</v>
      </c>
      <c r="L85" s="86">
        <v>23474.75</v>
      </c>
      <c r="M85" s="84">
        <f>VLOOKUP(L85,'2022 Data from MFR I-4'!Y85:Z827,2)</f>
        <v>2013</v>
      </c>
      <c r="N85" s="84" t="str">
        <f>VLOOKUP(L85,'2022 Data from MFR I-4'!$AB$2:$AC$744,2)</f>
        <v>39201</v>
      </c>
      <c r="O85" s="104">
        <f t="shared" si="7"/>
        <v>23474.75</v>
      </c>
      <c r="P85" s="104">
        <f t="shared" si="7"/>
        <v>0</v>
      </c>
      <c r="Q85" s="104">
        <f t="shared" si="7"/>
        <v>0</v>
      </c>
    </row>
    <row r="86" spans="1:24" x14ac:dyDescent="0.15">
      <c r="A86" s="84" t="s">
        <v>312</v>
      </c>
      <c r="B86" s="84">
        <v>2024</v>
      </c>
      <c r="C86" s="84" t="s">
        <v>147</v>
      </c>
      <c r="D86" s="87">
        <v>41760</v>
      </c>
      <c r="E86" s="87">
        <v>41760</v>
      </c>
      <c r="F86" s="85">
        <v>35864</v>
      </c>
      <c r="G86" s="84" t="s">
        <v>275</v>
      </c>
      <c r="H86" s="84" t="s">
        <v>313</v>
      </c>
      <c r="I86" s="84" t="s">
        <v>276</v>
      </c>
      <c r="J86" s="84" t="s">
        <v>277</v>
      </c>
      <c r="K86" s="84" t="s">
        <v>152</v>
      </c>
      <c r="L86" s="86">
        <v>17813.72</v>
      </c>
      <c r="M86" s="84">
        <f>VLOOKUP(L86,'2022 Data from MFR I-4'!Y86:Z828,2)</f>
        <v>2010</v>
      </c>
      <c r="N86" s="84" t="str">
        <f>VLOOKUP(L86,'2022 Data from MFR I-4'!$AB$2:$AC$744,2)</f>
        <v>39201</v>
      </c>
      <c r="O86" s="104">
        <f t="shared" si="7"/>
        <v>17813.72</v>
      </c>
      <c r="P86" s="104">
        <f t="shared" si="7"/>
        <v>0</v>
      </c>
      <c r="Q86" s="104">
        <f t="shared" si="7"/>
        <v>0</v>
      </c>
    </row>
    <row r="87" spans="1:24" x14ac:dyDescent="0.15">
      <c r="A87" s="84" t="s">
        <v>314</v>
      </c>
      <c r="B87" s="84">
        <v>2024</v>
      </c>
      <c r="C87" s="84" t="s">
        <v>147</v>
      </c>
      <c r="D87" s="87">
        <v>41760</v>
      </c>
      <c r="E87" s="87">
        <v>41760</v>
      </c>
      <c r="F87" s="85">
        <v>38441</v>
      </c>
      <c r="G87" s="84" t="s">
        <v>250</v>
      </c>
      <c r="H87" s="84" t="s">
        <v>315</v>
      </c>
      <c r="I87" s="84" t="s">
        <v>251</v>
      </c>
      <c r="J87" s="84" t="s">
        <v>252</v>
      </c>
      <c r="K87" s="84" t="s">
        <v>152</v>
      </c>
      <c r="L87" s="86">
        <v>23643.260000000002</v>
      </c>
      <c r="M87" s="84">
        <f>VLOOKUP(L87,'2022 Data from MFR I-4'!Y87:Z829,2)</f>
        <v>2009</v>
      </c>
      <c r="N87" s="84" t="str">
        <f>VLOOKUP(L87,'2022 Data from MFR I-4'!$AB$2:$AC$744,2)</f>
        <v>39201</v>
      </c>
      <c r="O87" s="104">
        <f t="shared" si="7"/>
        <v>23643.260000000002</v>
      </c>
      <c r="P87" s="104">
        <f t="shared" si="7"/>
        <v>0</v>
      </c>
      <c r="Q87" s="104">
        <f t="shared" si="7"/>
        <v>0</v>
      </c>
    </row>
    <row r="88" spans="1:24" x14ac:dyDescent="0.15">
      <c r="A88" s="84" t="s">
        <v>316</v>
      </c>
      <c r="B88" s="84">
        <v>2024</v>
      </c>
      <c r="C88" s="84" t="s">
        <v>147</v>
      </c>
      <c r="D88" s="87">
        <v>41760</v>
      </c>
      <c r="E88" s="87">
        <v>41760</v>
      </c>
      <c r="F88" s="85">
        <v>121089</v>
      </c>
      <c r="G88" s="84" t="s">
        <v>250</v>
      </c>
      <c r="H88" s="84" t="s">
        <v>196</v>
      </c>
      <c r="I88" s="84" t="s">
        <v>251</v>
      </c>
      <c r="J88" s="84" t="s">
        <v>252</v>
      </c>
      <c r="K88" s="84" t="s">
        <v>152</v>
      </c>
      <c r="L88" s="86">
        <v>35829.54</v>
      </c>
      <c r="M88" s="84">
        <f>VLOOKUP(L88,'2022 Data from MFR I-4'!Y88:Z830,2)</f>
        <v>2012</v>
      </c>
      <c r="N88" s="84" t="str">
        <f>VLOOKUP(L88,'2022 Data from MFR I-4'!$AB$2:$AC$744,2)</f>
        <v>39202</v>
      </c>
      <c r="O88" s="104">
        <f t="shared" si="7"/>
        <v>0</v>
      </c>
      <c r="P88" s="104">
        <f t="shared" si="7"/>
        <v>35829.54</v>
      </c>
      <c r="Q88" s="104">
        <f t="shared" si="7"/>
        <v>0</v>
      </c>
    </row>
    <row r="89" spans="1:24" ht="12.75" customHeight="1" x14ac:dyDescent="0.15">
      <c r="A89" s="84" t="s">
        <v>317</v>
      </c>
      <c r="B89" s="84">
        <v>2024</v>
      </c>
      <c r="C89" s="84" t="s">
        <v>147</v>
      </c>
      <c r="D89" s="87">
        <v>41760</v>
      </c>
      <c r="E89" s="87">
        <v>41760</v>
      </c>
      <c r="F89" s="85">
        <v>105083</v>
      </c>
      <c r="G89" s="84" t="s">
        <v>250</v>
      </c>
      <c r="H89" s="84" t="s">
        <v>318</v>
      </c>
      <c r="I89" s="84" t="s">
        <v>251</v>
      </c>
      <c r="J89" s="84" t="s">
        <v>252</v>
      </c>
      <c r="K89" s="84" t="s">
        <v>152</v>
      </c>
      <c r="L89" s="86">
        <v>71334.69</v>
      </c>
      <c r="M89" s="84">
        <f>VLOOKUP(L89,'2022 Data from MFR I-4'!Y89:Z831,2)</f>
        <v>2007</v>
      </c>
      <c r="N89" s="84" t="str">
        <f>VLOOKUP(L89,'2022 Data from MFR I-4'!$AB$2:$AC$744,2)</f>
        <v>39205</v>
      </c>
      <c r="O89" s="104">
        <f t="shared" si="7"/>
        <v>0</v>
      </c>
      <c r="P89" s="104">
        <f t="shared" si="7"/>
        <v>0</v>
      </c>
      <c r="Q89" s="104">
        <f t="shared" si="7"/>
        <v>71334.69</v>
      </c>
    </row>
    <row r="90" spans="1:24" x14ac:dyDescent="0.15">
      <c r="A90" s="84" t="s">
        <v>319</v>
      </c>
      <c r="B90" s="84">
        <v>2024</v>
      </c>
      <c r="C90" s="84" t="s">
        <v>147</v>
      </c>
      <c r="D90" s="87">
        <v>41760</v>
      </c>
      <c r="E90" s="87">
        <v>41760</v>
      </c>
      <c r="F90" s="85">
        <v>110736</v>
      </c>
      <c r="G90" s="84" t="s">
        <v>148</v>
      </c>
      <c r="H90" s="84" t="s">
        <v>320</v>
      </c>
      <c r="I90" s="84" t="s">
        <v>150</v>
      </c>
      <c r="J90" s="84" t="s">
        <v>151</v>
      </c>
      <c r="K90" s="84" t="s">
        <v>152</v>
      </c>
      <c r="L90" s="86">
        <v>56811.3</v>
      </c>
      <c r="M90" s="84">
        <f>VLOOKUP(L90,'2022 Data from MFR I-4'!Y90:Z832,2)</f>
        <v>2006</v>
      </c>
      <c r="N90" s="84" t="str">
        <f>VLOOKUP(L90,'2022 Data from MFR I-4'!$AB$2:$AC$744,2)</f>
        <v>39205</v>
      </c>
      <c r="O90" s="104">
        <f t="shared" si="7"/>
        <v>0</v>
      </c>
      <c r="P90" s="104">
        <f t="shared" si="7"/>
        <v>0</v>
      </c>
      <c r="Q90" s="104">
        <f t="shared" si="7"/>
        <v>56811.3</v>
      </c>
    </row>
    <row r="91" spans="1:24" x14ac:dyDescent="0.15">
      <c r="A91" s="84" t="s">
        <v>321</v>
      </c>
      <c r="B91" s="84">
        <v>2024</v>
      </c>
      <c r="C91" s="84" t="s">
        <v>147</v>
      </c>
      <c r="D91" s="87">
        <v>41760</v>
      </c>
      <c r="E91" s="87">
        <v>41760</v>
      </c>
      <c r="F91" s="85">
        <v>91658</v>
      </c>
      <c r="G91" s="84" t="s">
        <v>157</v>
      </c>
      <c r="H91" s="84" t="s">
        <v>322</v>
      </c>
      <c r="I91" s="84" t="s">
        <v>323</v>
      </c>
      <c r="J91" s="84" t="s">
        <v>324</v>
      </c>
      <c r="K91" s="84" t="s">
        <v>152</v>
      </c>
      <c r="L91" s="86">
        <v>36120.81</v>
      </c>
      <c r="M91" s="84">
        <f>VLOOKUP(L91,'2022 Data from MFR I-4'!Y91:Z833,2)</f>
        <v>2011</v>
      </c>
      <c r="N91" s="84" t="str">
        <f>VLOOKUP(L91,'2022 Data from MFR I-4'!$AB$2:$AC$744,2)</f>
        <v>39201</v>
      </c>
      <c r="O91" s="104">
        <f t="shared" si="7"/>
        <v>36120.81</v>
      </c>
      <c r="P91" s="104">
        <f t="shared" si="7"/>
        <v>0</v>
      </c>
      <c r="Q91" s="104">
        <f t="shared" si="7"/>
        <v>0</v>
      </c>
    </row>
    <row r="92" spans="1:24" x14ac:dyDescent="0.15">
      <c r="A92" s="84" t="s">
        <v>325</v>
      </c>
      <c r="B92" s="84">
        <v>2024</v>
      </c>
      <c r="C92" s="84" t="s">
        <v>147</v>
      </c>
      <c r="D92" s="87">
        <v>41760</v>
      </c>
      <c r="E92" s="87">
        <v>41760</v>
      </c>
      <c r="F92" s="85">
        <v>114465</v>
      </c>
      <c r="G92" s="84" t="s">
        <v>215</v>
      </c>
      <c r="H92" s="84" t="s">
        <v>185</v>
      </c>
      <c r="I92" s="84" t="s">
        <v>326</v>
      </c>
      <c r="J92" s="84" t="s">
        <v>327</v>
      </c>
      <c r="K92" s="84" t="s">
        <v>328</v>
      </c>
      <c r="L92" s="86">
        <v>116278.68000000001</v>
      </c>
      <c r="M92" s="84">
        <f>VLOOKUP(L92,'2022 Data from MFR I-4'!Y92:Z834,2)</f>
        <v>2013</v>
      </c>
      <c r="N92" s="84" t="str">
        <f>VLOOKUP(L92,'2022 Data from MFR I-4'!$AB$2:$AC$744,2)</f>
        <v>39201</v>
      </c>
      <c r="O92" s="104">
        <f t="shared" si="7"/>
        <v>116278.68000000001</v>
      </c>
      <c r="P92" s="104">
        <f t="shared" si="7"/>
        <v>0</v>
      </c>
      <c r="Q92" s="104">
        <f t="shared" si="7"/>
        <v>0</v>
      </c>
    </row>
    <row r="93" spans="1:24" x14ac:dyDescent="0.15">
      <c r="A93" s="84" t="s">
        <v>329</v>
      </c>
      <c r="B93" s="84">
        <v>2024</v>
      </c>
      <c r="C93" s="84" t="s">
        <v>147</v>
      </c>
      <c r="D93" s="87">
        <v>41760</v>
      </c>
      <c r="E93" s="87">
        <v>41760</v>
      </c>
      <c r="F93" s="85">
        <v>101900</v>
      </c>
      <c r="G93" s="84" t="s">
        <v>275</v>
      </c>
      <c r="H93" s="84" t="s">
        <v>154</v>
      </c>
      <c r="I93" s="84" t="s">
        <v>330</v>
      </c>
      <c r="J93" s="84" t="s">
        <v>331</v>
      </c>
      <c r="K93" s="84" t="s">
        <v>152</v>
      </c>
      <c r="L93" s="86">
        <v>36579.18</v>
      </c>
      <c r="M93" s="84">
        <f>VLOOKUP(L93,'2022 Data from MFR I-4'!Y93:Z835,2)</f>
        <v>2010</v>
      </c>
      <c r="N93" s="84" t="str">
        <f>VLOOKUP(L93,'2022 Data from MFR I-4'!$AB$2:$AC$744,2)</f>
        <v>39202</v>
      </c>
      <c r="O93" s="104">
        <f t="shared" si="7"/>
        <v>0</v>
      </c>
      <c r="P93" s="104">
        <f t="shared" si="7"/>
        <v>36579.18</v>
      </c>
      <c r="Q93" s="104">
        <f t="shared" si="7"/>
        <v>0</v>
      </c>
      <c r="T93" s="112" t="s">
        <v>3666</v>
      </c>
      <c r="U93" s="105" t="s">
        <v>3677</v>
      </c>
      <c r="V93" s="105" t="s">
        <v>3676</v>
      </c>
      <c r="W93" s="105" t="s">
        <v>3676</v>
      </c>
      <c r="X93" s="105" t="s">
        <v>3676</v>
      </c>
    </row>
    <row r="94" spans="1:24" x14ac:dyDescent="0.15">
      <c r="A94" s="84" t="s">
        <v>332</v>
      </c>
      <c r="B94" s="84">
        <v>2024</v>
      </c>
      <c r="C94" s="84" t="s">
        <v>147</v>
      </c>
      <c r="D94" s="87">
        <v>41760</v>
      </c>
      <c r="E94" s="87">
        <v>41760</v>
      </c>
      <c r="F94" s="85">
        <v>135114</v>
      </c>
      <c r="G94" s="84" t="s">
        <v>163</v>
      </c>
      <c r="H94" s="84" t="s">
        <v>198</v>
      </c>
      <c r="I94" s="84" t="s">
        <v>333</v>
      </c>
      <c r="J94" s="84" t="s">
        <v>334</v>
      </c>
      <c r="K94" s="84" t="s">
        <v>328</v>
      </c>
      <c r="L94" s="86">
        <v>36998.69</v>
      </c>
      <c r="M94" s="84">
        <f>VLOOKUP(L94,'2022 Data from MFR I-4'!Y94:Z836,2)</f>
        <v>2013</v>
      </c>
      <c r="N94" s="84" t="str">
        <f>VLOOKUP(L94,'2022 Data from MFR I-4'!$AB$2:$AC$744,2)</f>
        <v>39201</v>
      </c>
      <c r="O94" s="104">
        <f t="shared" si="7"/>
        <v>36998.69</v>
      </c>
      <c r="P94" s="104">
        <f t="shared" si="7"/>
        <v>0</v>
      </c>
      <c r="Q94" s="104">
        <f t="shared" si="7"/>
        <v>0</v>
      </c>
      <c r="T94" s="100">
        <f>SUM(K56:L94)</f>
        <v>1571626.7799999998</v>
      </c>
      <c r="U94" s="105" t="s">
        <v>3670</v>
      </c>
      <c r="V94" s="105">
        <v>39201</v>
      </c>
      <c r="W94" s="105">
        <v>39202</v>
      </c>
      <c r="X94" s="105">
        <v>39205</v>
      </c>
    </row>
    <row r="95" spans="1:24" x14ac:dyDescent="0.15">
      <c r="T95" s="102">
        <f>SUMIF($M$56:$M$94,$U95,$L$56:$L$94)</f>
        <v>25946.100000000002</v>
      </c>
      <c r="U95" s="101">
        <v>2002</v>
      </c>
      <c r="V95" s="102">
        <f>SUMIF($M$56:$M$94,$U95,O$56:O$94)</f>
        <v>0</v>
      </c>
      <c r="W95" s="102">
        <f t="shared" ref="W95:X105" si="10">SUMIF($M$56:$M$94,$U95,P$56:P$94)</f>
        <v>25946.100000000002</v>
      </c>
      <c r="X95" s="102">
        <f t="shared" si="10"/>
        <v>0</v>
      </c>
    </row>
    <row r="96" spans="1:24" x14ac:dyDescent="0.15">
      <c r="T96" s="102">
        <f t="shared" ref="T96:T105" si="11">SUMIF($M$56:$M$94,U96,$L$56:$L$94)</f>
        <v>28303.89</v>
      </c>
      <c r="U96" s="101">
        <v>1999</v>
      </c>
      <c r="V96" s="102">
        <f t="shared" ref="V96:V105" si="12">SUMIF($M$56:$M$94,$U96,O$56:O$94)</f>
        <v>0</v>
      </c>
      <c r="W96" s="102">
        <f t="shared" si="10"/>
        <v>28303.89</v>
      </c>
      <c r="X96" s="102">
        <f t="shared" si="10"/>
        <v>0</v>
      </c>
    </row>
    <row r="97" spans="20:25" x14ac:dyDescent="0.15">
      <c r="T97" s="102">
        <f t="shared" si="11"/>
        <v>120234.03</v>
      </c>
      <c r="U97" s="101">
        <v>2006</v>
      </c>
      <c r="V97" s="102">
        <f t="shared" si="12"/>
        <v>0</v>
      </c>
      <c r="W97" s="102">
        <f t="shared" si="10"/>
        <v>0</v>
      </c>
      <c r="X97" s="102">
        <f t="shared" si="10"/>
        <v>120234.03</v>
      </c>
    </row>
    <row r="98" spans="20:25" x14ac:dyDescent="0.15">
      <c r="T98" s="102">
        <f t="shared" si="11"/>
        <v>71334.69</v>
      </c>
      <c r="U98" s="101">
        <f>+U97+1</f>
        <v>2007</v>
      </c>
      <c r="V98" s="102">
        <f t="shared" si="12"/>
        <v>0</v>
      </c>
      <c r="W98" s="102">
        <f t="shared" si="10"/>
        <v>0</v>
      </c>
      <c r="X98" s="102">
        <f t="shared" si="10"/>
        <v>71334.69</v>
      </c>
    </row>
    <row r="99" spans="20:25" x14ac:dyDescent="0.15">
      <c r="T99" s="102">
        <f t="shared" si="11"/>
        <v>0</v>
      </c>
      <c r="U99" s="101">
        <f t="shared" ref="U99:U105" si="13">+U98+1</f>
        <v>2008</v>
      </c>
      <c r="V99" s="102">
        <f t="shared" si="12"/>
        <v>0</v>
      </c>
      <c r="W99" s="102">
        <f t="shared" si="10"/>
        <v>0</v>
      </c>
      <c r="X99" s="102">
        <f t="shared" si="10"/>
        <v>0</v>
      </c>
    </row>
    <row r="100" spans="20:25" x14ac:dyDescent="0.15">
      <c r="T100" s="102">
        <f t="shared" si="11"/>
        <v>23643.260000000002</v>
      </c>
      <c r="U100" s="101">
        <f t="shared" si="13"/>
        <v>2009</v>
      </c>
      <c r="V100" s="102">
        <f t="shared" si="12"/>
        <v>23643.260000000002</v>
      </c>
      <c r="W100" s="102">
        <f t="shared" si="10"/>
        <v>0</v>
      </c>
      <c r="X100" s="102">
        <f t="shared" si="10"/>
        <v>0</v>
      </c>
    </row>
    <row r="101" spans="20:25" x14ac:dyDescent="0.15">
      <c r="T101" s="102">
        <f t="shared" si="11"/>
        <v>122481.06</v>
      </c>
      <c r="U101" s="101">
        <f t="shared" si="13"/>
        <v>2010</v>
      </c>
      <c r="V101" s="102">
        <f t="shared" si="12"/>
        <v>48649.770000000004</v>
      </c>
      <c r="W101" s="102">
        <f t="shared" si="10"/>
        <v>73831.290000000008</v>
      </c>
      <c r="X101" s="102">
        <f t="shared" si="10"/>
        <v>0</v>
      </c>
    </row>
    <row r="102" spans="20:25" x14ac:dyDescent="0.15">
      <c r="T102" s="102">
        <f t="shared" si="11"/>
        <v>343984.74</v>
      </c>
      <c r="U102" s="101">
        <f t="shared" si="13"/>
        <v>2011</v>
      </c>
      <c r="V102" s="102">
        <f t="shared" si="12"/>
        <v>161134.95000000001</v>
      </c>
      <c r="W102" s="102">
        <f t="shared" si="10"/>
        <v>182849.79</v>
      </c>
      <c r="X102" s="102">
        <f t="shared" si="10"/>
        <v>0</v>
      </c>
    </row>
    <row r="103" spans="20:25" x14ac:dyDescent="0.15">
      <c r="T103" s="102">
        <f t="shared" si="11"/>
        <v>213812.4</v>
      </c>
      <c r="U103" s="101">
        <f t="shared" si="13"/>
        <v>2012</v>
      </c>
      <c r="V103" s="102">
        <f t="shared" si="12"/>
        <v>118869.56</v>
      </c>
      <c r="W103" s="102">
        <f t="shared" si="10"/>
        <v>94942.84</v>
      </c>
      <c r="X103" s="102">
        <f t="shared" si="10"/>
        <v>0</v>
      </c>
    </row>
    <row r="104" spans="20:25" x14ac:dyDescent="0.15">
      <c r="T104" s="102">
        <f t="shared" si="11"/>
        <v>564516.10000000009</v>
      </c>
      <c r="U104" s="101">
        <f t="shared" si="13"/>
        <v>2013</v>
      </c>
      <c r="V104" s="102">
        <f t="shared" si="12"/>
        <v>325741.43</v>
      </c>
      <c r="W104" s="102">
        <f t="shared" si="10"/>
        <v>170981.9</v>
      </c>
      <c r="X104" s="102">
        <f t="shared" si="10"/>
        <v>67792.77</v>
      </c>
    </row>
    <row r="105" spans="20:25" x14ac:dyDescent="0.15">
      <c r="T105" s="102">
        <f t="shared" si="11"/>
        <v>57370.51</v>
      </c>
      <c r="U105" s="101">
        <f t="shared" si="13"/>
        <v>2014</v>
      </c>
      <c r="V105" s="102">
        <f t="shared" si="12"/>
        <v>27740.7</v>
      </c>
      <c r="W105" s="102">
        <f t="shared" si="10"/>
        <v>29629.81</v>
      </c>
      <c r="X105" s="102">
        <f t="shared" si="10"/>
        <v>0</v>
      </c>
    </row>
    <row r="106" spans="20:25" x14ac:dyDescent="0.15">
      <c r="T106" s="150">
        <f>SUM(T95:T105)</f>
        <v>1571626.78</v>
      </c>
      <c r="U106" s="150" t="s">
        <v>3672</v>
      </c>
      <c r="V106" s="150">
        <f t="shared" ref="V106:X106" si="14">SUM(V95:V105)</f>
        <v>705779.66999999993</v>
      </c>
      <c r="W106" s="150">
        <f t="shared" si="14"/>
        <v>606485.62000000011</v>
      </c>
      <c r="X106" s="150">
        <f t="shared" si="14"/>
        <v>259361.49</v>
      </c>
      <c r="Y106" s="103">
        <f>SUM(V106:X106)</f>
        <v>1571626.78</v>
      </c>
    </row>
    <row r="107" spans="20:25" x14ac:dyDescent="0.15">
      <c r="T107" s="100">
        <f>+T106-T94</f>
        <v>0</v>
      </c>
      <c r="U107" s="101"/>
    </row>
    <row r="109" spans="20:25" x14ac:dyDescent="0.15">
      <c r="T109" s="107" t="s">
        <v>3681</v>
      </c>
      <c r="U109" s="106">
        <v>0.11</v>
      </c>
      <c r="V109" s="103">
        <f>+V106*$U109</f>
        <v>77635.763699999996</v>
      </c>
      <c r="W109" s="103">
        <f>+W106*$U109</f>
        <v>66713.418200000015</v>
      </c>
      <c r="X109" s="103">
        <f>+X106*$U109</f>
        <v>28529.763899999998</v>
      </c>
    </row>
    <row r="110" spans="20:25" x14ac:dyDescent="0.15">
      <c r="U110" s="107" t="s">
        <v>3679</v>
      </c>
      <c r="V110" s="108">
        <v>121995</v>
      </c>
      <c r="W110" s="109"/>
      <c r="X110" s="109"/>
    </row>
    <row r="111" spans="20:25" x14ac:dyDescent="0.15">
      <c r="U111" s="107" t="s">
        <v>3680</v>
      </c>
      <c r="V111" s="110">
        <f>+V109-V110</f>
        <v>-44359.236300000004</v>
      </c>
      <c r="W111" s="110">
        <f t="shared" ref="W111:X111" si="15">+W109-W110</f>
        <v>66713.418200000015</v>
      </c>
      <c r="X111" s="110">
        <f t="shared" si="15"/>
        <v>28529.763899999998</v>
      </c>
      <c r="Y111" s="111">
        <f>SUM(V111:X111)</f>
        <v>50883.945800000009</v>
      </c>
    </row>
    <row r="115" spans="20:25" x14ac:dyDescent="0.15">
      <c r="T115" s="84" t="s">
        <v>3692</v>
      </c>
      <c r="V115" s="111">
        <f>+V67+V106</f>
        <v>1680925.3599999999</v>
      </c>
      <c r="W115" s="111">
        <f t="shared" ref="W115:X115" si="16">+W67+W106</f>
        <v>1338156.96</v>
      </c>
      <c r="X115" s="111">
        <f t="shared" si="16"/>
        <v>259361.49</v>
      </c>
      <c r="Y115" s="111">
        <f>SUM(V115:X115)</f>
        <v>3278443.8099999996</v>
      </c>
    </row>
    <row r="116" spans="20:25" x14ac:dyDescent="0.15">
      <c r="T116" s="84" t="s">
        <v>3693</v>
      </c>
      <c r="V116" s="111">
        <f>+V72+V111</f>
        <v>-21891.210399999996</v>
      </c>
      <c r="W116" s="111">
        <f t="shared" ref="W116:X116" si="17">+W72+W111</f>
        <v>147197.26560000001</v>
      </c>
      <c r="X116" s="111">
        <f t="shared" si="17"/>
        <v>28529.763899999998</v>
      </c>
      <c r="Y116" s="111">
        <f>SUM(V116:X116)</f>
        <v>153835.81910000002</v>
      </c>
    </row>
    <row r="118" spans="20:25" x14ac:dyDescent="0.15">
      <c r="U118" s="84" t="s">
        <v>3694</v>
      </c>
      <c r="V118" s="116">
        <f>SUM('LF Exhibit 15 Correct + Salvage'!$F$17:$R$17)</f>
        <v>-21891.210399999993</v>
      </c>
      <c r="W118" s="116">
        <f>SUM('LF Exhibit 15 Correct + Salvage'!$F$41:$R$41)</f>
        <v>147197.26560000004</v>
      </c>
      <c r="X118" s="116">
        <f>SUM('LF Exhibit 15 Correct + Salvage'!$F$65:$R$65)</f>
        <v>28529.763899999998</v>
      </c>
    </row>
  </sheetData>
  <conditionalFormatting sqref="E2:E65536">
    <cfRule type="cellIs" dxfId="0" priority="2" operator="greaterThan">
      <formula>140000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74B41-08AD-4F73-B3B6-2F7614CF3886}">
  <dimension ref="A1:AC748"/>
  <sheetViews>
    <sheetView topLeftCell="P137" workbookViewId="0">
      <selection activeCell="AC2" sqref="AC2"/>
    </sheetView>
  </sheetViews>
  <sheetFormatPr defaultColWidth="9.125" defaultRowHeight="12" x14ac:dyDescent="0.15"/>
  <cols>
    <col min="1" max="1" width="9.125" style="84"/>
    <col min="2" max="2" width="13.625" style="84" customWidth="1"/>
    <col min="3" max="3" width="42.75" style="84" customWidth="1"/>
    <col min="4" max="4" width="22.625" style="84" customWidth="1"/>
    <col min="5" max="5" width="39.125" style="84" customWidth="1"/>
    <col min="6" max="6" width="28.375" style="84" customWidth="1"/>
    <col min="7" max="7" width="19.125" style="84" customWidth="1"/>
    <col min="8" max="8" width="18.625" style="84" customWidth="1"/>
    <col min="9" max="9" width="18.125" style="84" customWidth="1"/>
    <col min="10" max="10" width="12.625" style="84" customWidth="1"/>
    <col min="11" max="11" width="14.625" style="84" customWidth="1"/>
    <col min="12" max="12" width="34.75" style="84" hidden="1" customWidth="1"/>
    <col min="13" max="13" width="17.875" style="84" customWidth="1"/>
    <col min="14" max="14" width="36.875" style="84" customWidth="1"/>
    <col min="15" max="15" width="37.75" style="84" customWidth="1"/>
    <col min="16" max="16" width="6.625" style="84" customWidth="1"/>
    <col min="17" max="17" width="41.75" style="84" customWidth="1"/>
    <col min="18" max="18" width="20.375" style="84" customWidth="1"/>
    <col min="19" max="19" width="11" style="84" customWidth="1"/>
    <col min="20" max="20" width="7.875" style="84" customWidth="1"/>
    <col min="21" max="21" width="16.75" style="90" customWidth="1"/>
    <col min="22" max="22" width="15.375" style="84" customWidth="1"/>
    <col min="23" max="23" width="18.75" style="84" customWidth="1"/>
    <col min="24" max="24" width="14.375" style="91" customWidth="1"/>
    <col min="25" max="25" width="13" style="84" bestFit="1" customWidth="1"/>
    <col min="26" max="26" width="13" style="84" customWidth="1"/>
    <col min="27" max="27" width="15" style="84" bestFit="1" customWidth="1"/>
    <col min="28" max="28" width="13" style="84" bestFit="1" customWidth="1"/>
    <col min="29" max="256" width="9.125" style="84"/>
    <col min="257" max="257" width="13.625" style="84" customWidth="1"/>
    <col min="258" max="258" width="42.75" style="84" customWidth="1"/>
    <col min="259" max="259" width="22.625" style="84" customWidth="1"/>
    <col min="260" max="260" width="39.125" style="84" customWidth="1"/>
    <col min="261" max="261" width="28.375" style="84" customWidth="1"/>
    <col min="262" max="262" width="19.125" style="84" customWidth="1"/>
    <col min="263" max="263" width="18.625" style="84" customWidth="1"/>
    <col min="264" max="264" width="18.125" style="84" customWidth="1"/>
    <col min="265" max="265" width="12.625" style="84" customWidth="1"/>
    <col min="266" max="266" width="14.625" style="84" customWidth="1"/>
    <col min="267" max="267" width="0" style="84" hidden="1" customWidth="1"/>
    <col min="268" max="268" width="17.875" style="84" customWidth="1"/>
    <col min="269" max="269" width="36.875" style="84" customWidth="1"/>
    <col min="270" max="270" width="37.75" style="84" customWidth="1"/>
    <col min="271" max="271" width="6.625" style="84" customWidth="1"/>
    <col min="272" max="272" width="41.75" style="84" customWidth="1"/>
    <col min="273" max="273" width="20.375" style="84" customWidth="1"/>
    <col min="274" max="274" width="11" style="84" customWidth="1"/>
    <col min="275" max="275" width="7.875" style="84" customWidth="1"/>
    <col min="276" max="276" width="16.75" style="84" customWidth="1"/>
    <col min="277" max="277" width="15.375" style="84" customWidth="1"/>
    <col min="278" max="278" width="18.75" style="84" customWidth="1"/>
    <col min="279" max="279" width="14.375" style="84" customWidth="1"/>
    <col min="280" max="512" width="9.125" style="84"/>
    <col min="513" max="513" width="13.625" style="84" customWidth="1"/>
    <col min="514" max="514" width="42.75" style="84" customWidth="1"/>
    <col min="515" max="515" width="22.625" style="84" customWidth="1"/>
    <col min="516" max="516" width="39.125" style="84" customWidth="1"/>
    <col min="517" max="517" width="28.375" style="84" customWidth="1"/>
    <col min="518" max="518" width="19.125" style="84" customWidth="1"/>
    <col min="519" max="519" width="18.625" style="84" customWidth="1"/>
    <col min="520" max="520" width="18.125" style="84" customWidth="1"/>
    <col min="521" max="521" width="12.625" style="84" customWidth="1"/>
    <col min="522" max="522" width="14.625" style="84" customWidth="1"/>
    <col min="523" max="523" width="0" style="84" hidden="1" customWidth="1"/>
    <col min="524" max="524" width="17.875" style="84" customWidth="1"/>
    <col min="525" max="525" width="36.875" style="84" customWidth="1"/>
    <col min="526" max="526" width="37.75" style="84" customWidth="1"/>
    <col min="527" max="527" width="6.625" style="84" customWidth="1"/>
    <col min="528" max="528" width="41.75" style="84" customWidth="1"/>
    <col min="529" max="529" width="20.375" style="84" customWidth="1"/>
    <col min="530" max="530" width="11" style="84" customWidth="1"/>
    <col min="531" max="531" width="7.875" style="84" customWidth="1"/>
    <col min="532" max="532" width="16.75" style="84" customWidth="1"/>
    <col min="533" max="533" width="15.375" style="84" customWidth="1"/>
    <col min="534" max="534" width="18.75" style="84" customWidth="1"/>
    <col min="535" max="535" width="14.375" style="84" customWidth="1"/>
    <col min="536" max="768" width="9.125" style="84"/>
    <col min="769" max="769" width="13.625" style="84" customWidth="1"/>
    <col min="770" max="770" width="42.75" style="84" customWidth="1"/>
    <col min="771" max="771" width="22.625" style="84" customWidth="1"/>
    <col min="772" max="772" width="39.125" style="84" customWidth="1"/>
    <col min="773" max="773" width="28.375" style="84" customWidth="1"/>
    <col min="774" max="774" width="19.125" style="84" customWidth="1"/>
    <col min="775" max="775" width="18.625" style="84" customWidth="1"/>
    <col min="776" max="776" width="18.125" style="84" customWidth="1"/>
    <col min="777" max="777" width="12.625" style="84" customWidth="1"/>
    <col min="778" max="778" width="14.625" style="84" customWidth="1"/>
    <col min="779" max="779" width="0" style="84" hidden="1" customWidth="1"/>
    <col min="780" max="780" width="17.875" style="84" customWidth="1"/>
    <col min="781" max="781" width="36.875" style="84" customWidth="1"/>
    <col min="782" max="782" width="37.75" style="84" customWidth="1"/>
    <col min="783" max="783" width="6.625" style="84" customWidth="1"/>
    <col min="784" max="784" width="41.75" style="84" customWidth="1"/>
    <col min="785" max="785" width="20.375" style="84" customWidth="1"/>
    <col min="786" max="786" width="11" style="84" customWidth="1"/>
    <col min="787" max="787" width="7.875" style="84" customWidth="1"/>
    <col min="788" max="788" width="16.75" style="84" customWidth="1"/>
    <col min="789" max="789" width="15.375" style="84" customWidth="1"/>
    <col min="790" max="790" width="18.75" style="84" customWidth="1"/>
    <col min="791" max="791" width="14.375" style="84" customWidth="1"/>
    <col min="792" max="1024" width="9.125" style="84"/>
    <col min="1025" max="1025" width="13.625" style="84" customWidth="1"/>
    <col min="1026" max="1026" width="42.75" style="84" customWidth="1"/>
    <col min="1027" max="1027" width="22.625" style="84" customWidth="1"/>
    <col min="1028" max="1028" width="39.125" style="84" customWidth="1"/>
    <col min="1029" max="1029" width="28.375" style="84" customWidth="1"/>
    <col min="1030" max="1030" width="19.125" style="84" customWidth="1"/>
    <col min="1031" max="1031" width="18.625" style="84" customWidth="1"/>
    <col min="1032" max="1032" width="18.125" style="84" customWidth="1"/>
    <col min="1033" max="1033" width="12.625" style="84" customWidth="1"/>
    <col min="1034" max="1034" width="14.625" style="84" customWidth="1"/>
    <col min="1035" max="1035" width="0" style="84" hidden="1" customWidth="1"/>
    <col min="1036" max="1036" width="17.875" style="84" customWidth="1"/>
    <col min="1037" max="1037" width="36.875" style="84" customWidth="1"/>
    <col min="1038" max="1038" width="37.75" style="84" customWidth="1"/>
    <col min="1039" max="1039" width="6.625" style="84" customWidth="1"/>
    <col min="1040" max="1040" width="41.75" style="84" customWidth="1"/>
    <col min="1041" max="1041" width="20.375" style="84" customWidth="1"/>
    <col min="1042" max="1042" width="11" style="84" customWidth="1"/>
    <col min="1043" max="1043" width="7.875" style="84" customWidth="1"/>
    <col min="1044" max="1044" width="16.75" style="84" customWidth="1"/>
    <col min="1045" max="1045" width="15.375" style="84" customWidth="1"/>
    <col min="1046" max="1046" width="18.75" style="84" customWidth="1"/>
    <col min="1047" max="1047" width="14.375" style="84" customWidth="1"/>
    <col min="1048" max="1280" width="9.125" style="84"/>
    <col min="1281" max="1281" width="13.625" style="84" customWidth="1"/>
    <col min="1282" max="1282" width="42.75" style="84" customWidth="1"/>
    <col min="1283" max="1283" width="22.625" style="84" customWidth="1"/>
    <col min="1284" max="1284" width="39.125" style="84" customWidth="1"/>
    <col min="1285" max="1285" width="28.375" style="84" customWidth="1"/>
    <col min="1286" max="1286" width="19.125" style="84" customWidth="1"/>
    <col min="1287" max="1287" width="18.625" style="84" customWidth="1"/>
    <col min="1288" max="1288" width="18.125" style="84" customWidth="1"/>
    <col min="1289" max="1289" width="12.625" style="84" customWidth="1"/>
    <col min="1290" max="1290" width="14.625" style="84" customWidth="1"/>
    <col min="1291" max="1291" width="0" style="84" hidden="1" customWidth="1"/>
    <col min="1292" max="1292" width="17.875" style="84" customWidth="1"/>
    <col min="1293" max="1293" width="36.875" style="84" customWidth="1"/>
    <col min="1294" max="1294" width="37.75" style="84" customWidth="1"/>
    <col min="1295" max="1295" width="6.625" style="84" customWidth="1"/>
    <col min="1296" max="1296" width="41.75" style="84" customWidth="1"/>
    <col min="1297" max="1297" width="20.375" style="84" customWidth="1"/>
    <col min="1298" max="1298" width="11" style="84" customWidth="1"/>
    <col min="1299" max="1299" width="7.875" style="84" customWidth="1"/>
    <col min="1300" max="1300" width="16.75" style="84" customWidth="1"/>
    <col min="1301" max="1301" width="15.375" style="84" customWidth="1"/>
    <col min="1302" max="1302" width="18.75" style="84" customWidth="1"/>
    <col min="1303" max="1303" width="14.375" style="84" customWidth="1"/>
    <col min="1304" max="1536" width="9.125" style="84"/>
    <col min="1537" max="1537" width="13.625" style="84" customWidth="1"/>
    <col min="1538" max="1538" width="42.75" style="84" customWidth="1"/>
    <col min="1539" max="1539" width="22.625" style="84" customWidth="1"/>
    <col min="1540" max="1540" width="39.125" style="84" customWidth="1"/>
    <col min="1541" max="1541" width="28.375" style="84" customWidth="1"/>
    <col min="1542" max="1542" width="19.125" style="84" customWidth="1"/>
    <col min="1543" max="1543" width="18.625" style="84" customWidth="1"/>
    <col min="1544" max="1544" width="18.125" style="84" customWidth="1"/>
    <col min="1545" max="1545" width="12.625" style="84" customWidth="1"/>
    <col min="1546" max="1546" width="14.625" style="84" customWidth="1"/>
    <col min="1547" max="1547" width="0" style="84" hidden="1" customWidth="1"/>
    <col min="1548" max="1548" width="17.875" style="84" customWidth="1"/>
    <col min="1549" max="1549" width="36.875" style="84" customWidth="1"/>
    <col min="1550" max="1550" width="37.75" style="84" customWidth="1"/>
    <col min="1551" max="1551" width="6.625" style="84" customWidth="1"/>
    <col min="1552" max="1552" width="41.75" style="84" customWidth="1"/>
    <col min="1553" max="1553" width="20.375" style="84" customWidth="1"/>
    <col min="1554" max="1554" width="11" style="84" customWidth="1"/>
    <col min="1555" max="1555" width="7.875" style="84" customWidth="1"/>
    <col min="1556" max="1556" width="16.75" style="84" customWidth="1"/>
    <col min="1557" max="1557" width="15.375" style="84" customWidth="1"/>
    <col min="1558" max="1558" width="18.75" style="84" customWidth="1"/>
    <col min="1559" max="1559" width="14.375" style="84" customWidth="1"/>
    <col min="1560" max="1792" width="9.125" style="84"/>
    <col min="1793" max="1793" width="13.625" style="84" customWidth="1"/>
    <col min="1794" max="1794" width="42.75" style="84" customWidth="1"/>
    <col min="1795" max="1795" width="22.625" style="84" customWidth="1"/>
    <col min="1796" max="1796" width="39.125" style="84" customWidth="1"/>
    <col min="1797" max="1797" width="28.375" style="84" customWidth="1"/>
    <col min="1798" max="1798" width="19.125" style="84" customWidth="1"/>
    <col min="1799" max="1799" width="18.625" style="84" customWidth="1"/>
    <col min="1800" max="1800" width="18.125" style="84" customWidth="1"/>
    <col min="1801" max="1801" width="12.625" style="84" customWidth="1"/>
    <col min="1802" max="1802" width="14.625" style="84" customWidth="1"/>
    <col min="1803" max="1803" width="0" style="84" hidden="1" customWidth="1"/>
    <col min="1804" max="1804" width="17.875" style="84" customWidth="1"/>
    <col min="1805" max="1805" width="36.875" style="84" customWidth="1"/>
    <col min="1806" max="1806" width="37.75" style="84" customWidth="1"/>
    <col min="1807" max="1807" width="6.625" style="84" customWidth="1"/>
    <col min="1808" max="1808" width="41.75" style="84" customWidth="1"/>
    <col min="1809" max="1809" width="20.375" style="84" customWidth="1"/>
    <col min="1810" max="1810" width="11" style="84" customWidth="1"/>
    <col min="1811" max="1811" width="7.875" style="84" customWidth="1"/>
    <col min="1812" max="1812" width="16.75" style="84" customWidth="1"/>
    <col min="1813" max="1813" width="15.375" style="84" customWidth="1"/>
    <col min="1814" max="1814" width="18.75" style="84" customWidth="1"/>
    <col min="1815" max="1815" width="14.375" style="84" customWidth="1"/>
    <col min="1816" max="2048" width="9.125" style="84"/>
    <col min="2049" max="2049" width="13.625" style="84" customWidth="1"/>
    <col min="2050" max="2050" width="42.75" style="84" customWidth="1"/>
    <col min="2051" max="2051" width="22.625" style="84" customWidth="1"/>
    <col min="2052" max="2052" width="39.125" style="84" customWidth="1"/>
    <col min="2053" max="2053" width="28.375" style="84" customWidth="1"/>
    <col min="2054" max="2054" width="19.125" style="84" customWidth="1"/>
    <col min="2055" max="2055" width="18.625" style="84" customWidth="1"/>
    <col min="2056" max="2056" width="18.125" style="84" customWidth="1"/>
    <col min="2057" max="2057" width="12.625" style="84" customWidth="1"/>
    <col min="2058" max="2058" width="14.625" style="84" customWidth="1"/>
    <col min="2059" max="2059" width="0" style="84" hidden="1" customWidth="1"/>
    <col min="2060" max="2060" width="17.875" style="84" customWidth="1"/>
    <col min="2061" max="2061" width="36.875" style="84" customWidth="1"/>
    <col min="2062" max="2062" width="37.75" style="84" customWidth="1"/>
    <col min="2063" max="2063" width="6.625" style="84" customWidth="1"/>
    <col min="2064" max="2064" width="41.75" style="84" customWidth="1"/>
    <col min="2065" max="2065" width="20.375" style="84" customWidth="1"/>
    <col min="2066" max="2066" width="11" style="84" customWidth="1"/>
    <col min="2067" max="2067" width="7.875" style="84" customWidth="1"/>
    <col min="2068" max="2068" width="16.75" style="84" customWidth="1"/>
    <col min="2069" max="2069" width="15.375" style="84" customWidth="1"/>
    <col min="2070" max="2070" width="18.75" style="84" customWidth="1"/>
    <col min="2071" max="2071" width="14.375" style="84" customWidth="1"/>
    <col min="2072" max="2304" width="9.125" style="84"/>
    <col min="2305" max="2305" width="13.625" style="84" customWidth="1"/>
    <col min="2306" max="2306" width="42.75" style="84" customWidth="1"/>
    <col min="2307" max="2307" width="22.625" style="84" customWidth="1"/>
    <col min="2308" max="2308" width="39.125" style="84" customWidth="1"/>
    <col min="2309" max="2309" width="28.375" style="84" customWidth="1"/>
    <col min="2310" max="2310" width="19.125" style="84" customWidth="1"/>
    <col min="2311" max="2311" width="18.625" style="84" customWidth="1"/>
    <col min="2312" max="2312" width="18.125" style="84" customWidth="1"/>
    <col min="2313" max="2313" width="12.625" style="84" customWidth="1"/>
    <col min="2314" max="2314" width="14.625" style="84" customWidth="1"/>
    <col min="2315" max="2315" width="0" style="84" hidden="1" customWidth="1"/>
    <col min="2316" max="2316" width="17.875" style="84" customWidth="1"/>
    <col min="2317" max="2317" width="36.875" style="84" customWidth="1"/>
    <col min="2318" max="2318" width="37.75" style="84" customWidth="1"/>
    <col min="2319" max="2319" width="6.625" style="84" customWidth="1"/>
    <col min="2320" max="2320" width="41.75" style="84" customWidth="1"/>
    <col min="2321" max="2321" width="20.375" style="84" customWidth="1"/>
    <col min="2322" max="2322" width="11" style="84" customWidth="1"/>
    <col min="2323" max="2323" width="7.875" style="84" customWidth="1"/>
    <col min="2324" max="2324" width="16.75" style="84" customWidth="1"/>
    <col min="2325" max="2325" width="15.375" style="84" customWidth="1"/>
    <col min="2326" max="2326" width="18.75" style="84" customWidth="1"/>
    <col min="2327" max="2327" width="14.375" style="84" customWidth="1"/>
    <col min="2328" max="2560" width="9.125" style="84"/>
    <col min="2561" max="2561" width="13.625" style="84" customWidth="1"/>
    <col min="2562" max="2562" width="42.75" style="84" customWidth="1"/>
    <col min="2563" max="2563" width="22.625" style="84" customWidth="1"/>
    <col min="2564" max="2564" width="39.125" style="84" customWidth="1"/>
    <col min="2565" max="2565" width="28.375" style="84" customWidth="1"/>
    <col min="2566" max="2566" width="19.125" style="84" customWidth="1"/>
    <col min="2567" max="2567" width="18.625" style="84" customWidth="1"/>
    <col min="2568" max="2568" width="18.125" style="84" customWidth="1"/>
    <col min="2569" max="2569" width="12.625" style="84" customWidth="1"/>
    <col min="2570" max="2570" width="14.625" style="84" customWidth="1"/>
    <col min="2571" max="2571" width="0" style="84" hidden="1" customWidth="1"/>
    <col min="2572" max="2572" width="17.875" style="84" customWidth="1"/>
    <col min="2573" max="2573" width="36.875" style="84" customWidth="1"/>
    <col min="2574" max="2574" width="37.75" style="84" customWidth="1"/>
    <col min="2575" max="2575" width="6.625" style="84" customWidth="1"/>
    <col min="2576" max="2576" width="41.75" style="84" customWidth="1"/>
    <col min="2577" max="2577" width="20.375" style="84" customWidth="1"/>
    <col min="2578" max="2578" width="11" style="84" customWidth="1"/>
    <col min="2579" max="2579" width="7.875" style="84" customWidth="1"/>
    <col min="2580" max="2580" width="16.75" style="84" customWidth="1"/>
    <col min="2581" max="2581" width="15.375" style="84" customWidth="1"/>
    <col min="2582" max="2582" width="18.75" style="84" customWidth="1"/>
    <col min="2583" max="2583" width="14.375" style="84" customWidth="1"/>
    <col min="2584" max="2816" width="9.125" style="84"/>
    <col min="2817" max="2817" width="13.625" style="84" customWidth="1"/>
    <col min="2818" max="2818" width="42.75" style="84" customWidth="1"/>
    <col min="2819" max="2819" width="22.625" style="84" customWidth="1"/>
    <col min="2820" max="2820" width="39.125" style="84" customWidth="1"/>
    <col min="2821" max="2821" width="28.375" style="84" customWidth="1"/>
    <col min="2822" max="2822" width="19.125" style="84" customWidth="1"/>
    <col min="2823" max="2823" width="18.625" style="84" customWidth="1"/>
    <col min="2824" max="2824" width="18.125" style="84" customWidth="1"/>
    <col min="2825" max="2825" width="12.625" style="84" customWidth="1"/>
    <col min="2826" max="2826" width="14.625" style="84" customWidth="1"/>
    <col min="2827" max="2827" width="0" style="84" hidden="1" customWidth="1"/>
    <col min="2828" max="2828" width="17.875" style="84" customWidth="1"/>
    <col min="2829" max="2829" width="36.875" style="84" customWidth="1"/>
    <col min="2830" max="2830" width="37.75" style="84" customWidth="1"/>
    <col min="2831" max="2831" width="6.625" style="84" customWidth="1"/>
    <col min="2832" max="2832" width="41.75" style="84" customWidth="1"/>
    <col min="2833" max="2833" width="20.375" style="84" customWidth="1"/>
    <col min="2834" max="2834" width="11" style="84" customWidth="1"/>
    <col min="2835" max="2835" width="7.875" style="84" customWidth="1"/>
    <col min="2836" max="2836" width="16.75" style="84" customWidth="1"/>
    <col min="2837" max="2837" width="15.375" style="84" customWidth="1"/>
    <col min="2838" max="2838" width="18.75" style="84" customWidth="1"/>
    <col min="2839" max="2839" width="14.375" style="84" customWidth="1"/>
    <col min="2840" max="3072" width="9.125" style="84"/>
    <col min="3073" max="3073" width="13.625" style="84" customWidth="1"/>
    <col min="3074" max="3074" width="42.75" style="84" customWidth="1"/>
    <col min="3075" max="3075" width="22.625" style="84" customWidth="1"/>
    <col min="3076" max="3076" width="39.125" style="84" customWidth="1"/>
    <col min="3077" max="3077" width="28.375" style="84" customWidth="1"/>
    <col min="3078" max="3078" width="19.125" style="84" customWidth="1"/>
    <col min="3079" max="3079" width="18.625" style="84" customWidth="1"/>
    <col min="3080" max="3080" width="18.125" style="84" customWidth="1"/>
    <col min="3081" max="3081" width="12.625" style="84" customWidth="1"/>
    <col min="3082" max="3082" width="14.625" style="84" customWidth="1"/>
    <col min="3083" max="3083" width="0" style="84" hidden="1" customWidth="1"/>
    <col min="3084" max="3084" width="17.875" style="84" customWidth="1"/>
    <col min="3085" max="3085" width="36.875" style="84" customWidth="1"/>
    <col min="3086" max="3086" width="37.75" style="84" customWidth="1"/>
    <col min="3087" max="3087" width="6.625" style="84" customWidth="1"/>
    <col min="3088" max="3088" width="41.75" style="84" customWidth="1"/>
    <col min="3089" max="3089" width="20.375" style="84" customWidth="1"/>
    <col min="3090" max="3090" width="11" style="84" customWidth="1"/>
    <col min="3091" max="3091" width="7.875" style="84" customWidth="1"/>
    <col min="3092" max="3092" width="16.75" style="84" customWidth="1"/>
    <col min="3093" max="3093" width="15.375" style="84" customWidth="1"/>
    <col min="3094" max="3094" width="18.75" style="84" customWidth="1"/>
    <col min="3095" max="3095" width="14.375" style="84" customWidth="1"/>
    <col min="3096" max="3328" width="9.125" style="84"/>
    <col min="3329" max="3329" width="13.625" style="84" customWidth="1"/>
    <col min="3330" max="3330" width="42.75" style="84" customWidth="1"/>
    <col min="3331" max="3331" width="22.625" style="84" customWidth="1"/>
    <col min="3332" max="3332" width="39.125" style="84" customWidth="1"/>
    <col min="3333" max="3333" width="28.375" style="84" customWidth="1"/>
    <col min="3334" max="3334" width="19.125" style="84" customWidth="1"/>
    <col min="3335" max="3335" width="18.625" style="84" customWidth="1"/>
    <col min="3336" max="3336" width="18.125" style="84" customWidth="1"/>
    <col min="3337" max="3337" width="12.625" style="84" customWidth="1"/>
    <col min="3338" max="3338" width="14.625" style="84" customWidth="1"/>
    <col min="3339" max="3339" width="0" style="84" hidden="1" customWidth="1"/>
    <col min="3340" max="3340" width="17.875" style="84" customWidth="1"/>
    <col min="3341" max="3341" width="36.875" style="84" customWidth="1"/>
    <col min="3342" max="3342" width="37.75" style="84" customWidth="1"/>
    <col min="3343" max="3343" width="6.625" style="84" customWidth="1"/>
    <col min="3344" max="3344" width="41.75" style="84" customWidth="1"/>
    <col min="3345" max="3345" width="20.375" style="84" customWidth="1"/>
    <col min="3346" max="3346" width="11" style="84" customWidth="1"/>
    <col min="3347" max="3347" width="7.875" style="84" customWidth="1"/>
    <col min="3348" max="3348" width="16.75" style="84" customWidth="1"/>
    <col min="3349" max="3349" width="15.375" style="84" customWidth="1"/>
    <col min="3350" max="3350" width="18.75" style="84" customWidth="1"/>
    <col min="3351" max="3351" width="14.375" style="84" customWidth="1"/>
    <col min="3352" max="3584" width="9.125" style="84"/>
    <col min="3585" max="3585" width="13.625" style="84" customWidth="1"/>
    <col min="3586" max="3586" width="42.75" style="84" customWidth="1"/>
    <col min="3587" max="3587" width="22.625" style="84" customWidth="1"/>
    <col min="3588" max="3588" width="39.125" style="84" customWidth="1"/>
    <col min="3589" max="3589" width="28.375" style="84" customWidth="1"/>
    <col min="3590" max="3590" width="19.125" style="84" customWidth="1"/>
    <col min="3591" max="3591" width="18.625" style="84" customWidth="1"/>
    <col min="3592" max="3592" width="18.125" style="84" customWidth="1"/>
    <col min="3593" max="3593" width="12.625" style="84" customWidth="1"/>
    <col min="3594" max="3594" width="14.625" style="84" customWidth="1"/>
    <col min="3595" max="3595" width="0" style="84" hidden="1" customWidth="1"/>
    <col min="3596" max="3596" width="17.875" style="84" customWidth="1"/>
    <col min="3597" max="3597" width="36.875" style="84" customWidth="1"/>
    <col min="3598" max="3598" width="37.75" style="84" customWidth="1"/>
    <col min="3599" max="3599" width="6.625" style="84" customWidth="1"/>
    <col min="3600" max="3600" width="41.75" style="84" customWidth="1"/>
    <col min="3601" max="3601" width="20.375" style="84" customWidth="1"/>
    <col min="3602" max="3602" width="11" style="84" customWidth="1"/>
    <col min="3603" max="3603" width="7.875" style="84" customWidth="1"/>
    <col min="3604" max="3604" width="16.75" style="84" customWidth="1"/>
    <col min="3605" max="3605" width="15.375" style="84" customWidth="1"/>
    <col min="3606" max="3606" width="18.75" style="84" customWidth="1"/>
    <col min="3607" max="3607" width="14.375" style="84" customWidth="1"/>
    <col min="3608" max="3840" width="9.125" style="84"/>
    <col min="3841" max="3841" width="13.625" style="84" customWidth="1"/>
    <col min="3842" max="3842" width="42.75" style="84" customWidth="1"/>
    <col min="3843" max="3843" width="22.625" style="84" customWidth="1"/>
    <col min="3844" max="3844" width="39.125" style="84" customWidth="1"/>
    <col min="3845" max="3845" width="28.375" style="84" customWidth="1"/>
    <col min="3846" max="3846" width="19.125" style="84" customWidth="1"/>
    <col min="3847" max="3847" width="18.625" style="84" customWidth="1"/>
    <col min="3848" max="3848" width="18.125" style="84" customWidth="1"/>
    <col min="3849" max="3849" width="12.625" style="84" customWidth="1"/>
    <col min="3850" max="3850" width="14.625" style="84" customWidth="1"/>
    <col min="3851" max="3851" width="0" style="84" hidden="1" customWidth="1"/>
    <col min="3852" max="3852" width="17.875" style="84" customWidth="1"/>
    <col min="3853" max="3853" width="36.875" style="84" customWidth="1"/>
    <col min="3854" max="3854" width="37.75" style="84" customWidth="1"/>
    <col min="3855" max="3855" width="6.625" style="84" customWidth="1"/>
    <col min="3856" max="3856" width="41.75" style="84" customWidth="1"/>
    <col min="3857" max="3857" width="20.375" style="84" customWidth="1"/>
    <col min="3858" max="3858" width="11" style="84" customWidth="1"/>
    <col min="3859" max="3859" width="7.875" style="84" customWidth="1"/>
    <col min="3860" max="3860" width="16.75" style="84" customWidth="1"/>
    <col min="3861" max="3861" width="15.375" style="84" customWidth="1"/>
    <col min="3862" max="3862" width="18.75" style="84" customWidth="1"/>
    <col min="3863" max="3863" width="14.375" style="84" customWidth="1"/>
    <col min="3864" max="4096" width="9.125" style="84"/>
    <col min="4097" max="4097" width="13.625" style="84" customWidth="1"/>
    <col min="4098" max="4098" width="42.75" style="84" customWidth="1"/>
    <col min="4099" max="4099" width="22.625" style="84" customWidth="1"/>
    <col min="4100" max="4100" width="39.125" style="84" customWidth="1"/>
    <col min="4101" max="4101" width="28.375" style="84" customWidth="1"/>
    <col min="4102" max="4102" width="19.125" style="84" customWidth="1"/>
    <col min="4103" max="4103" width="18.625" style="84" customWidth="1"/>
    <col min="4104" max="4104" width="18.125" style="84" customWidth="1"/>
    <col min="4105" max="4105" width="12.625" style="84" customWidth="1"/>
    <col min="4106" max="4106" width="14.625" style="84" customWidth="1"/>
    <col min="4107" max="4107" width="0" style="84" hidden="1" customWidth="1"/>
    <col min="4108" max="4108" width="17.875" style="84" customWidth="1"/>
    <col min="4109" max="4109" width="36.875" style="84" customWidth="1"/>
    <col min="4110" max="4110" width="37.75" style="84" customWidth="1"/>
    <col min="4111" max="4111" width="6.625" style="84" customWidth="1"/>
    <col min="4112" max="4112" width="41.75" style="84" customWidth="1"/>
    <col min="4113" max="4113" width="20.375" style="84" customWidth="1"/>
    <col min="4114" max="4114" width="11" style="84" customWidth="1"/>
    <col min="4115" max="4115" width="7.875" style="84" customWidth="1"/>
    <col min="4116" max="4116" width="16.75" style="84" customWidth="1"/>
    <col min="4117" max="4117" width="15.375" style="84" customWidth="1"/>
    <col min="4118" max="4118" width="18.75" style="84" customWidth="1"/>
    <col min="4119" max="4119" width="14.375" style="84" customWidth="1"/>
    <col min="4120" max="4352" width="9.125" style="84"/>
    <col min="4353" max="4353" width="13.625" style="84" customWidth="1"/>
    <col min="4354" max="4354" width="42.75" style="84" customWidth="1"/>
    <col min="4355" max="4355" width="22.625" style="84" customWidth="1"/>
    <col min="4356" max="4356" width="39.125" style="84" customWidth="1"/>
    <col min="4357" max="4357" width="28.375" style="84" customWidth="1"/>
    <col min="4358" max="4358" width="19.125" style="84" customWidth="1"/>
    <col min="4359" max="4359" width="18.625" style="84" customWidth="1"/>
    <col min="4360" max="4360" width="18.125" style="84" customWidth="1"/>
    <col min="4361" max="4361" width="12.625" style="84" customWidth="1"/>
    <col min="4362" max="4362" width="14.625" style="84" customWidth="1"/>
    <col min="4363" max="4363" width="0" style="84" hidden="1" customWidth="1"/>
    <col min="4364" max="4364" width="17.875" style="84" customWidth="1"/>
    <col min="4365" max="4365" width="36.875" style="84" customWidth="1"/>
    <col min="4366" max="4366" width="37.75" style="84" customWidth="1"/>
    <col min="4367" max="4367" width="6.625" style="84" customWidth="1"/>
    <col min="4368" max="4368" width="41.75" style="84" customWidth="1"/>
    <col min="4369" max="4369" width="20.375" style="84" customWidth="1"/>
    <col min="4370" max="4370" width="11" style="84" customWidth="1"/>
    <col min="4371" max="4371" width="7.875" style="84" customWidth="1"/>
    <col min="4372" max="4372" width="16.75" style="84" customWidth="1"/>
    <col min="4373" max="4373" width="15.375" style="84" customWidth="1"/>
    <col min="4374" max="4374" width="18.75" style="84" customWidth="1"/>
    <col min="4375" max="4375" width="14.375" style="84" customWidth="1"/>
    <col min="4376" max="4608" width="9.125" style="84"/>
    <col min="4609" max="4609" width="13.625" style="84" customWidth="1"/>
    <col min="4610" max="4610" width="42.75" style="84" customWidth="1"/>
    <col min="4611" max="4611" width="22.625" style="84" customWidth="1"/>
    <col min="4612" max="4612" width="39.125" style="84" customWidth="1"/>
    <col min="4613" max="4613" width="28.375" style="84" customWidth="1"/>
    <col min="4614" max="4614" width="19.125" style="84" customWidth="1"/>
    <col min="4615" max="4615" width="18.625" style="84" customWidth="1"/>
    <col min="4616" max="4616" width="18.125" style="84" customWidth="1"/>
    <col min="4617" max="4617" width="12.625" style="84" customWidth="1"/>
    <col min="4618" max="4618" width="14.625" style="84" customWidth="1"/>
    <col min="4619" max="4619" width="0" style="84" hidden="1" customWidth="1"/>
    <col min="4620" max="4620" width="17.875" style="84" customWidth="1"/>
    <col min="4621" max="4621" width="36.875" style="84" customWidth="1"/>
    <col min="4622" max="4622" width="37.75" style="84" customWidth="1"/>
    <col min="4623" max="4623" width="6.625" style="84" customWidth="1"/>
    <col min="4624" max="4624" width="41.75" style="84" customWidth="1"/>
    <col min="4625" max="4625" width="20.375" style="84" customWidth="1"/>
    <col min="4626" max="4626" width="11" style="84" customWidth="1"/>
    <col min="4627" max="4627" width="7.875" style="84" customWidth="1"/>
    <col min="4628" max="4628" width="16.75" style="84" customWidth="1"/>
    <col min="4629" max="4629" width="15.375" style="84" customWidth="1"/>
    <col min="4630" max="4630" width="18.75" style="84" customWidth="1"/>
    <col min="4631" max="4631" width="14.375" style="84" customWidth="1"/>
    <col min="4632" max="4864" width="9.125" style="84"/>
    <col min="4865" max="4865" width="13.625" style="84" customWidth="1"/>
    <col min="4866" max="4866" width="42.75" style="84" customWidth="1"/>
    <col min="4867" max="4867" width="22.625" style="84" customWidth="1"/>
    <col min="4868" max="4868" width="39.125" style="84" customWidth="1"/>
    <col min="4869" max="4869" width="28.375" style="84" customWidth="1"/>
    <col min="4870" max="4870" width="19.125" style="84" customWidth="1"/>
    <col min="4871" max="4871" width="18.625" style="84" customWidth="1"/>
    <col min="4872" max="4872" width="18.125" style="84" customWidth="1"/>
    <col min="4873" max="4873" width="12.625" style="84" customWidth="1"/>
    <col min="4874" max="4874" width="14.625" style="84" customWidth="1"/>
    <col min="4875" max="4875" width="0" style="84" hidden="1" customWidth="1"/>
    <col min="4876" max="4876" width="17.875" style="84" customWidth="1"/>
    <col min="4877" max="4877" width="36.875" style="84" customWidth="1"/>
    <col min="4878" max="4878" width="37.75" style="84" customWidth="1"/>
    <col min="4879" max="4879" width="6.625" style="84" customWidth="1"/>
    <col min="4880" max="4880" width="41.75" style="84" customWidth="1"/>
    <col min="4881" max="4881" width="20.375" style="84" customWidth="1"/>
    <col min="4882" max="4882" width="11" style="84" customWidth="1"/>
    <col min="4883" max="4883" width="7.875" style="84" customWidth="1"/>
    <col min="4884" max="4884" width="16.75" style="84" customWidth="1"/>
    <col min="4885" max="4885" width="15.375" style="84" customWidth="1"/>
    <col min="4886" max="4886" width="18.75" style="84" customWidth="1"/>
    <col min="4887" max="4887" width="14.375" style="84" customWidth="1"/>
    <col min="4888" max="5120" width="9.125" style="84"/>
    <col min="5121" max="5121" width="13.625" style="84" customWidth="1"/>
    <col min="5122" max="5122" width="42.75" style="84" customWidth="1"/>
    <col min="5123" max="5123" width="22.625" style="84" customWidth="1"/>
    <col min="5124" max="5124" width="39.125" style="84" customWidth="1"/>
    <col min="5125" max="5125" width="28.375" style="84" customWidth="1"/>
    <col min="5126" max="5126" width="19.125" style="84" customWidth="1"/>
    <col min="5127" max="5127" width="18.625" style="84" customWidth="1"/>
    <col min="5128" max="5128" width="18.125" style="84" customWidth="1"/>
    <col min="5129" max="5129" width="12.625" style="84" customWidth="1"/>
    <col min="5130" max="5130" width="14.625" style="84" customWidth="1"/>
    <col min="5131" max="5131" width="0" style="84" hidden="1" customWidth="1"/>
    <col min="5132" max="5132" width="17.875" style="84" customWidth="1"/>
    <col min="5133" max="5133" width="36.875" style="84" customWidth="1"/>
    <col min="5134" max="5134" width="37.75" style="84" customWidth="1"/>
    <col min="5135" max="5135" width="6.625" style="84" customWidth="1"/>
    <col min="5136" max="5136" width="41.75" style="84" customWidth="1"/>
    <col min="5137" max="5137" width="20.375" style="84" customWidth="1"/>
    <col min="5138" max="5138" width="11" style="84" customWidth="1"/>
    <col min="5139" max="5139" width="7.875" style="84" customWidth="1"/>
    <col min="5140" max="5140" width="16.75" style="84" customWidth="1"/>
    <col min="5141" max="5141" width="15.375" style="84" customWidth="1"/>
    <col min="5142" max="5142" width="18.75" style="84" customWidth="1"/>
    <col min="5143" max="5143" width="14.375" style="84" customWidth="1"/>
    <col min="5144" max="5376" width="9.125" style="84"/>
    <col min="5377" max="5377" width="13.625" style="84" customWidth="1"/>
    <col min="5378" max="5378" width="42.75" style="84" customWidth="1"/>
    <col min="5379" max="5379" width="22.625" style="84" customWidth="1"/>
    <col min="5380" max="5380" width="39.125" style="84" customWidth="1"/>
    <col min="5381" max="5381" width="28.375" style="84" customWidth="1"/>
    <col min="5382" max="5382" width="19.125" style="84" customWidth="1"/>
    <col min="5383" max="5383" width="18.625" style="84" customWidth="1"/>
    <col min="5384" max="5384" width="18.125" style="84" customWidth="1"/>
    <col min="5385" max="5385" width="12.625" style="84" customWidth="1"/>
    <col min="5386" max="5386" width="14.625" style="84" customWidth="1"/>
    <col min="5387" max="5387" width="0" style="84" hidden="1" customWidth="1"/>
    <col min="5388" max="5388" width="17.875" style="84" customWidth="1"/>
    <col min="5389" max="5389" width="36.875" style="84" customWidth="1"/>
    <col min="5390" max="5390" width="37.75" style="84" customWidth="1"/>
    <col min="5391" max="5391" width="6.625" style="84" customWidth="1"/>
    <col min="5392" max="5392" width="41.75" style="84" customWidth="1"/>
    <col min="5393" max="5393" width="20.375" style="84" customWidth="1"/>
    <col min="5394" max="5394" width="11" style="84" customWidth="1"/>
    <col min="5395" max="5395" width="7.875" style="84" customWidth="1"/>
    <col min="5396" max="5396" width="16.75" style="84" customWidth="1"/>
    <col min="5397" max="5397" width="15.375" style="84" customWidth="1"/>
    <col min="5398" max="5398" width="18.75" style="84" customWidth="1"/>
    <col min="5399" max="5399" width="14.375" style="84" customWidth="1"/>
    <col min="5400" max="5632" width="9.125" style="84"/>
    <col min="5633" max="5633" width="13.625" style="84" customWidth="1"/>
    <col min="5634" max="5634" width="42.75" style="84" customWidth="1"/>
    <col min="5635" max="5635" width="22.625" style="84" customWidth="1"/>
    <col min="5636" max="5636" width="39.125" style="84" customWidth="1"/>
    <col min="5637" max="5637" width="28.375" style="84" customWidth="1"/>
    <col min="5638" max="5638" width="19.125" style="84" customWidth="1"/>
    <col min="5639" max="5639" width="18.625" style="84" customWidth="1"/>
    <col min="5640" max="5640" width="18.125" style="84" customWidth="1"/>
    <col min="5641" max="5641" width="12.625" style="84" customWidth="1"/>
    <col min="5642" max="5642" width="14.625" style="84" customWidth="1"/>
    <col min="5643" max="5643" width="0" style="84" hidden="1" customWidth="1"/>
    <col min="5644" max="5644" width="17.875" style="84" customWidth="1"/>
    <col min="5645" max="5645" width="36.875" style="84" customWidth="1"/>
    <col min="5646" max="5646" width="37.75" style="84" customWidth="1"/>
    <col min="5647" max="5647" width="6.625" style="84" customWidth="1"/>
    <col min="5648" max="5648" width="41.75" style="84" customWidth="1"/>
    <col min="5649" max="5649" width="20.375" style="84" customWidth="1"/>
    <col min="5650" max="5650" width="11" style="84" customWidth="1"/>
    <col min="5651" max="5651" width="7.875" style="84" customWidth="1"/>
    <col min="5652" max="5652" width="16.75" style="84" customWidth="1"/>
    <col min="5653" max="5653" width="15.375" style="84" customWidth="1"/>
    <col min="5654" max="5654" width="18.75" style="84" customWidth="1"/>
    <col min="5655" max="5655" width="14.375" style="84" customWidth="1"/>
    <col min="5656" max="5888" width="9.125" style="84"/>
    <col min="5889" max="5889" width="13.625" style="84" customWidth="1"/>
    <col min="5890" max="5890" width="42.75" style="84" customWidth="1"/>
    <col min="5891" max="5891" width="22.625" style="84" customWidth="1"/>
    <col min="5892" max="5892" width="39.125" style="84" customWidth="1"/>
    <col min="5893" max="5893" width="28.375" style="84" customWidth="1"/>
    <col min="5894" max="5894" width="19.125" style="84" customWidth="1"/>
    <col min="5895" max="5895" width="18.625" style="84" customWidth="1"/>
    <col min="5896" max="5896" width="18.125" style="84" customWidth="1"/>
    <col min="5897" max="5897" width="12.625" style="84" customWidth="1"/>
    <col min="5898" max="5898" width="14.625" style="84" customWidth="1"/>
    <col min="5899" max="5899" width="0" style="84" hidden="1" customWidth="1"/>
    <col min="5900" max="5900" width="17.875" style="84" customWidth="1"/>
    <col min="5901" max="5901" width="36.875" style="84" customWidth="1"/>
    <col min="5902" max="5902" width="37.75" style="84" customWidth="1"/>
    <col min="5903" max="5903" width="6.625" style="84" customWidth="1"/>
    <col min="5904" max="5904" width="41.75" style="84" customWidth="1"/>
    <col min="5905" max="5905" width="20.375" style="84" customWidth="1"/>
    <col min="5906" max="5906" width="11" style="84" customWidth="1"/>
    <col min="5907" max="5907" width="7.875" style="84" customWidth="1"/>
    <col min="5908" max="5908" width="16.75" style="84" customWidth="1"/>
    <col min="5909" max="5909" width="15.375" style="84" customWidth="1"/>
    <col min="5910" max="5910" width="18.75" style="84" customWidth="1"/>
    <col min="5911" max="5911" width="14.375" style="84" customWidth="1"/>
    <col min="5912" max="6144" width="9.125" style="84"/>
    <col min="6145" max="6145" width="13.625" style="84" customWidth="1"/>
    <col min="6146" max="6146" width="42.75" style="84" customWidth="1"/>
    <col min="6147" max="6147" width="22.625" style="84" customWidth="1"/>
    <col min="6148" max="6148" width="39.125" style="84" customWidth="1"/>
    <col min="6149" max="6149" width="28.375" style="84" customWidth="1"/>
    <col min="6150" max="6150" width="19.125" style="84" customWidth="1"/>
    <col min="6151" max="6151" width="18.625" style="84" customWidth="1"/>
    <col min="6152" max="6152" width="18.125" style="84" customWidth="1"/>
    <col min="6153" max="6153" width="12.625" style="84" customWidth="1"/>
    <col min="6154" max="6154" width="14.625" style="84" customWidth="1"/>
    <col min="6155" max="6155" width="0" style="84" hidden="1" customWidth="1"/>
    <col min="6156" max="6156" width="17.875" style="84" customWidth="1"/>
    <col min="6157" max="6157" width="36.875" style="84" customWidth="1"/>
    <col min="6158" max="6158" width="37.75" style="84" customWidth="1"/>
    <col min="6159" max="6159" width="6.625" style="84" customWidth="1"/>
    <col min="6160" max="6160" width="41.75" style="84" customWidth="1"/>
    <col min="6161" max="6161" width="20.375" style="84" customWidth="1"/>
    <col min="6162" max="6162" width="11" style="84" customWidth="1"/>
    <col min="6163" max="6163" width="7.875" style="84" customWidth="1"/>
    <col min="6164" max="6164" width="16.75" style="84" customWidth="1"/>
    <col min="6165" max="6165" width="15.375" style="84" customWidth="1"/>
    <col min="6166" max="6166" width="18.75" style="84" customWidth="1"/>
    <col min="6167" max="6167" width="14.375" style="84" customWidth="1"/>
    <col min="6168" max="6400" width="9.125" style="84"/>
    <col min="6401" max="6401" width="13.625" style="84" customWidth="1"/>
    <col min="6402" max="6402" width="42.75" style="84" customWidth="1"/>
    <col min="6403" max="6403" width="22.625" style="84" customWidth="1"/>
    <col min="6404" max="6404" width="39.125" style="84" customWidth="1"/>
    <col min="6405" max="6405" width="28.375" style="84" customWidth="1"/>
    <col min="6406" max="6406" width="19.125" style="84" customWidth="1"/>
    <col min="6407" max="6407" width="18.625" style="84" customWidth="1"/>
    <col min="6408" max="6408" width="18.125" style="84" customWidth="1"/>
    <col min="6409" max="6409" width="12.625" style="84" customWidth="1"/>
    <col min="6410" max="6410" width="14.625" style="84" customWidth="1"/>
    <col min="6411" max="6411" width="0" style="84" hidden="1" customWidth="1"/>
    <col min="6412" max="6412" width="17.875" style="84" customWidth="1"/>
    <col min="6413" max="6413" width="36.875" style="84" customWidth="1"/>
    <col min="6414" max="6414" width="37.75" style="84" customWidth="1"/>
    <col min="6415" max="6415" width="6.625" style="84" customWidth="1"/>
    <col min="6416" max="6416" width="41.75" style="84" customWidth="1"/>
    <col min="6417" max="6417" width="20.375" style="84" customWidth="1"/>
    <col min="6418" max="6418" width="11" style="84" customWidth="1"/>
    <col min="6419" max="6419" width="7.875" style="84" customWidth="1"/>
    <col min="6420" max="6420" width="16.75" style="84" customWidth="1"/>
    <col min="6421" max="6421" width="15.375" style="84" customWidth="1"/>
    <col min="6422" max="6422" width="18.75" style="84" customWidth="1"/>
    <col min="6423" max="6423" width="14.375" style="84" customWidth="1"/>
    <col min="6424" max="6656" width="9.125" style="84"/>
    <col min="6657" max="6657" width="13.625" style="84" customWidth="1"/>
    <col min="6658" max="6658" width="42.75" style="84" customWidth="1"/>
    <col min="6659" max="6659" width="22.625" style="84" customWidth="1"/>
    <col min="6660" max="6660" width="39.125" style="84" customWidth="1"/>
    <col min="6661" max="6661" width="28.375" style="84" customWidth="1"/>
    <col min="6662" max="6662" width="19.125" style="84" customWidth="1"/>
    <col min="6663" max="6663" width="18.625" style="84" customWidth="1"/>
    <col min="6664" max="6664" width="18.125" style="84" customWidth="1"/>
    <col min="6665" max="6665" width="12.625" style="84" customWidth="1"/>
    <col min="6666" max="6666" width="14.625" style="84" customWidth="1"/>
    <col min="6667" max="6667" width="0" style="84" hidden="1" customWidth="1"/>
    <col min="6668" max="6668" width="17.875" style="84" customWidth="1"/>
    <col min="6669" max="6669" width="36.875" style="84" customWidth="1"/>
    <col min="6670" max="6670" width="37.75" style="84" customWidth="1"/>
    <col min="6671" max="6671" width="6.625" style="84" customWidth="1"/>
    <col min="6672" max="6672" width="41.75" style="84" customWidth="1"/>
    <col min="6673" max="6673" width="20.375" style="84" customWidth="1"/>
    <col min="6674" max="6674" width="11" style="84" customWidth="1"/>
    <col min="6675" max="6675" width="7.875" style="84" customWidth="1"/>
    <col min="6676" max="6676" width="16.75" style="84" customWidth="1"/>
    <col min="6677" max="6677" width="15.375" style="84" customWidth="1"/>
    <col min="6678" max="6678" width="18.75" style="84" customWidth="1"/>
    <col min="6679" max="6679" width="14.375" style="84" customWidth="1"/>
    <col min="6680" max="6912" width="9.125" style="84"/>
    <col min="6913" max="6913" width="13.625" style="84" customWidth="1"/>
    <col min="6914" max="6914" width="42.75" style="84" customWidth="1"/>
    <col min="6915" max="6915" width="22.625" style="84" customWidth="1"/>
    <col min="6916" max="6916" width="39.125" style="84" customWidth="1"/>
    <col min="6917" max="6917" width="28.375" style="84" customWidth="1"/>
    <col min="6918" max="6918" width="19.125" style="84" customWidth="1"/>
    <col min="6919" max="6919" width="18.625" style="84" customWidth="1"/>
    <col min="6920" max="6920" width="18.125" style="84" customWidth="1"/>
    <col min="6921" max="6921" width="12.625" style="84" customWidth="1"/>
    <col min="6922" max="6922" width="14.625" style="84" customWidth="1"/>
    <col min="6923" max="6923" width="0" style="84" hidden="1" customWidth="1"/>
    <col min="6924" max="6924" width="17.875" style="84" customWidth="1"/>
    <col min="6925" max="6925" width="36.875" style="84" customWidth="1"/>
    <col min="6926" max="6926" width="37.75" style="84" customWidth="1"/>
    <col min="6927" max="6927" width="6.625" style="84" customWidth="1"/>
    <col min="6928" max="6928" width="41.75" style="84" customWidth="1"/>
    <col min="6929" max="6929" width="20.375" style="84" customWidth="1"/>
    <col min="6930" max="6930" width="11" style="84" customWidth="1"/>
    <col min="6931" max="6931" width="7.875" style="84" customWidth="1"/>
    <col min="6932" max="6932" width="16.75" style="84" customWidth="1"/>
    <col min="6933" max="6933" width="15.375" style="84" customWidth="1"/>
    <col min="6934" max="6934" width="18.75" style="84" customWidth="1"/>
    <col min="6935" max="6935" width="14.375" style="84" customWidth="1"/>
    <col min="6936" max="7168" width="9.125" style="84"/>
    <col min="7169" max="7169" width="13.625" style="84" customWidth="1"/>
    <col min="7170" max="7170" width="42.75" style="84" customWidth="1"/>
    <col min="7171" max="7171" width="22.625" style="84" customWidth="1"/>
    <col min="7172" max="7172" width="39.125" style="84" customWidth="1"/>
    <col min="7173" max="7173" width="28.375" style="84" customWidth="1"/>
    <col min="7174" max="7174" width="19.125" style="84" customWidth="1"/>
    <col min="7175" max="7175" width="18.625" style="84" customWidth="1"/>
    <col min="7176" max="7176" width="18.125" style="84" customWidth="1"/>
    <col min="7177" max="7177" width="12.625" style="84" customWidth="1"/>
    <col min="7178" max="7178" width="14.625" style="84" customWidth="1"/>
    <col min="7179" max="7179" width="0" style="84" hidden="1" customWidth="1"/>
    <col min="7180" max="7180" width="17.875" style="84" customWidth="1"/>
    <col min="7181" max="7181" width="36.875" style="84" customWidth="1"/>
    <col min="7182" max="7182" width="37.75" style="84" customWidth="1"/>
    <col min="7183" max="7183" width="6.625" style="84" customWidth="1"/>
    <col min="7184" max="7184" width="41.75" style="84" customWidth="1"/>
    <col min="7185" max="7185" width="20.375" style="84" customWidth="1"/>
    <col min="7186" max="7186" width="11" style="84" customWidth="1"/>
    <col min="7187" max="7187" width="7.875" style="84" customWidth="1"/>
    <col min="7188" max="7188" width="16.75" style="84" customWidth="1"/>
    <col min="7189" max="7189" width="15.375" style="84" customWidth="1"/>
    <col min="7190" max="7190" width="18.75" style="84" customWidth="1"/>
    <col min="7191" max="7191" width="14.375" style="84" customWidth="1"/>
    <col min="7192" max="7424" width="9.125" style="84"/>
    <col min="7425" max="7425" width="13.625" style="84" customWidth="1"/>
    <col min="7426" max="7426" width="42.75" style="84" customWidth="1"/>
    <col min="7427" max="7427" width="22.625" style="84" customWidth="1"/>
    <col min="7428" max="7428" width="39.125" style="84" customWidth="1"/>
    <col min="7429" max="7429" width="28.375" style="84" customWidth="1"/>
    <col min="7430" max="7430" width="19.125" style="84" customWidth="1"/>
    <col min="7431" max="7431" width="18.625" style="84" customWidth="1"/>
    <col min="7432" max="7432" width="18.125" style="84" customWidth="1"/>
    <col min="7433" max="7433" width="12.625" style="84" customWidth="1"/>
    <col min="7434" max="7434" width="14.625" style="84" customWidth="1"/>
    <col min="7435" max="7435" width="0" style="84" hidden="1" customWidth="1"/>
    <col min="7436" max="7436" width="17.875" style="84" customWidth="1"/>
    <col min="7437" max="7437" width="36.875" style="84" customWidth="1"/>
    <col min="7438" max="7438" width="37.75" style="84" customWidth="1"/>
    <col min="7439" max="7439" width="6.625" style="84" customWidth="1"/>
    <col min="7440" max="7440" width="41.75" style="84" customWidth="1"/>
    <col min="7441" max="7441" width="20.375" style="84" customWidth="1"/>
    <col min="7442" max="7442" width="11" style="84" customWidth="1"/>
    <col min="7443" max="7443" width="7.875" style="84" customWidth="1"/>
    <col min="7444" max="7444" width="16.75" style="84" customWidth="1"/>
    <col min="7445" max="7445" width="15.375" style="84" customWidth="1"/>
    <col min="7446" max="7446" width="18.75" style="84" customWidth="1"/>
    <col min="7447" max="7447" width="14.375" style="84" customWidth="1"/>
    <col min="7448" max="7680" width="9.125" style="84"/>
    <col min="7681" max="7681" width="13.625" style="84" customWidth="1"/>
    <col min="7682" max="7682" width="42.75" style="84" customWidth="1"/>
    <col min="7683" max="7683" width="22.625" style="84" customWidth="1"/>
    <col min="7684" max="7684" width="39.125" style="84" customWidth="1"/>
    <col min="7685" max="7685" width="28.375" style="84" customWidth="1"/>
    <col min="7686" max="7686" width="19.125" style="84" customWidth="1"/>
    <col min="7687" max="7687" width="18.625" style="84" customWidth="1"/>
    <col min="7688" max="7688" width="18.125" style="84" customWidth="1"/>
    <col min="7689" max="7689" width="12.625" style="84" customWidth="1"/>
    <col min="7690" max="7690" width="14.625" style="84" customWidth="1"/>
    <col min="7691" max="7691" width="0" style="84" hidden="1" customWidth="1"/>
    <col min="7692" max="7692" width="17.875" style="84" customWidth="1"/>
    <col min="7693" max="7693" width="36.875" style="84" customWidth="1"/>
    <col min="7694" max="7694" width="37.75" style="84" customWidth="1"/>
    <col min="7695" max="7695" width="6.625" style="84" customWidth="1"/>
    <col min="7696" max="7696" width="41.75" style="84" customWidth="1"/>
    <col min="7697" max="7697" width="20.375" style="84" customWidth="1"/>
    <col min="7698" max="7698" width="11" style="84" customWidth="1"/>
    <col min="7699" max="7699" width="7.875" style="84" customWidth="1"/>
    <col min="7700" max="7700" width="16.75" style="84" customWidth="1"/>
    <col min="7701" max="7701" width="15.375" style="84" customWidth="1"/>
    <col min="7702" max="7702" width="18.75" style="84" customWidth="1"/>
    <col min="7703" max="7703" width="14.375" style="84" customWidth="1"/>
    <col min="7704" max="7936" width="9.125" style="84"/>
    <col min="7937" max="7937" width="13.625" style="84" customWidth="1"/>
    <col min="7938" max="7938" width="42.75" style="84" customWidth="1"/>
    <col min="7939" max="7939" width="22.625" style="84" customWidth="1"/>
    <col min="7940" max="7940" width="39.125" style="84" customWidth="1"/>
    <col min="7941" max="7941" width="28.375" style="84" customWidth="1"/>
    <col min="7942" max="7942" width="19.125" style="84" customWidth="1"/>
    <col min="7943" max="7943" width="18.625" style="84" customWidth="1"/>
    <col min="7944" max="7944" width="18.125" style="84" customWidth="1"/>
    <col min="7945" max="7945" width="12.625" style="84" customWidth="1"/>
    <col min="7946" max="7946" width="14.625" style="84" customWidth="1"/>
    <col min="7947" max="7947" width="0" style="84" hidden="1" customWidth="1"/>
    <col min="7948" max="7948" width="17.875" style="84" customWidth="1"/>
    <col min="7949" max="7949" width="36.875" style="84" customWidth="1"/>
    <col min="7950" max="7950" width="37.75" style="84" customWidth="1"/>
    <col min="7951" max="7951" width="6.625" style="84" customWidth="1"/>
    <col min="7952" max="7952" width="41.75" style="84" customWidth="1"/>
    <col min="7953" max="7953" width="20.375" style="84" customWidth="1"/>
    <col min="7954" max="7954" width="11" style="84" customWidth="1"/>
    <col min="7955" max="7955" width="7.875" style="84" customWidth="1"/>
    <col min="7956" max="7956" width="16.75" style="84" customWidth="1"/>
    <col min="7957" max="7957" width="15.375" style="84" customWidth="1"/>
    <col min="7958" max="7958" width="18.75" style="84" customWidth="1"/>
    <col min="7959" max="7959" width="14.375" style="84" customWidth="1"/>
    <col min="7960" max="8192" width="9.125" style="84"/>
    <col min="8193" max="8193" width="13.625" style="84" customWidth="1"/>
    <col min="8194" max="8194" width="42.75" style="84" customWidth="1"/>
    <col min="8195" max="8195" width="22.625" style="84" customWidth="1"/>
    <col min="8196" max="8196" width="39.125" style="84" customWidth="1"/>
    <col min="8197" max="8197" width="28.375" style="84" customWidth="1"/>
    <col min="8198" max="8198" width="19.125" style="84" customWidth="1"/>
    <col min="8199" max="8199" width="18.625" style="84" customWidth="1"/>
    <col min="8200" max="8200" width="18.125" style="84" customWidth="1"/>
    <col min="8201" max="8201" width="12.625" style="84" customWidth="1"/>
    <col min="8202" max="8202" width="14.625" style="84" customWidth="1"/>
    <col min="8203" max="8203" width="0" style="84" hidden="1" customWidth="1"/>
    <col min="8204" max="8204" width="17.875" style="84" customWidth="1"/>
    <col min="8205" max="8205" width="36.875" style="84" customWidth="1"/>
    <col min="8206" max="8206" width="37.75" style="84" customWidth="1"/>
    <col min="8207" max="8207" width="6.625" style="84" customWidth="1"/>
    <col min="8208" max="8208" width="41.75" style="84" customWidth="1"/>
    <col min="8209" max="8209" width="20.375" style="84" customWidth="1"/>
    <col min="8210" max="8210" width="11" style="84" customWidth="1"/>
    <col min="8211" max="8211" width="7.875" style="84" customWidth="1"/>
    <col min="8212" max="8212" width="16.75" style="84" customWidth="1"/>
    <col min="8213" max="8213" width="15.375" style="84" customWidth="1"/>
    <col min="8214" max="8214" width="18.75" style="84" customWidth="1"/>
    <col min="8215" max="8215" width="14.375" style="84" customWidth="1"/>
    <col min="8216" max="8448" width="9.125" style="84"/>
    <col min="8449" max="8449" width="13.625" style="84" customWidth="1"/>
    <col min="8450" max="8450" width="42.75" style="84" customWidth="1"/>
    <col min="8451" max="8451" width="22.625" style="84" customWidth="1"/>
    <col min="8452" max="8452" width="39.125" style="84" customWidth="1"/>
    <col min="8453" max="8453" width="28.375" style="84" customWidth="1"/>
    <col min="8454" max="8454" width="19.125" style="84" customWidth="1"/>
    <col min="8455" max="8455" width="18.625" style="84" customWidth="1"/>
    <col min="8456" max="8456" width="18.125" style="84" customWidth="1"/>
    <col min="8457" max="8457" width="12.625" style="84" customWidth="1"/>
    <col min="8458" max="8458" width="14.625" style="84" customWidth="1"/>
    <col min="8459" max="8459" width="0" style="84" hidden="1" customWidth="1"/>
    <col min="8460" max="8460" width="17.875" style="84" customWidth="1"/>
    <col min="8461" max="8461" width="36.875" style="84" customWidth="1"/>
    <col min="8462" max="8462" width="37.75" style="84" customWidth="1"/>
    <col min="8463" max="8463" width="6.625" style="84" customWidth="1"/>
    <col min="8464" max="8464" width="41.75" style="84" customWidth="1"/>
    <col min="8465" max="8465" width="20.375" style="84" customWidth="1"/>
    <col min="8466" max="8466" width="11" style="84" customWidth="1"/>
    <col min="8467" max="8467" width="7.875" style="84" customWidth="1"/>
    <col min="8468" max="8468" width="16.75" style="84" customWidth="1"/>
    <col min="8469" max="8469" width="15.375" style="84" customWidth="1"/>
    <col min="8470" max="8470" width="18.75" style="84" customWidth="1"/>
    <col min="8471" max="8471" width="14.375" style="84" customWidth="1"/>
    <col min="8472" max="8704" width="9.125" style="84"/>
    <col min="8705" max="8705" width="13.625" style="84" customWidth="1"/>
    <col min="8706" max="8706" width="42.75" style="84" customWidth="1"/>
    <col min="8707" max="8707" width="22.625" style="84" customWidth="1"/>
    <col min="8708" max="8708" width="39.125" style="84" customWidth="1"/>
    <col min="8709" max="8709" width="28.375" style="84" customWidth="1"/>
    <col min="8710" max="8710" width="19.125" style="84" customWidth="1"/>
    <col min="8711" max="8711" width="18.625" style="84" customWidth="1"/>
    <col min="8712" max="8712" width="18.125" style="84" customWidth="1"/>
    <col min="8713" max="8713" width="12.625" style="84" customWidth="1"/>
    <col min="8714" max="8714" width="14.625" style="84" customWidth="1"/>
    <col min="8715" max="8715" width="0" style="84" hidden="1" customWidth="1"/>
    <col min="8716" max="8716" width="17.875" style="84" customWidth="1"/>
    <col min="8717" max="8717" width="36.875" style="84" customWidth="1"/>
    <col min="8718" max="8718" width="37.75" style="84" customWidth="1"/>
    <col min="8719" max="8719" width="6.625" style="84" customWidth="1"/>
    <col min="8720" max="8720" width="41.75" style="84" customWidth="1"/>
    <col min="8721" max="8721" width="20.375" style="84" customWidth="1"/>
    <col min="8722" max="8722" width="11" style="84" customWidth="1"/>
    <col min="8723" max="8723" width="7.875" style="84" customWidth="1"/>
    <col min="8724" max="8724" width="16.75" style="84" customWidth="1"/>
    <col min="8725" max="8725" width="15.375" style="84" customWidth="1"/>
    <col min="8726" max="8726" width="18.75" style="84" customWidth="1"/>
    <col min="8727" max="8727" width="14.375" style="84" customWidth="1"/>
    <col min="8728" max="8960" width="9.125" style="84"/>
    <col min="8961" max="8961" width="13.625" style="84" customWidth="1"/>
    <col min="8962" max="8962" width="42.75" style="84" customWidth="1"/>
    <col min="8963" max="8963" width="22.625" style="84" customWidth="1"/>
    <col min="8964" max="8964" width="39.125" style="84" customWidth="1"/>
    <col min="8965" max="8965" width="28.375" style="84" customWidth="1"/>
    <col min="8966" max="8966" width="19.125" style="84" customWidth="1"/>
    <col min="8967" max="8967" width="18.625" style="84" customWidth="1"/>
    <col min="8968" max="8968" width="18.125" style="84" customWidth="1"/>
    <col min="8969" max="8969" width="12.625" style="84" customWidth="1"/>
    <col min="8970" max="8970" width="14.625" style="84" customWidth="1"/>
    <col min="8971" max="8971" width="0" style="84" hidden="1" customWidth="1"/>
    <col min="8972" max="8972" width="17.875" style="84" customWidth="1"/>
    <col min="8973" max="8973" width="36.875" style="84" customWidth="1"/>
    <col min="8974" max="8974" width="37.75" style="84" customWidth="1"/>
    <col min="8975" max="8975" width="6.625" style="84" customWidth="1"/>
    <col min="8976" max="8976" width="41.75" style="84" customWidth="1"/>
    <col min="8977" max="8977" width="20.375" style="84" customWidth="1"/>
    <col min="8978" max="8978" width="11" style="84" customWidth="1"/>
    <col min="8979" max="8979" width="7.875" style="84" customWidth="1"/>
    <col min="8980" max="8980" width="16.75" style="84" customWidth="1"/>
    <col min="8981" max="8981" width="15.375" style="84" customWidth="1"/>
    <col min="8982" max="8982" width="18.75" style="84" customWidth="1"/>
    <col min="8983" max="8983" width="14.375" style="84" customWidth="1"/>
    <col min="8984" max="9216" width="9.125" style="84"/>
    <col min="9217" max="9217" width="13.625" style="84" customWidth="1"/>
    <col min="9218" max="9218" width="42.75" style="84" customWidth="1"/>
    <col min="9219" max="9219" width="22.625" style="84" customWidth="1"/>
    <col min="9220" max="9220" width="39.125" style="84" customWidth="1"/>
    <col min="9221" max="9221" width="28.375" style="84" customWidth="1"/>
    <col min="9222" max="9222" width="19.125" style="84" customWidth="1"/>
    <col min="9223" max="9223" width="18.625" style="84" customWidth="1"/>
    <col min="9224" max="9224" width="18.125" style="84" customWidth="1"/>
    <col min="9225" max="9225" width="12.625" style="84" customWidth="1"/>
    <col min="9226" max="9226" width="14.625" style="84" customWidth="1"/>
    <col min="9227" max="9227" width="0" style="84" hidden="1" customWidth="1"/>
    <col min="9228" max="9228" width="17.875" style="84" customWidth="1"/>
    <col min="9229" max="9229" width="36.875" style="84" customWidth="1"/>
    <col min="9230" max="9230" width="37.75" style="84" customWidth="1"/>
    <col min="9231" max="9231" width="6.625" style="84" customWidth="1"/>
    <col min="9232" max="9232" width="41.75" style="84" customWidth="1"/>
    <col min="9233" max="9233" width="20.375" style="84" customWidth="1"/>
    <col min="9234" max="9234" width="11" style="84" customWidth="1"/>
    <col min="9235" max="9235" width="7.875" style="84" customWidth="1"/>
    <col min="9236" max="9236" width="16.75" style="84" customWidth="1"/>
    <col min="9237" max="9237" width="15.375" style="84" customWidth="1"/>
    <col min="9238" max="9238" width="18.75" style="84" customWidth="1"/>
    <col min="9239" max="9239" width="14.375" style="84" customWidth="1"/>
    <col min="9240" max="9472" width="9.125" style="84"/>
    <col min="9473" max="9473" width="13.625" style="84" customWidth="1"/>
    <col min="9474" max="9474" width="42.75" style="84" customWidth="1"/>
    <col min="9475" max="9475" width="22.625" style="84" customWidth="1"/>
    <col min="9476" max="9476" width="39.125" style="84" customWidth="1"/>
    <col min="9477" max="9477" width="28.375" style="84" customWidth="1"/>
    <col min="9478" max="9478" width="19.125" style="84" customWidth="1"/>
    <col min="9479" max="9479" width="18.625" style="84" customWidth="1"/>
    <col min="9480" max="9480" width="18.125" style="84" customWidth="1"/>
    <col min="9481" max="9481" width="12.625" style="84" customWidth="1"/>
    <col min="9482" max="9482" width="14.625" style="84" customWidth="1"/>
    <col min="9483" max="9483" width="0" style="84" hidden="1" customWidth="1"/>
    <col min="9484" max="9484" width="17.875" style="84" customWidth="1"/>
    <col min="9485" max="9485" width="36.875" style="84" customWidth="1"/>
    <col min="9486" max="9486" width="37.75" style="84" customWidth="1"/>
    <col min="9487" max="9487" width="6.625" style="84" customWidth="1"/>
    <col min="9488" max="9488" width="41.75" style="84" customWidth="1"/>
    <col min="9489" max="9489" width="20.375" style="84" customWidth="1"/>
    <col min="9490" max="9490" width="11" style="84" customWidth="1"/>
    <col min="9491" max="9491" width="7.875" style="84" customWidth="1"/>
    <col min="9492" max="9492" width="16.75" style="84" customWidth="1"/>
    <col min="9493" max="9493" width="15.375" style="84" customWidth="1"/>
    <col min="9494" max="9494" width="18.75" style="84" customWidth="1"/>
    <col min="9495" max="9495" width="14.375" style="84" customWidth="1"/>
    <col min="9496" max="9728" width="9.125" style="84"/>
    <col min="9729" max="9729" width="13.625" style="84" customWidth="1"/>
    <col min="9730" max="9730" width="42.75" style="84" customWidth="1"/>
    <col min="9731" max="9731" width="22.625" style="84" customWidth="1"/>
    <col min="9732" max="9732" width="39.125" style="84" customWidth="1"/>
    <col min="9733" max="9733" width="28.375" style="84" customWidth="1"/>
    <col min="9734" max="9734" width="19.125" style="84" customWidth="1"/>
    <col min="9735" max="9735" width="18.625" style="84" customWidth="1"/>
    <col min="9736" max="9736" width="18.125" style="84" customWidth="1"/>
    <col min="9737" max="9737" width="12.625" style="84" customWidth="1"/>
    <col min="9738" max="9738" width="14.625" style="84" customWidth="1"/>
    <col min="9739" max="9739" width="0" style="84" hidden="1" customWidth="1"/>
    <col min="9740" max="9740" width="17.875" style="84" customWidth="1"/>
    <col min="9741" max="9741" width="36.875" style="84" customWidth="1"/>
    <col min="9742" max="9742" width="37.75" style="84" customWidth="1"/>
    <col min="9743" max="9743" width="6.625" style="84" customWidth="1"/>
    <col min="9744" max="9744" width="41.75" style="84" customWidth="1"/>
    <col min="9745" max="9745" width="20.375" style="84" customWidth="1"/>
    <col min="9746" max="9746" width="11" style="84" customWidth="1"/>
    <col min="9747" max="9747" width="7.875" style="84" customWidth="1"/>
    <col min="9748" max="9748" width="16.75" style="84" customWidth="1"/>
    <col min="9749" max="9749" width="15.375" style="84" customWidth="1"/>
    <col min="9750" max="9750" width="18.75" style="84" customWidth="1"/>
    <col min="9751" max="9751" width="14.375" style="84" customWidth="1"/>
    <col min="9752" max="9984" width="9.125" style="84"/>
    <col min="9985" max="9985" width="13.625" style="84" customWidth="1"/>
    <col min="9986" max="9986" width="42.75" style="84" customWidth="1"/>
    <col min="9987" max="9987" width="22.625" style="84" customWidth="1"/>
    <col min="9988" max="9988" width="39.125" style="84" customWidth="1"/>
    <col min="9989" max="9989" width="28.375" style="84" customWidth="1"/>
    <col min="9990" max="9990" width="19.125" style="84" customWidth="1"/>
    <col min="9991" max="9991" width="18.625" style="84" customWidth="1"/>
    <col min="9992" max="9992" width="18.125" style="84" customWidth="1"/>
    <col min="9993" max="9993" width="12.625" style="84" customWidth="1"/>
    <col min="9994" max="9994" width="14.625" style="84" customWidth="1"/>
    <col min="9995" max="9995" width="0" style="84" hidden="1" customWidth="1"/>
    <col min="9996" max="9996" width="17.875" style="84" customWidth="1"/>
    <col min="9997" max="9997" width="36.875" style="84" customWidth="1"/>
    <col min="9998" max="9998" width="37.75" style="84" customWidth="1"/>
    <col min="9999" max="9999" width="6.625" style="84" customWidth="1"/>
    <col min="10000" max="10000" width="41.75" style="84" customWidth="1"/>
    <col min="10001" max="10001" width="20.375" style="84" customWidth="1"/>
    <col min="10002" max="10002" width="11" style="84" customWidth="1"/>
    <col min="10003" max="10003" width="7.875" style="84" customWidth="1"/>
    <col min="10004" max="10004" width="16.75" style="84" customWidth="1"/>
    <col min="10005" max="10005" width="15.375" style="84" customWidth="1"/>
    <col min="10006" max="10006" width="18.75" style="84" customWidth="1"/>
    <col min="10007" max="10007" width="14.375" style="84" customWidth="1"/>
    <col min="10008" max="10240" width="9.125" style="84"/>
    <col min="10241" max="10241" width="13.625" style="84" customWidth="1"/>
    <col min="10242" max="10242" width="42.75" style="84" customWidth="1"/>
    <col min="10243" max="10243" width="22.625" style="84" customWidth="1"/>
    <col min="10244" max="10244" width="39.125" style="84" customWidth="1"/>
    <col min="10245" max="10245" width="28.375" style="84" customWidth="1"/>
    <col min="10246" max="10246" width="19.125" style="84" customWidth="1"/>
    <col min="10247" max="10247" width="18.625" style="84" customWidth="1"/>
    <col min="10248" max="10248" width="18.125" style="84" customWidth="1"/>
    <col min="10249" max="10249" width="12.625" style="84" customWidth="1"/>
    <col min="10250" max="10250" width="14.625" style="84" customWidth="1"/>
    <col min="10251" max="10251" width="0" style="84" hidden="1" customWidth="1"/>
    <col min="10252" max="10252" width="17.875" style="84" customWidth="1"/>
    <col min="10253" max="10253" width="36.875" style="84" customWidth="1"/>
    <col min="10254" max="10254" width="37.75" style="84" customWidth="1"/>
    <col min="10255" max="10255" width="6.625" style="84" customWidth="1"/>
    <col min="10256" max="10256" width="41.75" style="84" customWidth="1"/>
    <col min="10257" max="10257" width="20.375" style="84" customWidth="1"/>
    <col min="10258" max="10258" width="11" style="84" customWidth="1"/>
    <col min="10259" max="10259" width="7.875" style="84" customWidth="1"/>
    <col min="10260" max="10260" width="16.75" style="84" customWidth="1"/>
    <col min="10261" max="10261" width="15.375" style="84" customWidth="1"/>
    <col min="10262" max="10262" width="18.75" style="84" customWidth="1"/>
    <col min="10263" max="10263" width="14.375" style="84" customWidth="1"/>
    <col min="10264" max="10496" width="9.125" style="84"/>
    <col min="10497" max="10497" width="13.625" style="84" customWidth="1"/>
    <col min="10498" max="10498" width="42.75" style="84" customWidth="1"/>
    <col min="10499" max="10499" width="22.625" style="84" customWidth="1"/>
    <col min="10500" max="10500" width="39.125" style="84" customWidth="1"/>
    <col min="10501" max="10501" width="28.375" style="84" customWidth="1"/>
    <col min="10502" max="10502" width="19.125" style="84" customWidth="1"/>
    <col min="10503" max="10503" width="18.625" style="84" customWidth="1"/>
    <col min="10504" max="10504" width="18.125" style="84" customWidth="1"/>
    <col min="10505" max="10505" width="12.625" style="84" customWidth="1"/>
    <col min="10506" max="10506" width="14.625" style="84" customWidth="1"/>
    <col min="10507" max="10507" width="0" style="84" hidden="1" customWidth="1"/>
    <col min="10508" max="10508" width="17.875" style="84" customWidth="1"/>
    <col min="10509" max="10509" width="36.875" style="84" customWidth="1"/>
    <col min="10510" max="10510" width="37.75" style="84" customWidth="1"/>
    <col min="10511" max="10511" width="6.625" style="84" customWidth="1"/>
    <col min="10512" max="10512" width="41.75" style="84" customWidth="1"/>
    <col min="10513" max="10513" width="20.375" style="84" customWidth="1"/>
    <col min="10514" max="10514" width="11" style="84" customWidth="1"/>
    <col min="10515" max="10515" width="7.875" style="84" customWidth="1"/>
    <col min="10516" max="10516" width="16.75" style="84" customWidth="1"/>
    <col min="10517" max="10517" width="15.375" style="84" customWidth="1"/>
    <col min="10518" max="10518" width="18.75" style="84" customWidth="1"/>
    <col min="10519" max="10519" width="14.375" style="84" customWidth="1"/>
    <col min="10520" max="10752" width="9.125" style="84"/>
    <col min="10753" max="10753" width="13.625" style="84" customWidth="1"/>
    <col min="10754" max="10754" width="42.75" style="84" customWidth="1"/>
    <col min="10755" max="10755" width="22.625" style="84" customWidth="1"/>
    <col min="10756" max="10756" width="39.125" style="84" customWidth="1"/>
    <col min="10757" max="10757" width="28.375" style="84" customWidth="1"/>
    <col min="10758" max="10758" width="19.125" style="84" customWidth="1"/>
    <col min="10759" max="10759" width="18.625" style="84" customWidth="1"/>
    <col min="10760" max="10760" width="18.125" style="84" customWidth="1"/>
    <col min="10761" max="10761" width="12.625" style="84" customWidth="1"/>
    <col min="10762" max="10762" width="14.625" style="84" customWidth="1"/>
    <col min="10763" max="10763" width="0" style="84" hidden="1" customWidth="1"/>
    <col min="10764" max="10764" width="17.875" style="84" customWidth="1"/>
    <col min="10765" max="10765" width="36.875" style="84" customWidth="1"/>
    <col min="10766" max="10766" width="37.75" style="84" customWidth="1"/>
    <col min="10767" max="10767" width="6.625" style="84" customWidth="1"/>
    <col min="10768" max="10768" width="41.75" style="84" customWidth="1"/>
    <col min="10769" max="10769" width="20.375" style="84" customWidth="1"/>
    <col min="10770" max="10770" width="11" style="84" customWidth="1"/>
    <col min="10771" max="10771" width="7.875" style="84" customWidth="1"/>
    <col min="10772" max="10772" width="16.75" style="84" customWidth="1"/>
    <col min="10773" max="10773" width="15.375" style="84" customWidth="1"/>
    <col min="10774" max="10774" width="18.75" style="84" customWidth="1"/>
    <col min="10775" max="10775" width="14.375" style="84" customWidth="1"/>
    <col min="10776" max="11008" width="9.125" style="84"/>
    <col min="11009" max="11009" width="13.625" style="84" customWidth="1"/>
    <col min="11010" max="11010" width="42.75" style="84" customWidth="1"/>
    <col min="11011" max="11011" width="22.625" style="84" customWidth="1"/>
    <col min="11012" max="11012" width="39.125" style="84" customWidth="1"/>
    <col min="11013" max="11013" width="28.375" style="84" customWidth="1"/>
    <col min="11014" max="11014" width="19.125" style="84" customWidth="1"/>
    <col min="11015" max="11015" width="18.625" style="84" customWidth="1"/>
    <col min="11016" max="11016" width="18.125" style="84" customWidth="1"/>
    <col min="11017" max="11017" width="12.625" style="84" customWidth="1"/>
    <col min="11018" max="11018" width="14.625" style="84" customWidth="1"/>
    <col min="11019" max="11019" width="0" style="84" hidden="1" customWidth="1"/>
    <col min="11020" max="11020" width="17.875" style="84" customWidth="1"/>
    <col min="11021" max="11021" width="36.875" style="84" customWidth="1"/>
    <col min="11022" max="11022" width="37.75" style="84" customWidth="1"/>
    <col min="11023" max="11023" width="6.625" style="84" customWidth="1"/>
    <col min="11024" max="11024" width="41.75" style="84" customWidth="1"/>
    <col min="11025" max="11025" width="20.375" style="84" customWidth="1"/>
    <col min="11026" max="11026" width="11" style="84" customWidth="1"/>
    <col min="11027" max="11027" width="7.875" style="84" customWidth="1"/>
    <col min="11028" max="11028" width="16.75" style="84" customWidth="1"/>
    <col min="11029" max="11029" width="15.375" style="84" customWidth="1"/>
    <col min="11030" max="11030" width="18.75" style="84" customWidth="1"/>
    <col min="11031" max="11031" width="14.375" style="84" customWidth="1"/>
    <col min="11032" max="11264" width="9.125" style="84"/>
    <col min="11265" max="11265" width="13.625" style="84" customWidth="1"/>
    <col min="11266" max="11266" width="42.75" style="84" customWidth="1"/>
    <col min="11267" max="11267" width="22.625" style="84" customWidth="1"/>
    <col min="11268" max="11268" width="39.125" style="84" customWidth="1"/>
    <col min="11269" max="11269" width="28.375" style="84" customWidth="1"/>
    <col min="11270" max="11270" width="19.125" style="84" customWidth="1"/>
    <col min="11271" max="11271" width="18.625" style="84" customWidth="1"/>
    <col min="11272" max="11272" width="18.125" style="84" customWidth="1"/>
    <col min="11273" max="11273" width="12.625" style="84" customWidth="1"/>
    <col min="11274" max="11274" width="14.625" style="84" customWidth="1"/>
    <col min="11275" max="11275" width="0" style="84" hidden="1" customWidth="1"/>
    <col min="11276" max="11276" width="17.875" style="84" customWidth="1"/>
    <col min="11277" max="11277" width="36.875" style="84" customWidth="1"/>
    <col min="11278" max="11278" width="37.75" style="84" customWidth="1"/>
    <col min="11279" max="11279" width="6.625" style="84" customWidth="1"/>
    <col min="11280" max="11280" width="41.75" style="84" customWidth="1"/>
    <col min="11281" max="11281" width="20.375" style="84" customWidth="1"/>
    <col min="11282" max="11282" width="11" style="84" customWidth="1"/>
    <col min="11283" max="11283" width="7.875" style="84" customWidth="1"/>
    <col min="11284" max="11284" width="16.75" style="84" customWidth="1"/>
    <col min="11285" max="11285" width="15.375" style="84" customWidth="1"/>
    <col min="11286" max="11286" width="18.75" style="84" customWidth="1"/>
    <col min="11287" max="11287" width="14.375" style="84" customWidth="1"/>
    <col min="11288" max="11520" width="9.125" style="84"/>
    <col min="11521" max="11521" width="13.625" style="84" customWidth="1"/>
    <col min="11522" max="11522" width="42.75" style="84" customWidth="1"/>
    <col min="11523" max="11523" width="22.625" style="84" customWidth="1"/>
    <col min="11524" max="11524" width="39.125" style="84" customWidth="1"/>
    <col min="11525" max="11525" width="28.375" style="84" customWidth="1"/>
    <col min="11526" max="11526" width="19.125" style="84" customWidth="1"/>
    <col min="11527" max="11527" width="18.625" style="84" customWidth="1"/>
    <col min="11528" max="11528" width="18.125" style="84" customWidth="1"/>
    <col min="11529" max="11529" width="12.625" style="84" customWidth="1"/>
    <col min="11530" max="11530" width="14.625" style="84" customWidth="1"/>
    <col min="11531" max="11531" width="0" style="84" hidden="1" customWidth="1"/>
    <col min="11532" max="11532" width="17.875" style="84" customWidth="1"/>
    <col min="11533" max="11533" width="36.875" style="84" customWidth="1"/>
    <col min="11534" max="11534" width="37.75" style="84" customWidth="1"/>
    <col min="11535" max="11535" width="6.625" style="84" customWidth="1"/>
    <col min="11536" max="11536" width="41.75" style="84" customWidth="1"/>
    <col min="11537" max="11537" width="20.375" style="84" customWidth="1"/>
    <col min="11538" max="11538" width="11" style="84" customWidth="1"/>
    <col min="11539" max="11539" width="7.875" style="84" customWidth="1"/>
    <col min="11540" max="11540" width="16.75" style="84" customWidth="1"/>
    <col min="11541" max="11541" width="15.375" style="84" customWidth="1"/>
    <col min="11542" max="11542" width="18.75" style="84" customWidth="1"/>
    <col min="11543" max="11543" width="14.375" style="84" customWidth="1"/>
    <col min="11544" max="11776" width="9.125" style="84"/>
    <col min="11777" max="11777" width="13.625" style="84" customWidth="1"/>
    <col min="11778" max="11778" width="42.75" style="84" customWidth="1"/>
    <col min="11779" max="11779" width="22.625" style="84" customWidth="1"/>
    <col min="11780" max="11780" width="39.125" style="84" customWidth="1"/>
    <col min="11781" max="11781" width="28.375" style="84" customWidth="1"/>
    <col min="11782" max="11782" width="19.125" style="84" customWidth="1"/>
    <col min="11783" max="11783" width="18.625" style="84" customWidth="1"/>
    <col min="11784" max="11784" width="18.125" style="84" customWidth="1"/>
    <col min="11785" max="11785" width="12.625" style="84" customWidth="1"/>
    <col min="11786" max="11786" width="14.625" style="84" customWidth="1"/>
    <col min="11787" max="11787" width="0" style="84" hidden="1" customWidth="1"/>
    <col min="11788" max="11788" width="17.875" style="84" customWidth="1"/>
    <col min="11789" max="11789" width="36.875" style="84" customWidth="1"/>
    <col min="11790" max="11790" width="37.75" style="84" customWidth="1"/>
    <col min="11791" max="11791" width="6.625" style="84" customWidth="1"/>
    <col min="11792" max="11792" width="41.75" style="84" customWidth="1"/>
    <col min="11793" max="11793" width="20.375" style="84" customWidth="1"/>
    <col min="11794" max="11794" width="11" style="84" customWidth="1"/>
    <col min="11795" max="11795" width="7.875" style="84" customWidth="1"/>
    <col min="11796" max="11796" width="16.75" style="84" customWidth="1"/>
    <col min="11797" max="11797" width="15.375" style="84" customWidth="1"/>
    <col min="11798" max="11798" width="18.75" style="84" customWidth="1"/>
    <col min="11799" max="11799" width="14.375" style="84" customWidth="1"/>
    <col min="11800" max="12032" width="9.125" style="84"/>
    <col min="12033" max="12033" width="13.625" style="84" customWidth="1"/>
    <col min="12034" max="12034" width="42.75" style="84" customWidth="1"/>
    <col min="12035" max="12035" width="22.625" style="84" customWidth="1"/>
    <col min="12036" max="12036" width="39.125" style="84" customWidth="1"/>
    <col min="12037" max="12037" width="28.375" style="84" customWidth="1"/>
    <col min="12038" max="12038" width="19.125" style="84" customWidth="1"/>
    <col min="12039" max="12039" width="18.625" style="84" customWidth="1"/>
    <col min="12040" max="12040" width="18.125" style="84" customWidth="1"/>
    <col min="12041" max="12041" width="12.625" style="84" customWidth="1"/>
    <col min="12042" max="12042" width="14.625" style="84" customWidth="1"/>
    <col min="12043" max="12043" width="0" style="84" hidden="1" customWidth="1"/>
    <col min="12044" max="12044" width="17.875" style="84" customWidth="1"/>
    <col min="12045" max="12045" width="36.875" style="84" customWidth="1"/>
    <col min="12046" max="12046" width="37.75" style="84" customWidth="1"/>
    <col min="12047" max="12047" width="6.625" style="84" customWidth="1"/>
    <col min="12048" max="12048" width="41.75" style="84" customWidth="1"/>
    <col min="12049" max="12049" width="20.375" style="84" customWidth="1"/>
    <col min="12050" max="12050" width="11" style="84" customWidth="1"/>
    <col min="12051" max="12051" width="7.875" style="84" customWidth="1"/>
    <col min="12052" max="12052" width="16.75" style="84" customWidth="1"/>
    <col min="12053" max="12053" width="15.375" style="84" customWidth="1"/>
    <col min="12054" max="12054" width="18.75" style="84" customWidth="1"/>
    <col min="12055" max="12055" width="14.375" style="84" customWidth="1"/>
    <col min="12056" max="12288" width="9.125" style="84"/>
    <col min="12289" max="12289" width="13.625" style="84" customWidth="1"/>
    <col min="12290" max="12290" width="42.75" style="84" customWidth="1"/>
    <col min="12291" max="12291" width="22.625" style="84" customWidth="1"/>
    <col min="12292" max="12292" width="39.125" style="84" customWidth="1"/>
    <col min="12293" max="12293" width="28.375" style="84" customWidth="1"/>
    <col min="12294" max="12294" width="19.125" style="84" customWidth="1"/>
    <col min="12295" max="12295" width="18.625" style="84" customWidth="1"/>
    <col min="12296" max="12296" width="18.125" style="84" customWidth="1"/>
    <col min="12297" max="12297" width="12.625" style="84" customWidth="1"/>
    <col min="12298" max="12298" width="14.625" style="84" customWidth="1"/>
    <col min="12299" max="12299" width="0" style="84" hidden="1" customWidth="1"/>
    <col min="12300" max="12300" width="17.875" style="84" customWidth="1"/>
    <col min="12301" max="12301" width="36.875" style="84" customWidth="1"/>
    <col min="12302" max="12302" width="37.75" style="84" customWidth="1"/>
    <col min="12303" max="12303" width="6.625" style="84" customWidth="1"/>
    <col min="12304" max="12304" width="41.75" style="84" customWidth="1"/>
    <col min="12305" max="12305" width="20.375" style="84" customWidth="1"/>
    <col min="12306" max="12306" width="11" style="84" customWidth="1"/>
    <col min="12307" max="12307" width="7.875" style="84" customWidth="1"/>
    <col min="12308" max="12308" width="16.75" style="84" customWidth="1"/>
    <col min="12309" max="12309" width="15.375" style="84" customWidth="1"/>
    <col min="12310" max="12310" width="18.75" style="84" customWidth="1"/>
    <col min="12311" max="12311" width="14.375" style="84" customWidth="1"/>
    <col min="12312" max="12544" width="9.125" style="84"/>
    <col min="12545" max="12545" width="13.625" style="84" customWidth="1"/>
    <col min="12546" max="12546" width="42.75" style="84" customWidth="1"/>
    <col min="12547" max="12547" width="22.625" style="84" customWidth="1"/>
    <col min="12548" max="12548" width="39.125" style="84" customWidth="1"/>
    <col min="12549" max="12549" width="28.375" style="84" customWidth="1"/>
    <col min="12550" max="12550" width="19.125" style="84" customWidth="1"/>
    <col min="12551" max="12551" width="18.625" style="84" customWidth="1"/>
    <col min="12552" max="12552" width="18.125" style="84" customWidth="1"/>
    <col min="12553" max="12553" width="12.625" style="84" customWidth="1"/>
    <col min="12554" max="12554" width="14.625" style="84" customWidth="1"/>
    <col min="12555" max="12555" width="0" style="84" hidden="1" customWidth="1"/>
    <col min="12556" max="12556" width="17.875" style="84" customWidth="1"/>
    <col min="12557" max="12557" width="36.875" style="84" customWidth="1"/>
    <col min="12558" max="12558" width="37.75" style="84" customWidth="1"/>
    <col min="12559" max="12559" width="6.625" style="84" customWidth="1"/>
    <col min="12560" max="12560" width="41.75" style="84" customWidth="1"/>
    <col min="12561" max="12561" width="20.375" style="84" customWidth="1"/>
    <col min="12562" max="12562" width="11" style="84" customWidth="1"/>
    <col min="12563" max="12563" width="7.875" style="84" customWidth="1"/>
    <col min="12564" max="12564" width="16.75" style="84" customWidth="1"/>
    <col min="12565" max="12565" width="15.375" style="84" customWidth="1"/>
    <col min="12566" max="12566" width="18.75" style="84" customWidth="1"/>
    <col min="12567" max="12567" width="14.375" style="84" customWidth="1"/>
    <col min="12568" max="12800" width="9.125" style="84"/>
    <col min="12801" max="12801" width="13.625" style="84" customWidth="1"/>
    <col min="12802" max="12802" width="42.75" style="84" customWidth="1"/>
    <col min="12803" max="12803" width="22.625" style="84" customWidth="1"/>
    <col min="12804" max="12804" width="39.125" style="84" customWidth="1"/>
    <col min="12805" max="12805" width="28.375" style="84" customWidth="1"/>
    <col min="12806" max="12806" width="19.125" style="84" customWidth="1"/>
    <col min="12807" max="12807" width="18.625" style="84" customWidth="1"/>
    <col min="12808" max="12808" width="18.125" style="84" customWidth="1"/>
    <col min="12809" max="12809" width="12.625" style="84" customWidth="1"/>
    <col min="12810" max="12810" width="14.625" style="84" customWidth="1"/>
    <col min="12811" max="12811" width="0" style="84" hidden="1" customWidth="1"/>
    <col min="12812" max="12812" width="17.875" style="84" customWidth="1"/>
    <col min="12813" max="12813" width="36.875" style="84" customWidth="1"/>
    <col min="12814" max="12814" width="37.75" style="84" customWidth="1"/>
    <col min="12815" max="12815" width="6.625" style="84" customWidth="1"/>
    <col min="12816" max="12816" width="41.75" style="84" customWidth="1"/>
    <col min="12817" max="12817" width="20.375" style="84" customWidth="1"/>
    <col min="12818" max="12818" width="11" style="84" customWidth="1"/>
    <col min="12819" max="12819" width="7.875" style="84" customWidth="1"/>
    <col min="12820" max="12820" width="16.75" style="84" customWidth="1"/>
    <col min="12821" max="12821" width="15.375" style="84" customWidth="1"/>
    <col min="12822" max="12822" width="18.75" style="84" customWidth="1"/>
    <col min="12823" max="12823" width="14.375" style="84" customWidth="1"/>
    <col min="12824" max="13056" width="9.125" style="84"/>
    <col min="13057" max="13057" width="13.625" style="84" customWidth="1"/>
    <col min="13058" max="13058" width="42.75" style="84" customWidth="1"/>
    <col min="13059" max="13059" width="22.625" style="84" customWidth="1"/>
    <col min="13060" max="13060" width="39.125" style="84" customWidth="1"/>
    <col min="13061" max="13061" width="28.375" style="84" customWidth="1"/>
    <col min="13062" max="13062" width="19.125" style="84" customWidth="1"/>
    <col min="13063" max="13063" width="18.625" style="84" customWidth="1"/>
    <col min="13064" max="13064" width="18.125" style="84" customWidth="1"/>
    <col min="13065" max="13065" width="12.625" style="84" customWidth="1"/>
    <col min="13066" max="13066" width="14.625" style="84" customWidth="1"/>
    <col min="13067" max="13067" width="0" style="84" hidden="1" customWidth="1"/>
    <col min="13068" max="13068" width="17.875" style="84" customWidth="1"/>
    <col min="13069" max="13069" width="36.875" style="84" customWidth="1"/>
    <col min="13070" max="13070" width="37.75" style="84" customWidth="1"/>
    <col min="13071" max="13071" width="6.625" style="84" customWidth="1"/>
    <col min="13072" max="13072" width="41.75" style="84" customWidth="1"/>
    <col min="13073" max="13073" width="20.375" style="84" customWidth="1"/>
    <col min="13074" max="13074" width="11" style="84" customWidth="1"/>
    <col min="13075" max="13075" width="7.875" style="84" customWidth="1"/>
    <col min="13076" max="13076" width="16.75" style="84" customWidth="1"/>
    <col min="13077" max="13077" width="15.375" style="84" customWidth="1"/>
    <col min="13078" max="13078" width="18.75" style="84" customWidth="1"/>
    <col min="13079" max="13079" width="14.375" style="84" customWidth="1"/>
    <col min="13080" max="13312" width="9.125" style="84"/>
    <col min="13313" max="13313" width="13.625" style="84" customWidth="1"/>
    <col min="13314" max="13314" width="42.75" style="84" customWidth="1"/>
    <col min="13315" max="13315" width="22.625" style="84" customWidth="1"/>
    <col min="13316" max="13316" width="39.125" style="84" customWidth="1"/>
    <col min="13317" max="13317" width="28.375" style="84" customWidth="1"/>
    <col min="13318" max="13318" width="19.125" style="84" customWidth="1"/>
    <col min="13319" max="13319" width="18.625" style="84" customWidth="1"/>
    <col min="13320" max="13320" width="18.125" style="84" customWidth="1"/>
    <col min="13321" max="13321" width="12.625" style="84" customWidth="1"/>
    <col min="13322" max="13322" width="14.625" style="84" customWidth="1"/>
    <col min="13323" max="13323" width="0" style="84" hidden="1" customWidth="1"/>
    <col min="13324" max="13324" width="17.875" style="84" customWidth="1"/>
    <col min="13325" max="13325" width="36.875" style="84" customWidth="1"/>
    <col min="13326" max="13326" width="37.75" style="84" customWidth="1"/>
    <col min="13327" max="13327" width="6.625" style="84" customWidth="1"/>
    <col min="13328" max="13328" width="41.75" style="84" customWidth="1"/>
    <col min="13329" max="13329" width="20.375" style="84" customWidth="1"/>
    <col min="13330" max="13330" width="11" style="84" customWidth="1"/>
    <col min="13331" max="13331" width="7.875" style="84" customWidth="1"/>
    <col min="13332" max="13332" width="16.75" style="84" customWidth="1"/>
    <col min="13333" max="13333" width="15.375" style="84" customWidth="1"/>
    <col min="13334" max="13334" width="18.75" style="84" customWidth="1"/>
    <col min="13335" max="13335" width="14.375" style="84" customWidth="1"/>
    <col min="13336" max="13568" width="9.125" style="84"/>
    <col min="13569" max="13569" width="13.625" style="84" customWidth="1"/>
    <col min="13570" max="13570" width="42.75" style="84" customWidth="1"/>
    <col min="13571" max="13571" width="22.625" style="84" customWidth="1"/>
    <col min="13572" max="13572" width="39.125" style="84" customWidth="1"/>
    <col min="13573" max="13573" width="28.375" style="84" customWidth="1"/>
    <col min="13574" max="13574" width="19.125" style="84" customWidth="1"/>
    <col min="13575" max="13575" width="18.625" style="84" customWidth="1"/>
    <col min="13576" max="13576" width="18.125" style="84" customWidth="1"/>
    <col min="13577" max="13577" width="12.625" style="84" customWidth="1"/>
    <col min="13578" max="13578" width="14.625" style="84" customWidth="1"/>
    <col min="13579" max="13579" width="0" style="84" hidden="1" customWidth="1"/>
    <col min="13580" max="13580" width="17.875" style="84" customWidth="1"/>
    <col min="13581" max="13581" width="36.875" style="84" customWidth="1"/>
    <col min="13582" max="13582" width="37.75" style="84" customWidth="1"/>
    <col min="13583" max="13583" width="6.625" style="84" customWidth="1"/>
    <col min="13584" max="13584" width="41.75" style="84" customWidth="1"/>
    <col min="13585" max="13585" width="20.375" style="84" customWidth="1"/>
    <col min="13586" max="13586" width="11" style="84" customWidth="1"/>
    <col min="13587" max="13587" width="7.875" style="84" customWidth="1"/>
    <col min="13588" max="13588" width="16.75" style="84" customWidth="1"/>
    <col min="13589" max="13589" width="15.375" style="84" customWidth="1"/>
    <col min="13590" max="13590" width="18.75" style="84" customWidth="1"/>
    <col min="13591" max="13591" width="14.375" style="84" customWidth="1"/>
    <col min="13592" max="13824" width="9.125" style="84"/>
    <col min="13825" max="13825" width="13.625" style="84" customWidth="1"/>
    <col min="13826" max="13826" width="42.75" style="84" customWidth="1"/>
    <col min="13827" max="13827" width="22.625" style="84" customWidth="1"/>
    <col min="13828" max="13828" width="39.125" style="84" customWidth="1"/>
    <col min="13829" max="13829" width="28.375" style="84" customWidth="1"/>
    <col min="13830" max="13830" width="19.125" style="84" customWidth="1"/>
    <col min="13831" max="13831" width="18.625" style="84" customWidth="1"/>
    <col min="13832" max="13832" width="18.125" style="84" customWidth="1"/>
    <col min="13833" max="13833" width="12.625" style="84" customWidth="1"/>
    <col min="13834" max="13834" width="14.625" style="84" customWidth="1"/>
    <col min="13835" max="13835" width="0" style="84" hidden="1" customWidth="1"/>
    <col min="13836" max="13836" width="17.875" style="84" customWidth="1"/>
    <col min="13837" max="13837" width="36.875" style="84" customWidth="1"/>
    <col min="13838" max="13838" width="37.75" style="84" customWidth="1"/>
    <col min="13839" max="13839" width="6.625" style="84" customWidth="1"/>
    <col min="13840" max="13840" width="41.75" style="84" customWidth="1"/>
    <col min="13841" max="13841" width="20.375" style="84" customWidth="1"/>
    <col min="13842" max="13842" width="11" style="84" customWidth="1"/>
    <col min="13843" max="13843" width="7.875" style="84" customWidth="1"/>
    <col min="13844" max="13844" width="16.75" style="84" customWidth="1"/>
    <col min="13845" max="13845" width="15.375" style="84" customWidth="1"/>
    <col min="13846" max="13846" width="18.75" style="84" customWidth="1"/>
    <col min="13847" max="13847" width="14.375" style="84" customWidth="1"/>
    <col min="13848" max="14080" width="9.125" style="84"/>
    <col min="14081" max="14081" width="13.625" style="84" customWidth="1"/>
    <col min="14082" max="14082" width="42.75" style="84" customWidth="1"/>
    <col min="14083" max="14083" width="22.625" style="84" customWidth="1"/>
    <col min="14084" max="14084" width="39.125" style="84" customWidth="1"/>
    <col min="14085" max="14085" width="28.375" style="84" customWidth="1"/>
    <col min="14086" max="14086" width="19.125" style="84" customWidth="1"/>
    <col min="14087" max="14087" width="18.625" style="84" customWidth="1"/>
    <col min="14088" max="14088" width="18.125" style="84" customWidth="1"/>
    <col min="14089" max="14089" width="12.625" style="84" customWidth="1"/>
    <col min="14090" max="14090" width="14.625" style="84" customWidth="1"/>
    <col min="14091" max="14091" width="0" style="84" hidden="1" customWidth="1"/>
    <col min="14092" max="14092" width="17.875" style="84" customWidth="1"/>
    <col min="14093" max="14093" width="36.875" style="84" customWidth="1"/>
    <col min="14094" max="14094" width="37.75" style="84" customWidth="1"/>
    <col min="14095" max="14095" width="6.625" style="84" customWidth="1"/>
    <col min="14096" max="14096" width="41.75" style="84" customWidth="1"/>
    <col min="14097" max="14097" width="20.375" style="84" customWidth="1"/>
    <col min="14098" max="14098" width="11" style="84" customWidth="1"/>
    <col min="14099" max="14099" width="7.875" style="84" customWidth="1"/>
    <col min="14100" max="14100" width="16.75" style="84" customWidth="1"/>
    <col min="14101" max="14101" width="15.375" style="84" customWidth="1"/>
    <col min="14102" max="14102" width="18.75" style="84" customWidth="1"/>
    <col min="14103" max="14103" width="14.375" style="84" customWidth="1"/>
    <col min="14104" max="14336" width="9.125" style="84"/>
    <col min="14337" max="14337" width="13.625" style="84" customWidth="1"/>
    <col min="14338" max="14338" width="42.75" style="84" customWidth="1"/>
    <col min="14339" max="14339" width="22.625" style="84" customWidth="1"/>
    <col min="14340" max="14340" width="39.125" style="84" customWidth="1"/>
    <col min="14341" max="14341" width="28.375" style="84" customWidth="1"/>
    <col min="14342" max="14342" width="19.125" style="84" customWidth="1"/>
    <col min="14343" max="14343" width="18.625" style="84" customWidth="1"/>
    <col min="14344" max="14344" width="18.125" style="84" customWidth="1"/>
    <col min="14345" max="14345" width="12.625" style="84" customWidth="1"/>
    <col min="14346" max="14346" width="14.625" style="84" customWidth="1"/>
    <col min="14347" max="14347" width="0" style="84" hidden="1" customWidth="1"/>
    <col min="14348" max="14348" width="17.875" style="84" customWidth="1"/>
    <col min="14349" max="14349" width="36.875" style="84" customWidth="1"/>
    <col min="14350" max="14350" width="37.75" style="84" customWidth="1"/>
    <col min="14351" max="14351" width="6.625" style="84" customWidth="1"/>
    <col min="14352" max="14352" width="41.75" style="84" customWidth="1"/>
    <col min="14353" max="14353" width="20.375" style="84" customWidth="1"/>
    <col min="14354" max="14354" width="11" style="84" customWidth="1"/>
    <col min="14355" max="14355" width="7.875" style="84" customWidth="1"/>
    <col min="14356" max="14356" width="16.75" style="84" customWidth="1"/>
    <col min="14357" max="14357" width="15.375" style="84" customWidth="1"/>
    <col min="14358" max="14358" width="18.75" style="84" customWidth="1"/>
    <col min="14359" max="14359" width="14.375" style="84" customWidth="1"/>
    <col min="14360" max="14592" width="9.125" style="84"/>
    <col min="14593" max="14593" width="13.625" style="84" customWidth="1"/>
    <col min="14594" max="14594" width="42.75" style="84" customWidth="1"/>
    <col min="14595" max="14595" width="22.625" style="84" customWidth="1"/>
    <col min="14596" max="14596" width="39.125" style="84" customWidth="1"/>
    <col min="14597" max="14597" width="28.375" style="84" customWidth="1"/>
    <col min="14598" max="14598" width="19.125" style="84" customWidth="1"/>
    <col min="14599" max="14599" width="18.625" style="84" customWidth="1"/>
    <col min="14600" max="14600" width="18.125" style="84" customWidth="1"/>
    <col min="14601" max="14601" width="12.625" style="84" customWidth="1"/>
    <col min="14602" max="14602" width="14.625" style="84" customWidth="1"/>
    <col min="14603" max="14603" width="0" style="84" hidden="1" customWidth="1"/>
    <col min="14604" max="14604" width="17.875" style="84" customWidth="1"/>
    <col min="14605" max="14605" width="36.875" style="84" customWidth="1"/>
    <col min="14606" max="14606" width="37.75" style="84" customWidth="1"/>
    <col min="14607" max="14607" width="6.625" style="84" customWidth="1"/>
    <col min="14608" max="14608" width="41.75" style="84" customWidth="1"/>
    <col min="14609" max="14609" width="20.375" style="84" customWidth="1"/>
    <col min="14610" max="14610" width="11" style="84" customWidth="1"/>
    <col min="14611" max="14611" width="7.875" style="84" customWidth="1"/>
    <col min="14612" max="14612" width="16.75" style="84" customWidth="1"/>
    <col min="14613" max="14613" width="15.375" style="84" customWidth="1"/>
    <col min="14614" max="14614" width="18.75" style="84" customWidth="1"/>
    <col min="14615" max="14615" width="14.375" style="84" customWidth="1"/>
    <col min="14616" max="14848" width="9.125" style="84"/>
    <col min="14849" max="14849" width="13.625" style="84" customWidth="1"/>
    <col min="14850" max="14850" width="42.75" style="84" customWidth="1"/>
    <col min="14851" max="14851" width="22.625" style="84" customWidth="1"/>
    <col min="14852" max="14852" width="39.125" style="84" customWidth="1"/>
    <col min="14853" max="14853" width="28.375" style="84" customWidth="1"/>
    <col min="14854" max="14854" width="19.125" style="84" customWidth="1"/>
    <col min="14855" max="14855" width="18.625" style="84" customWidth="1"/>
    <col min="14856" max="14856" width="18.125" style="84" customWidth="1"/>
    <col min="14857" max="14857" width="12.625" style="84" customWidth="1"/>
    <col min="14858" max="14858" width="14.625" style="84" customWidth="1"/>
    <col min="14859" max="14859" width="0" style="84" hidden="1" customWidth="1"/>
    <col min="14860" max="14860" width="17.875" style="84" customWidth="1"/>
    <col min="14861" max="14861" width="36.875" style="84" customWidth="1"/>
    <col min="14862" max="14862" width="37.75" style="84" customWidth="1"/>
    <col min="14863" max="14863" width="6.625" style="84" customWidth="1"/>
    <col min="14864" max="14864" width="41.75" style="84" customWidth="1"/>
    <col min="14865" max="14865" width="20.375" style="84" customWidth="1"/>
    <col min="14866" max="14866" width="11" style="84" customWidth="1"/>
    <col min="14867" max="14867" width="7.875" style="84" customWidth="1"/>
    <col min="14868" max="14868" width="16.75" style="84" customWidth="1"/>
    <col min="14869" max="14869" width="15.375" style="84" customWidth="1"/>
    <col min="14870" max="14870" width="18.75" style="84" customWidth="1"/>
    <col min="14871" max="14871" width="14.375" style="84" customWidth="1"/>
    <col min="14872" max="15104" width="9.125" style="84"/>
    <col min="15105" max="15105" width="13.625" style="84" customWidth="1"/>
    <col min="15106" max="15106" width="42.75" style="84" customWidth="1"/>
    <col min="15107" max="15107" width="22.625" style="84" customWidth="1"/>
    <col min="15108" max="15108" width="39.125" style="84" customWidth="1"/>
    <col min="15109" max="15109" width="28.375" style="84" customWidth="1"/>
    <col min="15110" max="15110" width="19.125" style="84" customWidth="1"/>
    <col min="15111" max="15111" width="18.625" style="84" customWidth="1"/>
    <col min="15112" max="15112" width="18.125" style="84" customWidth="1"/>
    <col min="15113" max="15113" width="12.625" style="84" customWidth="1"/>
    <col min="15114" max="15114" width="14.625" style="84" customWidth="1"/>
    <col min="15115" max="15115" width="0" style="84" hidden="1" customWidth="1"/>
    <col min="15116" max="15116" width="17.875" style="84" customWidth="1"/>
    <col min="15117" max="15117" width="36.875" style="84" customWidth="1"/>
    <col min="15118" max="15118" width="37.75" style="84" customWidth="1"/>
    <col min="15119" max="15119" width="6.625" style="84" customWidth="1"/>
    <col min="15120" max="15120" width="41.75" style="84" customWidth="1"/>
    <col min="15121" max="15121" width="20.375" style="84" customWidth="1"/>
    <col min="15122" max="15122" width="11" style="84" customWidth="1"/>
    <col min="15123" max="15123" width="7.875" style="84" customWidth="1"/>
    <col min="15124" max="15124" width="16.75" style="84" customWidth="1"/>
    <col min="15125" max="15125" width="15.375" style="84" customWidth="1"/>
    <col min="15126" max="15126" width="18.75" style="84" customWidth="1"/>
    <col min="15127" max="15127" width="14.375" style="84" customWidth="1"/>
    <col min="15128" max="15360" width="9.125" style="84"/>
    <col min="15361" max="15361" width="13.625" style="84" customWidth="1"/>
    <col min="15362" max="15362" width="42.75" style="84" customWidth="1"/>
    <col min="15363" max="15363" width="22.625" style="84" customWidth="1"/>
    <col min="15364" max="15364" width="39.125" style="84" customWidth="1"/>
    <col min="15365" max="15365" width="28.375" style="84" customWidth="1"/>
    <col min="15366" max="15366" width="19.125" style="84" customWidth="1"/>
    <col min="15367" max="15367" width="18.625" style="84" customWidth="1"/>
    <col min="15368" max="15368" width="18.125" style="84" customWidth="1"/>
    <col min="15369" max="15369" width="12.625" style="84" customWidth="1"/>
    <col min="15370" max="15370" width="14.625" style="84" customWidth="1"/>
    <col min="15371" max="15371" width="0" style="84" hidden="1" customWidth="1"/>
    <col min="15372" max="15372" width="17.875" style="84" customWidth="1"/>
    <col min="15373" max="15373" width="36.875" style="84" customWidth="1"/>
    <col min="15374" max="15374" width="37.75" style="84" customWidth="1"/>
    <col min="15375" max="15375" width="6.625" style="84" customWidth="1"/>
    <col min="15376" max="15376" width="41.75" style="84" customWidth="1"/>
    <col min="15377" max="15377" width="20.375" style="84" customWidth="1"/>
    <col min="15378" max="15378" width="11" style="84" customWidth="1"/>
    <col min="15379" max="15379" width="7.875" style="84" customWidth="1"/>
    <col min="15380" max="15380" width="16.75" style="84" customWidth="1"/>
    <col min="15381" max="15381" width="15.375" style="84" customWidth="1"/>
    <col min="15382" max="15382" width="18.75" style="84" customWidth="1"/>
    <col min="15383" max="15383" width="14.375" style="84" customWidth="1"/>
    <col min="15384" max="15616" width="9.125" style="84"/>
    <col min="15617" max="15617" width="13.625" style="84" customWidth="1"/>
    <col min="15618" max="15618" width="42.75" style="84" customWidth="1"/>
    <col min="15619" max="15619" width="22.625" style="84" customWidth="1"/>
    <col min="15620" max="15620" width="39.125" style="84" customWidth="1"/>
    <col min="15621" max="15621" width="28.375" style="84" customWidth="1"/>
    <col min="15622" max="15622" width="19.125" style="84" customWidth="1"/>
    <col min="15623" max="15623" width="18.625" style="84" customWidth="1"/>
    <col min="15624" max="15624" width="18.125" style="84" customWidth="1"/>
    <col min="15625" max="15625" width="12.625" style="84" customWidth="1"/>
    <col min="15626" max="15626" width="14.625" style="84" customWidth="1"/>
    <col min="15627" max="15627" width="0" style="84" hidden="1" customWidth="1"/>
    <col min="15628" max="15628" width="17.875" style="84" customWidth="1"/>
    <col min="15629" max="15629" width="36.875" style="84" customWidth="1"/>
    <col min="15630" max="15630" width="37.75" style="84" customWidth="1"/>
    <col min="15631" max="15631" width="6.625" style="84" customWidth="1"/>
    <col min="15632" max="15632" width="41.75" style="84" customWidth="1"/>
    <col min="15633" max="15633" width="20.375" style="84" customWidth="1"/>
    <col min="15634" max="15634" width="11" style="84" customWidth="1"/>
    <col min="15635" max="15635" width="7.875" style="84" customWidth="1"/>
    <col min="15636" max="15636" width="16.75" style="84" customWidth="1"/>
    <col min="15637" max="15637" width="15.375" style="84" customWidth="1"/>
    <col min="15638" max="15638" width="18.75" style="84" customWidth="1"/>
    <col min="15639" max="15639" width="14.375" style="84" customWidth="1"/>
    <col min="15640" max="15872" width="9.125" style="84"/>
    <col min="15873" max="15873" width="13.625" style="84" customWidth="1"/>
    <col min="15874" max="15874" width="42.75" style="84" customWidth="1"/>
    <col min="15875" max="15875" width="22.625" style="84" customWidth="1"/>
    <col min="15876" max="15876" width="39.125" style="84" customWidth="1"/>
    <col min="15877" max="15877" width="28.375" style="84" customWidth="1"/>
    <col min="15878" max="15878" width="19.125" style="84" customWidth="1"/>
    <col min="15879" max="15879" width="18.625" style="84" customWidth="1"/>
    <col min="15880" max="15880" width="18.125" style="84" customWidth="1"/>
    <col min="15881" max="15881" width="12.625" style="84" customWidth="1"/>
    <col min="15882" max="15882" width="14.625" style="84" customWidth="1"/>
    <col min="15883" max="15883" width="0" style="84" hidden="1" customWidth="1"/>
    <col min="15884" max="15884" width="17.875" style="84" customWidth="1"/>
    <col min="15885" max="15885" width="36.875" style="84" customWidth="1"/>
    <col min="15886" max="15886" width="37.75" style="84" customWidth="1"/>
    <col min="15887" max="15887" width="6.625" style="84" customWidth="1"/>
    <col min="15888" max="15888" width="41.75" style="84" customWidth="1"/>
    <col min="15889" max="15889" width="20.375" style="84" customWidth="1"/>
    <col min="15890" max="15890" width="11" style="84" customWidth="1"/>
    <col min="15891" max="15891" width="7.875" style="84" customWidth="1"/>
    <col min="15892" max="15892" width="16.75" style="84" customWidth="1"/>
    <col min="15893" max="15893" width="15.375" style="84" customWidth="1"/>
    <col min="15894" max="15894" width="18.75" style="84" customWidth="1"/>
    <col min="15895" max="15895" width="14.375" style="84" customWidth="1"/>
    <col min="15896" max="16128" width="9.125" style="84"/>
    <col min="16129" max="16129" width="13.625" style="84" customWidth="1"/>
    <col min="16130" max="16130" width="42.75" style="84" customWidth="1"/>
    <col min="16131" max="16131" width="22.625" style="84" customWidth="1"/>
    <col min="16132" max="16132" width="39.125" style="84" customWidth="1"/>
    <col min="16133" max="16133" width="28.375" style="84" customWidth="1"/>
    <col min="16134" max="16134" width="19.125" style="84" customWidth="1"/>
    <col min="16135" max="16135" width="18.625" style="84" customWidth="1"/>
    <col min="16136" max="16136" width="18.125" style="84" customWidth="1"/>
    <col min="16137" max="16137" width="12.625" style="84" customWidth="1"/>
    <col min="16138" max="16138" width="14.625" style="84" customWidth="1"/>
    <col min="16139" max="16139" width="0" style="84" hidden="1" customWidth="1"/>
    <col min="16140" max="16140" width="17.875" style="84" customWidth="1"/>
    <col min="16141" max="16141" width="36.875" style="84" customWidth="1"/>
    <col min="16142" max="16142" width="37.75" style="84" customWidth="1"/>
    <col min="16143" max="16143" width="6.625" style="84" customWidth="1"/>
    <col min="16144" max="16144" width="41.75" style="84" customWidth="1"/>
    <col min="16145" max="16145" width="20.375" style="84" customWidth="1"/>
    <col min="16146" max="16146" width="11" style="84" customWidth="1"/>
    <col min="16147" max="16147" width="7.875" style="84" customWidth="1"/>
    <col min="16148" max="16148" width="16.75" style="84" customWidth="1"/>
    <col min="16149" max="16149" width="15.375" style="84" customWidth="1"/>
    <col min="16150" max="16150" width="18.75" style="84" customWidth="1"/>
    <col min="16151" max="16151" width="14.375" style="84" customWidth="1"/>
    <col min="16152" max="16384" width="9.125" style="84"/>
  </cols>
  <sheetData>
    <row r="1" spans="1:29" x14ac:dyDescent="0.15">
      <c r="A1" s="84" t="s">
        <v>335</v>
      </c>
      <c r="B1" s="84" t="s">
        <v>336</v>
      </c>
      <c r="C1" s="84" t="s">
        <v>337</v>
      </c>
      <c r="D1" s="84" t="s">
        <v>338</v>
      </c>
      <c r="E1" s="84" t="s">
        <v>339</v>
      </c>
      <c r="F1" s="84" t="s">
        <v>340</v>
      </c>
      <c r="G1" s="84" t="s">
        <v>341</v>
      </c>
      <c r="H1" s="84" t="s">
        <v>342</v>
      </c>
      <c r="I1" s="84" t="s">
        <v>343</v>
      </c>
      <c r="J1" s="84" t="s">
        <v>344</v>
      </c>
      <c r="K1" s="84" t="s">
        <v>345</v>
      </c>
      <c r="L1" s="84" t="s">
        <v>346</v>
      </c>
      <c r="M1" s="84" t="s">
        <v>347</v>
      </c>
      <c r="N1" s="84" t="s">
        <v>348</v>
      </c>
      <c r="O1" s="84" t="s">
        <v>349</v>
      </c>
      <c r="P1" s="84" t="s">
        <v>350</v>
      </c>
      <c r="Q1" s="84" t="s">
        <v>351</v>
      </c>
      <c r="R1" s="84" t="s">
        <v>352</v>
      </c>
      <c r="S1" s="84" t="s">
        <v>353</v>
      </c>
      <c r="T1" s="84" t="s">
        <v>354</v>
      </c>
      <c r="U1" s="90" t="s">
        <v>355</v>
      </c>
      <c r="V1" s="84" t="s">
        <v>356</v>
      </c>
      <c r="W1" s="84" t="s">
        <v>357</v>
      </c>
      <c r="X1" s="91" t="s">
        <v>358</v>
      </c>
      <c r="Y1" s="84" t="s">
        <v>3671</v>
      </c>
      <c r="Z1" s="84" t="s">
        <v>3670</v>
      </c>
    </row>
    <row r="2" spans="1:29" x14ac:dyDescent="0.15">
      <c r="A2" s="84" t="s">
        <v>2929</v>
      </c>
      <c r="B2" s="84">
        <v>27019874</v>
      </c>
      <c r="C2" s="84" t="s">
        <v>774</v>
      </c>
      <c r="D2" s="84" t="s">
        <v>775</v>
      </c>
      <c r="E2" s="84" t="s">
        <v>2392</v>
      </c>
      <c r="F2" s="84" t="s">
        <v>2930</v>
      </c>
      <c r="G2" s="92">
        <v>40263</v>
      </c>
      <c r="H2" s="84" t="s">
        <v>778</v>
      </c>
      <c r="I2" s="84" t="s">
        <v>2394</v>
      </c>
      <c r="J2" s="84" t="s">
        <v>780</v>
      </c>
      <c r="K2" s="84">
        <v>2392</v>
      </c>
      <c r="L2" s="84" t="s">
        <v>366</v>
      </c>
      <c r="M2" s="92">
        <v>40263</v>
      </c>
      <c r="N2" s="84" t="s">
        <v>2931</v>
      </c>
      <c r="O2" s="84" t="s">
        <v>2396</v>
      </c>
      <c r="P2" s="84" t="s">
        <v>369</v>
      </c>
      <c r="Q2" s="84" t="s">
        <v>2932</v>
      </c>
      <c r="R2" s="84" t="s">
        <v>2933</v>
      </c>
      <c r="S2" s="84" t="s">
        <v>371</v>
      </c>
      <c r="T2" s="84">
        <v>0</v>
      </c>
      <c r="U2" s="90">
        <v>-1287.3700000000001</v>
      </c>
      <c r="V2" s="84">
        <v>-1050.53</v>
      </c>
      <c r="W2" s="84">
        <v>-236.84</v>
      </c>
      <c r="X2" s="91" t="s">
        <v>2929</v>
      </c>
      <c r="Y2" s="89">
        <f t="shared" ref="Y2:Y65" si="0">+U2</f>
        <v>-1287.3700000000001</v>
      </c>
      <c r="Z2" s="84">
        <f t="shared" ref="Z2:Z65" si="1">+YEAR(AA2)</f>
        <v>2010</v>
      </c>
      <c r="AA2" s="92">
        <f t="shared" ref="AA2:AA65" si="2">+M2</f>
        <v>40263</v>
      </c>
      <c r="AB2" s="89">
        <f>+Y2</f>
        <v>-1287.3700000000001</v>
      </c>
      <c r="AC2" s="84" t="str">
        <f>LEFT(O2,5)</f>
        <v>39202</v>
      </c>
    </row>
    <row r="3" spans="1:29" x14ac:dyDescent="0.15">
      <c r="A3" s="84" t="s">
        <v>1446</v>
      </c>
      <c r="B3" s="84">
        <v>27173690</v>
      </c>
      <c r="C3" s="84" t="s">
        <v>463</v>
      </c>
      <c r="D3" s="84" t="s">
        <v>464</v>
      </c>
      <c r="E3" s="84" t="s">
        <v>584</v>
      </c>
      <c r="F3" s="84" t="s">
        <v>1447</v>
      </c>
      <c r="G3" s="92">
        <v>40603</v>
      </c>
      <c r="H3" s="84" t="s">
        <v>467</v>
      </c>
      <c r="I3" s="84" t="s">
        <v>585</v>
      </c>
      <c r="J3" s="84" t="s">
        <v>469</v>
      </c>
      <c r="K3" s="84">
        <v>2392</v>
      </c>
      <c r="L3" s="84" t="s">
        <v>366</v>
      </c>
      <c r="M3" s="92">
        <v>40603</v>
      </c>
      <c r="O3" s="84" t="s">
        <v>587</v>
      </c>
      <c r="P3" s="84" t="s">
        <v>488</v>
      </c>
      <c r="Q3" s="84" t="s">
        <v>1447</v>
      </c>
      <c r="R3" s="84" t="s">
        <v>1448</v>
      </c>
      <c r="S3" s="84" t="s">
        <v>371</v>
      </c>
      <c r="T3" s="84">
        <v>0</v>
      </c>
      <c r="U3" s="90">
        <v>-109.19</v>
      </c>
      <c r="V3" s="84">
        <v>-64.97</v>
      </c>
      <c r="W3" s="84">
        <v>-44.22</v>
      </c>
      <c r="X3" s="91" t="s">
        <v>1446</v>
      </c>
      <c r="Y3" s="89">
        <f t="shared" si="0"/>
        <v>-109.19</v>
      </c>
      <c r="Z3" s="84">
        <f t="shared" si="1"/>
        <v>2011</v>
      </c>
      <c r="AA3" s="92">
        <f t="shared" si="2"/>
        <v>40603</v>
      </c>
      <c r="AB3" s="89">
        <f t="shared" ref="AB3:AB66" si="3">+Y3</f>
        <v>-109.19</v>
      </c>
      <c r="AC3" s="84" t="str">
        <f t="shared" ref="AC3:AC66" si="4">LEFT(O3,5)</f>
        <v>39201</v>
      </c>
    </row>
    <row r="4" spans="1:29" x14ac:dyDescent="0.15">
      <c r="A4" s="84" t="s">
        <v>74</v>
      </c>
      <c r="B4" s="84">
        <v>254769</v>
      </c>
      <c r="C4" s="84" t="s">
        <v>399</v>
      </c>
      <c r="D4" s="84" t="s">
        <v>387</v>
      </c>
      <c r="E4" s="84" t="s">
        <v>400</v>
      </c>
      <c r="F4" s="84" t="s">
        <v>401</v>
      </c>
      <c r="G4" s="92">
        <v>25569</v>
      </c>
      <c r="H4" s="84" t="s">
        <v>402</v>
      </c>
      <c r="I4" s="84" t="s">
        <v>403</v>
      </c>
      <c r="J4" s="84" t="s">
        <v>392</v>
      </c>
      <c r="K4" s="84">
        <v>2392</v>
      </c>
      <c r="L4" s="84" t="s">
        <v>366</v>
      </c>
      <c r="M4" s="92">
        <v>25628</v>
      </c>
      <c r="N4" s="84" t="s">
        <v>969</v>
      </c>
      <c r="O4" s="84" t="s">
        <v>405</v>
      </c>
      <c r="P4" s="84" t="s">
        <v>970</v>
      </c>
      <c r="R4" s="84" t="s">
        <v>971</v>
      </c>
      <c r="S4" s="84" t="s">
        <v>371</v>
      </c>
      <c r="T4" s="84">
        <v>1</v>
      </c>
      <c r="U4" s="90">
        <v>0</v>
      </c>
      <c r="V4" s="84">
        <v>0</v>
      </c>
      <c r="W4" s="84">
        <v>0</v>
      </c>
      <c r="X4" s="91" t="s">
        <v>74</v>
      </c>
      <c r="Y4" s="89">
        <f t="shared" si="0"/>
        <v>0</v>
      </c>
      <c r="Z4" s="84">
        <f t="shared" si="1"/>
        <v>1970</v>
      </c>
      <c r="AA4" s="92">
        <f t="shared" si="2"/>
        <v>25628</v>
      </c>
      <c r="AB4" s="89">
        <f t="shared" si="3"/>
        <v>0</v>
      </c>
      <c r="AC4" s="84" t="str">
        <f t="shared" si="4"/>
        <v>39204</v>
      </c>
    </row>
    <row r="5" spans="1:29" x14ac:dyDescent="0.15">
      <c r="A5" s="84" t="s">
        <v>1364</v>
      </c>
      <c r="B5" s="84">
        <v>217659</v>
      </c>
      <c r="C5" s="84" t="s">
        <v>410</v>
      </c>
      <c r="D5" s="84" t="s">
        <v>411</v>
      </c>
      <c r="E5" s="84" t="s">
        <v>433</v>
      </c>
      <c r="F5" s="84" t="s">
        <v>434</v>
      </c>
      <c r="G5" s="92">
        <v>38718</v>
      </c>
      <c r="H5" s="84" t="s">
        <v>413</v>
      </c>
      <c r="I5" s="84" t="s">
        <v>435</v>
      </c>
      <c r="J5" s="84" t="s">
        <v>415</v>
      </c>
      <c r="K5" s="84">
        <v>2392</v>
      </c>
      <c r="L5" s="84" t="s">
        <v>366</v>
      </c>
      <c r="M5" s="92">
        <v>38777</v>
      </c>
      <c r="N5" s="84" t="s">
        <v>1365</v>
      </c>
      <c r="O5" s="84" t="s">
        <v>437</v>
      </c>
      <c r="P5" s="84" t="s">
        <v>438</v>
      </c>
      <c r="Q5" s="84" t="s">
        <v>1366</v>
      </c>
      <c r="R5" s="84" t="s">
        <v>1367</v>
      </c>
      <c r="S5" s="84" t="s">
        <v>371</v>
      </c>
      <c r="T5" s="84">
        <v>0</v>
      </c>
      <c r="U5" s="90">
        <v>0.26</v>
      </c>
      <c r="V5" s="84">
        <v>0.4</v>
      </c>
      <c r="W5" s="84">
        <v>-0.14000000000000001</v>
      </c>
      <c r="X5" s="91" t="s">
        <v>1364</v>
      </c>
      <c r="Y5" s="89">
        <f t="shared" si="0"/>
        <v>0.26</v>
      </c>
      <c r="Z5" s="84">
        <f t="shared" si="1"/>
        <v>2006</v>
      </c>
      <c r="AA5" s="92">
        <f t="shared" si="2"/>
        <v>38777</v>
      </c>
      <c r="AB5" s="89">
        <f t="shared" si="3"/>
        <v>0.26</v>
      </c>
      <c r="AC5" s="84" t="str">
        <f t="shared" si="4"/>
        <v>39201</v>
      </c>
    </row>
    <row r="6" spans="1:29" x14ac:dyDescent="0.15">
      <c r="A6" s="84" t="s">
        <v>2186</v>
      </c>
      <c r="B6" s="84">
        <v>232265</v>
      </c>
      <c r="C6" s="84" t="s">
        <v>511</v>
      </c>
      <c r="D6" s="84" t="s">
        <v>512</v>
      </c>
      <c r="E6" s="84" t="s">
        <v>513</v>
      </c>
      <c r="F6" s="84" t="s">
        <v>434</v>
      </c>
      <c r="G6" s="92">
        <v>38718</v>
      </c>
      <c r="H6" s="84" t="s">
        <v>515</v>
      </c>
      <c r="I6" s="84" t="s">
        <v>516</v>
      </c>
      <c r="J6" s="84" t="s">
        <v>517</v>
      </c>
      <c r="K6" s="84">
        <v>2392</v>
      </c>
      <c r="L6" s="84" t="s">
        <v>366</v>
      </c>
      <c r="M6" s="92">
        <v>38777</v>
      </c>
      <c r="N6" s="84" t="s">
        <v>2187</v>
      </c>
      <c r="O6" s="84" t="s">
        <v>518</v>
      </c>
      <c r="P6" s="84" t="s">
        <v>438</v>
      </c>
      <c r="Q6" s="84" t="s">
        <v>2188</v>
      </c>
      <c r="R6" s="84" t="s">
        <v>2189</v>
      </c>
      <c r="S6" s="84" t="s">
        <v>371</v>
      </c>
      <c r="T6" s="84">
        <v>0</v>
      </c>
      <c r="U6" s="90">
        <v>0.5</v>
      </c>
      <c r="V6" s="84">
        <v>0.44</v>
      </c>
      <c r="W6" s="84">
        <v>0.06</v>
      </c>
      <c r="X6" s="91" t="s">
        <v>2186</v>
      </c>
      <c r="Y6" s="89">
        <f t="shared" si="0"/>
        <v>0.5</v>
      </c>
      <c r="Z6" s="84">
        <f t="shared" si="1"/>
        <v>2006</v>
      </c>
      <c r="AA6" s="92">
        <f t="shared" si="2"/>
        <v>38777</v>
      </c>
      <c r="AB6" s="89">
        <f t="shared" si="3"/>
        <v>0.5</v>
      </c>
      <c r="AC6" s="84" t="str">
        <f t="shared" si="4"/>
        <v>39202</v>
      </c>
    </row>
    <row r="7" spans="1:29" x14ac:dyDescent="0.15">
      <c r="A7" s="84" t="s">
        <v>875</v>
      </c>
      <c r="B7" s="84">
        <v>619508929</v>
      </c>
      <c r="C7" s="84" t="s">
        <v>876</v>
      </c>
      <c r="D7" s="84" t="s">
        <v>443</v>
      </c>
      <c r="E7" s="84" t="s">
        <v>564</v>
      </c>
      <c r="F7" s="84" t="s">
        <v>877</v>
      </c>
      <c r="G7" s="92">
        <v>43661</v>
      </c>
      <c r="H7" s="84" t="s">
        <v>878</v>
      </c>
      <c r="I7" s="84" t="s">
        <v>567</v>
      </c>
      <c r="J7" s="84" t="s">
        <v>448</v>
      </c>
      <c r="K7" s="84">
        <v>2392</v>
      </c>
      <c r="L7" s="84" t="s">
        <v>810</v>
      </c>
      <c r="M7" s="92">
        <v>44621</v>
      </c>
      <c r="O7" s="84" t="s">
        <v>569</v>
      </c>
      <c r="P7" s="84" t="s">
        <v>730</v>
      </c>
      <c r="Q7" s="84" t="s">
        <v>877</v>
      </c>
      <c r="R7" s="84" t="s">
        <v>879</v>
      </c>
      <c r="S7" s="84" t="s">
        <v>371</v>
      </c>
      <c r="T7" s="84">
        <v>1</v>
      </c>
      <c r="U7" s="90">
        <v>18.850000000000001</v>
      </c>
      <c r="V7" s="84">
        <v>2.1</v>
      </c>
      <c r="W7" s="84">
        <v>16.75</v>
      </c>
      <c r="X7" s="91" t="s">
        <v>875</v>
      </c>
      <c r="Y7" s="89">
        <f t="shared" si="0"/>
        <v>18.850000000000001</v>
      </c>
      <c r="Z7" s="84">
        <f t="shared" si="1"/>
        <v>2022</v>
      </c>
      <c r="AA7" s="92">
        <f t="shared" si="2"/>
        <v>44621</v>
      </c>
      <c r="AB7" s="89">
        <f t="shared" si="3"/>
        <v>18.850000000000001</v>
      </c>
      <c r="AC7" s="84" t="str">
        <f t="shared" si="4"/>
        <v>39204</v>
      </c>
    </row>
    <row r="8" spans="1:29" x14ac:dyDescent="0.15">
      <c r="A8" s="84" t="s">
        <v>1985</v>
      </c>
      <c r="B8" s="84">
        <v>397243554</v>
      </c>
      <c r="C8" s="84" t="s">
        <v>1986</v>
      </c>
      <c r="D8" s="84" t="s">
        <v>443</v>
      </c>
      <c r="E8" s="84" t="s">
        <v>564</v>
      </c>
      <c r="F8" s="84" t="s">
        <v>1987</v>
      </c>
      <c r="G8" s="92">
        <v>43592</v>
      </c>
      <c r="H8" s="84" t="s">
        <v>1988</v>
      </c>
      <c r="I8" s="84" t="s">
        <v>567</v>
      </c>
      <c r="J8" s="84" t="s">
        <v>448</v>
      </c>
      <c r="K8" s="84">
        <v>2392</v>
      </c>
      <c r="L8" s="84" t="s">
        <v>810</v>
      </c>
      <c r="M8" s="92">
        <v>44197</v>
      </c>
      <c r="O8" s="84" t="s">
        <v>569</v>
      </c>
      <c r="P8" s="84" t="s">
        <v>730</v>
      </c>
      <c r="Q8" s="84" t="s">
        <v>1987</v>
      </c>
      <c r="R8" s="84" t="s">
        <v>1989</v>
      </c>
      <c r="S8" s="84" t="s">
        <v>371</v>
      </c>
      <c r="T8" s="84">
        <v>1</v>
      </c>
      <c r="U8" s="90">
        <v>239.73000000000002</v>
      </c>
      <c r="V8" s="84">
        <v>26.66</v>
      </c>
      <c r="W8" s="84">
        <v>213.07</v>
      </c>
      <c r="X8" s="91" t="s">
        <v>1985</v>
      </c>
      <c r="Y8" s="89">
        <f t="shared" si="0"/>
        <v>239.73000000000002</v>
      </c>
      <c r="Z8" s="84">
        <f t="shared" si="1"/>
        <v>2021</v>
      </c>
      <c r="AA8" s="92">
        <f t="shared" si="2"/>
        <v>44197</v>
      </c>
      <c r="AB8" s="89">
        <f t="shared" si="3"/>
        <v>239.73000000000002</v>
      </c>
      <c r="AC8" s="84" t="str">
        <f t="shared" si="4"/>
        <v>39204</v>
      </c>
    </row>
    <row r="9" spans="1:29" x14ac:dyDescent="0.15">
      <c r="A9" s="84" t="s">
        <v>3159</v>
      </c>
      <c r="B9" s="84">
        <v>322544778</v>
      </c>
      <c r="C9" s="84" t="s">
        <v>563</v>
      </c>
      <c r="D9" s="84" t="s">
        <v>443</v>
      </c>
      <c r="E9" s="84" t="s">
        <v>564</v>
      </c>
      <c r="F9" s="84" t="s">
        <v>1024</v>
      </c>
      <c r="G9" s="92">
        <v>43831</v>
      </c>
      <c r="H9" s="84" t="s">
        <v>566</v>
      </c>
      <c r="I9" s="84" t="s">
        <v>567</v>
      </c>
      <c r="J9" s="84" t="s">
        <v>448</v>
      </c>
      <c r="K9" s="84">
        <v>2392</v>
      </c>
      <c r="L9" s="84" t="s">
        <v>366</v>
      </c>
      <c r="M9" s="92">
        <v>43831</v>
      </c>
      <c r="N9" s="84" t="s">
        <v>3159</v>
      </c>
      <c r="O9" s="84" t="s">
        <v>569</v>
      </c>
      <c r="P9" s="84" t="s">
        <v>770</v>
      </c>
      <c r="Q9" s="84" t="s">
        <v>3160</v>
      </c>
      <c r="R9" s="84" t="s">
        <v>3161</v>
      </c>
      <c r="S9" s="84" t="s">
        <v>371</v>
      </c>
      <c r="T9" s="84">
        <v>1</v>
      </c>
      <c r="U9" s="90">
        <v>307.41000000000003</v>
      </c>
      <c r="V9" s="84">
        <v>23.79</v>
      </c>
      <c r="W9" s="84">
        <v>283.62</v>
      </c>
      <c r="X9" s="91" t="s">
        <v>3159</v>
      </c>
      <c r="Y9" s="89">
        <f t="shared" si="0"/>
        <v>307.41000000000003</v>
      </c>
      <c r="Z9" s="84">
        <f t="shared" si="1"/>
        <v>2020</v>
      </c>
      <c r="AA9" s="92">
        <f t="shared" si="2"/>
        <v>43831</v>
      </c>
      <c r="AB9" s="89">
        <f t="shared" si="3"/>
        <v>307.41000000000003</v>
      </c>
      <c r="AC9" s="84" t="str">
        <f t="shared" si="4"/>
        <v>39204</v>
      </c>
    </row>
    <row r="10" spans="1:29" ht="15" x14ac:dyDescent="0.25">
      <c r="A10" s="84" t="s">
        <v>2207</v>
      </c>
      <c r="B10" s="84">
        <v>248012</v>
      </c>
      <c r="C10" s="84" t="s">
        <v>399</v>
      </c>
      <c r="D10" s="84" t="s">
        <v>387</v>
      </c>
      <c r="E10" s="84" t="s">
        <v>400</v>
      </c>
      <c r="F10" s="84" t="s">
        <v>401</v>
      </c>
      <c r="G10" s="92">
        <v>34700</v>
      </c>
      <c r="H10" s="84" t="s">
        <v>402</v>
      </c>
      <c r="I10" s="84" t="s">
        <v>403</v>
      </c>
      <c r="J10" s="84" t="s">
        <v>392</v>
      </c>
      <c r="K10" s="84">
        <v>2392</v>
      </c>
      <c r="L10" s="84" t="s">
        <v>366</v>
      </c>
      <c r="M10" s="92">
        <v>34943</v>
      </c>
      <c r="N10" s="84" t="s">
        <v>2208</v>
      </c>
      <c r="O10" s="84" t="s">
        <v>405</v>
      </c>
      <c r="P10" s="84" t="s">
        <v>418</v>
      </c>
      <c r="Q10" s="94" t="s">
        <v>2209</v>
      </c>
      <c r="R10" s="84" t="s">
        <v>2210</v>
      </c>
      <c r="S10" s="84" t="s">
        <v>371</v>
      </c>
      <c r="T10" s="84">
        <v>1</v>
      </c>
      <c r="U10" s="90">
        <v>533.02</v>
      </c>
      <c r="V10" s="84">
        <v>453.07</v>
      </c>
      <c r="W10" s="84">
        <v>79.95</v>
      </c>
      <c r="X10" s="96" t="s">
        <v>2207</v>
      </c>
      <c r="Y10" s="89">
        <f t="shared" si="0"/>
        <v>533.02</v>
      </c>
      <c r="Z10" s="84">
        <f t="shared" si="1"/>
        <v>1995</v>
      </c>
      <c r="AA10" s="92">
        <f t="shared" si="2"/>
        <v>34943</v>
      </c>
      <c r="AB10" s="89">
        <f t="shared" si="3"/>
        <v>533.02</v>
      </c>
      <c r="AC10" s="84" t="str">
        <f t="shared" si="4"/>
        <v>39204</v>
      </c>
    </row>
    <row r="11" spans="1:29" x14ac:dyDescent="0.15">
      <c r="A11" s="84" t="s">
        <v>875</v>
      </c>
      <c r="B11" s="84">
        <v>494739590</v>
      </c>
      <c r="C11" s="84" t="s">
        <v>876</v>
      </c>
      <c r="D11" s="84" t="s">
        <v>443</v>
      </c>
      <c r="E11" s="84" t="s">
        <v>564</v>
      </c>
      <c r="F11" s="84" t="s">
        <v>877</v>
      </c>
      <c r="G11" s="92">
        <v>43661</v>
      </c>
      <c r="H11" s="84" t="s">
        <v>878</v>
      </c>
      <c r="I11" s="84" t="s">
        <v>567</v>
      </c>
      <c r="J11" s="84" t="s">
        <v>448</v>
      </c>
      <c r="K11" s="84">
        <v>2392</v>
      </c>
      <c r="L11" s="84" t="s">
        <v>810</v>
      </c>
      <c r="M11" s="92">
        <v>44378</v>
      </c>
      <c r="O11" s="84" t="s">
        <v>569</v>
      </c>
      <c r="P11" s="84" t="s">
        <v>730</v>
      </c>
      <c r="Q11" s="84" t="s">
        <v>877</v>
      </c>
      <c r="R11" s="84" t="s">
        <v>879</v>
      </c>
      <c r="S11" s="84" t="s">
        <v>371</v>
      </c>
      <c r="T11" s="84">
        <v>1</v>
      </c>
      <c r="U11" s="90">
        <v>637.22</v>
      </c>
      <c r="V11" s="84">
        <v>70.86</v>
      </c>
      <c r="W11" s="84">
        <v>566.36</v>
      </c>
      <c r="X11" s="91" t="s">
        <v>875</v>
      </c>
      <c r="Y11" s="89">
        <f t="shared" si="0"/>
        <v>637.22</v>
      </c>
      <c r="Z11" s="84">
        <f t="shared" si="1"/>
        <v>2021</v>
      </c>
      <c r="AA11" s="92">
        <f t="shared" si="2"/>
        <v>44378</v>
      </c>
      <c r="AB11" s="89">
        <f t="shared" si="3"/>
        <v>637.22</v>
      </c>
      <c r="AC11" s="84" t="str">
        <f t="shared" si="4"/>
        <v>39204</v>
      </c>
    </row>
    <row r="12" spans="1:29" x14ac:dyDescent="0.15">
      <c r="A12" s="84" t="s">
        <v>1181</v>
      </c>
      <c r="B12" s="84">
        <v>397243677</v>
      </c>
      <c r="C12" s="84" t="s">
        <v>758</v>
      </c>
      <c r="D12" s="84" t="s">
        <v>443</v>
      </c>
      <c r="E12" s="84" t="s">
        <v>564</v>
      </c>
      <c r="F12" s="84" t="s">
        <v>1182</v>
      </c>
      <c r="G12" s="92">
        <v>43593</v>
      </c>
      <c r="H12" s="84" t="s">
        <v>760</v>
      </c>
      <c r="I12" s="84" t="s">
        <v>567</v>
      </c>
      <c r="J12" s="84" t="s">
        <v>448</v>
      </c>
      <c r="K12" s="84">
        <v>2392</v>
      </c>
      <c r="L12" s="84" t="s">
        <v>810</v>
      </c>
      <c r="M12" s="92">
        <v>44197</v>
      </c>
      <c r="O12" s="84" t="s">
        <v>569</v>
      </c>
      <c r="P12" s="84" t="s">
        <v>730</v>
      </c>
      <c r="Q12" s="84" t="s">
        <v>1182</v>
      </c>
      <c r="R12" s="84" t="s">
        <v>1183</v>
      </c>
      <c r="S12" s="84" t="s">
        <v>371</v>
      </c>
      <c r="T12" s="84">
        <v>2</v>
      </c>
      <c r="U12" s="90">
        <v>715.04</v>
      </c>
      <c r="V12" s="84">
        <v>79.510000000000005</v>
      </c>
      <c r="W12" s="84">
        <v>635.53</v>
      </c>
      <c r="X12" s="91" t="s">
        <v>1181</v>
      </c>
      <c r="Y12" s="89">
        <f t="shared" si="0"/>
        <v>715.04</v>
      </c>
      <c r="Z12" s="84">
        <f t="shared" si="1"/>
        <v>2021</v>
      </c>
      <c r="AA12" s="92">
        <f t="shared" si="2"/>
        <v>44197</v>
      </c>
      <c r="AB12" s="89">
        <f t="shared" si="3"/>
        <v>715.04</v>
      </c>
      <c r="AC12" s="84" t="str">
        <f t="shared" si="4"/>
        <v>39204</v>
      </c>
    </row>
    <row r="13" spans="1:29" ht="15" x14ac:dyDescent="0.25">
      <c r="A13" s="84" t="s">
        <v>2946</v>
      </c>
      <c r="B13" s="84">
        <v>250541</v>
      </c>
      <c r="C13" s="84" t="s">
        <v>399</v>
      </c>
      <c r="D13" s="84" t="s">
        <v>387</v>
      </c>
      <c r="E13" s="84" t="s">
        <v>400</v>
      </c>
      <c r="F13" s="84" t="s">
        <v>401</v>
      </c>
      <c r="G13" s="92">
        <v>35065</v>
      </c>
      <c r="H13" s="84" t="s">
        <v>402</v>
      </c>
      <c r="I13" s="84" t="s">
        <v>403</v>
      </c>
      <c r="J13" s="84" t="s">
        <v>392</v>
      </c>
      <c r="K13" s="84">
        <v>2392</v>
      </c>
      <c r="L13" s="84" t="s">
        <v>366</v>
      </c>
      <c r="M13" s="92">
        <v>35156</v>
      </c>
      <c r="N13" s="84" t="s">
        <v>2947</v>
      </c>
      <c r="O13" s="84" t="s">
        <v>405</v>
      </c>
      <c r="P13" s="84" t="s">
        <v>919</v>
      </c>
      <c r="Q13" s="94" t="s">
        <v>2948</v>
      </c>
      <c r="R13" s="84" t="s">
        <v>2949</v>
      </c>
      <c r="S13" s="84" t="s">
        <v>371</v>
      </c>
      <c r="T13" s="84">
        <v>1</v>
      </c>
      <c r="U13" s="90">
        <v>830.4</v>
      </c>
      <c r="V13" s="84">
        <v>705.84</v>
      </c>
      <c r="W13" s="84">
        <v>124.56</v>
      </c>
      <c r="X13" s="96" t="s">
        <v>2946</v>
      </c>
      <c r="Y13" s="89">
        <f t="shared" si="0"/>
        <v>830.4</v>
      </c>
      <c r="Z13" s="84">
        <f t="shared" si="1"/>
        <v>1996</v>
      </c>
      <c r="AA13" s="92">
        <f t="shared" si="2"/>
        <v>35156</v>
      </c>
      <c r="AB13" s="89">
        <f t="shared" si="3"/>
        <v>830.4</v>
      </c>
      <c r="AC13" s="84" t="str">
        <f t="shared" si="4"/>
        <v>39204</v>
      </c>
    </row>
    <row r="14" spans="1:29" ht="15" x14ac:dyDescent="0.25">
      <c r="A14" s="84" t="s">
        <v>1736</v>
      </c>
      <c r="B14" s="84">
        <v>221278</v>
      </c>
      <c r="C14" s="84" t="s">
        <v>797</v>
      </c>
      <c r="D14" s="84" t="s">
        <v>798</v>
      </c>
      <c r="E14" s="84" t="s">
        <v>1737</v>
      </c>
      <c r="F14" s="84" t="s">
        <v>401</v>
      </c>
      <c r="G14" s="92">
        <v>27030</v>
      </c>
      <c r="H14" s="84" t="s">
        <v>801</v>
      </c>
      <c r="I14" s="84" t="s">
        <v>1738</v>
      </c>
      <c r="J14" s="84" t="s">
        <v>803</v>
      </c>
      <c r="K14" s="84">
        <v>2392</v>
      </c>
      <c r="L14" s="84" t="s">
        <v>366</v>
      </c>
      <c r="M14" s="92">
        <v>27273</v>
      </c>
      <c r="N14" s="84" t="s">
        <v>1739</v>
      </c>
      <c r="O14" s="84" t="s">
        <v>1740</v>
      </c>
      <c r="P14" s="84" t="s">
        <v>1741</v>
      </c>
      <c r="Q14" s="94" t="s">
        <v>1742</v>
      </c>
      <c r="R14" s="84" t="s">
        <v>1743</v>
      </c>
      <c r="S14" s="84" t="s">
        <v>371</v>
      </c>
      <c r="T14" s="84">
        <v>1</v>
      </c>
      <c r="U14" s="90">
        <v>927.68000000000006</v>
      </c>
      <c r="V14" s="84">
        <v>831.5</v>
      </c>
      <c r="W14" s="84">
        <v>96.18</v>
      </c>
      <c r="X14" s="96" t="s">
        <v>1736</v>
      </c>
      <c r="Y14" s="89">
        <f t="shared" si="0"/>
        <v>927.68000000000006</v>
      </c>
      <c r="Z14" s="84">
        <f t="shared" si="1"/>
        <v>1974</v>
      </c>
      <c r="AA14" s="92">
        <f t="shared" si="2"/>
        <v>27273</v>
      </c>
      <c r="AB14" s="89">
        <f t="shared" si="3"/>
        <v>927.68000000000006</v>
      </c>
      <c r="AC14" s="84" t="str">
        <f t="shared" si="4"/>
        <v>39204</v>
      </c>
    </row>
    <row r="15" spans="1:29" x14ac:dyDescent="0.15">
      <c r="A15" s="84" t="s">
        <v>1525</v>
      </c>
      <c r="B15" s="84">
        <v>574784224</v>
      </c>
      <c r="C15" s="84" t="s">
        <v>563</v>
      </c>
      <c r="D15" s="84" t="s">
        <v>443</v>
      </c>
      <c r="E15" s="84" t="s">
        <v>564</v>
      </c>
      <c r="F15" s="84" t="s">
        <v>1526</v>
      </c>
      <c r="G15" s="92">
        <v>43551</v>
      </c>
      <c r="H15" s="84" t="s">
        <v>566</v>
      </c>
      <c r="I15" s="84" t="s">
        <v>567</v>
      </c>
      <c r="J15" s="84" t="s">
        <v>448</v>
      </c>
      <c r="K15" s="84">
        <v>2392</v>
      </c>
      <c r="L15" s="84" t="s">
        <v>810</v>
      </c>
      <c r="M15" s="92">
        <v>44562</v>
      </c>
      <c r="O15" s="84" t="s">
        <v>569</v>
      </c>
      <c r="P15" s="84" t="s">
        <v>730</v>
      </c>
      <c r="Q15" s="84" t="s">
        <v>1526</v>
      </c>
      <c r="R15" s="84" t="s">
        <v>1527</v>
      </c>
      <c r="S15" s="84" t="s">
        <v>371</v>
      </c>
      <c r="T15" s="84">
        <v>4</v>
      </c>
      <c r="U15" s="90">
        <v>1052.1300000000001</v>
      </c>
      <c r="V15" s="84">
        <v>117</v>
      </c>
      <c r="W15" s="84">
        <v>935.13</v>
      </c>
      <c r="X15" s="91" t="s">
        <v>1525</v>
      </c>
      <c r="Y15" s="89">
        <f t="shared" si="0"/>
        <v>1052.1300000000001</v>
      </c>
      <c r="Z15" s="84">
        <f t="shared" si="1"/>
        <v>2022</v>
      </c>
      <c r="AA15" s="92">
        <f t="shared" si="2"/>
        <v>44562</v>
      </c>
      <c r="AB15" s="89">
        <f t="shared" si="3"/>
        <v>1052.1300000000001</v>
      </c>
      <c r="AC15" s="84" t="str">
        <f t="shared" si="4"/>
        <v>39204</v>
      </c>
    </row>
    <row r="16" spans="1:29" ht="15" x14ac:dyDescent="0.25">
      <c r="A16" s="84" t="s">
        <v>1375</v>
      </c>
      <c r="B16" s="84">
        <v>207431</v>
      </c>
      <c r="C16" s="84" t="s">
        <v>881</v>
      </c>
      <c r="D16" s="84" t="s">
        <v>882</v>
      </c>
      <c r="E16" s="84" t="s">
        <v>1376</v>
      </c>
      <c r="F16" s="84" t="s">
        <v>401</v>
      </c>
      <c r="G16" s="92">
        <v>35431</v>
      </c>
      <c r="H16" s="84" t="s">
        <v>885</v>
      </c>
      <c r="I16" s="84" t="s">
        <v>1377</v>
      </c>
      <c r="J16" s="84" t="s">
        <v>887</v>
      </c>
      <c r="K16" s="84">
        <v>2392</v>
      </c>
      <c r="L16" s="84" t="s">
        <v>366</v>
      </c>
      <c r="M16" s="92">
        <v>35582</v>
      </c>
      <c r="N16" s="84" t="s">
        <v>1375</v>
      </c>
      <c r="O16" s="84" t="s">
        <v>1378</v>
      </c>
      <c r="P16" s="84" t="s">
        <v>382</v>
      </c>
      <c r="Q16" s="94" t="s">
        <v>1379</v>
      </c>
      <c r="R16" s="84" t="s">
        <v>384</v>
      </c>
      <c r="S16" s="84" t="s">
        <v>371</v>
      </c>
      <c r="T16" s="84">
        <v>1</v>
      </c>
      <c r="U16" s="90">
        <v>1054.7</v>
      </c>
      <c r="V16" s="84">
        <v>1076.55</v>
      </c>
      <c r="W16" s="84">
        <v>-21.85</v>
      </c>
      <c r="X16" s="96" t="s">
        <v>1375</v>
      </c>
      <c r="Y16" s="89">
        <f t="shared" si="0"/>
        <v>1054.7</v>
      </c>
      <c r="Z16" s="84">
        <f t="shared" si="1"/>
        <v>1997</v>
      </c>
      <c r="AA16" s="92">
        <f t="shared" si="2"/>
        <v>35582</v>
      </c>
      <c r="AB16" s="89">
        <f t="shared" si="3"/>
        <v>1054.7</v>
      </c>
      <c r="AC16" s="84" t="str">
        <f t="shared" si="4"/>
        <v>39204</v>
      </c>
    </row>
    <row r="17" spans="1:29" x14ac:dyDescent="0.15">
      <c r="A17" s="84" t="s">
        <v>2412</v>
      </c>
      <c r="B17" s="84">
        <v>322544775</v>
      </c>
      <c r="C17" s="84" t="s">
        <v>563</v>
      </c>
      <c r="D17" s="84" t="s">
        <v>443</v>
      </c>
      <c r="E17" s="84" t="s">
        <v>564</v>
      </c>
      <c r="F17" s="84" t="s">
        <v>1024</v>
      </c>
      <c r="G17" s="92">
        <v>43831</v>
      </c>
      <c r="H17" s="84" t="s">
        <v>566</v>
      </c>
      <c r="I17" s="84" t="s">
        <v>567</v>
      </c>
      <c r="J17" s="84" t="s">
        <v>448</v>
      </c>
      <c r="K17" s="84">
        <v>2392</v>
      </c>
      <c r="L17" s="84" t="s">
        <v>366</v>
      </c>
      <c r="M17" s="92">
        <v>43831</v>
      </c>
      <c r="N17" s="84" t="s">
        <v>2412</v>
      </c>
      <c r="O17" s="84" t="s">
        <v>569</v>
      </c>
      <c r="P17" s="84" t="s">
        <v>770</v>
      </c>
      <c r="Q17" s="84" t="s">
        <v>2413</v>
      </c>
      <c r="R17" s="84" t="s">
        <v>2414</v>
      </c>
      <c r="S17" s="84" t="s">
        <v>371</v>
      </c>
      <c r="T17" s="84">
        <v>1</v>
      </c>
      <c r="U17" s="90">
        <v>1190.42</v>
      </c>
      <c r="V17" s="84">
        <v>92.13</v>
      </c>
      <c r="W17" s="84">
        <v>1098.29</v>
      </c>
      <c r="X17" s="91" t="s">
        <v>2412</v>
      </c>
      <c r="Y17" s="89">
        <f t="shared" si="0"/>
        <v>1190.42</v>
      </c>
      <c r="Z17" s="84">
        <f t="shared" si="1"/>
        <v>2020</v>
      </c>
      <c r="AA17" s="92">
        <f t="shared" si="2"/>
        <v>43831</v>
      </c>
      <c r="AB17" s="89">
        <f t="shared" si="3"/>
        <v>1190.42</v>
      </c>
      <c r="AC17" s="84" t="str">
        <f t="shared" si="4"/>
        <v>39204</v>
      </c>
    </row>
    <row r="18" spans="1:29" x14ac:dyDescent="0.15">
      <c r="A18" s="84" t="s">
        <v>3287</v>
      </c>
      <c r="B18" s="84">
        <v>27019880</v>
      </c>
      <c r="C18" s="84" t="s">
        <v>359</v>
      </c>
      <c r="D18" s="84" t="s">
        <v>360</v>
      </c>
      <c r="E18" s="84" t="s">
        <v>1889</v>
      </c>
      <c r="F18" s="84" t="s">
        <v>3288</v>
      </c>
      <c r="G18" s="92">
        <v>40330</v>
      </c>
      <c r="H18" s="84" t="s">
        <v>363</v>
      </c>
      <c r="I18" s="84" t="s">
        <v>1892</v>
      </c>
      <c r="J18" s="84" t="s">
        <v>365</v>
      </c>
      <c r="K18" s="84">
        <v>2392</v>
      </c>
      <c r="L18" s="84" t="s">
        <v>366</v>
      </c>
      <c r="M18" s="92">
        <v>40330</v>
      </c>
      <c r="N18" s="84" t="s">
        <v>3289</v>
      </c>
      <c r="O18" s="84" t="s">
        <v>1894</v>
      </c>
      <c r="P18" s="84" t="s">
        <v>369</v>
      </c>
      <c r="Q18" s="84" t="s">
        <v>3290</v>
      </c>
      <c r="R18" s="84" t="s">
        <v>3291</v>
      </c>
      <c r="S18" s="84" t="s">
        <v>371</v>
      </c>
      <c r="T18" s="84">
        <v>0</v>
      </c>
      <c r="U18" s="90">
        <v>1262.25</v>
      </c>
      <c r="V18" s="84">
        <v>1097.1600000000001</v>
      </c>
      <c r="W18" s="84">
        <v>165.09</v>
      </c>
      <c r="X18" s="91" t="s">
        <v>3287</v>
      </c>
      <c r="Y18" s="89">
        <f t="shared" si="0"/>
        <v>1262.25</v>
      </c>
      <c r="Z18" s="84">
        <f t="shared" si="1"/>
        <v>2010</v>
      </c>
      <c r="AA18" s="92">
        <f t="shared" si="2"/>
        <v>40330</v>
      </c>
      <c r="AB18" s="89">
        <f t="shared" si="3"/>
        <v>1262.25</v>
      </c>
      <c r="AC18" s="84" t="str">
        <f t="shared" si="4"/>
        <v>39201</v>
      </c>
    </row>
    <row r="19" spans="1:29" x14ac:dyDescent="0.15">
      <c r="A19" s="84" t="s">
        <v>237</v>
      </c>
      <c r="B19" s="84">
        <v>27019877</v>
      </c>
      <c r="C19" s="84" t="s">
        <v>541</v>
      </c>
      <c r="D19" s="84" t="s">
        <v>542</v>
      </c>
      <c r="E19" s="84" t="s">
        <v>543</v>
      </c>
      <c r="F19" s="84" t="s">
        <v>1347</v>
      </c>
      <c r="G19" s="92">
        <v>40360</v>
      </c>
      <c r="H19" s="84" t="s">
        <v>545</v>
      </c>
      <c r="I19" s="84" t="s">
        <v>546</v>
      </c>
      <c r="J19" s="84" t="s">
        <v>547</v>
      </c>
      <c r="K19" s="84">
        <v>2392</v>
      </c>
      <c r="L19" s="84" t="s">
        <v>366</v>
      </c>
      <c r="M19" s="92">
        <v>40360</v>
      </c>
      <c r="N19" s="84" t="s">
        <v>1348</v>
      </c>
      <c r="O19" s="84" t="s">
        <v>549</v>
      </c>
      <c r="P19" s="84" t="s">
        <v>369</v>
      </c>
      <c r="Q19" s="84" t="s">
        <v>1349</v>
      </c>
      <c r="R19" s="84" t="s">
        <v>1350</v>
      </c>
      <c r="S19" s="84" t="s">
        <v>371</v>
      </c>
      <c r="T19" s="84">
        <v>0</v>
      </c>
      <c r="U19" s="90">
        <v>1270.97</v>
      </c>
      <c r="V19" s="84">
        <v>1131.1600000000001</v>
      </c>
      <c r="W19" s="84">
        <v>139.81</v>
      </c>
      <c r="X19" s="91" t="s">
        <v>237</v>
      </c>
      <c r="Y19" s="89">
        <f t="shared" si="0"/>
        <v>1270.97</v>
      </c>
      <c r="Z19" s="84">
        <f t="shared" si="1"/>
        <v>2010</v>
      </c>
      <c r="AA19" s="92">
        <f t="shared" si="2"/>
        <v>40360</v>
      </c>
      <c r="AB19" s="89">
        <f t="shared" si="3"/>
        <v>1270.97</v>
      </c>
      <c r="AC19" s="84" t="str">
        <f t="shared" si="4"/>
        <v>39202</v>
      </c>
    </row>
    <row r="20" spans="1:29" ht="15" x14ac:dyDescent="0.25">
      <c r="A20" s="84" t="s">
        <v>1706</v>
      </c>
      <c r="B20" s="84">
        <v>27088874</v>
      </c>
      <c r="C20" s="84" t="s">
        <v>399</v>
      </c>
      <c r="D20" s="84" t="s">
        <v>387</v>
      </c>
      <c r="E20" s="84" t="s">
        <v>400</v>
      </c>
      <c r="F20" s="84" t="s">
        <v>401</v>
      </c>
      <c r="G20" s="92">
        <v>34335</v>
      </c>
      <c r="H20" s="84" t="s">
        <v>402</v>
      </c>
      <c r="I20" s="84" t="s">
        <v>403</v>
      </c>
      <c r="J20" s="84" t="s">
        <v>392</v>
      </c>
      <c r="K20" s="84">
        <v>2392</v>
      </c>
      <c r="L20" s="84" t="s">
        <v>366</v>
      </c>
      <c r="M20" s="92">
        <v>34578</v>
      </c>
      <c r="N20" s="84" t="s">
        <v>1707</v>
      </c>
      <c r="O20" s="84" t="s">
        <v>405</v>
      </c>
      <c r="P20" s="84" t="s">
        <v>430</v>
      </c>
      <c r="Q20" s="94" t="s">
        <v>1708</v>
      </c>
      <c r="R20" s="84" t="s">
        <v>1709</v>
      </c>
      <c r="S20" s="84" t="s">
        <v>371</v>
      </c>
      <c r="T20" s="84">
        <v>1</v>
      </c>
      <c r="U20" s="90">
        <v>1280.94</v>
      </c>
      <c r="V20" s="84">
        <v>1088.8</v>
      </c>
      <c r="W20" s="84">
        <v>192.14000000000001</v>
      </c>
      <c r="X20" s="96" t="s">
        <v>1706</v>
      </c>
      <c r="Y20" s="89">
        <f t="shared" si="0"/>
        <v>1280.94</v>
      </c>
      <c r="Z20" s="84">
        <f t="shared" si="1"/>
        <v>1994</v>
      </c>
      <c r="AA20" s="92">
        <f t="shared" si="2"/>
        <v>34578</v>
      </c>
      <c r="AB20" s="89">
        <f t="shared" si="3"/>
        <v>1280.94</v>
      </c>
      <c r="AC20" s="84" t="str">
        <f t="shared" si="4"/>
        <v>39204</v>
      </c>
    </row>
    <row r="21" spans="1:29" x14ac:dyDescent="0.15">
      <c r="A21" s="84" t="s">
        <v>462</v>
      </c>
      <c r="B21" s="84">
        <v>27019868</v>
      </c>
      <c r="C21" s="84" t="s">
        <v>463</v>
      </c>
      <c r="D21" s="84" t="s">
        <v>464</v>
      </c>
      <c r="E21" s="84" t="s">
        <v>465</v>
      </c>
      <c r="F21" s="84" t="s">
        <v>466</v>
      </c>
      <c r="G21" s="92">
        <v>40360</v>
      </c>
      <c r="H21" s="84" t="s">
        <v>467</v>
      </c>
      <c r="I21" s="84" t="s">
        <v>468</v>
      </c>
      <c r="J21" s="84" t="s">
        <v>469</v>
      </c>
      <c r="K21" s="84">
        <v>2392</v>
      </c>
      <c r="L21" s="84" t="s">
        <v>366</v>
      </c>
      <c r="M21" s="92">
        <v>40360</v>
      </c>
      <c r="N21" s="84" t="s">
        <v>470</v>
      </c>
      <c r="O21" s="84" t="s">
        <v>471</v>
      </c>
      <c r="P21" s="84" t="s">
        <v>369</v>
      </c>
      <c r="Q21" s="84" t="s">
        <v>472</v>
      </c>
      <c r="R21" s="84" t="s">
        <v>473</v>
      </c>
      <c r="S21" s="84" t="s">
        <v>371</v>
      </c>
      <c r="T21" s="84">
        <v>0</v>
      </c>
      <c r="U21" s="90">
        <v>1304.56</v>
      </c>
      <c r="V21" s="84">
        <v>1117.3700000000001</v>
      </c>
      <c r="W21" s="84">
        <v>187.19</v>
      </c>
      <c r="X21" s="91" t="s">
        <v>462</v>
      </c>
      <c r="Y21" s="89">
        <f t="shared" si="0"/>
        <v>1304.56</v>
      </c>
      <c r="Z21" s="84">
        <f t="shared" si="1"/>
        <v>2010</v>
      </c>
      <c r="AA21" s="92">
        <f t="shared" si="2"/>
        <v>40360</v>
      </c>
      <c r="AB21" s="89">
        <f t="shared" si="3"/>
        <v>1304.56</v>
      </c>
      <c r="AC21" s="84" t="str">
        <f t="shared" si="4"/>
        <v>39202</v>
      </c>
    </row>
    <row r="22" spans="1:29" x14ac:dyDescent="0.15">
      <c r="A22" s="84" t="s">
        <v>2541</v>
      </c>
      <c r="B22" s="84">
        <v>260758</v>
      </c>
      <c r="C22" s="84" t="s">
        <v>399</v>
      </c>
      <c r="D22" s="84" t="s">
        <v>387</v>
      </c>
      <c r="E22" s="84" t="s">
        <v>400</v>
      </c>
      <c r="F22" s="84" t="s">
        <v>401</v>
      </c>
      <c r="G22" s="92">
        <v>37622</v>
      </c>
      <c r="H22" s="84" t="s">
        <v>402</v>
      </c>
      <c r="I22" s="84" t="s">
        <v>403</v>
      </c>
      <c r="J22" s="84" t="s">
        <v>392</v>
      </c>
      <c r="K22" s="84">
        <v>2392</v>
      </c>
      <c r="L22" s="84" t="s">
        <v>366</v>
      </c>
      <c r="M22" s="92">
        <v>37622</v>
      </c>
      <c r="N22" s="84" t="s">
        <v>2542</v>
      </c>
      <c r="O22" s="84" t="s">
        <v>405</v>
      </c>
      <c r="P22" s="84" t="s">
        <v>1385</v>
      </c>
      <c r="Q22" s="84" t="s">
        <v>1024</v>
      </c>
      <c r="R22" s="84" t="s">
        <v>2543</v>
      </c>
      <c r="S22" s="84" t="s">
        <v>371</v>
      </c>
      <c r="T22" s="84">
        <v>1</v>
      </c>
      <c r="U22" s="90">
        <v>1357.92</v>
      </c>
      <c r="V22" s="84">
        <v>1152.54</v>
      </c>
      <c r="W22" s="84">
        <v>205.38</v>
      </c>
      <c r="X22" s="91" t="s">
        <v>2541</v>
      </c>
      <c r="Y22" s="89">
        <f t="shared" si="0"/>
        <v>1357.92</v>
      </c>
      <c r="Z22" s="84">
        <f t="shared" si="1"/>
        <v>2003</v>
      </c>
      <c r="AA22" s="92">
        <f t="shared" si="2"/>
        <v>37622</v>
      </c>
      <c r="AB22" s="89">
        <f t="shared" si="3"/>
        <v>1357.92</v>
      </c>
      <c r="AC22" s="84" t="str">
        <f t="shared" si="4"/>
        <v>39204</v>
      </c>
    </row>
    <row r="23" spans="1:29" x14ac:dyDescent="0.15">
      <c r="A23" s="84" t="s">
        <v>1771</v>
      </c>
      <c r="B23" s="84">
        <v>24014860</v>
      </c>
      <c r="C23" s="84" t="s">
        <v>1772</v>
      </c>
      <c r="D23" s="84" t="s">
        <v>423</v>
      </c>
      <c r="E23" s="84" t="s">
        <v>424</v>
      </c>
      <c r="F23" s="84" t="s">
        <v>401</v>
      </c>
      <c r="G23" s="92">
        <v>39448</v>
      </c>
      <c r="H23" s="84" t="s">
        <v>1773</v>
      </c>
      <c r="I23" s="84" t="s">
        <v>426</v>
      </c>
      <c r="J23" s="84" t="s">
        <v>427</v>
      </c>
      <c r="K23" s="84">
        <v>2392</v>
      </c>
      <c r="L23" s="84" t="s">
        <v>366</v>
      </c>
      <c r="M23" s="92">
        <v>39600</v>
      </c>
      <c r="N23" s="84" t="s">
        <v>1774</v>
      </c>
      <c r="O23" s="84" t="s">
        <v>429</v>
      </c>
      <c r="P23" s="84" t="s">
        <v>395</v>
      </c>
      <c r="Q23" s="84" t="s">
        <v>1775</v>
      </c>
      <c r="R23" s="84" t="s">
        <v>1776</v>
      </c>
      <c r="S23" s="84" t="s">
        <v>371</v>
      </c>
      <c r="T23" s="84">
        <v>1</v>
      </c>
      <c r="U23" s="90">
        <v>1425.71</v>
      </c>
      <c r="V23" s="84">
        <v>836.13</v>
      </c>
      <c r="W23" s="84">
        <v>589.58000000000004</v>
      </c>
      <c r="X23" s="91" t="s">
        <v>1771</v>
      </c>
      <c r="Y23" s="89">
        <f t="shared" si="0"/>
        <v>1425.71</v>
      </c>
      <c r="Z23" s="84">
        <f t="shared" si="1"/>
        <v>2008</v>
      </c>
      <c r="AA23" s="92">
        <f t="shared" si="2"/>
        <v>39600</v>
      </c>
      <c r="AB23" s="89">
        <f t="shared" si="3"/>
        <v>1425.71</v>
      </c>
      <c r="AC23" s="84" t="str">
        <f t="shared" si="4"/>
        <v>39204</v>
      </c>
    </row>
    <row r="24" spans="1:29" ht="15" x14ac:dyDescent="0.25">
      <c r="A24" s="84" t="s">
        <v>2544</v>
      </c>
      <c r="B24" s="84">
        <v>223472</v>
      </c>
      <c r="C24" s="84" t="s">
        <v>623</v>
      </c>
      <c r="D24" s="84" t="s">
        <v>624</v>
      </c>
      <c r="E24" s="84" t="s">
        <v>1782</v>
      </c>
      <c r="F24" s="84" t="s">
        <v>401</v>
      </c>
      <c r="G24" s="92">
        <v>27760</v>
      </c>
      <c r="H24" s="84" t="s">
        <v>627</v>
      </c>
      <c r="I24" s="84" t="s">
        <v>1784</v>
      </c>
      <c r="J24" s="84" t="s">
        <v>629</v>
      </c>
      <c r="K24" s="84">
        <v>2392</v>
      </c>
      <c r="L24" s="84" t="s">
        <v>366</v>
      </c>
      <c r="M24" s="92">
        <v>27851</v>
      </c>
      <c r="N24" s="84" t="s">
        <v>2545</v>
      </c>
      <c r="O24" s="84" t="s">
        <v>1786</v>
      </c>
      <c r="P24" s="84" t="s">
        <v>2546</v>
      </c>
      <c r="Q24" s="94" t="s">
        <v>2547</v>
      </c>
      <c r="R24" s="84" t="s">
        <v>2548</v>
      </c>
      <c r="S24" s="84" t="s">
        <v>371</v>
      </c>
      <c r="T24" s="84">
        <v>1</v>
      </c>
      <c r="U24" s="90">
        <v>1425.84</v>
      </c>
      <c r="V24" s="84">
        <v>1211.96</v>
      </c>
      <c r="W24" s="84">
        <v>213.88</v>
      </c>
      <c r="X24" s="96" t="s">
        <v>2544</v>
      </c>
      <c r="Y24" s="89">
        <f t="shared" si="0"/>
        <v>1425.84</v>
      </c>
      <c r="Z24" s="84">
        <f t="shared" si="1"/>
        <v>1976</v>
      </c>
      <c r="AA24" s="92">
        <f t="shared" si="2"/>
        <v>27851</v>
      </c>
      <c r="AB24" s="89">
        <f t="shared" si="3"/>
        <v>1425.84</v>
      </c>
      <c r="AC24" s="84" t="str">
        <f t="shared" si="4"/>
        <v>39204</v>
      </c>
    </row>
    <row r="25" spans="1:29" x14ac:dyDescent="0.15">
      <c r="A25" s="84" t="s">
        <v>190</v>
      </c>
      <c r="B25" s="84">
        <v>27019862</v>
      </c>
      <c r="C25" s="84" t="s">
        <v>410</v>
      </c>
      <c r="D25" s="84" t="s">
        <v>411</v>
      </c>
      <c r="E25" s="84" t="s">
        <v>433</v>
      </c>
      <c r="F25" s="84" t="s">
        <v>2162</v>
      </c>
      <c r="G25" s="92">
        <v>40391</v>
      </c>
      <c r="H25" s="84" t="s">
        <v>413</v>
      </c>
      <c r="I25" s="84" t="s">
        <v>435</v>
      </c>
      <c r="J25" s="84" t="s">
        <v>415</v>
      </c>
      <c r="K25" s="84">
        <v>2392</v>
      </c>
      <c r="L25" s="84" t="s">
        <v>366</v>
      </c>
      <c r="M25" s="92">
        <v>40391</v>
      </c>
      <c r="O25" s="84" t="s">
        <v>437</v>
      </c>
      <c r="P25" s="84" t="s">
        <v>369</v>
      </c>
      <c r="Q25" s="84" t="s">
        <v>2163</v>
      </c>
      <c r="R25" s="84" t="s">
        <v>2164</v>
      </c>
      <c r="S25" s="84" t="s">
        <v>371</v>
      </c>
      <c r="T25" s="84">
        <v>0</v>
      </c>
      <c r="U25" s="90">
        <v>1547.93</v>
      </c>
      <c r="V25" s="84">
        <v>2145.2600000000002</v>
      </c>
      <c r="W25" s="84">
        <v>-597.33000000000004</v>
      </c>
      <c r="X25" s="91" t="s">
        <v>190</v>
      </c>
      <c r="Y25" s="89">
        <f t="shared" si="0"/>
        <v>1547.93</v>
      </c>
      <c r="Z25" s="84">
        <f t="shared" si="1"/>
        <v>2010</v>
      </c>
      <c r="AA25" s="92">
        <f t="shared" si="2"/>
        <v>40391</v>
      </c>
      <c r="AB25" s="89">
        <f t="shared" si="3"/>
        <v>1547.93</v>
      </c>
      <c r="AC25" s="84" t="str">
        <f t="shared" si="4"/>
        <v>39201</v>
      </c>
    </row>
    <row r="26" spans="1:29" ht="15" x14ac:dyDescent="0.25">
      <c r="A26" s="84" t="s">
        <v>2174</v>
      </c>
      <c r="B26" s="84">
        <v>251004</v>
      </c>
      <c r="C26" s="84" t="s">
        <v>998</v>
      </c>
      <c r="D26" s="84" t="s">
        <v>999</v>
      </c>
      <c r="E26" s="84" t="s">
        <v>1000</v>
      </c>
      <c r="F26" s="84" t="s">
        <v>401</v>
      </c>
      <c r="G26" s="92">
        <v>31413</v>
      </c>
      <c r="H26" s="84" t="s">
        <v>1002</v>
      </c>
      <c r="I26" s="84" t="s">
        <v>1003</v>
      </c>
      <c r="J26" s="84" t="s">
        <v>1004</v>
      </c>
      <c r="K26" s="84">
        <v>2392</v>
      </c>
      <c r="L26" s="84" t="s">
        <v>366</v>
      </c>
      <c r="M26" s="92">
        <v>31413</v>
      </c>
      <c r="N26" s="84" t="s">
        <v>2175</v>
      </c>
      <c r="O26" s="84" t="s">
        <v>1005</v>
      </c>
      <c r="P26" s="84" t="s">
        <v>2176</v>
      </c>
      <c r="Q26" s="94" t="s">
        <v>2177</v>
      </c>
      <c r="R26" s="84" t="s">
        <v>2178</v>
      </c>
      <c r="S26" s="84" t="s">
        <v>371</v>
      </c>
      <c r="T26" s="84">
        <v>1</v>
      </c>
      <c r="U26" s="90">
        <v>1577.73</v>
      </c>
      <c r="V26" s="84">
        <v>959.96</v>
      </c>
      <c r="W26" s="84">
        <v>617.77</v>
      </c>
      <c r="X26" s="91" t="s">
        <v>2174</v>
      </c>
      <c r="Y26" s="89">
        <f t="shared" si="0"/>
        <v>1577.73</v>
      </c>
      <c r="Z26" s="84">
        <f t="shared" si="1"/>
        <v>1986</v>
      </c>
      <c r="AA26" s="92">
        <f t="shared" si="2"/>
        <v>31413</v>
      </c>
      <c r="AB26" s="89">
        <f t="shared" si="3"/>
        <v>1577.73</v>
      </c>
      <c r="AC26" s="84" t="str">
        <f t="shared" si="4"/>
        <v>39204</v>
      </c>
    </row>
    <row r="27" spans="1:29" x14ac:dyDescent="0.15">
      <c r="A27" s="84" t="s">
        <v>1342</v>
      </c>
      <c r="B27" s="84">
        <v>27019856</v>
      </c>
      <c r="C27" s="84" t="s">
        <v>511</v>
      </c>
      <c r="D27" s="84" t="s">
        <v>512</v>
      </c>
      <c r="E27" s="84" t="s">
        <v>647</v>
      </c>
      <c r="F27" s="84" t="s">
        <v>1343</v>
      </c>
      <c r="G27" s="92">
        <v>40343</v>
      </c>
      <c r="H27" s="84" t="s">
        <v>515</v>
      </c>
      <c r="I27" s="84" t="s">
        <v>648</v>
      </c>
      <c r="J27" s="84" t="s">
        <v>517</v>
      </c>
      <c r="K27" s="84">
        <v>2392</v>
      </c>
      <c r="L27" s="84" t="s">
        <v>366</v>
      </c>
      <c r="M27" s="92">
        <v>40343</v>
      </c>
      <c r="N27" s="84" t="s">
        <v>1344</v>
      </c>
      <c r="O27" s="84" t="s">
        <v>650</v>
      </c>
      <c r="P27" s="84" t="s">
        <v>369</v>
      </c>
      <c r="Q27" s="84" t="s">
        <v>1345</v>
      </c>
      <c r="R27" s="84" t="s">
        <v>1346</v>
      </c>
      <c r="S27" s="84" t="s">
        <v>371</v>
      </c>
      <c r="T27" s="84">
        <v>0</v>
      </c>
      <c r="U27" s="90">
        <v>1622.19</v>
      </c>
      <c r="V27" s="84">
        <v>1854.01</v>
      </c>
      <c r="W27" s="84">
        <v>-231.82</v>
      </c>
      <c r="X27" s="91" t="s">
        <v>1342</v>
      </c>
      <c r="Y27" s="89">
        <f t="shared" si="0"/>
        <v>1622.19</v>
      </c>
      <c r="Z27" s="84">
        <f t="shared" si="1"/>
        <v>2010</v>
      </c>
      <c r="AA27" s="92">
        <f t="shared" si="2"/>
        <v>40343</v>
      </c>
      <c r="AB27" s="89">
        <f t="shared" si="3"/>
        <v>1622.19</v>
      </c>
      <c r="AC27" s="84" t="str">
        <f t="shared" si="4"/>
        <v>39201</v>
      </c>
    </row>
    <row r="28" spans="1:29" x14ac:dyDescent="0.15">
      <c r="A28" s="84" t="s">
        <v>182</v>
      </c>
      <c r="B28" s="84">
        <v>27019859</v>
      </c>
      <c r="C28" s="84" t="s">
        <v>511</v>
      </c>
      <c r="D28" s="84" t="s">
        <v>512</v>
      </c>
      <c r="E28" s="84" t="s">
        <v>647</v>
      </c>
      <c r="F28" s="84" t="s">
        <v>1710</v>
      </c>
      <c r="G28" s="92">
        <v>40343</v>
      </c>
      <c r="H28" s="84" t="s">
        <v>515</v>
      </c>
      <c r="I28" s="84" t="s">
        <v>648</v>
      </c>
      <c r="J28" s="84" t="s">
        <v>517</v>
      </c>
      <c r="K28" s="84">
        <v>2392</v>
      </c>
      <c r="L28" s="84" t="s">
        <v>366</v>
      </c>
      <c r="M28" s="92">
        <v>40343</v>
      </c>
      <c r="N28" s="84" t="s">
        <v>1711</v>
      </c>
      <c r="O28" s="84" t="s">
        <v>650</v>
      </c>
      <c r="P28" s="84" t="s">
        <v>369</v>
      </c>
      <c r="Q28" s="84" t="s">
        <v>1712</v>
      </c>
      <c r="R28" s="84" t="s">
        <v>1713</v>
      </c>
      <c r="S28" s="84" t="s">
        <v>371</v>
      </c>
      <c r="T28" s="84">
        <v>0</v>
      </c>
      <c r="U28" s="90">
        <v>1622.19</v>
      </c>
      <c r="V28" s="84">
        <v>1854.01</v>
      </c>
      <c r="W28" s="84">
        <v>-231.82</v>
      </c>
      <c r="X28" s="91" t="s">
        <v>182</v>
      </c>
      <c r="Y28" s="89">
        <f t="shared" si="0"/>
        <v>1622.19</v>
      </c>
      <c r="Z28" s="84">
        <f t="shared" si="1"/>
        <v>2010</v>
      </c>
      <c r="AA28" s="92">
        <f t="shared" si="2"/>
        <v>40343</v>
      </c>
      <c r="AB28" s="89">
        <f t="shared" si="3"/>
        <v>1622.19</v>
      </c>
      <c r="AC28" s="84" t="str">
        <f t="shared" si="4"/>
        <v>39201</v>
      </c>
    </row>
    <row r="29" spans="1:29" x14ac:dyDescent="0.15">
      <c r="A29" s="84" t="s">
        <v>2157</v>
      </c>
      <c r="B29" s="84">
        <v>27019853</v>
      </c>
      <c r="C29" s="84" t="s">
        <v>359</v>
      </c>
      <c r="D29" s="84" t="s">
        <v>360</v>
      </c>
      <c r="E29" s="84" t="s">
        <v>1889</v>
      </c>
      <c r="F29" s="84" t="s">
        <v>2158</v>
      </c>
      <c r="G29" s="92">
        <v>40330</v>
      </c>
      <c r="H29" s="84" t="s">
        <v>363</v>
      </c>
      <c r="I29" s="84" t="s">
        <v>1892</v>
      </c>
      <c r="J29" s="84" t="s">
        <v>365</v>
      </c>
      <c r="K29" s="84">
        <v>2392</v>
      </c>
      <c r="L29" s="84" t="s">
        <v>366</v>
      </c>
      <c r="M29" s="92">
        <v>40330</v>
      </c>
      <c r="N29" s="84" t="s">
        <v>2159</v>
      </c>
      <c r="O29" s="84" t="s">
        <v>1894</v>
      </c>
      <c r="P29" s="84" t="s">
        <v>369</v>
      </c>
      <c r="Q29" s="84" t="s">
        <v>2160</v>
      </c>
      <c r="R29" s="84" t="s">
        <v>2161</v>
      </c>
      <c r="S29" s="84" t="s">
        <v>371</v>
      </c>
      <c r="T29" s="84">
        <v>0</v>
      </c>
      <c r="U29" s="90">
        <v>1634.75</v>
      </c>
      <c r="V29" s="84">
        <v>1420.94</v>
      </c>
      <c r="W29" s="84">
        <v>213.81</v>
      </c>
      <c r="X29" s="91" t="s">
        <v>2157</v>
      </c>
      <c r="Y29" s="89">
        <f t="shared" si="0"/>
        <v>1634.75</v>
      </c>
      <c r="Z29" s="84">
        <f t="shared" si="1"/>
        <v>2010</v>
      </c>
      <c r="AA29" s="92">
        <f t="shared" si="2"/>
        <v>40330</v>
      </c>
      <c r="AB29" s="89">
        <f t="shared" si="3"/>
        <v>1634.75</v>
      </c>
      <c r="AC29" s="84" t="str">
        <f t="shared" si="4"/>
        <v>39201</v>
      </c>
    </row>
    <row r="30" spans="1:29" ht="15" x14ac:dyDescent="0.25">
      <c r="A30" s="84" t="s">
        <v>2528</v>
      </c>
      <c r="B30" s="84">
        <v>218748</v>
      </c>
      <c r="C30" s="84" t="s">
        <v>475</v>
      </c>
      <c r="D30" s="84" t="s">
        <v>476</v>
      </c>
      <c r="E30" s="84" t="s">
        <v>654</v>
      </c>
      <c r="F30" s="84" t="s">
        <v>401</v>
      </c>
      <c r="G30" s="92">
        <v>30682</v>
      </c>
      <c r="H30" s="84" t="s">
        <v>478</v>
      </c>
      <c r="I30" s="84" t="s">
        <v>656</v>
      </c>
      <c r="J30" s="84" t="s">
        <v>480</v>
      </c>
      <c r="K30" s="84">
        <v>2392</v>
      </c>
      <c r="L30" s="84" t="s">
        <v>366</v>
      </c>
      <c r="M30" s="92">
        <v>30803</v>
      </c>
      <c r="N30" s="84" t="s">
        <v>2529</v>
      </c>
      <c r="O30" s="84" t="s">
        <v>657</v>
      </c>
      <c r="P30" s="84" t="s">
        <v>2530</v>
      </c>
      <c r="Q30" s="94" t="s">
        <v>2531</v>
      </c>
      <c r="R30" s="84" t="s">
        <v>2532</v>
      </c>
      <c r="S30" s="84" t="s">
        <v>371</v>
      </c>
      <c r="T30" s="84">
        <v>1</v>
      </c>
      <c r="U30" s="90">
        <v>1671.8</v>
      </c>
      <c r="V30" s="84">
        <v>1385.1200000000001</v>
      </c>
      <c r="W30" s="84">
        <v>286.68</v>
      </c>
      <c r="X30" s="91" t="s">
        <v>2528</v>
      </c>
      <c r="Y30" s="89">
        <f t="shared" si="0"/>
        <v>1671.8</v>
      </c>
      <c r="Z30" s="84">
        <f t="shared" si="1"/>
        <v>1984</v>
      </c>
      <c r="AA30" s="92">
        <f t="shared" si="2"/>
        <v>30803</v>
      </c>
      <c r="AB30" s="89">
        <f t="shared" si="3"/>
        <v>1671.8</v>
      </c>
      <c r="AC30" s="84" t="str">
        <f t="shared" si="4"/>
        <v>39204</v>
      </c>
    </row>
    <row r="31" spans="1:29" x14ac:dyDescent="0.15">
      <c r="A31" s="84" t="s">
        <v>1611</v>
      </c>
      <c r="B31" s="84">
        <v>397244046</v>
      </c>
      <c r="C31" s="84" t="s">
        <v>834</v>
      </c>
      <c r="D31" s="84" t="s">
        <v>443</v>
      </c>
      <c r="E31" s="84" t="s">
        <v>564</v>
      </c>
      <c r="F31" s="84" t="s">
        <v>1612</v>
      </c>
      <c r="G31" s="92">
        <v>44075</v>
      </c>
      <c r="H31" s="84" t="s">
        <v>836</v>
      </c>
      <c r="I31" s="84" t="s">
        <v>567</v>
      </c>
      <c r="J31" s="84" t="s">
        <v>448</v>
      </c>
      <c r="K31" s="84">
        <v>2392</v>
      </c>
      <c r="L31" s="84" t="s">
        <v>810</v>
      </c>
      <c r="M31" s="92">
        <v>44197</v>
      </c>
      <c r="O31" s="84" t="s">
        <v>569</v>
      </c>
      <c r="P31" s="84" t="s">
        <v>770</v>
      </c>
      <c r="Q31" s="84" t="s">
        <v>1612</v>
      </c>
      <c r="R31" s="84" t="s">
        <v>1613</v>
      </c>
      <c r="S31" s="84" t="s">
        <v>371</v>
      </c>
      <c r="T31" s="84">
        <v>3</v>
      </c>
      <c r="U31" s="90">
        <v>1684.31</v>
      </c>
      <c r="V31" s="84">
        <v>130.36000000000001</v>
      </c>
      <c r="W31" s="84">
        <v>1553.95</v>
      </c>
      <c r="X31" s="91" t="s">
        <v>1611</v>
      </c>
      <c r="Y31" s="89">
        <f t="shared" si="0"/>
        <v>1684.31</v>
      </c>
      <c r="Z31" s="84">
        <f t="shared" si="1"/>
        <v>2021</v>
      </c>
      <c r="AA31" s="92">
        <f t="shared" si="2"/>
        <v>44197</v>
      </c>
      <c r="AB31" s="89">
        <f t="shared" si="3"/>
        <v>1684.31</v>
      </c>
      <c r="AC31" s="84" t="str">
        <f t="shared" si="4"/>
        <v>39204</v>
      </c>
    </row>
    <row r="32" spans="1:29" x14ac:dyDescent="0.15">
      <c r="A32" s="84" t="s">
        <v>1014</v>
      </c>
      <c r="B32" s="84">
        <v>25134946</v>
      </c>
      <c r="C32" s="84" t="s">
        <v>399</v>
      </c>
      <c r="D32" s="84" t="s">
        <v>387</v>
      </c>
      <c r="E32" s="84" t="s">
        <v>388</v>
      </c>
      <c r="F32" s="84" t="s">
        <v>1015</v>
      </c>
      <c r="G32" s="92">
        <v>39930</v>
      </c>
      <c r="H32" s="84" t="s">
        <v>402</v>
      </c>
      <c r="I32" s="84" t="s">
        <v>391</v>
      </c>
      <c r="J32" s="84" t="s">
        <v>392</v>
      </c>
      <c r="K32" s="84">
        <v>2392</v>
      </c>
      <c r="L32" s="84" t="s">
        <v>366</v>
      </c>
      <c r="M32" s="92">
        <v>39995</v>
      </c>
      <c r="N32" s="84" t="s">
        <v>1016</v>
      </c>
      <c r="O32" s="84" t="s">
        <v>394</v>
      </c>
      <c r="P32" s="84" t="s">
        <v>1011</v>
      </c>
      <c r="Q32" s="84" t="s">
        <v>1017</v>
      </c>
      <c r="R32" s="84" t="s">
        <v>1018</v>
      </c>
      <c r="S32" s="84" t="s">
        <v>371</v>
      </c>
      <c r="T32" s="84">
        <v>1</v>
      </c>
      <c r="U32" s="90">
        <v>1696.67</v>
      </c>
      <c r="V32" s="84">
        <v>1510.04</v>
      </c>
      <c r="W32" s="84">
        <v>186.63</v>
      </c>
      <c r="X32" s="91" t="s">
        <v>1014</v>
      </c>
      <c r="Y32" s="89">
        <f t="shared" si="0"/>
        <v>1696.67</v>
      </c>
      <c r="Z32" s="84">
        <f t="shared" si="1"/>
        <v>2009</v>
      </c>
      <c r="AA32" s="92">
        <f t="shared" si="2"/>
        <v>39995</v>
      </c>
      <c r="AB32" s="89">
        <f t="shared" si="3"/>
        <v>1696.67</v>
      </c>
      <c r="AC32" s="84" t="str">
        <f t="shared" si="4"/>
        <v>39201</v>
      </c>
    </row>
    <row r="33" spans="1:29" x14ac:dyDescent="0.15">
      <c r="A33" s="84" t="s">
        <v>2524</v>
      </c>
      <c r="B33" s="84">
        <v>232100</v>
      </c>
      <c r="C33" s="84" t="s">
        <v>373</v>
      </c>
      <c r="D33" s="84" t="s">
        <v>374</v>
      </c>
      <c r="E33" s="84" t="s">
        <v>375</v>
      </c>
      <c r="F33" s="84" t="s">
        <v>401</v>
      </c>
      <c r="G33" s="92">
        <v>38353</v>
      </c>
      <c r="H33" s="84" t="s">
        <v>377</v>
      </c>
      <c r="I33" s="84" t="s">
        <v>378</v>
      </c>
      <c r="J33" s="84" t="s">
        <v>379</v>
      </c>
      <c r="K33" s="84">
        <v>2392</v>
      </c>
      <c r="L33" s="84" t="s">
        <v>366</v>
      </c>
      <c r="M33" s="92">
        <v>38473</v>
      </c>
      <c r="N33" s="84" t="s">
        <v>2525</v>
      </c>
      <c r="O33" s="84" t="s">
        <v>381</v>
      </c>
      <c r="P33" s="84" t="s">
        <v>951</v>
      </c>
      <c r="Q33" s="84" t="s">
        <v>2526</v>
      </c>
      <c r="R33" s="84" t="s">
        <v>2527</v>
      </c>
      <c r="S33" s="84" t="s">
        <v>371</v>
      </c>
      <c r="T33" s="84">
        <v>1</v>
      </c>
      <c r="U33" s="90">
        <v>1791.6000000000001</v>
      </c>
      <c r="V33" s="84">
        <v>1413.3700000000001</v>
      </c>
      <c r="W33" s="84">
        <v>378.23</v>
      </c>
      <c r="X33" s="96" t="s">
        <v>2524</v>
      </c>
      <c r="Y33" s="89">
        <f t="shared" si="0"/>
        <v>1791.6000000000001</v>
      </c>
      <c r="Z33" s="84">
        <f t="shared" si="1"/>
        <v>2005</v>
      </c>
      <c r="AA33" s="92">
        <f t="shared" si="2"/>
        <v>38473</v>
      </c>
      <c r="AB33" s="89">
        <f t="shared" si="3"/>
        <v>1791.6000000000001</v>
      </c>
      <c r="AC33" s="84" t="str">
        <f t="shared" si="4"/>
        <v>39204</v>
      </c>
    </row>
    <row r="34" spans="1:29" x14ac:dyDescent="0.15">
      <c r="A34" s="84" t="s">
        <v>2107</v>
      </c>
      <c r="B34" s="84">
        <v>408600390</v>
      </c>
      <c r="C34" s="84" t="s">
        <v>834</v>
      </c>
      <c r="D34" s="84" t="s">
        <v>443</v>
      </c>
      <c r="E34" s="84" t="s">
        <v>564</v>
      </c>
      <c r="F34" s="84" t="s">
        <v>2108</v>
      </c>
      <c r="G34" s="92">
        <v>44075</v>
      </c>
      <c r="H34" s="84" t="s">
        <v>836</v>
      </c>
      <c r="I34" s="84" t="s">
        <v>567</v>
      </c>
      <c r="J34" s="84" t="s">
        <v>448</v>
      </c>
      <c r="K34" s="84">
        <v>2392</v>
      </c>
      <c r="L34" s="84" t="s">
        <v>810</v>
      </c>
      <c r="M34" s="92">
        <v>44228</v>
      </c>
      <c r="O34" s="84" t="s">
        <v>569</v>
      </c>
      <c r="P34" s="84" t="s">
        <v>770</v>
      </c>
      <c r="Q34" s="84" t="s">
        <v>2108</v>
      </c>
      <c r="R34" s="84" t="s">
        <v>2109</v>
      </c>
      <c r="S34" s="84" t="s">
        <v>371</v>
      </c>
      <c r="T34" s="84">
        <v>2</v>
      </c>
      <c r="U34" s="90">
        <v>1943.1100000000001</v>
      </c>
      <c r="V34" s="84">
        <v>150.39000000000001</v>
      </c>
      <c r="W34" s="84">
        <v>1792.72</v>
      </c>
      <c r="X34" s="91" t="s">
        <v>2107</v>
      </c>
      <c r="Y34" s="89">
        <f t="shared" si="0"/>
        <v>1943.1100000000001</v>
      </c>
      <c r="Z34" s="84">
        <f t="shared" si="1"/>
        <v>2021</v>
      </c>
      <c r="AA34" s="92">
        <f t="shared" si="2"/>
        <v>44228</v>
      </c>
      <c r="AB34" s="89">
        <f t="shared" si="3"/>
        <v>1943.1100000000001</v>
      </c>
      <c r="AC34" s="84" t="str">
        <f t="shared" si="4"/>
        <v>39204</v>
      </c>
    </row>
    <row r="35" spans="1:29" ht="15" x14ac:dyDescent="0.25">
      <c r="A35" s="84" t="s">
        <v>421</v>
      </c>
      <c r="B35" s="84">
        <v>250211</v>
      </c>
      <c r="C35" s="84" t="s">
        <v>422</v>
      </c>
      <c r="D35" s="84" t="s">
        <v>423</v>
      </c>
      <c r="E35" s="84" t="s">
        <v>424</v>
      </c>
      <c r="F35" s="84" t="s">
        <v>376</v>
      </c>
      <c r="G35" s="92">
        <v>34335</v>
      </c>
      <c r="H35" s="84" t="s">
        <v>425</v>
      </c>
      <c r="I35" s="84" t="s">
        <v>426</v>
      </c>
      <c r="J35" s="84" t="s">
        <v>427</v>
      </c>
      <c r="K35" s="84">
        <v>2392</v>
      </c>
      <c r="L35" s="84" t="s">
        <v>366</v>
      </c>
      <c r="M35" s="92">
        <v>34578</v>
      </c>
      <c r="N35" s="84" t="s">
        <v>428</v>
      </c>
      <c r="O35" s="84" t="s">
        <v>429</v>
      </c>
      <c r="P35" s="84" t="s">
        <v>430</v>
      </c>
      <c r="Q35" s="94" t="s">
        <v>431</v>
      </c>
      <c r="R35" s="84" t="s">
        <v>432</v>
      </c>
      <c r="S35" s="84" t="s">
        <v>371</v>
      </c>
      <c r="T35" s="84">
        <v>1</v>
      </c>
      <c r="U35" s="90">
        <v>2085.7800000000002</v>
      </c>
      <c r="V35" s="84">
        <v>1732.6000000000001</v>
      </c>
      <c r="W35" s="84">
        <v>353.18</v>
      </c>
      <c r="X35" s="95" t="s">
        <v>421</v>
      </c>
      <c r="Y35" s="89">
        <f t="shared" si="0"/>
        <v>2085.7800000000002</v>
      </c>
      <c r="Z35" s="84">
        <f t="shared" si="1"/>
        <v>1994</v>
      </c>
      <c r="AA35" s="92">
        <f t="shared" si="2"/>
        <v>34578</v>
      </c>
      <c r="AB35" s="89">
        <f t="shared" si="3"/>
        <v>2085.7800000000002</v>
      </c>
      <c r="AC35" s="84" t="str">
        <f t="shared" si="4"/>
        <v>39204</v>
      </c>
    </row>
    <row r="36" spans="1:29" x14ac:dyDescent="0.15">
      <c r="A36" s="84" t="s">
        <v>292</v>
      </c>
      <c r="B36" s="84">
        <v>27019838</v>
      </c>
      <c r="C36" s="84" t="s">
        <v>359</v>
      </c>
      <c r="D36" s="84" t="s">
        <v>360</v>
      </c>
      <c r="E36" s="84" t="s">
        <v>361</v>
      </c>
      <c r="F36" s="84" t="s">
        <v>362</v>
      </c>
      <c r="G36" s="92">
        <v>40330</v>
      </c>
      <c r="H36" s="84" t="s">
        <v>363</v>
      </c>
      <c r="I36" s="84" t="s">
        <v>364</v>
      </c>
      <c r="J36" s="84" t="s">
        <v>365</v>
      </c>
      <c r="K36" s="84">
        <v>2392</v>
      </c>
      <c r="L36" s="84" t="s">
        <v>366</v>
      </c>
      <c r="M36" s="92">
        <v>40330</v>
      </c>
      <c r="N36" s="84" t="s">
        <v>367</v>
      </c>
      <c r="O36" s="84" t="s">
        <v>368</v>
      </c>
      <c r="P36" s="84" t="s">
        <v>369</v>
      </c>
      <c r="Q36" s="84" t="s">
        <v>362</v>
      </c>
      <c r="R36" s="84" t="s">
        <v>370</v>
      </c>
      <c r="S36" s="84" t="s">
        <v>371</v>
      </c>
      <c r="T36" s="84">
        <v>0</v>
      </c>
      <c r="U36" s="90">
        <v>2103.86</v>
      </c>
      <c r="V36" s="84">
        <v>1863.55</v>
      </c>
      <c r="W36" s="84">
        <v>240.31</v>
      </c>
      <c r="X36" s="91" t="s">
        <v>292</v>
      </c>
      <c r="Y36" s="89">
        <f t="shared" si="0"/>
        <v>2103.86</v>
      </c>
      <c r="Z36" s="84">
        <f t="shared" si="1"/>
        <v>2010</v>
      </c>
      <c r="AA36" s="92">
        <f t="shared" si="2"/>
        <v>40330</v>
      </c>
      <c r="AB36" s="89">
        <f t="shared" si="3"/>
        <v>2103.86</v>
      </c>
      <c r="AC36" s="84" t="str">
        <f t="shared" si="4"/>
        <v>39202</v>
      </c>
    </row>
    <row r="37" spans="1:29" x14ac:dyDescent="0.15">
      <c r="A37" s="84" t="s">
        <v>1781</v>
      </c>
      <c r="B37" s="84">
        <v>26010251</v>
      </c>
      <c r="C37" s="84" t="s">
        <v>623</v>
      </c>
      <c r="D37" s="84" t="s">
        <v>624</v>
      </c>
      <c r="E37" s="84" t="s">
        <v>1782</v>
      </c>
      <c r="F37" s="84" t="s">
        <v>1783</v>
      </c>
      <c r="G37" s="92">
        <v>40218</v>
      </c>
      <c r="H37" s="84" t="s">
        <v>627</v>
      </c>
      <c r="I37" s="84" t="s">
        <v>1784</v>
      </c>
      <c r="J37" s="84" t="s">
        <v>629</v>
      </c>
      <c r="K37" s="84">
        <v>2392</v>
      </c>
      <c r="L37" s="84" t="s">
        <v>366</v>
      </c>
      <c r="M37" s="92">
        <v>40210</v>
      </c>
      <c r="N37" s="84" t="s">
        <v>1785</v>
      </c>
      <c r="O37" s="84" t="s">
        <v>1786</v>
      </c>
      <c r="P37" s="84" t="s">
        <v>369</v>
      </c>
      <c r="Q37" s="84" t="s">
        <v>1787</v>
      </c>
      <c r="R37" s="84" t="s">
        <v>1788</v>
      </c>
      <c r="S37" s="84" t="s">
        <v>371</v>
      </c>
      <c r="T37" s="84">
        <v>1</v>
      </c>
      <c r="U37" s="90">
        <v>2115.2600000000002</v>
      </c>
      <c r="V37" s="84">
        <v>1597.3700000000001</v>
      </c>
      <c r="W37" s="84">
        <v>517.89</v>
      </c>
      <c r="X37" s="91" t="s">
        <v>1781</v>
      </c>
      <c r="Y37" s="89">
        <f t="shared" si="0"/>
        <v>2115.2600000000002</v>
      </c>
      <c r="Z37" s="84">
        <f t="shared" si="1"/>
        <v>2010</v>
      </c>
      <c r="AA37" s="92">
        <f t="shared" si="2"/>
        <v>40210</v>
      </c>
      <c r="AB37" s="89">
        <f t="shared" si="3"/>
        <v>2115.2600000000002</v>
      </c>
      <c r="AC37" s="84" t="str">
        <f t="shared" si="4"/>
        <v>39204</v>
      </c>
    </row>
    <row r="38" spans="1:29" x14ac:dyDescent="0.15">
      <c r="A38" s="84" t="s">
        <v>453</v>
      </c>
      <c r="B38" s="84">
        <v>25754244</v>
      </c>
      <c r="C38" s="84" t="s">
        <v>454</v>
      </c>
      <c r="D38" s="84" t="s">
        <v>374</v>
      </c>
      <c r="E38" s="84" t="s">
        <v>455</v>
      </c>
      <c r="F38" s="84" t="s">
        <v>456</v>
      </c>
      <c r="G38" s="92">
        <v>39598</v>
      </c>
      <c r="H38" s="84" t="s">
        <v>457</v>
      </c>
      <c r="I38" s="84" t="s">
        <v>458</v>
      </c>
      <c r="J38" s="84" t="s">
        <v>379</v>
      </c>
      <c r="K38" s="84">
        <v>2392</v>
      </c>
      <c r="L38" s="84" t="s">
        <v>366</v>
      </c>
      <c r="M38" s="92">
        <v>40269</v>
      </c>
      <c r="O38" s="84" t="s">
        <v>459</v>
      </c>
      <c r="P38" s="84" t="s">
        <v>395</v>
      </c>
      <c r="Q38" s="84" t="s">
        <v>460</v>
      </c>
      <c r="R38" s="84" t="s">
        <v>461</v>
      </c>
      <c r="S38" s="84" t="s">
        <v>371</v>
      </c>
      <c r="T38" s="84">
        <v>1</v>
      </c>
      <c r="U38" s="90">
        <v>2175.19</v>
      </c>
      <c r="V38" s="84">
        <v>1928.81</v>
      </c>
      <c r="W38" s="84">
        <v>246.38</v>
      </c>
      <c r="X38" s="91" t="s">
        <v>453</v>
      </c>
      <c r="Y38" s="89">
        <f t="shared" si="0"/>
        <v>2175.19</v>
      </c>
      <c r="Z38" s="84">
        <f t="shared" si="1"/>
        <v>2010</v>
      </c>
      <c r="AA38" s="92">
        <f t="shared" si="2"/>
        <v>40269</v>
      </c>
      <c r="AB38" s="89">
        <f t="shared" si="3"/>
        <v>2175.19</v>
      </c>
      <c r="AC38" s="84" t="str">
        <f t="shared" si="4"/>
        <v>39202</v>
      </c>
    </row>
    <row r="39" spans="1:29" x14ac:dyDescent="0.15">
      <c r="A39" s="84" t="s">
        <v>2608</v>
      </c>
      <c r="B39" s="84">
        <v>216132</v>
      </c>
      <c r="C39" s="84" t="s">
        <v>410</v>
      </c>
      <c r="D39" s="84" t="s">
        <v>411</v>
      </c>
      <c r="E39" s="84" t="s">
        <v>412</v>
      </c>
      <c r="F39" s="84" t="s">
        <v>401</v>
      </c>
      <c r="G39" s="92">
        <v>36161</v>
      </c>
      <c r="H39" s="84" t="s">
        <v>413</v>
      </c>
      <c r="I39" s="84" t="s">
        <v>414</v>
      </c>
      <c r="J39" s="84" t="s">
        <v>415</v>
      </c>
      <c r="K39" s="84">
        <v>2392</v>
      </c>
      <c r="L39" s="84" t="s">
        <v>366</v>
      </c>
      <c r="M39" s="92">
        <v>36495</v>
      </c>
      <c r="N39" s="84" t="s">
        <v>2609</v>
      </c>
      <c r="O39" s="84" t="s">
        <v>417</v>
      </c>
      <c r="P39" s="84" t="s">
        <v>1733</v>
      </c>
      <c r="Q39" s="84" t="s">
        <v>2610</v>
      </c>
      <c r="R39" s="84" t="s">
        <v>2611</v>
      </c>
      <c r="S39" s="84" t="s">
        <v>371</v>
      </c>
      <c r="T39" s="84">
        <v>1</v>
      </c>
      <c r="U39" s="90">
        <v>2258.83</v>
      </c>
      <c r="V39" s="84">
        <v>1021.95</v>
      </c>
      <c r="W39" s="84">
        <v>1236.8800000000001</v>
      </c>
      <c r="X39" s="91" t="s">
        <v>2608</v>
      </c>
      <c r="Y39" s="89">
        <f t="shared" si="0"/>
        <v>2258.83</v>
      </c>
      <c r="Z39" s="84">
        <f t="shared" si="1"/>
        <v>1999</v>
      </c>
      <c r="AA39" s="92">
        <f t="shared" si="2"/>
        <v>36495</v>
      </c>
      <c r="AB39" s="89">
        <f t="shared" si="3"/>
        <v>2258.83</v>
      </c>
      <c r="AC39" s="84" t="str">
        <f t="shared" si="4"/>
        <v>39204</v>
      </c>
    </row>
    <row r="40" spans="1:29" x14ac:dyDescent="0.15">
      <c r="A40" s="84" t="s">
        <v>537</v>
      </c>
      <c r="B40" s="84">
        <v>261178</v>
      </c>
      <c r="C40" s="84" t="s">
        <v>399</v>
      </c>
      <c r="D40" s="84" t="s">
        <v>387</v>
      </c>
      <c r="E40" s="84" t="s">
        <v>400</v>
      </c>
      <c r="F40" s="84" t="s">
        <v>401</v>
      </c>
      <c r="G40" s="92">
        <v>38353</v>
      </c>
      <c r="H40" s="84" t="s">
        <v>402</v>
      </c>
      <c r="I40" s="84" t="s">
        <v>403</v>
      </c>
      <c r="J40" s="84" t="s">
        <v>392</v>
      </c>
      <c r="K40" s="84">
        <v>2392</v>
      </c>
      <c r="L40" s="84" t="s">
        <v>366</v>
      </c>
      <c r="M40" s="92">
        <v>38353</v>
      </c>
      <c r="N40" s="84" t="s">
        <v>2204</v>
      </c>
      <c r="O40" s="84" t="s">
        <v>405</v>
      </c>
      <c r="P40" s="84" t="s">
        <v>951</v>
      </c>
      <c r="Q40" s="84" t="s">
        <v>2205</v>
      </c>
      <c r="R40" s="84" t="s">
        <v>2206</v>
      </c>
      <c r="S40" s="84" t="s">
        <v>371</v>
      </c>
      <c r="T40" s="84">
        <v>1</v>
      </c>
      <c r="U40" s="90">
        <v>2279.4</v>
      </c>
      <c r="V40" s="84">
        <v>1927.6000000000001</v>
      </c>
      <c r="W40" s="84">
        <v>351.8</v>
      </c>
      <c r="X40" s="91" t="s">
        <v>537</v>
      </c>
      <c r="Y40" s="89">
        <f t="shared" si="0"/>
        <v>2279.4</v>
      </c>
      <c r="Z40" s="84">
        <f t="shared" si="1"/>
        <v>2005</v>
      </c>
      <c r="AA40" s="92">
        <f t="shared" si="2"/>
        <v>38353</v>
      </c>
      <c r="AB40" s="89">
        <f t="shared" si="3"/>
        <v>2279.4</v>
      </c>
      <c r="AC40" s="84" t="str">
        <f t="shared" si="4"/>
        <v>39204</v>
      </c>
    </row>
    <row r="41" spans="1:29" ht="15" x14ac:dyDescent="0.25">
      <c r="A41" s="84" t="s">
        <v>2552</v>
      </c>
      <c r="B41" s="84">
        <v>236840</v>
      </c>
      <c r="C41" s="84" t="s">
        <v>881</v>
      </c>
      <c r="D41" s="84" t="s">
        <v>882</v>
      </c>
      <c r="E41" s="84" t="s">
        <v>1376</v>
      </c>
      <c r="F41" s="84" t="s">
        <v>376</v>
      </c>
      <c r="G41" s="92">
        <v>34700</v>
      </c>
      <c r="H41" s="84" t="s">
        <v>885</v>
      </c>
      <c r="I41" s="84" t="s">
        <v>1377</v>
      </c>
      <c r="J41" s="84" t="s">
        <v>887</v>
      </c>
      <c r="K41" s="84">
        <v>2392</v>
      </c>
      <c r="L41" s="84" t="s">
        <v>366</v>
      </c>
      <c r="M41" s="92">
        <v>34790</v>
      </c>
      <c r="N41" s="84" t="s">
        <v>2553</v>
      </c>
      <c r="O41" s="84" t="s">
        <v>1378</v>
      </c>
      <c r="P41" s="84" t="s">
        <v>418</v>
      </c>
      <c r="Q41" s="94" t="s">
        <v>2554</v>
      </c>
      <c r="R41" s="84" t="s">
        <v>384</v>
      </c>
      <c r="S41" s="84" t="s">
        <v>371</v>
      </c>
      <c r="T41" s="84">
        <v>1</v>
      </c>
      <c r="U41" s="90">
        <v>2305.5</v>
      </c>
      <c r="V41" s="84">
        <v>2384.14</v>
      </c>
      <c r="W41" s="84">
        <v>-78.64</v>
      </c>
      <c r="X41" s="96" t="s">
        <v>2552</v>
      </c>
      <c r="Y41" s="89">
        <f t="shared" si="0"/>
        <v>2305.5</v>
      </c>
      <c r="Z41" s="84">
        <f t="shared" si="1"/>
        <v>1995</v>
      </c>
      <c r="AA41" s="92">
        <f t="shared" si="2"/>
        <v>34790</v>
      </c>
      <c r="AB41" s="89">
        <f t="shared" si="3"/>
        <v>2305.5</v>
      </c>
      <c r="AC41" s="84" t="str">
        <f t="shared" si="4"/>
        <v>39204</v>
      </c>
    </row>
    <row r="42" spans="1:29" x14ac:dyDescent="0.15">
      <c r="A42" s="84" t="s">
        <v>3486</v>
      </c>
      <c r="B42" s="84">
        <v>302249267</v>
      </c>
      <c r="C42" s="84" t="s">
        <v>541</v>
      </c>
      <c r="D42" s="84" t="s">
        <v>542</v>
      </c>
      <c r="E42" s="84" t="s">
        <v>959</v>
      </c>
      <c r="F42" s="84" t="s">
        <v>3487</v>
      </c>
      <c r="G42" s="92">
        <v>40848</v>
      </c>
      <c r="H42" s="84" t="s">
        <v>545</v>
      </c>
      <c r="I42" s="84" t="s">
        <v>960</v>
      </c>
      <c r="J42" s="84" t="s">
        <v>547</v>
      </c>
      <c r="K42" s="84">
        <v>2392</v>
      </c>
      <c r="L42" s="84" t="s">
        <v>366</v>
      </c>
      <c r="M42" s="92">
        <v>40878</v>
      </c>
      <c r="O42" s="84" t="s">
        <v>962</v>
      </c>
      <c r="P42" s="84" t="s">
        <v>488</v>
      </c>
      <c r="Q42" s="84" t="s">
        <v>3488</v>
      </c>
      <c r="R42" s="84" t="s">
        <v>3489</v>
      </c>
      <c r="S42" s="84" t="s">
        <v>371</v>
      </c>
      <c r="T42" s="84">
        <v>1</v>
      </c>
      <c r="U42" s="90">
        <v>2349.83</v>
      </c>
      <c r="V42" s="84">
        <v>3763.34</v>
      </c>
      <c r="W42" s="84">
        <v>-1413.51</v>
      </c>
      <c r="X42" s="91" t="s">
        <v>3486</v>
      </c>
      <c r="Y42" s="89">
        <f t="shared" si="0"/>
        <v>2349.83</v>
      </c>
      <c r="Z42" s="84">
        <f t="shared" si="1"/>
        <v>2011</v>
      </c>
      <c r="AA42" s="92">
        <f t="shared" si="2"/>
        <v>40878</v>
      </c>
      <c r="AB42" s="89">
        <f t="shared" si="3"/>
        <v>2349.83</v>
      </c>
      <c r="AC42" s="84" t="str">
        <f t="shared" si="4"/>
        <v>39201</v>
      </c>
    </row>
    <row r="43" spans="1:29" ht="15" x14ac:dyDescent="0.25">
      <c r="A43" s="84" t="s">
        <v>2958</v>
      </c>
      <c r="B43" s="84">
        <v>251451</v>
      </c>
      <c r="C43" s="84" t="s">
        <v>881</v>
      </c>
      <c r="D43" s="84" t="s">
        <v>882</v>
      </c>
      <c r="E43" s="84" t="s">
        <v>1376</v>
      </c>
      <c r="F43" s="84" t="s">
        <v>401</v>
      </c>
      <c r="G43" s="92">
        <v>35431</v>
      </c>
      <c r="H43" s="84" t="s">
        <v>885</v>
      </c>
      <c r="I43" s="84" t="s">
        <v>1377</v>
      </c>
      <c r="J43" s="84" t="s">
        <v>887</v>
      </c>
      <c r="K43" s="84">
        <v>2392</v>
      </c>
      <c r="L43" s="84" t="s">
        <v>366</v>
      </c>
      <c r="M43" s="92">
        <v>35582</v>
      </c>
      <c r="N43" s="84" t="s">
        <v>2958</v>
      </c>
      <c r="O43" s="84" t="s">
        <v>1378</v>
      </c>
      <c r="P43" s="84" t="s">
        <v>382</v>
      </c>
      <c r="Q43" s="94" t="s">
        <v>2959</v>
      </c>
      <c r="R43" s="84" t="s">
        <v>384</v>
      </c>
      <c r="S43" s="84" t="s">
        <v>371</v>
      </c>
      <c r="T43" s="84">
        <v>1</v>
      </c>
      <c r="U43" s="90">
        <v>2409.75</v>
      </c>
      <c r="V43" s="84">
        <v>2459.6799999999998</v>
      </c>
      <c r="W43" s="84">
        <v>-49.93</v>
      </c>
      <c r="X43" s="91" t="s">
        <v>2958</v>
      </c>
      <c r="Y43" s="89">
        <f t="shared" si="0"/>
        <v>2409.75</v>
      </c>
      <c r="Z43" s="84">
        <f t="shared" si="1"/>
        <v>1997</v>
      </c>
      <c r="AA43" s="92">
        <f t="shared" si="2"/>
        <v>35582</v>
      </c>
      <c r="AB43" s="89">
        <f t="shared" si="3"/>
        <v>2409.75</v>
      </c>
      <c r="AC43" s="84" t="str">
        <f t="shared" si="4"/>
        <v>39204</v>
      </c>
    </row>
    <row r="44" spans="1:29" ht="15" x14ac:dyDescent="0.25">
      <c r="A44" s="84" t="s">
        <v>2954</v>
      </c>
      <c r="B44" s="84">
        <v>229393</v>
      </c>
      <c r="C44" s="84" t="s">
        <v>373</v>
      </c>
      <c r="D44" s="84" t="s">
        <v>374</v>
      </c>
      <c r="E44" s="84" t="s">
        <v>375</v>
      </c>
      <c r="F44" s="84" t="s">
        <v>401</v>
      </c>
      <c r="G44" s="92">
        <v>35431</v>
      </c>
      <c r="H44" s="84" t="s">
        <v>377</v>
      </c>
      <c r="I44" s="84" t="s">
        <v>378</v>
      </c>
      <c r="J44" s="84" t="s">
        <v>379</v>
      </c>
      <c r="K44" s="84">
        <v>2392</v>
      </c>
      <c r="L44" s="84" t="s">
        <v>366</v>
      </c>
      <c r="M44" s="92">
        <v>35582</v>
      </c>
      <c r="N44" s="84" t="s">
        <v>2954</v>
      </c>
      <c r="O44" s="84" t="s">
        <v>381</v>
      </c>
      <c r="P44" s="84" t="s">
        <v>382</v>
      </c>
      <c r="Q44" s="94" t="s">
        <v>2955</v>
      </c>
      <c r="R44" s="84" t="s">
        <v>384</v>
      </c>
      <c r="S44" s="84" t="s">
        <v>371</v>
      </c>
      <c r="T44" s="84">
        <v>1</v>
      </c>
      <c r="U44" s="90">
        <v>2500</v>
      </c>
      <c r="V44" s="84">
        <v>2116.69</v>
      </c>
      <c r="W44" s="84">
        <v>383.31</v>
      </c>
      <c r="X44" s="95" t="s">
        <v>2954</v>
      </c>
      <c r="Y44" s="89">
        <f t="shared" si="0"/>
        <v>2500</v>
      </c>
      <c r="Z44" s="84">
        <f t="shared" si="1"/>
        <v>1997</v>
      </c>
      <c r="AA44" s="92">
        <f t="shared" si="2"/>
        <v>35582</v>
      </c>
      <c r="AB44" s="89">
        <f t="shared" si="3"/>
        <v>2500</v>
      </c>
      <c r="AC44" s="84" t="str">
        <f t="shared" si="4"/>
        <v>39204</v>
      </c>
    </row>
    <row r="45" spans="1:29" ht="15" x14ac:dyDescent="0.25">
      <c r="A45" s="84" t="s">
        <v>944</v>
      </c>
      <c r="B45" s="84">
        <v>212184</v>
      </c>
      <c r="C45" s="84" t="s">
        <v>475</v>
      </c>
      <c r="D45" s="84" t="s">
        <v>476</v>
      </c>
      <c r="E45" s="84" t="s">
        <v>654</v>
      </c>
      <c r="F45" s="84" t="s">
        <v>401</v>
      </c>
      <c r="G45" s="92">
        <v>35431</v>
      </c>
      <c r="H45" s="84" t="s">
        <v>478</v>
      </c>
      <c r="I45" s="84" t="s">
        <v>656</v>
      </c>
      <c r="J45" s="84" t="s">
        <v>480</v>
      </c>
      <c r="K45" s="84">
        <v>2392</v>
      </c>
      <c r="L45" s="84" t="s">
        <v>366</v>
      </c>
      <c r="M45" s="92">
        <v>35462</v>
      </c>
      <c r="N45" s="84" t="s">
        <v>945</v>
      </c>
      <c r="O45" s="84" t="s">
        <v>657</v>
      </c>
      <c r="P45" s="84" t="s">
        <v>382</v>
      </c>
      <c r="Q45" s="94" t="s">
        <v>946</v>
      </c>
      <c r="R45" s="84" t="s">
        <v>947</v>
      </c>
      <c r="S45" s="84" t="s">
        <v>371</v>
      </c>
      <c r="T45" s="84">
        <v>1</v>
      </c>
      <c r="U45" s="90">
        <v>2690.16</v>
      </c>
      <c r="V45" s="84">
        <v>1946.73</v>
      </c>
      <c r="W45" s="84">
        <v>743.43000000000006</v>
      </c>
      <c r="X45" s="91" t="s">
        <v>944</v>
      </c>
      <c r="Y45" s="89">
        <f t="shared" si="0"/>
        <v>2690.16</v>
      </c>
      <c r="Z45" s="84">
        <f t="shared" si="1"/>
        <v>1997</v>
      </c>
      <c r="AA45" s="92">
        <f t="shared" si="2"/>
        <v>35462</v>
      </c>
      <c r="AB45" s="89">
        <f t="shared" si="3"/>
        <v>2690.16</v>
      </c>
      <c r="AC45" s="84" t="str">
        <f t="shared" si="4"/>
        <v>39204</v>
      </c>
    </row>
    <row r="46" spans="1:29" ht="15" x14ac:dyDescent="0.25">
      <c r="A46" s="84" t="s">
        <v>1731</v>
      </c>
      <c r="B46" s="84">
        <v>237911</v>
      </c>
      <c r="C46" s="84" t="s">
        <v>442</v>
      </c>
      <c r="D46" s="84" t="s">
        <v>443</v>
      </c>
      <c r="E46" s="84" t="s">
        <v>564</v>
      </c>
      <c r="F46" s="84" t="s">
        <v>401</v>
      </c>
      <c r="G46" s="92">
        <v>36161</v>
      </c>
      <c r="H46" s="84" t="s">
        <v>446</v>
      </c>
      <c r="I46" s="84" t="s">
        <v>567</v>
      </c>
      <c r="J46" s="84" t="s">
        <v>448</v>
      </c>
      <c r="K46" s="84">
        <v>2392</v>
      </c>
      <c r="L46" s="84" t="s">
        <v>366</v>
      </c>
      <c r="M46" s="92">
        <v>36342</v>
      </c>
      <c r="N46" s="84" t="s">
        <v>1732</v>
      </c>
      <c r="O46" s="84" t="s">
        <v>569</v>
      </c>
      <c r="P46" s="84" t="s">
        <v>1733</v>
      </c>
      <c r="Q46" s="94" t="s">
        <v>1734</v>
      </c>
      <c r="R46" s="84" t="s">
        <v>1735</v>
      </c>
      <c r="S46" s="84" t="s">
        <v>371</v>
      </c>
      <c r="T46" s="84">
        <v>1</v>
      </c>
      <c r="U46" s="90">
        <v>2758.81</v>
      </c>
      <c r="V46" s="84">
        <v>1964.41</v>
      </c>
      <c r="W46" s="84">
        <v>794.4</v>
      </c>
      <c r="X46" s="95" t="s">
        <v>1731</v>
      </c>
      <c r="Y46" s="89">
        <f t="shared" si="0"/>
        <v>2758.81</v>
      </c>
      <c r="Z46" s="84">
        <f t="shared" si="1"/>
        <v>1999</v>
      </c>
      <c r="AA46" s="92">
        <f t="shared" si="2"/>
        <v>36342</v>
      </c>
      <c r="AB46" s="89">
        <f t="shared" si="3"/>
        <v>2758.81</v>
      </c>
      <c r="AC46" s="84" t="str">
        <f t="shared" si="4"/>
        <v>39204</v>
      </c>
    </row>
    <row r="47" spans="1:29" x14ac:dyDescent="0.15">
      <c r="A47" s="84" t="s">
        <v>997</v>
      </c>
      <c r="B47" s="84">
        <v>27094031</v>
      </c>
      <c r="C47" s="84" t="s">
        <v>998</v>
      </c>
      <c r="D47" s="84" t="s">
        <v>999</v>
      </c>
      <c r="E47" s="84" t="s">
        <v>1000</v>
      </c>
      <c r="F47" s="84" t="s">
        <v>1001</v>
      </c>
      <c r="G47" s="92">
        <v>40549</v>
      </c>
      <c r="H47" s="84" t="s">
        <v>1002</v>
      </c>
      <c r="I47" s="84" t="s">
        <v>1003</v>
      </c>
      <c r="J47" s="84" t="s">
        <v>1004</v>
      </c>
      <c r="K47" s="84">
        <v>2392</v>
      </c>
      <c r="L47" s="84" t="s">
        <v>366</v>
      </c>
      <c r="M47" s="92">
        <v>40664</v>
      </c>
      <c r="O47" s="84" t="s">
        <v>1005</v>
      </c>
      <c r="P47" s="84" t="s">
        <v>488</v>
      </c>
      <c r="Q47" s="84" t="s">
        <v>1006</v>
      </c>
      <c r="R47" s="84" t="s">
        <v>1007</v>
      </c>
      <c r="S47" s="84" t="s">
        <v>371</v>
      </c>
      <c r="T47" s="84">
        <v>1</v>
      </c>
      <c r="U47" s="90">
        <v>2782.84</v>
      </c>
      <c r="V47" s="84">
        <v>619.95000000000005</v>
      </c>
      <c r="W47" s="84">
        <v>2162.89</v>
      </c>
      <c r="X47" s="91" t="s">
        <v>997</v>
      </c>
      <c r="Y47" s="89">
        <f t="shared" si="0"/>
        <v>2782.84</v>
      </c>
      <c r="Z47" s="84">
        <f t="shared" si="1"/>
        <v>2011</v>
      </c>
      <c r="AA47" s="92">
        <f t="shared" si="2"/>
        <v>40664</v>
      </c>
      <c r="AB47" s="89">
        <f t="shared" si="3"/>
        <v>2782.84</v>
      </c>
      <c r="AC47" s="84" t="str">
        <f t="shared" si="4"/>
        <v>39204</v>
      </c>
    </row>
    <row r="48" spans="1:29" x14ac:dyDescent="0.15">
      <c r="A48" s="84" t="s">
        <v>536</v>
      </c>
      <c r="B48" s="84">
        <v>41580229</v>
      </c>
      <c r="C48" s="84" t="s">
        <v>399</v>
      </c>
      <c r="D48" s="84" t="s">
        <v>387</v>
      </c>
      <c r="E48" s="84" t="s">
        <v>400</v>
      </c>
      <c r="F48" s="84" t="s">
        <v>537</v>
      </c>
      <c r="G48" s="92">
        <v>41609</v>
      </c>
      <c r="H48" s="84" t="s">
        <v>402</v>
      </c>
      <c r="I48" s="84" t="s">
        <v>403</v>
      </c>
      <c r="J48" s="84" t="s">
        <v>392</v>
      </c>
      <c r="K48" s="84">
        <v>2392</v>
      </c>
      <c r="L48" s="84" t="s">
        <v>366</v>
      </c>
      <c r="M48" s="92">
        <v>41640</v>
      </c>
      <c r="N48" s="84" t="s">
        <v>538</v>
      </c>
      <c r="O48" s="84" t="s">
        <v>405</v>
      </c>
      <c r="P48" s="84" t="s">
        <v>503</v>
      </c>
      <c r="Q48" s="84" t="s">
        <v>539</v>
      </c>
      <c r="R48" s="84" t="s">
        <v>540</v>
      </c>
      <c r="S48" s="84" t="s">
        <v>371</v>
      </c>
      <c r="T48" s="84">
        <v>1</v>
      </c>
      <c r="U48" s="90">
        <v>2785.27</v>
      </c>
      <c r="V48" s="84">
        <v>1834.8</v>
      </c>
      <c r="W48" s="84">
        <v>950.47</v>
      </c>
      <c r="X48" s="91" t="s">
        <v>536</v>
      </c>
      <c r="Y48" s="89">
        <f t="shared" si="0"/>
        <v>2785.27</v>
      </c>
      <c r="Z48" s="84">
        <f t="shared" si="1"/>
        <v>2014</v>
      </c>
      <c r="AA48" s="92">
        <f t="shared" si="2"/>
        <v>41640</v>
      </c>
      <c r="AB48" s="89">
        <f t="shared" si="3"/>
        <v>2785.27</v>
      </c>
      <c r="AC48" s="84" t="str">
        <f t="shared" si="4"/>
        <v>39204</v>
      </c>
    </row>
    <row r="49" spans="1:29" ht="15" x14ac:dyDescent="0.25">
      <c r="A49" s="84" t="s">
        <v>922</v>
      </c>
      <c r="B49" s="84">
        <v>218718</v>
      </c>
      <c r="C49" s="84" t="s">
        <v>399</v>
      </c>
      <c r="D49" s="84" t="s">
        <v>387</v>
      </c>
      <c r="E49" s="84" t="s">
        <v>400</v>
      </c>
      <c r="F49" s="84" t="s">
        <v>401</v>
      </c>
      <c r="G49" s="92">
        <v>35796</v>
      </c>
      <c r="H49" s="84" t="s">
        <v>402</v>
      </c>
      <c r="I49" s="84" t="s">
        <v>403</v>
      </c>
      <c r="J49" s="84" t="s">
        <v>392</v>
      </c>
      <c r="K49" s="84">
        <v>2392</v>
      </c>
      <c r="L49" s="84" t="s">
        <v>366</v>
      </c>
      <c r="M49" s="92">
        <v>35827</v>
      </c>
      <c r="N49" s="84" t="s">
        <v>923</v>
      </c>
      <c r="O49" s="84" t="s">
        <v>405</v>
      </c>
      <c r="P49" s="84" t="s">
        <v>924</v>
      </c>
      <c r="Q49" s="94" t="s">
        <v>925</v>
      </c>
      <c r="R49" s="84" t="s">
        <v>926</v>
      </c>
      <c r="S49" s="84" t="s">
        <v>371</v>
      </c>
      <c r="T49" s="84">
        <v>1</v>
      </c>
      <c r="U49" s="90">
        <v>2848.58</v>
      </c>
      <c r="V49" s="84">
        <v>2421.21</v>
      </c>
      <c r="W49" s="84">
        <v>427.37</v>
      </c>
      <c r="X49" s="95" t="s">
        <v>922</v>
      </c>
      <c r="Y49" s="89">
        <f t="shared" si="0"/>
        <v>2848.58</v>
      </c>
      <c r="Z49" s="84">
        <f t="shared" si="1"/>
        <v>1998</v>
      </c>
      <c r="AA49" s="92">
        <f t="shared" si="2"/>
        <v>35827</v>
      </c>
      <c r="AB49" s="89">
        <f t="shared" si="3"/>
        <v>2848.58</v>
      </c>
      <c r="AC49" s="84" t="str">
        <f t="shared" si="4"/>
        <v>39204</v>
      </c>
    </row>
    <row r="50" spans="1:29" x14ac:dyDescent="0.15">
      <c r="A50" s="84" t="s">
        <v>1753</v>
      </c>
      <c r="B50" s="84">
        <v>209124</v>
      </c>
      <c r="C50" s="84" t="s">
        <v>442</v>
      </c>
      <c r="D50" s="84" t="s">
        <v>443</v>
      </c>
      <c r="E50" s="84" t="s">
        <v>564</v>
      </c>
      <c r="F50" s="84" t="s">
        <v>401</v>
      </c>
      <c r="G50" s="92">
        <v>36892</v>
      </c>
      <c r="H50" s="84" t="s">
        <v>446</v>
      </c>
      <c r="I50" s="84" t="s">
        <v>567</v>
      </c>
      <c r="J50" s="84" t="s">
        <v>448</v>
      </c>
      <c r="K50" s="84">
        <v>2392</v>
      </c>
      <c r="L50" s="84" t="s">
        <v>366</v>
      </c>
      <c r="M50" s="92">
        <v>36892</v>
      </c>
      <c r="N50" s="84" t="s">
        <v>1754</v>
      </c>
      <c r="O50" s="84" t="s">
        <v>569</v>
      </c>
      <c r="P50" s="84" t="s">
        <v>1361</v>
      </c>
      <c r="Q50" s="84" t="s">
        <v>1755</v>
      </c>
      <c r="R50" s="84" t="s">
        <v>1756</v>
      </c>
      <c r="S50" s="84" t="s">
        <v>371</v>
      </c>
      <c r="T50" s="84">
        <v>1</v>
      </c>
      <c r="U50" s="90">
        <v>3011.4</v>
      </c>
      <c r="V50" s="84">
        <v>2037.2</v>
      </c>
      <c r="W50" s="84">
        <v>974.2</v>
      </c>
      <c r="X50" s="91" t="s">
        <v>1753</v>
      </c>
      <c r="Y50" s="89">
        <f t="shared" si="0"/>
        <v>3011.4</v>
      </c>
      <c r="Z50" s="84">
        <f t="shared" si="1"/>
        <v>2001</v>
      </c>
      <c r="AA50" s="92">
        <f t="shared" si="2"/>
        <v>36892</v>
      </c>
      <c r="AB50" s="89">
        <f t="shared" si="3"/>
        <v>3011.4</v>
      </c>
      <c r="AC50" s="84" t="str">
        <f t="shared" si="4"/>
        <v>39204</v>
      </c>
    </row>
    <row r="51" spans="1:29" x14ac:dyDescent="0.15">
      <c r="A51" s="84" t="s">
        <v>2956</v>
      </c>
      <c r="B51" s="84">
        <v>223802</v>
      </c>
      <c r="C51" s="84" t="s">
        <v>442</v>
      </c>
      <c r="D51" s="84" t="s">
        <v>443</v>
      </c>
      <c r="E51" s="84" t="s">
        <v>564</v>
      </c>
      <c r="F51" s="84" t="s">
        <v>401</v>
      </c>
      <c r="G51" s="92">
        <v>36892</v>
      </c>
      <c r="H51" s="84" t="s">
        <v>446</v>
      </c>
      <c r="I51" s="84" t="s">
        <v>567</v>
      </c>
      <c r="J51" s="84" t="s">
        <v>448</v>
      </c>
      <c r="K51" s="84">
        <v>2392</v>
      </c>
      <c r="L51" s="84" t="s">
        <v>366</v>
      </c>
      <c r="M51" s="92">
        <v>36892</v>
      </c>
      <c r="N51" s="84" t="s">
        <v>2957</v>
      </c>
      <c r="O51" s="84" t="s">
        <v>569</v>
      </c>
      <c r="P51" s="84" t="s">
        <v>1361</v>
      </c>
      <c r="Q51" s="84" t="s">
        <v>1755</v>
      </c>
      <c r="R51" s="84" t="s">
        <v>1756</v>
      </c>
      <c r="S51" s="84" t="s">
        <v>371</v>
      </c>
      <c r="T51" s="84">
        <v>1</v>
      </c>
      <c r="U51" s="90">
        <v>3011.41</v>
      </c>
      <c r="V51" s="84">
        <v>2037.21</v>
      </c>
      <c r="W51" s="84">
        <v>974.2</v>
      </c>
      <c r="X51" s="91" t="s">
        <v>2956</v>
      </c>
      <c r="Y51" s="89">
        <f t="shared" si="0"/>
        <v>3011.41</v>
      </c>
      <c r="Z51" s="84">
        <f t="shared" si="1"/>
        <v>2001</v>
      </c>
      <c r="AA51" s="92">
        <f t="shared" si="2"/>
        <v>36892</v>
      </c>
      <c r="AB51" s="89">
        <f t="shared" si="3"/>
        <v>3011.41</v>
      </c>
      <c r="AC51" s="84" t="str">
        <f t="shared" si="4"/>
        <v>39204</v>
      </c>
    </row>
    <row r="52" spans="1:29" x14ac:dyDescent="0.15">
      <c r="A52" s="84" t="s">
        <v>954</v>
      </c>
      <c r="B52" s="84">
        <v>224924</v>
      </c>
      <c r="C52" s="84" t="s">
        <v>399</v>
      </c>
      <c r="D52" s="84" t="s">
        <v>387</v>
      </c>
      <c r="E52" s="84" t="s">
        <v>400</v>
      </c>
      <c r="F52" s="84" t="s">
        <v>401</v>
      </c>
      <c r="G52" s="92">
        <v>38718</v>
      </c>
      <c r="H52" s="84" t="s">
        <v>402</v>
      </c>
      <c r="I52" s="84" t="s">
        <v>403</v>
      </c>
      <c r="J52" s="84" t="s">
        <v>392</v>
      </c>
      <c r="K52" s="84">
        <v>2392</v>
      </c>
      <c r="L52" s="84" t="s">
        <v>366</v>
      </c>
      <c r="M52" s="92">
        <v>38718</v>
      </c>
      <c r="N52" s="84" t="s">
        <v>955</v>
      </c>
      <c r="O52" s="84" t="s">
        <v>405</v>
      </c>
      <c r="P52" s="84" t="s">
        <v>438</v>
      </c>
      <c r="Q52" s="84" t="s">
        <v>956</v>
      </c>
      <c r="R52" s="84" t="s">
        <v>957</v>
      </c>
      <c r="S52" s="84" t="s">
        <v>371</v>
      </c>
      <c r="T52" s="84">
        <v>1</v>
      </c>
      <c r="U52" s="90">
        <v>3047.57</v>
      </c>
      <c r="V52" s="84">
        <v>2566.9299999999998</v>
      </c>
      <c r="W52" s="84">
        <v>480.64</v>
      </c>
      <c r="X52" s="91" t="s">
        <v>954</v>
      </c>
      <c r="Y52" s="89">
        <f t="shared" si="0"/>
        <v>3047.57</v>
      </c>
      <c r="Z52" s="84">
        <f t="shared" si="1"/>
        <v>2006</v>
      </c>
      <c r="AA52" s="92">
        <f t="shared" si="2"/>
        <v>38718</v>
      </c>
      <c r="AB52" s="89">
        <f t="shared" si="3"/>
        <v>3047.57</v>
      </c>
      <c r="AC52" s="84" t="str">
        <f t="shared" si="4"/>
        <v>39204</v>
      </c>
    </row>
    <row r="53" spans="1:29" x14ac:dyDescent="0.15">
      <c r="A53" s="84" t="s">
        <v>833</v>
      </c>
      <c r="B53" s="84">
        <v>479938676</v>
      </c>
      <c r="C53" s="84" t="s">
        <v>834</v>
      </c>
      <c r="D53" s="84" t="s">
        <v>443</v>
      </c>
      <c r="E53" s="84" t="s">
        <v>564</v>
      </c>
      <c r="F53" s="84" t="s">
        <v>835</v>
      </c>
      <c r="G53" s="92">
        <v>44075</v>
      </c>
      <c r="H53" s="84" t="s">
        <v>836</v>
      </c>
      <c r="I53" s="84" t="s">
        <v>567</v>
      </c>
      <c r="J53" s="84" t="s">
        <v>448</v>
      </c>
      <c r="K53" s="84">
        <v>2392</v>
      </c>
      <c r="L53" s="84" t="s">
        <v>810</v>
      </c>
      <c r="M53" s="92">
        <v>44348</v>
      </c>
      <c r="O53" s="84" t="s">
        <v>569</v>
      </c>
      <c r="P53" s="84" t="s">
        <v>770</v>
      </c>
      <c r="Q53" s="84" t="s">
        <v>835</v>
      </c>
      <c r="R53" s="84" t="s">
        <v>837</v>
      </c>
      <c r="S53" s="84" t="s">
        <v>371</v>
      </c>
      <c r="T53" s="84">
        <v>2</v>
      </c>
      <c r="U53" s="90">
        <v>3057.58</v>
      </c>
      <c r="V53" s="84">
        <v>236.64000000000001</v>
      </c>
      <c r="W53" s="84">
        <v>2820.94</v>
      </c>
      <c r="X53" s="91" t="s">
        <v>833</v>
      </c>
      <c r="Y53" s="89">
        <f t="shared" si="0"/>
        <v>3057.58</v>
      </c>
      <c r="Z53" s="84">
        <f t="shared" si="1"/>
        <v>2021</v>
      </c>
      <c r="AA53" s="92">
        <f t="shared" si="2"/>
        <v>44348</v>
      </c>
      <c r="AB53" s="89">
        <f t="shared" si="3"/>
        <v>3057.58</v>
      </c>
      <c r="AC53" s="84" t="str">
        <f t="shared" si="4"/>
        <v>39204</v>
      </c>
    </row>
    <row r="54" spans="1:29" ht="15" x14ac:dyDescent="0.25">
      <c r="A54" s="84" t="s">
        <v>1726</v>
      </c>
      <c r="B54" s="84">
        <v>228395</v>
      </c>
      <c r="C54" s="84" t="s">
        <v>399</v>
      </c>
      <c r="D54" s="84" t="s">
        <v>387</v>
      </c>
      <c r="E54" s="84" t="s">
        <v>400</v>
      </c>
      <c r="F54" s="84" t="s">
        <v>401</v>
      </c>
      <c r="G54" s="92">
        <v>28491</v>
      </c>
      <c r="H54" s="84" t="s">
        <v>402</v>
      </c>
      <c r="I54" s="84" t="s">
        <v>403</v>
      </c>
      <c r="J54" s="84" t="s">
        <v>392</v>
      </c>
      <c r="K54" s="84">
        <v>2392</v>
      </c>
      <c r="L54" s="84" t="s">
        <v>366</v>
      </c>
      <c r="M54" s="92">
        <v>28550</v>
      </c>
      <c r="N54" s="84" t="s">
        <v>1727</v>
      </c>
      <c r="O54" s="84" t="s">
        <v>405</v>
      </c>
      <c r="P54" s="84" t="s">
        <v>1728</v>
      </c>
      <c r="Q54" s="94" t="s">
        <v>1729</v>
      </c>
      <c r="R54" s="84" t="s">
        <v>1730</v>
      </c>
      <c r="S54" s="84" t="s">
        <v>371</v>
      </c>
      <c r="T54" s="84">
        <v>1</v>
      </c>
      <c r="U54" s="90">
        <v>3068</v>
      </c>
      <c r="V54" s="84">
        <v>2607.8000000000002</v>
      </c>
      <c r="W54" s="84">
        <v>460.2</v>
      </c>
      <c r="X54" s="95" t="s">
        <v>1726</v>
      </c>
      <c r="Y54" s="89">
        <f t="shared" si="0"/>
        <v>3068</v>
      </c>
      <c r="Z54" s="84">
        <f t="shared" si="1"/>
        <v>1978</v>
      </c>
      <c r="AA54" s="92">
        <f t="shared" si="2"/>
        <v>28550</v>
      </c>
      <c r="AB54" s="89">
        <f t="shared" si="3"/>
        <v>3068</v>
      </c>
      <c r="AC54" s="84" t="str">
        <f t="shared" si="4"/>
        <v>39204</v>
      </c>
    </row>
    <row r="55" spans="1:29" x14ac:dyDescent="0.15">
      <c r="A55" s="84" t="s">
        <v>537</v>
      </c>
      <c r="B55" s="84">
        <v>246471</v>
      </c>
      <c r="C55" s="84" t="s">
        <v>410</v>
      </c>
      <c r="D55" s="84" t="s">
        <v>411</v>
      </c>
      <c r="E55" s="84" t="s">
        <v>412</v>
      </c>
      <c r="F55" s="84" t="s">
        <v>401</v>
      </c>
      <c r="G55" s="92">
        <v>37622</v>
      </c>
      <c r="H55" s="84" t="s">
        <v>413</v>
      </c>
      <c r="I55" s="84" t="s">
        <v>414</v>
      </c>
      <c r="J55" s="84" t="s">
        <v>415</v>
      </c>
      <c r="K55" s="84">
        <v>2392</v>
      </c>
      <c r="L55" s="84" t="s">
        <v>366</v>
      </c>
      <c r="M55" s="92">
        <v>37742</v>
      </c>
      <c r="N55" s="84" t="s">
        <v>1384</v>
      </c>
      <c r="O55" s="84" t="s">
        <v>417</v>
      </c>
      <c r="P55" s="84" t="s">
        <v>1385</v>
      </c>
      <c r="Q55" s="84" t="s">
        <v>1024</v>
      </c>
      <c r="R55" s="84" t="s">
        <v>1386</v>
      </c>
      <c r="S55" s="84" t="s">
        <v>371</v>
      </c>
      <c r="T55" s="84">
        <v>1</v>
      </c>
      <c r="U55" s="90">
        <v>3077.32</v>
      </c>
      <c r="V55" s="84">
        <v>1180.77</v>
      </c>
      <c r="W55" s="84">
        <v>1896.55</v>
      </c>
      <c r="X55" s="91" t="s">
        <v>537</v>
      </c>
      <c r="Y55" s="89">
        <f t="shared" si="0"/>
        <v>3077.32</v>
      </c>
      <c r="Z55" s="84">
        <f t="shared" si="1"/>
        <v>2003</v>
      </c>
      <c r="AA55" s="92">
        <f t="shared" si="2"/>
        <v>37742</v>
      </c>
      <c r="AB55" s="89">
        <f t="shared" si="3"/>
        <v>3077.32</v>
      </c>
      <c r="AC55" s="84" t="str">
        <f t="shared" si="4"/>
        <v>39204</v>
      </c>
    </row>
    <row r="56" spans="1:29" x14ac:dyDescent="0.15">
      <c r="A56" s="84" t="s">
        <v>1066</v>
      </c>
      <c r="B56" s="84">
        <v>238231</v>
      </c>
      <c r="C56" s="84" t="s">
        <v>998</v>
      </c>
      <c r="D56" s="84" t="s">
        <v>999</v>
      </c>
      <c r="E56" s="84" t="s">
        <v>1000</v>
      </c>
      <c r="F56" s="84" t="s">
        <v>401</v>
      </c>
      <c r="G56" s="92">
        <v>36526</v>
      </c>
      <c r="H56" s="84" t="s">
        <v>1002</v>
      </c>
      <c r="I56" s="84" t="s">
        <v>1003</v>
      </c>
      <c r="J56" s="84" t="s">
        <v>1004</v>
      </c>
      <c r="K56" s="84">
        <v>2392</v>
      </c>
      <c r="L56" s="84" t="s">
        <v>366</v>
      </c>
      <c r="M56" s="92">
        <v>36708</v>
      </c>
      <c r="N56" s="84" t="s">
        <v>1067</v>
      </c>
      <c r="O56" s="84" t="s">
        <v>1005</v>
      </c>
      <c r="P56" s="84" t="s">
        <v>994</v>
      </c>
      <c r="Q56" s="84" t="s">
        <v>1068</v>
      </c>
      <c r="R56" s="84" t="s">
        <v>1069</v>
      </c>
      <c r="S56" s="84" t="s">
        <v>371</v>
      </c>
      <c r="T56" s="84">
        <v>1</v>
      </c>
      <c r="U56" s="90">
        <v>3154.9300000000003</v>
      </c>
      <c r="V56" s="84">
        <v>1223.76</v>
      </c>
      <c r="W56" s="84">
        <v>1931.17</v>
      </c>
      <c r="X56" s="91" t="s">
        <v>1066</v>
      </c>
      <c r="Y56" s="89">
        <f t="shared" si="0"/>
        <v>3154.9300000000003</v>
      </c>
      <c r="Z56" s="84">
        <f t="shared" si="1"/>
        <v>2000</v>
      </c>
      <c r="AA56" s="92">
        <f t="shared" si="2"/>
        <v>36708</v>
      </c>
      <c r="AB56" s="89">
        <f t="shared" si="3"/>
        <v>3154.9300000000003</v>
      </c>
      <c r="AC56" s="84" t="str">
        <f t="shared" si="4"/>
        <v>39204</v>
      </c>
    </row>
    <row r="57" spans="1:29" x14ac:dyDescent="0.15">
      <c r="A57" s="84" t="s">
        <v>1022</v>
      </c>
      <c r="B57" s="84">
        <v>39461814</v>
      </c>
      <c r="C57" s="84" t="s">
        <v>511</v>
      </c>
      <c r="D57" s="84" t="s">
        <v>512</v>
      </c>
      <c r="E57" s="84" t="s">
        <v>1023</v>
      </c>
      <c r="F57" s="84" t="s">
        <v>1814</v>
      </c>
      <c r="G57" s="92">
        <v>41194</v>
      </c>
      <c r="H57" s="84" t="s">
        <v>515</v>
      </c>
      <c r="I57" s="84" t="s">
        <v>1025</v>
      </c>
      <c r="J57" s="84" t="s">
        <v>517</v>
      </c>
      <c r="K57" s="84">
        <v>2392</v>
      </c>
      <c r="L57" s="84" t="s">
        <v>366</v>
      </c>
      <c r="M57" s="92">
        <v>41426</v>
      </c>
      <c r="N57" s="84" t="s">
        <v>1815</v>
      </c>
      <c r="O57" s="84" t="s">
        <v>1027</v>
      </c>
      <c r="P57" s="84" t="s">
        <v>507</v>
      </c>
      <c r="Q57" s="84" t="s">
        <v>1816</v>
      </c>
      <c r="R57" s="84" t="s">
        <v>1817</v>
      </c>
      <c r="S57" s="84" t="s">
        <v>371</v>
      </c>
      <c r="T57" s="84">
        <v>1</v>
      </c>
      <c r="U57" s="90">
        <v>3189.2400000000002</v>
      </c>
      <c r="V57" s="84">
        <v>-1601.88</v>
      </c>
      <c r="W57" s="84">
        <v>4791.12</v>
      </c>
      <c r="X57" s="91" t="s">
        <v>1022</v>
      </c>
      <c r="Y57" s="89">
        <f t="shared" si="0"/>
        <v>3189.2400000000002</v>
      </c>
      <c r="Z57" s="84">
        <f t="shared" si="1"/>
        <v>2013</v>
      </c>
      <c r="AA57" s="92">
        <f t="shared" si="2"/>
        <v>41426</v>
      </c>
      <c r="AB57" s="89">
        <f t="shared" si="3"/>
        <v>3189.2400000000002</v>
      </c>
      <c r="AC57" s="84" t="str">
        <f t="shared" si="4"/>
        <v>39204</v>
      </c>
    </row>
    <row r="58" spans="1:29" x14ac:dyDescent="0.15">
      <c r="A58" s="84" t="s">
        <v>989</v>
      </c>
      <c r="B58" s="84">
        <v>260261</v>
      </c>
      <c r="C58" s="84" t="s">
        <v>463</v>
      </c>
      <c r="D58" s="84" t="s">
        <v>464</v>
      </c>
      <c r="E58" s="84" t="s">
        <v>990</v>
      </c>
      <c r="F58" s="84" t="s">
        <v>401</v>
      </c>
      <c r="G58" s="92">
        <v>36526</v>
      </c>
      <c r="H58" s="84" t="s">
        <v>467</v>
      </c>
      <c r="I58" s="84" t="s">
        <v>991</v>
      </c>
      <c r="J58" s="84" t="s">
        <v>469</v>
      </c>
      <c r="K58" s="84">
        <v>2392</v>
      </c>
      <c r="L58" s="84" t="s">
        <v>366</v>
      </c>
      <c r="M58" s="92">
        <v>36708</v>
      </c>
      <c r="N58" s="84" t="s">
        <v>992</v>
      </c>
      <c r="O58" s="84" t="s">
        <v>993</v>
      </c>
      <c r="P58" s="84" t="s">
        <v>994</v>
      </c>
      <c r="Q58" s="84" t="s">
        <v>995</v>
      </c>
      <c r="R58" s="84" t="s">
        <v>996</v>
      </c>
      <c r="S58" s="84" t="s">
        <v>371</v>
      </c>
      <c r="T58" s="84">
        <v>1</v>
      </c>
      <c r="U58" s="90">
        <v>3244.02</v>
      </c>
      <c r="V58" s="84">
        <v>3302.42</v>
      </c>
      <c r="W58" s="84">
        <v>-58.4</v>
      </c>
      <c r="X58" s="91" t="s">
        <v>989</v>
      </c>
      <c r="Y58" s="89">
        <f t="shared" si="0"/>
        <v>3244.02</v>
      </c>
      <c r="Z58" s="84">
        <f t="shared" si="1"/>
        <v>2000</v>
      </c>
      <c r="AA58" s="92">
        <f t="shared" si="2"/>
        <v>36708</v>
      </c>
      <c r="AB58" s="89">
        <f t="shared" si="3"/>
        <v>3244.02</v>
      </c>
      <c r="AC58" s="84" t="str">
        <f t="shared" si="4"/>
        <v>39204</v>
      </c>
    </row>
    <row r="59" spans="1:29" x14ac:dyDescent="0.15">
      <c r="A59" s="84" t="s">
        <v>1359</v>
      </c>
      <c r="B59" s="84">
        <v>231298</v>
      </c>
      <c r="C59" s="84" t="s">
        <v>463</v>
      </c>
      <c r="D59" s="84" t="s">
        <v>464</v>
      </c>
      <c r="E59" s="84" t="s">
        <v>990</v>
      </c>
      <c r="F59" s="84" t="s">
        <v>401</v>
      </c>
      <c r="G59" s="92">
        <v>36892</v>
      </c>
      <c r="H59" s="84" t="s">
        <v>467</v>
      </c>
      <c r="I59" s="84" t="s">
        <v>991</v>
      </c>
      <c r="J59" s="84" t="s">
        <v>469</v>
      </c>
      <c r="K59" s="84">
        <v>2392</v>
      </c>
      <c r="L59" s="84" t="s">
        <v>366</v>
      </c>
      <c r="M59" s="92">
        <v>37196</v>
      </c>
      <c r="N59" s="84" t="s">
        <v>1360</v>
      </c>
      <c r="O59" s="84" t="s">
        <v>993</v>
      </c>
      <c r="P59" s="84" t="s">
        <v>1361</v>
      </c>
      <c r="Q59" s="84" t="s">
        <v>1362</v>
      </c>
      <c r="R59" s="84" t="s">
        <v>1363</v>
      </c>
      <c r="S59" s="84" t="s">
        <v>371</v>
      </c>
      <c r="T59" s="84">
        <v>1</v>
      </c>
      <c r="U59" s="90">
        <v>3387.48</v>
      </c>
      <c r="V59" s="84">
        <v>3423.17</v>
      </c>
      <c r="W59" s="84">
        <v>-35.69</v>
      </c>
      <c r="X59" s="91" t="s">
        <v>1359</v>
      </c>
      <c r="Y59" s="89">
        <f t="shared" si="0"/>
        <v>3387.48</v>
      </c>
      <c r="Z59" s="84">
        <f t="shared" si="1"/>
        <v>2001</v>
      </c>
      <c r="AA59" s="92">
        <f t="shared" si="2"/>
        <v>37196</v>
      </c>
      <c r="AB59" s="89">
        <f t="shared" si="3"/>
        <v>3387.48</v>
      </c>
      <c r="AC59" s="84" t="str">
        <f t="shared" si="4"/>
        <v>39204</v>
      </c>
    </row>
    <row r="60" spans="1:29" x14ac:dyDescent="0.15">
      <c r="A60" s="84" t="s">
        <v>972</v>
      </c>
      <c r="B60" s="84">
        <v>210437</v>
      </c>
      <c r="C60" s="84" t="s">
        <v>373</v>
      </c>
      <c r="D60" s="84" t="s">
        <v>374</v>
      </c>
      <c r="E60" s="84" t="s">
        <v>375</v>
      </c>
      <c r="F60" s="84" t="s">
        <v>401</v>
      </c>
      <c r="G60" s="92">
        <v>39083</v>
      </c>
      <c r="H60" s="84" t="s">
        <v>377</v>
      </c>
      <c r="I60" s="84" t="s">
        <v>378</v>
      </c>
      <c r="J60" s="84" t="s">
        <v>379</v>
      </c>
      <c r="K60" s="84">
        <v>2392</v>
      </c>
      <c r="L60" s="84" t="s">
        <v>366</v>
      </c>
      <c r="M60" s="92">
        <v>39083</v>
      </c>
      <c r="N60" s="84" t="s">
        <v>973</v>
      </c>
      <c r="O60" s="84" t="s">
        <v>381</v>
      </c>
      <c r="P60" s="84" t="s">
        <v>963</v>
      </c>
      <c r="Q60" s="84" t="s">
        <v>974</v>
      </c>
      <c r="R60" s="84" t="s">
        <v>975</v>
      </c>
      <c r="S60" s="84" t="s">
        <v>371</v>
      </c>
      <c r="T60" s="84">
        <v>1</v>
      </c>
      <c r="U60" s="90">
        <v>3553.61</v>
      </c>
      <c r="V60" s="84">
        <v>2641.66</v>
      </c>
      <c r="W60" s="84">
        <v>911.95</v>
      </c>
      <c r="X60" s="91" t="s">
        <v>972</v>
      </c>
      <c r="Y60" s="89">
        <f t="shared" si="0"/>
        <v>3553.61</v>
      </c>
      <c r="Z60" s="84">
        <f t="shared" si="1"/>
        <v>2007</v>
      </c>
      <c r="AA60" s="92">
        <f t="shared" si="2"/>
        <v>39083</v>
      </c>
      <c r="AB60" s="89">
        <f t="shared" si="3"/>
        <v>3553.61</v>
      </c>
      <c r="AC60" s="84" t="str">
        <f t="shared" si="4"/>
        <v>39204</v>
      </c>
    </row>
    <row r="61" spans="1:29" ht="15" x14ac:dyDescent="0.25">
      <c r="A61" s="84" t="s">
        <v>927</v>
      </c>
      <c r="B61" s="84">
        <v>221493</v>
      </c>
      <c r="C61" s="84" t="s">
        <v>359</v>
      </c>
      <c r="D61" s="84" t="s">
        <v>360</v>
      </c>
      <c r="E61" s="84" t="s">
        <v>928</v>
      </c>
      <c r="F61" s="84" t="s">
        <v>401</v>
      </c>
      <c r="G61" s="92">
        <v>32874</v>
      </c>
      <c r="H61" s="84" t="s">
        <v>363</v>
      </c>
      <c r="I61" s="84" t="s">
        <v>929</v>
      </c>
      <c r="J61" s="84" t="s">
        <v>365</v>
      </c>
      <c r="K61" s="84">
        <v>2392</v>
      </c>
      <c r="L61" s="84" t="s">
        <v>366</v>
      </c>
      <c r="M61" s="92">
        <v>32994</v>
      </c>
      <c r="N61" s="84" t="s">
        <v>930</v>
      </c>
      <c r="O61" s="84" t="s">
        <v>931</v>
      </c>
      <c r="P61" s="84" t="s">
        <v>932</v>
      </c>
      <c r="Q61" s="94" t="s">
        <v>933</v>
      </c>
      <c r="R61" s="84" t="s">
        <v>934</v>
      </c>
      <c r="S61" s="84" t="s">
        <v>371</v>
      </c>
      <c r="T61" s="84">
        <v>1</v>
      </c>
      <c r="U61" s="90">
        <v>3623.6800000000003</v>
      </c>
      <c r="V61" s="84">
        <v>4837.17</v>
      </c>
      <c r="W61" s="84">
        <v>-1213.49</v>
      </c>
      <c r="X61" s="95" t="s">
        <v>927</v>
      </c>
      <c r="Y61" s="89">
        <f t="shared" si="0"/>
        <v>3623.6800000000003</v>
      </c>
      <c r="Z61" s="84">
        <f t="shared" si="1"/>
        <v>1990</v>
      </c>
      <c r="AA61" s="92">
        <f t="shared" si="2"/>
        <v>32994</v>
      </c>
      <c r="AB61" s="89">
        <f t="shared" si="3"/>
        <v>3623.6800000000003</v>
      </c>
      <c r="AC61" s="84" t="str">
        <f t="shared" si="4"/>
        <v>39204</v>
      </c>
    </row>
    <row r="62" spans="1:29" x14ac:dyDescent="0.15">
      <c r="A62" s="84" t="s">
        <v>1955</v>
      </c>
      <c r="B62" s="84">
        <v>259292722</v>
      </c>
      <c r="C62" s="84" t="s">
        <v>563</v>
      </c>
      <c r="D62" s="84" t="s">
        <v>443</v>
      </c>
      <c r="E62" s="84" t="s">
        <v>564</v>
      </c>
      <c r="F62" s="84" t="s">
        <v>1956</v>
      </c>
      <c r="G62" s="92">
        <v>43111</v>
      </c>
      <c r="H62" s="84" t="s">
        <v>566</v>
      </c>
      <c r="I62" s="84" t="s">
        <v>567</v>
      </c>
      <c r="J62" s="84" t="s">
        <v>448</v>
      </c>
      <c r="K62" s="84">
        <v>2392</v>
      </c>
      <c r="L62" s="84" t="s">
        <v>366</v>
      </c>
      <c r="M62" s="92">
        <v>43101</v>
      </c>
      <c r="N62" s="84" t="s">
        <v>1955</v>
      </c>
      <c r="O62" s="84" t="s">
        <v>569</v>
      </c>
      <c r="P62" s="84" t="s">
        <v>685</v>
      </c>
      <c r="Q62" s="84" t="s">
        <v>1957</v>
      </c>
      <c r="R62" s="84" t="s">
        <v>1958</v>
      </c>
      <c r="S62" s="84" t="s">
        <v>371</v>
      </c>
      <c r="T62" s="84">
        <v>1</v>
      </c>
      <c r="U62" s="90">
        <v>3694.89</v>
      </c>
      <c r="V62" s="84">
        <v>540.18000000000006</v>
      </c>
      <c r="W62" s="84">
        <v>3154.71</v>
      </c>
      <c r="X62" s="91" t="s">
        <v>1955</v>
      </c>
      <c r="Y62" s="89">
        <f t="shared" si="0"/>
        <v>3694.89</v>
      </c>
      <c r="Z62" s="84">
        <f t="shared" si="1"/>
        <v>2018</v>
      </c>
      <c r="AA62" s="92">
        <f t="shared" si="2"/>
        <v>43101</v>
      </c>
      <c r="AB62" s="89">
        <f t="shared" si="3"/>
        <v>3694.89</v>
      </c>
      <c r="AC62" s="84" t="str">
        <f t="shared" si="4"/>
        <v>39204</v>
      </c>
    </row>
    <row r="63" spans="1:29" ht="15" x14ac:dyDescent="0.25">
      <c r="A63" s="84" t="s">
        <v>976</v>
      </c>
      <c r="B63" s="84">
        <v>219423</v>
      </c>
      <c r="C63" s="84" t="s">
        <v>475</v>
      </c>
      <c r="D63" s="84" t="s">
        <v>476</v>
      </c>
      <c r="E63" s="84" t="s">
        <v>654</v>
      </c>
      <c r="F63" s="84" t="s">
        <v>401</v>
      </c>
      <c r="G63" s="92">
        <v>35796</v>
      </c>
      <c r="H63" s="84" t="s">
        <v>478</v>
      </c>
      <c r="I63" s="84" t="s">
        <v>656</v>
      </c>
      <c r="J63" s="84" t="s">
        <v>480</v>
      </c>
      <c r="K63" s="84">
        <v>2392</v>
      </c>
      <c r="L63" s="84" t="s">
        <v>366</v>
      </c>
      <c r="M63" s="92">
        <v>35947</v>
      </c>
      <c r="N63" s="84" t="s">
        <v>977</v>
      </c>
      <c r="O63" s="84" t="s">
        <v>657</v>
      </c>
      <c r="P63" s="84" t="s">
        <v>924</v>
      </c>
      <c r="Q63" s="94" t="s">
        <v>978</v>
      </c>
      <c r="R63" s="84" t="s">
        <v>979</v>
      </c>
      <c r="S63" s="84" t="s">
        <v>371</v>
      </c>
      <c r="T63" s="84">
        <v>1</v>
      </c>
      <c r="U63" s="90">
        <v>3704.05</v>
      </c>
      <c r="V63" s="84">
        <v>2624.05</v>
      </c>
      <c r="W63" s="84">
        <v>1080</v>
      </c>
      <c r="X63" s="95" t="s">
        <v>976</v>
      </c>
      <c r="Y63" s="89">
        <f t="shared" si="0"/>
        <v>3704.05</v>
      </c>
      <c r="Z63" s="84">
        <f t="shared" si="1"/>
        <v>1998</v>
      </c>
      <c r="AA63" s="92">
        <f t="shared" si="2"/>
        <v>35947</v>
      </c>
      <c r="AB63" s="89">
        <f t="shared" si="3"/>
        <v>3704.05</v>
      </c>
      <c r="AC63" s="84" t="str">
        <f t="shared" si="4"/>
        <v>39204</v>
      </c>
    </row>
    <row r="64" spans="1:29" x14ac:dyDescent="0.15">
      <c r="A64" s="84" t="s">
        <v>1577</v>
      </c>
      <c r="B64" s="84">
        <v>397243935</v>
      </c>
      <c r="C64" s="84" t="s">
        <v>563</v>
      </c>
      <c r="D64" s="84" t="s">
        <v>443</v>
      </c>
      <c r="E64" s="84" t="s">
        <v>564</v>
      </c>
      <c r="F64" s="84" t="s">
        <v>1578</v>
      </c>
      <c r="G64" s="92">
        <v>43964</v>
      </c>
      <c r="H64" s="84" t="s">
        <v>566</v>
      </c>
      <c r="I64" s="84" t="s">
        <v>567</v>
      </c>
      <c r="J64" s="84" t="s">
        <v>448</v>
      </c>
      <c r="K64" s="84">
        <v>2392</v>
      </c>
      <c r="L64" s="84" t="s">
        <v>810</v>
      </c>
      <c r="M64" s="92">
        <v>44197</v>
      </c>
      <c r="O64" s="84" t="s">
        <v>569</v>
      </c>
      <c r="P64" s="84" t="s">
        <v>770</v>
      </c>
      <c r="Q64" s="84" t="s">
        <v>1578</v>
      </c>
      <c r="R64" s="84" t="s">
        <v>1579</v>
      </c>
      <c r="S64" s="84" t="s">
        <v>371</v>
      </c>
      <c r="T64" s="84">
        <v>4</v>
      </c>
      <c r="U64" s="90">
        <v>3737.73</v>
      </c>
      <c r="V64" s="84">
        <v>289.28000000000003</v>
      </c>
      <c r="W64" s="84">
        <v>3448.4500000000003</v>
      </c>
      <c r="X64" s="91" t="s">
        <v>1577</v>
      </c>
      <c r="Y64" s="89">
        <f t="shared" si="0"/>
        <v>3737.73</v>
      </c>
      <c r="Z64" s="84">
        <f t="shared" si="1"/>
        <v>2021</v>
      </c>
      <c r="AA64" s="92">
        <f t="shared" si="2"/>
        <v>44197</v>
      </c>
      <c r="AB64" s="89">
        <f t="shared" si="3"/>
        <v>3737.73</v>
      </c>
      <c r="AC64" s="84" t="str">
        <f t="shared" si="4"/>
        <v>39204</v>
      </c>
    </row>
    <row r="65" spans="1:29" x14ac:dyDescent="0.15">
      <c r="A65" s="84" t="s">
        <v>2570</v>
      </c>
      <c r="B65" s="84">
        <v>27650391</v>
      </c>
      <c r="C65" s="84" t="s">
        <v>399</v>
      </c>
      <c r="D65" s="84" t="s">
        <v>387</v>
      </c>
      <c r="E65" s="84" t="s">
        <v>400</v>
      </c>
      <c r="F65" s="84" t="s">
        <v>1783</v>
      </c>
      <c r="G65" s="92">
        <v>40664</v>
      </c>
      <c r="H65" s="84" t="s">
        <v>402</v>
      </c>
      <c r="I65" s="84" t="s">
        <v>403</v>
      </c>
      <c r="J65" s="84" t="s">
        <v>392</v>
      </c>
      <c r="K65" s="84">
        <v>2392</v>
      </c>
      <c r="L65" s="84" t="s">
        <v>366</v>
      </c>
      <c r="M65" s="92">
        <v>40664</v>
      </c>
      <c r="N65" s="84" t="s">
        <v>2571</v>
      </c>
      <c r="O65" s="84" t="s">
        <v>405</v>
      </c>
      <c r="P65" s="84" t="s">
        <v>488</v>
      </c>
      <c r="Q65" s="84" t="s">
        <v>2572</v>
      </c>
      <c r="R65" s="84" t="s">
        <v>2573</v>
      </c>
      <c r="S65" s="84" t="s">
        <v>371</v>
      </c>
      <c r="T65" s="84">
        <v>1</v>
      </c>
      <c r="U65" s="90">
        <v>3872.94</v>
      </c>
      <c r="V65" s="84">
        <v>2946.64</v>
      </c>
      <c r="W65" s="84">
        <v>926.30000000000007</v>
      </c>
      <c r="X65" s="91" t="s">
        <v>2570</v>
      </c>
      <c r="Y65" s="89">
        <f t="shared" si="0"/>
        <v>3872.94</v>
      </c>
      <c r="Z65" s="84">
        <f t="shared" si="1"/>
        <v>2011</v>
      </c>
      <c r="AA65" s="92">
        <f t="shared" si="2"/>
        <v>40664</v>
      </c>
      <c r="AB65" s="89">
        <f t="shared" si="3"/>
        <v>3872.94</v>
      </c>
      <c r="AC65" s="84" t="str">
        <f t="shared" si="4"/>
        <v>39204</v>
      </c>
    </row>
    <row r="66" spans="1:29" x14ac:dyDescent="0.15">
      <c r="A66" s="84" t="s">
        <v>537</v>
      </c>
      <c r="B66" s="84">
        <v>210410</v>
      </c>
      <c r="C66" s="84" t="s">
        <v>422</v>
      </c>
      <c r="D66" s="84" t="s">
        <v>423</v>
      </c>
      <c r="E66" s="84" t="s">
        <v>424</v>
      </c>
      <c r="F66" s="84" t="s">
        <v>401</v>
      </c>
      <c r="G66" s="92">
        <v>39083</v>
      </c>
      <c r="H66" s="84" t="s">
        <v>425</v>
      </c>
      <c r="I66" s="84" t="s">
        <v>426</v>
      </c>
      <c r="J66" s="84" t="s">
        <v>427</v>
      </c>
      <c r="K66" s="84">
        <v>2392</v>
      </c>
      <c r="L66" s="84" t="s">
        <v>366</v>
      </c>
      <c r="M66" s="92">
        <v>39173</v>
      </c>
      <c r="N66" s="84" t="s">
        <v>1757</v>
      </c>
      <c r="O66" s="84" t="s">
        <v>429</v>
      </c>
      <c r="P66" s="84" t="s">
        <v>963</v>
      </c>
      <c r="Q66" s="84" t="s">
        <v>1758</v>
      </c>
      <c r="R66" s="84" t="s">
        <v>1759</v>
      </c>
      <c r="S66" s="84" t="s">
        <v>371</v>
      </c>
      <c r="T66" s="84">
        <v>1</v>
      </c>
      <c r="U66" s="90">
        <v>3919.56</v>
      </c>
      <c r="V66" s="84">
        <v>2431.2600000000002</v>
      </c>
      <c r="W66" s="84">
        <v>1488.3</v>
      </c>
      <c r="X66" s="91" t="s">
        <v>537</v>
      </c>
      <c r="Y66" s="89">
        <f t="shared" ref="Y66:Y129" si="5">+U66</f>
        <v>3919.56</v>
      </c>
      <c r="Z66" s="84">
        <f t="shared" ref="Z66:Z129" si="6">+YEAR(AA66)</f>
        <v>2007</v>
      </c>
      <c r="AA66" s="92">
        <f t="shared" ref="AA66:AA129" si="7">+M66</f>
        <v>39173</v>
      </c>
      <c r="AB66" s="89">
        <f t="shared" si="3"/>
        <v>3919.56</v>
      </c>
      <c r="AC66" s="84" t="str">
        <f t="shared" si="4"/>
        <v>39204</v>
      </c>
    </row>
    <row r="67" spans="1:29" x14ac:dyDescent="0.15">
      <c r="A67" s="84" t="s">
        <v>3300</v>
      </c>
      <c r="B67" s="84">
        <v>217370</v>
      </c>
      <c r="C67" s="84" t="s">
        <v>359</v>
      </c>
      <c r="D67" s="84" t="s">
        <v>360</v>
      </c>
      <c r="E67" s="84" t="s">
        <v>928</v>
      </c>
      <c r="F67" s="84" t="s">
        <v>401</v>
      </c>
      <c r="G67" s="92">
        <v>37987</v>
      </c>
      <c r="H67" s="84" t="s">
        <v>363</v>
      </c>
      <c r="I67" s="84" t="s">
        <v>929</v>
      </c>
      <c r="J67" s="84" t="s">
        <v>365</v>
      </c>
      <c r="K67" s="84">
        <v>2392</v>
      </c>
      <c r="L67" s="84" t="s">
        <v>366</v>
      </c>
      <c r="M67" s="92">
        <v>38169</v>
      </c>
      <c r="N67" s="84" t="s">
        <v>3301</v>
      </c>
      <c r="O67" s="84" t="s">
        <v>931</v>
      </c>
      <c r="P67" s="84" t="s">
        <v>483</v>
      </c>
      <c r="Q67" s="84" t="s">
        <v>3302</v>
      </c>
      <c r="R67" s="84" t="s">
        <v>3303</v>
      </c>
      <c r="S67" s="84" t="s">
        <v>371</v>
      </c>
      <c r="T67" s="84">
        <v>1</v>
      </c>
      <c r="U67" s="90">
        <v>3983.48</v>
      </c>
      <c r="V67" s="84">
        <v>4485.43</v>
      </c>
      <c r="W67" s="84">
        <v>-501.95</v>
      </c>
      <c r="X67" s="91" t="s">
        <v>3300</v>
      </c>
      <c r="Y67" s="89">
        <f t="shared" si="5"/>
        <v>3983.48</v>
      </c>
      <c r="Z67" s="84">
        <f t="shared" si="6"/>
        <v>2004</v>
      </c>
      <c r="AA67" s="92">
        <f t="shared" si="7"/>
        <v>38169</v>
      </c>
      <c r="AB67" s="89">
        <f t="shared" ref="AB67:AB130" si="8">+Y67</f>
        <v>3983.48</v>
      </c>
      <c r="AC67" s="84" t="str">
        <f t="shared" ref="AC67:AC130" si="9">LEFT(O67,5)</f>
        <v>39204</v>
      </c>
    </row>
    <row r="68" spans="1:29" x14ac:dyDescent="0.15">
      <c r="A68" s="84" t="s">
        <v>2198</v>
      </c>
      <c r="B68" s="84">
        <v>232497</v>
      </c>
      <c r="C68" s="84" t="s">
        <v>881</v>
      </c>
      <c r="D68" s="84" t="s">
        <v>882</v>
      </c>
      <c r="E68" s="84" t="s">
        <v>1376</v>
      </c>
      <c r="F68" s="84" t="s">
        <v>401</v>
      </c>
      <c r="G68" s="92">
        <v>39083</v>
      </c>
      <c r="H68" s="84" t="s">
        <v>885</v>
      </c>
      <c r="I68" s="84" t="s">
        <v>1377</v>
      </c>
      <c r="J68" s="84" t="s">
        <v>887</v>
      </c>
      <c r="K68" s="84">
        <v>2392</v>
      </c>
      <c r="L68" s="84" t="s">
        <v>366</v>
      </c>
      <c r="M68" s="92">
        <v>39142</v>
      </c>
      <c r="N68" s="84" t="s">
        <v>2199</v>
      </c>
      <c r="O68" s="84" t="s">
        <v>1378</v>
      </c>
      <c r="P68" s="84" t="s">
        <v>963</v>
      </c>
      <c r="Q68" s="84" t="s">
        <v>2200</v>
      </c>
      <c r="R68" s="84" t="s">
        <v>2201</v>
      </c>
      <c r="S68" s="84" t="s">
        <v>371</v>
      </c>
      <c r="T68" s="84">
        <v>1</v>
      </c>
      <c r="U68" s="90">
        <v>4391.76</v>
      </c>
      <c r="V68" s="84">
        <v>4188.74</v>
      </c>
      <c r="W68" s="84">
        <v>203.02</v>
      </c>
      <c r="X68" s="91" t="s">
        <v>2198</v>
      </c>
      <c r="Y68" s="89">
        <f t="shared" si="5"/>
        <v>4391.76</v>
      </c>
      <c r="Z68" s="84">
        <f t="shared" si="6"/>
        <v>2007</v>
      </c>
      <c r="AA68" s="92">
        <f t="shared" si="7"/>
        <v>39142</v>
      </c>
      <c r="AB68" s="89">
        <f t="shared" si="8"/>
        <v>4391.76</v>
      </c>
      <c r="AC68" s="84" t="str">
        <f t="shared" si="9"/>
        <v>39204</v>
      </c>
    </row>
    <row r="69" spans="1:29" x14ac:dyDescent="0.15">
      <c r="A69" s="84" t="s">
        <v>2462</v>
      </c>
      <c r="B69" s="84">
        <v>374567631</v>
      </c>
      <c r="C69" s="84" t="s">
        <v>399</v>
      </c>
      <c r="D69" s="84" t="s">
        <v>387</v>
      </c>
      <c r="E69" s="84" t="s">
        <v>400</v>
      </c>
      <c r="F69" s="84" t="s">
        <v>2463</v>
      </c>
      <c r="G69" s="92">
        <v>43942</v>
      </c>
      <c r="H69" s="84" t="s">
        <v>402</v>
      </c>
      <c r="I69" s="84" t="s">
        <v>403</v>
      </c>
      <c r="J69" s="84" t="s">
        <v>392</v>
      </c>
      <c r="K69" s="84">
        <v>2392</v>
      </c>
      <c r="L69" s="84" t="s">
        <v>366</v>
      </c>
      <c r="M69" s="92">
        <v>43983</v>
      </c>
      <c r="N69" s="84" t="s">
        <v>2464</v>
      </c>
      <c r="O69" s="84" t="s">
        <v>405</v>
      </c>
      <c r="P69" s="84" t="s">
        <v>770</v>
      </c>
      <c r="Q69" s="84" t="s">
        <v>2465</v>
      </c>
      <c r="R69" s="84" t="s">
        <v>2466</v>
      </c>
      <c r="S69" s="84" t="s">
        <v>371</v>
      </c>
      <c r="T69" s="84">
        <v>1</v>
      </c>
      <c r="U69" s="90">
        <v>4592.49</v>
      </c>
      <c r="V69" s="84">
        <v>471.09000000000003</v>
      </c>
      <c r="W69" s="84">
        <v>4121.3999999999996</v>
      </c>
      <c r="X69" s="91" t="s">
        <v>2462</v>
      </c>
      <c r="Y69" s="89">
        <f t="shared" si="5"/>
        <v>4592.49</v>
      </c>
      <c r="Z69" s="84">
        <f t="shared" si="6"/>
        <v>2020</v>
      </c>
      <c r="AA69" s="92">
        <f t="shared" si="7"/>
        <v>43983</v>
      </c>
      <c r="AB69" s="89">
        <f t="shared" si="8"/>
        <v>4592.49</v>
      </c>
      <c r="AC69" s="84" t="str">
        <f t="shared" si="9"/>
        <v>39204</v>
      </c>
    </row>
    <row r="70" spans="1:29" ht="15" x14ac:dyDescent="0.25">
      <c r="A70" s="84" t="s">
        <v>409</v>
      </c>
      <c r="B70" s="84">
        <v>212513</v>
      </c>
      <c r="C70" s="84" t="s">
        <v>410</v>
      </c>
      <c r="D70" s="84" t="s">
        <v>411</v>
      </c>
      <c r="E70" s="84" t="s">
        <v>412</v>
      </c>
      <c r="F70" s="84" t="s">
        <v>401</v>
      </c>
      <c r="G70" s="92">
        <v>34700</v>
      </c>
      <c r="H70" s="84" t="s">
        <v>413</v>
      </c>
      <c r="I70" s="84" t="s">
        <v>414</v>
      </c>
      <c r="J70" s="84" t="s">
        <v>415</v>
      </c>
      <c r="K70" s="84">
        <v>2392</v>
      </c>
      <c r="L70" s="84" t="s">
        <v>366</v>
      </c>
      <c r="M70" s="92">
        <v>34881</v>
      </c>
      <c r="N70" s="84" t="s">
        <v>416</v>
      </c>
      <c r="O70" s="84" t="s">
        <v>417</v>
      </c>
      <c r="P70" s="84" t="s">
        <v>418</v>
      </c>
      <c r="Q70" s="94" t="s">
        <v>419</v>
      </c>
      <c r="R70" s="84" t="s">
        <v>420</v>
      </c>
      <c r="S70" s="84" t="s">
        <v>371</v>
      </c>
      <c r="T70" s="84">
        <v>1</v>
      </c>
      <c r="U70" s="90">
        <v>4636.4800000000005</v>
      </c>
      <c r="V70" s="84">
        <v>2409.4</v>
      </c>
      <c r="W70" s="84">
        <v>2227.08</v>
      </c>
      <c r="X70" s="95" t="s">
        <v>409</v>
      </c>
      <c r="Y70" s="89">
        <f t="shared" si="5"/>
        <v>4636.4800000000005</v>
      </c>
      <c r="Z70" s="84">
        <f t="shared" si="6"/>
        <v>1995</v>
      </c>
      <c r="AA70" s="92">
        <f t="shared" si="7"/>
        <v>34881</v>
      </c>
      <c r="AB70" s="89">
        <f t="shared" si="8"/>
        <v>4636.4800000000005</v>
      </c>
      <c r="AC70" s="84" t="str">
        <f t="shared" si="9"/>
        <v>39204</v>
      </c>
    </row>
    <row r="71" spans="1:29" x14ac:dyDescent="0.15">
      <c r="A71" s="84" t="s">
        <v>2560</v>
      </c>
      <c r="B71" s="84">
        <v>25274887</v>
      </c>
      <c r="C71" s="84" t="s">
        <v>422</v>
      </c>
      <c r="D71" s="84" t="s">
        <v>423</v>
      </c>
      <c r="E71" s="84" t="s">
        <v>424</v>
      </c>
      <c r="F71" s="84" t="s">
        <v>1783</v>
      </c>
      <c r="G71" s="92">
        <v>39981</v>
      </c>
      <c r="H71" s="84" t="s">
        <v>425</v>
      </c>
      <c r="I71" s="84" t="s">
        <v>426</v>
      </c>
      <c r="J71" s="84" t="s">
        <v>427</v>
      </c>
      <c r="K71" s="84">
        <v>2392</v>
      </c>
      <c r="L71" s="84" t="s">
        <v>366</v>
      </c>
      <c r="M71" s="92">
        <v>39995</v>
      </c>
      <c r="N71" s="84" t="s">
        <v>2561</v>
      </c>
      <c r="O71" s="84" t="s">
        <v>429</v>
      </c>
      <c r="P71" s="84" t="s">
        <v>1011</v>
      </c>
      <c r="Q71" s="84" t="s">
        <v>2562</v>
      </c>
      <c r="R71" s="84" t="s">
        <v>2563</v>
      </c>
      <c r="S71" s="84" t="s">
        <v>371</v>
      </c>
      <c r="T71" s="84">
        <v>1</v>
      </c>
      <c r="U71" s="90">
        <v>4641.83</v>
      </c>
      <c r="V71" s="84">
        <v>2552.9299999999998</v>
      </c>
      <c r="W71" s="84">
        <v>2088.9</v>
      </c>
      <c r="X71" s="91" t="s">
        <v>2560</v>
      </c>
      <c r="Y71" s="89">
        <f t="shared" si="5"/>
        <v>4641.83</v>
      </c>
      <c r="Z71" s="84">
        <f t="shared" si="6"/>
        <v>2009</v>
      </c>
      <c r="AA71" s="92">
        <f t="shared" si="7"/>
        <v>39995</v>
      </c>
      <c r="AB71" s="89">
        <f t="shared" si="8"/>
        <v>4641.83</v>
      </c>
      <c r="AC71" s="84" t="str">
        <f t="shared" si="9"/>
        <v>39204</v>
      </c>
    </row>
    <row r="72" spans="1:29" x14ac:dyDescent="0.15">
      <c r="A72" s="84" t="s">
        <v>773</v>
      </c>
      <c r="B72" s="84">
        <v>455790289</v>
      </c>
      <c r="C72" s="84" t="s">
        <v>774</v>
      </c>
      <c r="D72" s="84" t="s">
        <v>775</v>
      </c>
      <c r="E72" s="84" t="s">
        <v>776</v>
      </c>
      <c r="F72" s="84" t="s">
        <v>777</v>
      </c>
      <c r="G72" s="92">
        <v>44169</v>
      </c>
      <c r="H72" s="84" t="s">
        <v>778</v>
      </c>
      <c r="I72" s="84" t="s">
        <v>779</v>
      </c>
      <c r="J72" s="84" t="s">
        <v>780</v>
      </c>
      <c r="K72" s="84">
        <v>2392</v>
      </c>
      <c r="L72" s="84" t="s">
        <v>366</v>
      </c>
      <c r="M72" s="92">
        <v>44166</v>
      </c>
      <c r="N72" s="84" t="s">
        <v>781</v>
      </c>
      <c r="O72" s="84" t="s">
        <v>782</v>
      </c>
      <c r="P72" s="84" t="s">
        <v>770</v>
      </c>
      <c r="Q72" s="84" t="s">
        <v>783</v>
      </c>
      <c r="R72" s="84" t="s">
        <v>784</v>
      </c>
      <c r="S72" s="84" t="s">
        <v>371</v>
      </c>
      <c r="T72" s="84">
        <v>1</v>
      </c>
      <c r="U72" s="90">
        <v>4667.17</v>
      </c>
      <c r="V72" s="84">
        <v>385.69</v>
      </c>
      <c r="W72" s="84">
        <v>4281.4800000000005</v>
      </c>
      <c r="X72" s="91" t="s">
        <v>773</v>
      </c>
      <c r="Y72" s="89">
        <f t="shared" si="5"/>
        <v>4667.17</v>
      </c>
      <c r="Z72" s="84">
        <f t="shared" si="6"/>
        <v>2020</v>
      </c>
      <c r="AA72" s="92">
        <f t="shared" si="7"/>
        <v>44166</v>
      </c>
      <c r="AB72" s="89">
        <f t="shared" si="8"/>
        <v>4667.17</v>
      </c>
      <c r="AC72" s="84" t="str">
        <f t="shared" si="9"/>
        <v>39204</v>
      </c>
    </row>
    <row r="73" spans="1:29" x14ac:dyDescent="0.15">
      <c r="A73" s="84" t="s">
        <v>1380</v>
      </c>
      <c r="B73" s="84">
        <v>209281</v>
      </c>
      <c r="C73" s="84" t="s">
        <v>463</v>
      </c>
      <c r="D73" s="84" t="s">
        <v>464</v>
      </c>
      <c r="E73" s="84" t="s">
        <v>990</v>
      </c>
      <c r="F73" s="84" t="s">
        <v>401</v>
      </c>
      <c r="G73" s="92">
        <v>36892</v>
      </c>
      <c r="H73" s="84" t="s">
        <v>467</v>
      </c>
      <c r="I73" s="84" t="s">
        <v>991</v>
      </c>
      <c r="J73" s="84" t="s">
        <v>469</v>
      </c>
      <c r="K73" s="84">
        <v>2392</v>
      </c>
      <c r="L73" s="84" t="s">
        <v>366</v>
      </c>
      <c r="M73" s="92">
        <v>37196</v>
      </c>
      <c r="N73" s="84" t="s">
        <v>1381</v>
      </c>
      <c r="O73" s="84" t="s">
        <v>993</v>
      </c>
      <c r="P73" s="84" t="s">
        <v>1361</v>
      </c>
      <c r="Q73" s="84" t="s">
        <v>1382</v>
      </c>
      <c r="R73" s="84" t="s">
        <v>1383</v>
      </c>
      <c r="S73" s="84" t="s">
        <v>371</v>
      </c>
      <c r="T73" s="84">
        <v>1</v>
      </c>
      <c r="U73" s="90">
        <v>4738.5</v>
      </c>
      <c r="V73" s="84">
        <v>4788.42</v>
      </c>
      <c r="W73" s="84">
        <v>-49.92</v>
      </c>
      <c r="X73" s="91" t="s">
        <v>1380</v>
      </c>
      <c r="Y73" s="89">
        <f t="shared" si="5"/>
        <v>4738.5</v>
      </c>
      <c r="Z73" s="84">
        <f t="shared" si="6"/>
        <v>2001</v>
      </c>
      <c r="AA73" s="92">
        <f t="shared" si="7"/>
        <v>37196</v>
      </c>
      <c r="AB73" s="89">
        <f t="shared" si="8"/>
        <v>4738.5</v>
      </c>
      <c r="AC73" s="84" t="str">
        <f t="shared" si="9"/>
        <v>39204</v>
      </c>
    </row>
    <row r="74" spans="1:29" x14ac:dyDescent="0.15">
      <c r="A74" s="84" t="s">
        <v>3378</v>
      </c>
      <c r="B74" s="84">
        <v>43166745</v>
      </c>
      <c r="C74" s="84" t="s">
        <v>475</v>
      </c>
      <c r="D74" s="84" t="s">
        <v>476</v>
      </c>
      <c r="E74" s="84" t="s">
        <v>654</v>
      </c>
      <c r="F74" s="84" t="s">
        <v>1783</v>
      </c>
      <c r="G74" s="92">
        <v>41640</v>
      </c>
      <c r="H74" s="84" t="s">
        <v>478</v>
      </c>
      <c r="I74" s="84" t="s">
        <v>656</v>
      </c>
      <c r="J74" s="84" t="s">
        <v>480</v>
      </c>
      <c r="K74" s="84">
        <v>2392</v>
      </c>
      <c r="L74" s="84" t="s">
        <v>366</v>
      </c>
      <c r="M74" s="92">
        <v>41760</v>
      </c>
      <c r="N74" s="84" t="s">
        <v>3379</v>
      </c>
      <c r="O74" s="84" t="s">
        <v>657</v>
      </c>
      <c r="P74" s="84" t="s">
        <v>555</v>
      </c>
      <c r="Q74" s="84" t="s">
        <v>3380</v>
      </c>
      <c r="R74" s="84" t="s">
        <v>3381</v>
      </c>
      <c r="S74" s="84" t="s">
        <v>371</v>
      </c>
      <c r="T74" s="84">
        <v>0</v>
      </c>
      <c r="U74" s="90">
        <v>4910.66</v>
      </c>
      <c r="V74" s="84">
        <v>1379.16</v>
      </c>
      <c r="W74" s="84">
        <v>3531.5</v>
      </c>
      <c r="X74" s="91" t="s">
        <v>3378</v>
      </c>
      <c r="Y74" s="89">
        <f t="shared" si="5"/>
        <v>4910.66</v>
      </c>
      <c r="Z74" s="84">
        <f t="shared" si="6"/>
        <v>2014</v>
      </c>
      <c r="AA74" s="92">
        <f t="shared" si="7"/>
        <v>41760</v>
      </c>
      <c r="AB74" s="89">
        <f t="shared" si="8"/>
        <v>4910.66</v>
      </c>
      <c r="AC74" s="84" t="str">
        <f t="shared" si="9"/>
        <v>39204</v>
      </c>
    </row>
    <row r="75" spans="1:29" ht="15" x14ac:dyDescent="0.25">
      <c r="A75" s="84" t="s">
        <v>3295</v>
      </c>
      <c r="B75" s="84">
        <v>218811</v>
      </c>
      <c r="C75" s="84" t="s">
        <v>475</v>
      </c>
      <c r="D75" s="84" t="s">
        <v>476</v>
      </c>
      <c r="E75" s="84" t="s">
        <v>654</v>
      </c>
      <c r="F75" s="84" t="s">
        <v>401</v>
      </c>
      <c r="G75" s="92">
        <v>31778</v>
      </c>
      <c r="H75" s="84" t="s">
        <v>478</v>
      </c>
      <c r="I75" s="84" t="s">
        <v>656</v>
      </c>
      <c r="J75" s="84" t="s">
        <v>480</v>
      </c>
      <c r="K75" s="84">
        <v>2392</v>
      </c>
      <c r="L75" s="84" t="s">
        <v>366</v>
      </c>
      <c r="M75" s="92">
        <v>31809</v>
      </c>
      <c r="N75" s="84" t="s">
        <v>3296</v>
      </c>
      <c r="O75" s="84" t="s">
        <v>657</v>
      </c>
      <c r="P75" s="84" t="s">
        <v>3297</v>
      </c>
      <c r="Q75" s="94" t="s">
        <v>3298</v>
      </c>
      <c r="R75" s="84" t="s">
        <v>3299</v>
      </c>
      <c r="S75" s="84" t="s">
        <v>371</v>
      </c>
      <c r="T75" s="84">
        <v>1</v>
      </c>
      <c r="U75" s="90">
        <v>4914.45</v>
      </c>
      <c r="V75" s="84">
        <v>4006.5</v>
      </c>
      <c r="W75" s="84">
        <v>907.95</v>
      </c>
      <c r="X75" s="91" t="s">
        <v>3295</v>
      </c>
      <c r="Y75" s="89">
        <f t="shared" si="5"/>
        <v>4914.45</v>
      </c>
      <c r="Z75" s="84">
        <f t="shared" si="6"/>
        <v>1987</v>
      </c>
      <c r="AA75" s="92">
        <f t="shared" si="7"/>
        <v>31809</v>
      </c>
      <c r="AB75" s="89">
        <f t="shared" si="8"/>
        <v>4914.45</v>
      </c>
      <c r="AC75" s="84" t="str">
        <f t="shared" si="9"/>
        <v>39204</v>
      </c>
    </row>
    <row r="76" spans="1:29" x14ac:dyDescent="0.15">
      <c r="A76" s="84" t="s">
        <v>2589</v>
      </c>
      <c r="B76" s="84">
        <v>43597745</v>
      </c>
      <c r="C76" s="84" t="s">
        <v>422</v>
      </c>
      <c r="D76" s="84" t="s">
        <v>423</v>
      </c>
      <c r="E76" s="84" t="s">
        <v>424</v>
      </c>
      <c r="F76" s="84" t="s">
        <v>2590</v>
      </c>
      <c r="G76" s="92">
        <v>41640</v>
      </c>
      <c r="H76" s="84" t="s">
        <v>425</v>
      </c>
      <c r="I76" s="84" t="s">
        <v>426</v>
      </c>
      <c r="J76" s="84" t="s">
        <v>427</v>
      </c>
      <c r="K76" s="84">
        <v>2392</v>
      </c>
      <c r="L76" s="84" t="s">
        <v>366</v>
      </c>
      <c r="M76" s="92">
        <v>41791</v>
      </c>
      <c r="N76" s="84" t="s">
        <v>2591</v>
      </c>
      <c r="O76" s="84" t="s">
        <v>429</v>
      </c>
      <c r="P76" s="84" t="s">
        <v>555</v>
      </c>
      <c r="Q76" s="84" t="s">
        <v>2592</v>
      </c>
      <c r="R76" s="84" t="s">
        <v>2593</v>
      </c>
      <c r="S76" s="84" t="s">
        <v>371</v>
      </c>
      <c r="T76" s="84">
        <v>1</v>
      </c>
      <c r="U76" s="90">
        <v>5002.57</v>
      </c>
      <c r="V76" s="84">
        <v>1691.1200000000001</v>
      </c>
      <c r="W76" s="84">
        <v>3311.4500000000003</v>
      </c>
      <c r="X76" s="91" t="s">
        <v>2589</v>
      </c>
      <c r="Y76" s="89">
        <f t="shared" si="5"/>
        <v>5002.57</v>
      </c>
      <c r="Z76" s="84">
        <f t="shared" si="6"/>
        <v>2014</v>
      </c>
      <c r="AA76" s="92">
        <f t="shared" si="7"/>
        <v>41791</v>
      </c>
      <c r="AB76" s="89">
        <f t="shared" si="8"/>
        <v>5002.57</v>
      </c>
      <c r="AC76" s="84" t="str">
        <f t="shared" si="9"/>
        <v>39204</v>
      </c>
    </row>
    <row r="77" spans="1:29" x14ac:dyDescent="0.15">
      <c r="A77" s="84" t="s">
        <v>1355</v>
      </c>
      <c r="B77" s="84">
        <v>24011784</v>
      </c>
      <c r="C77" s="84" t="s">
        <v>454</v>
      </c>
      <c r="D77" s="84" t="s">
        <v>374</v>
      </c>
      <c r="E77" s="84" t="s">
        <v>375</v>
      </c>
      <c r="F77" s="84" t="s">
        <v>401</v>
      </c>
      <c r="G77" s="92">
        <v>39448</v>
      </c>
      <c r="H77" s="84" t="s">
        <v>457</v>
      </c>
      <c r="I77" s="84" t="s">
        <v>378</v>
      </c>
      <c r="J77" s="84" t="s">
        <v>379</v>
      </c>
      <c r="K77" s="84">
        <v>2392</v>
      </c>
      <c r="L77" s="84" t="s">
        <v>366</v>
      </c>
      <c r="M77" s="92">
        <v>39479</v>
      </c>
      <c r="N77" s="84" t="s">
        <v>1356</v>
      </c>
      <c r="O77" s="84" t="s">
        <v>381</v>
      </c>
      <c r="P77" s="84" t="s">
        <v>395</v>
      </c>
      <c r="Q77" s="84" t="s">
        <v>1357</v>
      </c>
      <c r="R77" s="84" t="s">
        <v>1358</v>
      </c>
      <c r="S77" s="84" t="s">
        <v>371</v>
      </c>
      <c r="T77" s="84">
        <v>1</v>
      </c>
      <c r="U77" s="90">
        <v>5065.3100000000004</v>
      </c>
      <c r="V77" s="84">
        <v>3610.88</v>
      </c>
      <c r="W77" s="84">
        <v>1454.43</v>
      </c>
      <c r="X77" s="91" t="s">
        <v>1355</v>
      </c>
      <c r="Y77" s="89">
        <f t="shared" si="5"/>
        <v>5065.3100000000004</v>
      </c>
      <c r="Z77" s="84">
        <f t="shared" si="6"/>
        <v>2008</v>
      </c>
      <c r="AA77" s="92">
        <f t="shared" si="7"/>
        <v>39479</v>
      </c>
      <c r="AB77" s="89">
        <f t="shared" si="8"/>
        <v>5065.3100000000004</v>
      </c>
      <c r="AC77" s="84" t="str">
        <f t="shared" si="9"/>
        <v>39204</v>
      </c>
    </row>
    <row r="78" spans="1:29" x14ac:dyDescent="0.15">
      <c r="A78" s="84" t="s">
        <v>2190</v>
      </c>
      <c r="B78" s="84">
        <v>260462</v>
      </c>
      <c r="C78" s="84" t="s">
        <v>410</v>
      </c>
      <c r="D78" s="84" t="s">
        <v>411</v>
      </c>
      <c r="E78" s="84" t="s">
        <v>412</v>
      </c>
      <c r="F78" s="84" t="s">
        <v>401</v>
      </c>
      <c r="G78" s="92">
        <v>36892</v>
      </c>
      <c r="H78" s="84" t="s">
        <v>413</v>
      </c>
      <c r="I78" s="84" t="s">
        <v>414</v>
      </c>
      <c r="J78" s="84" t="s">
        <v>415</v>
      </c>
      <c r="K78" s="84">
        <v>2392</v>
      </c>
      <c r="L78" s="84" t="s">
        <v>366</v>
      </c>
      <c r="M78" s="92">
        <v>37196</v>
      </c>
      <c r="N78" s="84" t="s">
        <v>2191</v>
      </c>
      <c r="O78" s="84" t="s">
        <v>417</v>
      </c>
      <c r="P78" s="84" t="s">
        <v>1361</v>
      </c>
      <c r="Q78" s="84" t="s">
        <v>2192</v>
      </c>
      <c r="R78" s="84" t="s">
        <v>2193</v>
      </c>
      <c r="S78" s="84" t="s">
        <v>371</v>
      </c>
      <c r="T78" s="84">
        <v>1</v>
      </c>
      <c r="U78" s="90">
        <v>5077.59</v>
      </c>
      <c r="V78" s="84">
        <v>2122.87</v>
      </c>
      <c r="W78" s="84">
        <v>2954.7200000000003</v>
      </c>
      <c r="X78" s="91" t="s">
        <v>2190</v>
      </c>
      <c r="Y78" s="89">
        <f t="shared" si="5"/>
        <v>5077.59</v>
      </c>
      <c r="Z78" s="84">
        <f t="shared" si="6"/>
        <v>2001</v>
      </c>
      <c r="AA78" s="92">
        <f t="shared" si="7"/>
        <v>37196</v>
      </c>
      <c r="AB78" s="89">
        <f t="shared" si="8"/>
        <v>5077.59</v>
      </c>
      <c r="AC78" s="84" t="str">
        <f t="shared" si="9"/>
        <v>39204</v>
      </c>
    </row>
    <row r="79" spans="1:29" x14ac:dyDescent="0.15">
      <c r="A79" s="84" t="s">
        <v>1944</v>
      </c>
      <c r="B79" s="84">
        <v>259292699</v>
      </c>
      <c r="C79" s="84" t="s">
        <v>399</v>
      </c>
      <c r="D79" s="84" t="s">
        <v>387</v>
      </c>
      <c r="E79" s="84" t="s">
        <v>400</v>
      </c>
      <c r="F79" s="84" t="s">
        <v>2352</v>
      </c>
      <c r="G79" s="92">
        <v>43084</v>
      </c>
      <c r="H79" s="84" t="s">
        <v>402</v>
      </c>
      <c r="I79" s="84" t="s">
        <v>403</v>
      </c>
      <c r="J79" s="84" t="s">
        <v>392</v>
      </c>
      <c r="K79" s="84">
        <v>2392</v>
      </c>
      <c r="L79" s="84" t="s">
        <v>366</v>
      </c>
      <c r="M79" s="92">
        <v>43070</v>
      </c>
      <c r="N79" s="84" t="s">
        <v>1946</v>
      </c>
      <c r="O79" s="84" t="s">
        <v>405</v>
      </c>
      <c r="P79" s="84" t="s">
        <v>663</v>
      </c>
      <c r="Q79" s="84" t="s">
        <v>1947</v>
      </c>
      <c r="R79" s="84" t="s">
        <v>1948</v>
      </c>
      <c r="S79" s="84" t="s">
        <v>371</v>
      </c>
      <c r="T79" s="84">
        <v>1</v>
      </c>
      <c r="U79" s="90">
        <v>5524.05</v>
      </c>
      <c r="V79" s="84">
        <v>1781.41</v>
      </c>
      <c r="W79" s="84">
        <v>3742.64</v>
      </c>
      <c r="X79" s="91" t="s">
        <v>1944</v>
      </c>
      <c r="Y79" s="89">
        <f t="shared" si="5"/>
        <v>5524.05</v>
      </c>
      <c r="Z79" s="84">
        <f t="shared" si="6"/>
        <v>2017</v>
      </c>
      <c r="AA79" s="92">
        <f t="shared" si="7"/>
        <v>43070</v>
      </c>
      <c r="AB79" s="89">
        <f t="shared" si="8"/>
        <v>5524.05</v>
      </c>
      <c r="AC79" s="84" t="str">
        <f t="shared" si="9"/>
        <v>39204</v>
      </c>
    </row>
    <row r="80" spans="1:29" x14ac:dyDescent="0.15">
      <c r="A80" s="84" t="s">
        <v>2229</v>
      </c>
      <c r="B80" s="84">
        <v>27650384</v>
      </c>
      <c r="C80" s="84" t="s">
        <v>541</v>
      </c>
      <c r="D80" s="84" t="s">
        <v>542</v>
      </c>
      <c r="E80" s="84" t="s">
        <v>2230</v>
      </c>
      <c r="F80" s="84" t="s">
        <v>2231</v>
      </c>
      <c r="G80" s="92">
        <v>40725</v>
      </c>
      <c r="H80" s="84" t="s">
        <v>545</v>
      </c>
      <c r="I80" s="84" t="s">
        <v>2232</v>
      </c>
      <c r="J80" s="84" t="s">
        <v>547</v>
      </c>
      <c r="K80" s="84">
        <v>2392</v>
      </c>
      <c r="L80" s="84" t="s">
        <v>366</v>
      </c>
      <c r="M80" s="92">
        <v>40725</v>
      </c>
      <c r="N80" s="84" t="s">
        <v>2233</v>
      </c>
      <c r="O80" s="84" t="s">
        <v>2234</v>
      </c>
      <c r="P80" s="84" t="s">
        <v>488</v>
      </c>
      <c r="Q80" s="84" t="s">
        <v>2235</v>
      </c>
      <c r="R80" s="84" t="s">
        <v>2236</v>
      </c>
      <c r="S80" s="84" t="s">
        <v>371</v>
      </c>
      <c r="T80" s="84">
        <v>1</v>
      </c>
      <c r="U80" s="90">
        <v>5609.03</v>
      </c>
      <c r="V80" s="84">
        <v>9384.15</v>
      </c>
      <c r="W80" s="84">
        <v>-3775.12</v>
      </c>
      <c r="X80" s="91" t="s">
        <v>2229</v>
      </c>
      <c r="Y80" s="89">
        <f t="shared" si="5"/>
        <v>5609.03</v>
      </c>
      <c r="Z80" s="84">
        <f t="shared" si="6"/>
        <v>2011</v>
      </c>
      <c r="AA80" s="92">
        <f t="shared" si="7"/>
        <v>40725</v>
      </c>
      <c r="AB80" s="89">
        <f t="shared" si="8"/>
        <v>5609.03</v>
      </c>
      <c r="AC80" s="84" t="str">
        <f t="shared" si="9"/>
        <v>39204</v>
      </c>
    </row>
    <row r="81" spans="1:29" x14ac:dyDescent="0.15">
      <c r="A81" s="84" t="s">
        <v>372</v>
      </c>
      <c r="B81" s="84">
        <v>251339</v>
      </c>
      <c r="C81" s="84" t="s">
        <v>373</v>
      </c>
      <c r="D81" s="84" t="s">
        <v>374</v>
      </c>
      <c r="E81" s="84" t="s">
        <v>375</v>
      </c>
      <c r="F81" s="84" t="s">
        <v>376</v>
      </c>
      <c r="G81" s="92">
        <v>35431</v>
      </c>
      <c r="H81" s="84" t="s">
        <v>377</v>
      </c>
      <c r="I81" s="84" t="s">
        <v>378</v>
      </c>
      <c r="J81" s="84" t="s">
        <v>379</v>
      </c>
      <c r="K81" s="84">
        <v>2392</v>
      </c>
      <c r="L81" s="84" t="s">
        <v>366</v>
      </c>
      <c r="M81" s="92">
        <v>35582</v>
      </c>
      <c r="N81" s="84" t="s">
        <v>380</v>
      </c>
      <c r="O81" s="84" t="s">
        <v>381</v>
      </c>
      <c r="P81" s="84" t="s">
        <v>382</v>
      </c>
      <c r="Q81" s="93" t="s">
        <v>383</v>
      </c>
      <c r="R81" s="84" t="s">
        <v>384</v>
      </c>
      <c r="S81" s="84" t="s">
        <v>371</v>
      </c>
      <c r="T81" s="84">
        <v>1</v>
      </c>
      <c r="U81" s="90">
        <v>5644.5</v>
      </c>
      <c r="V81" s="84">
        <v>4779.05</v>
      </c>
      <c r="W81" s="84">
        <v>865.45</v>
      </c>
      <c r="X81" s="91" t="s">
        <v>372</v>
      </c>
      <c r="Y81" s="89">
        <f t="shared" si="5"/>
        <v>5644.5</v>
      </c>
      <c r="Z81" s="84">
        <f t="shared" si="6"/>
        <v>1997</v>
      </c>
      <c r="AA81" s="92">
        <f t="shared" si="7"/>
        <v>35582</v>
      </c>
      <c r="AB81" s="89">
        <f t="shared" si="8"/>
        <v>5644.5</v>
      </c>
      <c r="AC81" s="84" t="str">
        <f t="shared" si="9"/>
        <v>39204</v>
      </c>
    </row>
    <row r="82" spans="1:29" x14ac:dyDescent="0.15">
      <c r="A82" s="84" t="s">
        <v>2617</v>
      </c>
      <c r="B82" s="84">
        <v>52788808</v>
      </c>
      <c r="C82" s="84" t="s">
        <v>541</v>
      </c>
      <c r="D82" s="84" t="s">
        <v>542</v>
      </c>
      <c r="E82" s="84" t="s">
        <v>543</v>
      </c>
      <c r="F82" s="84" t="s">
        <v>2618</v>
      </c>
      <c r="G82" s="92">
        <v>40710</v>
      </c>
      <c r="H82" s="84" t="s">
        <v>545</v>
      </c>
      <c r="I82" s="84" t="s">
        <v>546</v>
      </c>
      <c r="J82" s="84" t="s">
        <v>547</v>
      </c>
      <c r="K82" s="84">
        <v>2392</v>
      </c>
      <c r="L82" s="84" t="s">
        <v>366</v>
      </c>
      <c r="M82" s="92">
        <v>40695</v>
      </c>
      <c r="N82" s="84" t="s">
        <v>2619</v>
      </c>
      <c r="O82" s="84" t="s">
        <v>549</v>
      </c>
      <c r="P82" s="84" t="s">
        <v>488</v>
      </c>
      <c r="Q82" s="84" t="s">
        <v>2620</v>
      </c>
      <c r="R82" s="84" t="s">
        <v>2621</v>
      </c>
      <c r="S82" s="84" t="s">
        <v>371</v>
      </c>
      <c r="T82" s="84">
        <v>1</v>
      </c>
      <c r="U82" s="90">
        <v>5733.34</v>
      </c>
      <c r="V82" s="84">
        <v>5102.67</v>
      </c>
      <c r="W82" s="84">
        <v>630.66999999999996</v>
      </c>
      <c r="X82" s="91" t="s">
        <v>2617</v>
      </c>
      <c r="Y82" s="89">
        <f t="shared" si="5"/>
        <v>5733.34</v>
      </c>
      <c r="Z82" s="84">
        <f t="shared" si="6"/>
        <v>2011</v>
      </c>
      <c r="AA82" s="92">
        <f t="shared" si="7"/>
        <v>40695</v>
      </c>
      <c r="AB82" s="89">
        <f t="shared" si="8"/>
        <v>5733.34</v>
      </c>
      <c r="AC82" s="84" t="str">
        <f t="shared" si="9"/>
        <v>39202</v>
      </c>
    </row>
    <row r="83" spans="1:29" x14ac:dyDescent="0.15">
      <c r="A83" s="84" t="s">
        <v>3200</v>
      </c>
      <c r="B83" s="84">
        <v>489238703</v>
      </c>
      <c r="C83" s="84" t="s">
        <v>1076</v>
      </c>
      <c r="D83" s="84" t="s">
        <v>464</v>
      </c>
      <c r="E83" s="84" t="s">
        <v>990</v>
      </c>
      <c r="F83" s="84" t="s">
        <v>3201</v>
      </c>
      <c r="G83" s="92">
        <v>42301</v>
      </c>
      <c r="H83" s="84" t="s">
        <v>1078</v>
      </c>
      <c r="I83" s="84" t="s">
        <v>991</v>
      </c>
      <c r="J83" s="84" t="s">
        <v>469</v>
      </c>
      <c r="K83" s="84">
        <v>2392</v>
      </c>
      <c r="L83" s="84" t="s">
        <v>366</v>
      </c>
      <c r="M83" s="92">
        <v>42278</v>
      </c>
      <c r="N83" s="84" t="s">
        <v>3202</v>
      </c>
      <c r="O83" s="84" t="s">
        <v>993</v>
      </c>
      <c r="P83" s="84" t="s">
        <v>575</v>
      </c>
      <c r="Q83" s="84" t="s">
        <v>3203</v>
      </c>
      <c r="R83" s="84" t="s">
        <v>3204</v>
      </c>
      <c r="S83" s="84" t="s">
        <v>371</v>
      </c>
      <c r="T83" s="84">
        <v>1</v>
      </c>
      <c r="U83" s="90">
        <v>5738.84</v>
      </c>
      <c r="V83" s="84">
        <v>5199.3900000000003</v>
      </c>
      <c r="W83" s="84">
        <v>539.45000000000005</v>
      </c>
      <c r="X83" s="91" t="s">
        <v>3200</v>
      </c>
      <c r="Y83" s="89">
        <f t="shared" si="5"/>
        <v>5738.84</v>
      </c>
      <c r="Z83" s="84">
        <f t="shared" si="6"/>
        <v>2015</v>
      </c>
      <c r="AA83" s="92">
        <f t="shared" si="7"/>
        <v>42278</v>
      </c>
      <c r="AB83" s="89">
        <f t="shared" si="8"/>
        <v>5738.84</v>
      </c>
      <c r="AC83" s="84" t="str">
        <f t="shared" si="9"/>
        <v>39204</v>
      </c>
    </row>
    <row r="84" spans="1:29" x14ac:dyDescent="0.15">
      <c r="A84" s="84" t="s">
        <v>741</v>
      </c>
      <c r="B84" s="84">
        <v>322404400</v>
      </c>
      <c r="C84" s="84" t="s">
        <v>422</v>
      </c>
      <c r="D84" s="84" t="s">
        <v>423</v>
      </c>
      <c r="E84" s="84" t="s">
        <v>424</v>
      </c>
      <c r="F84" s="84" t="s">
        <v>742</v>
      </c>
      <c r="G84" s="92">
        <v>43668</v>
      </c>
      <c r="H84" s="84" t="s">
        <v>425</v>
      </c>
      <c r="I84" s="84" t="s">
        <v>426</v>
      </c>
      <c r="J84" s="84" t="s">
        <v>427</v>
      </c>
      <c r="K84" s="84">
        <v>2392</v>
      </c>
      <c r="L84" s="84" t="s">
        <v>366</v>
      </c>
      <c r="M84" s="92">
        <v>43647</v>
      </c>
      <c r="N84" s="84" t="s">
        <v>743</v>
      </c>
      <c r="O84" s="84" t="s">
        <v>429</v>
      </c>
      <c r="P84" s="84" t="s">
        <v>730</v>
      </c>
      <c r="Q84" s="84" t="s">
        <v>744</v>
      </c>
      <c r="R84" s="84" t="s">
        <v>745</v>
      </c>
      <c r="S84" s="84" t="s">
        <v>371</v>
      </c>
      <c r="T84" s="84">
        <v>1</v>
      </c>
      <c r="U84" s="90">
        <v>5847.62</v>
      </c>
      <c r="V84" s="84">
        <v>703.11</v>
      </c>
      <c r="W84" s="84">
        <v>5144.51</v>
      </c>
      <c r="X84" s="91" t="s">
        <v>741</v>
      </c>
      <c r="Y84" s="89">
        <f t="shared" si="5"/>
        <v>5847.62</v>
      </c>
      <c r="Z84" s="84">
        <f t="shared" si="6"/>
        <v>2019</v>
      </c>
      <c r="AA84" s="92">
        <f t="shared" si="7"/>
        <v>43647</v>
      </c>
      <c r="AB84" s="89">
        <f t="shared" si="8"/>
        <v>5847.62</v>
      </c>
      <c r="AC84" s="84" t="str">
        <f t="shared" si="9"/>
        <v>39204</v>
      </c>
    </row>
    <row r="85" spans="1:29" x14ac:dyDescent="0.15">
      <c r="A85" s="84" t="s">
        <v>1902</v>
      </c>
      <c r="B85" s="84">
        <v>138267915</v>
      </c>
      <c r="C85" s="84" t="s">
        <v>774</v>
      </c>
      <c r="D85" s="84" t="s">
        <v>775</v>
      </c>
      <c r="E85" s="84" t="s">
        <v>1369</v>
      </c>
      <c r="F85" s="84" t="s">
        <v>1903</v>
      </c>
      <c r="G85" s="92">
        <v>42668</v>
      </c>
      <c r="H85" s="84" t="s">
        <v>778</v>
      </c>
      <c r="I85" s="84" t="s">
        <v>1370</v>
      </c>
      <c r="J85" s="84" t="s">
        <v>780</v>
      </c>
      <c r="K85" s="84">
        <v>2392</v>
      </c>
      <c r="L85" s="84" t="s">
        <v>366</v>
      </c>
      <c r="M85" s="92">
        <v>42644</v>
      </c>
      <c r="O85" s="84" t="s">
        <v>1372</v>
      </c>
      <c r="P85" s="84" t="s">
        <v>612</v>
      </c>
      <c r="Q85" s="84" t="s">
        <v>1904</v>
      </c>
      <c r="R85" s="84" t="s">
        <v>1905</v>
      </c>
      <c r="S85" s="84" t="s">
        <v>371</v>
      </c>
      <c r="T85" s="84">
        <v>2</v>
      </c>
      <c r="U85" s="90">
        <v>5920.63</v>
      </c>
      <c r="V85" s="84">
        <v>4763.8100000000004</v>
      </c>
      <c r="W85" s="84">
        <v>1156.82</v>
      </c>
      <c r="X85" s="91" t="s">
        <v>1902</v>
      </c>
      <c r="Y85" s="89">
        <f t="shared" si="5"/>
        <v>5920.63</v>
      </c>
      <c r="Z85" s="84">
        <f t="shared" si="6"/>
        <v>2016</v>
      </c>
      <c r="AA85" s="92">
        <f t="shared" si="7"/>
        <v>42644</v>
      </c>
      <c r="AB85" s="89">
        <f t="shared" si="8"/>
        <v>5920.63</v>
      </c>
      <c r="AC85" s="84" t="str">
        <f t="shared" si="9"/>
        <v>39201</v>
      </c>
    </row>
    <row r="86" spans="1:29" ht="15" x14ac:dyDescent="0.25">
      <c r="A86" s="84" t="s">
        <v>398</v>
      </c>
      <c r="B86" s="84">
        <v>235777</v>
      </c>
      <c r="C86" s="84" t="s">
        <v>399</v>
      </c>
      <c r="D86" s="84" t="s">
        <v>387</v>
      </c>
      <c r="E86" s="84" t="s">
        <v>400</v>
      </c>
      <c r="F86" s="84" t="s">
        <v>401</v>
      </c>
      <c r="G86" s="92">
        <v>29952</v>
      </c>
      <c r="H86" s="84" t="s">
        <v>402</v>
      </c>
      <c r="I86" s="84" t="s">
        <v>403</v>
      </c>
      <c r="J86" s="84" t="s">
        <v>392</v>
      </c>
      <c r="K86" s="84">
        <v>2392</v>
      </c>
      <c r="L86" s="84" t="s">
        <v>366</v>
      </c>
      <c r="M86" s="92">
        <v>30225</v>
      </c>
      <c r="N86" s="84" t="s">
        <v>404</v>
      </c>
      <c r="O86" s="84" t="s">
        <v>405</v>
      </c>
      <c r="P86" s="84" t="s">
        <v>406</v>
      </c>
      <c r="Q86" s="94" t="s">
        <v>407</v>
      </c>
      <c r="R86" s="84" t="s">
        <v>408</v>
      </c>
      <c r="S86" s="84" t="s">
        <v>371</v>
      </c>
      <c r="T86" s="84">
        <v>1</v>
      </c>
      <c r="U86" s="90">
        <v>6121.82</v>
      </c>
      <c r="V86" s="84">
        <v>5203.55</v>
      </c>
      <c r="W86" s="84">
        <v>918.27</v>
      </c>
      <c r="X86" s="95" t="s">
        <v>398</v>
      </c>
      <c r="Y86" s="89">
        <f t="shared" si="5"/>
        <v>6121.82</v>
      </c>
      <c r="Z86" s="84">
        <f t="shared" si="6"/>
        <v>1982</v>
      </c>
      <c r="AA86" s="92">
        <f t="shared" si="7"/>
        <v>30225</v>
      </c>
      <c r="AB86" s="89">
        <f t="shared" si="8"/>
        <v>6121.82</v>
      </c>
      <c r="AC86" s="84" t="str">
        <f t="shared" si="9"/>
        <v>39204</v>
      </c>
    </row>
    <row r="87" spans="1:29" x14ac:dyDescent="0.15">
      <c r="A87" s="84" t="s">
        <v>2407</v>
      </c>
      <c r="B87" s="84">
        <v>322404369</v>
      </c>
      <c r="C87" s="84" t="s">
        <v>373</v>
      </c>
      <c r="D87" s="84" t="s">
        <v>374</v>
      </c>
      <c r="E87" s="84" t="s">
        <v>375</v>
      </c>
      <c r="F87" s="84" t="s">
        <v>2408</v>
      </c>
      <c r="G87" s="92">
        <v>43598</v>
      </c>
      <c r="H87" s="84" t="s">
        <v>377</v>
      </c>
      <c r="I87" s="84" t="s">
        <v>378</v>
      </c>
      <c r="J87" s="84" t="s">
        <v>379</v>
      </c>
      <c r="K87" s="84">
        <v>2392</v>
      </c>
      <c r="L87" s="84" t="s">
        <v>366</v>
      </c>
      <c r="M87" s="92">
        <v>43586</v>
      </c>
      <c r="N87" s="84" t="s">
        <v>2409</v>
      </c>
      <c r="O87" s="84" t="s">
        <v>381</v>
      </c>
      <c r="P87" s="84" t="s">
        <v>730</v>
      </c>
      <c r="Q87" s="84" t="s">
        <v>2410</v>
      </c>
      <c r="R87" s="84" t="s">
        <v>2411</v>
      </c>
      <c r="S87" s="84" t="s">
        <v>371</v>
      </c>
      <c r="T87" s="84">
        <v>1</v>
      </c>
      <c r="U87" s="90">
        <v>6178.1</v>
      </c>
      <c r="V87" s="84">
        <v>834.44</v>
      </c>
      <c r="W87" s="84">
        <v>5343.66</v>
      </c>
      <c r="X87" s="91" t="s">
        <v>2407</v>
      </c>
      <c r="Y87" s="89">
        <f t="shared" si="5"/>
        <v>6178.1</v>
      </c>
      <c r="Z87" s="84">
        <f t="shared" si="6"/>
        <v>2019</v>
      </c>
      <c r="AA87" s="92">
        <f t="shared" si="7"/>
        <v>43586</v>
      </c>
      <c r="AB87" s="89">
        <f t="shared" si="8"/>
        <v>6178.1</v>
      </c>
      <c r="AC87" s="84" t="str">
        <f t="shared" si="9"/>
        <v>39204</v>
      </c>
    </row>
    <row r="88" spans="1:29" ht="15" x14ac:dyDescent="0.25">
      <c r="A88" s="84" t="s">
        <v>2520</v>
      </c>
      <c r="B88" s="84">
        <v>258058</v>
      </c>
      <c r="C88" s="84" t="s">
        <v>359</v>
      </c>
      <c r="D88" s="84" t="s">
        <v>360</v>
      </c>
      <c r="E88" s="84" t="s">
        <v>928</v>
      </c>
      <c r="F88" s="84" t="s">
        <v>401</v>
      </c>
      <c r="G88" s="92">
        <v>32143</v>
      </c>
      <c r="H88" s="84" t="s">
        <v>363</v>
      </c>
      <c r="I88" s="84" t="s">
        <v>929</v>
      </c>
      <c r="J88" s="84" t="s">
        <v>365</v>
      </c>
      <c r="K88" s="84">
        <v>2392</v>
      </c>
      <c r="L88" s="84" t="s">
        <v>366</v>
      </c>
      <c r="M88" s="92">
        <v>32143</v>
      </c>
      <c r="N88" s="84" t="s">
        <v>2521</v>
      </c>
      <c r="O88" s="84" t="s">
        <v>931</v>
      </c>
      <c r="P88" s="84" t="s">
        <v>2522</v>
      </c>
      <c r="Q88" s="94" t="s">
        <v>925</v>
      </c>
      <c r="R88" s="84" t="s">
        <v>2523</v>
      </c>
      <c r="S88" s="84" t="s">
        <v>371</v>
      </c>
      <c r="T88" s="84">
        <v>1</v>
      </c>
      <c r="U88" s="90">
        <v>6252.55</v>
      </c>
      <c r="V88" s="84">
        <v>8532.9699999999993</v>
      </c>
      <c r="W88" s="84">
        <v>-2280.42</v>
      </c>
      <c r="X88" s="96" t="s">
        <v>2520</v>
      </c>
      <c r="Y88" s="89">
        <f t="shared" si="5"/>
        <v>6252.55</v>
      </c>
      <c r="Z88" s="84">
        <f t="shared" si="6"/>
        <v>1988</v>
      </c>
      <c r="AA88" s="92">
        <f t="shared" si="7"/>
        <v>32143</v>
      </c>
      <c r="AB88" s="89">
        <f t="shared" si="8"/>
        <v>6252.55</v>
      </c>
      <c r="AC88" s="84" t="str">
        <f t="shared" si="9"/>
        <v>39204</v>
      </c>
    </row>
    <row r="89" spans="1:29" ht="15" x14ac:dyDescent="0.25">
      <c r="A89" s="84" t="s">
        <v>1748</v>
      </c>
      <c r="B89" s="84">
        <v>203823</v>
      </c>
      <c r="C89" s="84" t="s">
        <v>399</v>
      </c>
      <c r="D89" s="84" t="s">
        <v>387</v>
      </c>
      <c r="E89" s="84" t="s">
        <v>400</v>
      </c>
      <c r="F89" s="84" t="s">
        <v>376</v>
      </c>
      <c r="G89" s="92">
        <v>33239</v>
      </c>
      <c r="H89" s="84" t="s">
        <v>402</v>
      </c>
      <c r="I89" s="84" t="s">
        <v>403</v>
      </c>
      <c r="J89" s="84" t="s">
        <v>392</v>
      </c>
      <c r="K89" s="84">
        <v>2392</v>
      </c>
      <c r="L89" s="84" t="s">
        <v>366</v>
      </c>
      <c r="M89" s="92">
        <v>33482</v>
      </c>
      <c r="N89" s="84" t="s">
        <v>1749</v>
      </c>
      <c r="O89" s="84" t="s">
        <v>405</v>
      </c>
      <c r="P89" s="84" t="s">
        <v>1750</v>
      </c>
      <c r="Q89" s="94" t="s">
        <v>1751</v>
      </c>
      <c r="R89" s="84" t="s">
        <v>1752</v>
      </c>
      <c r="S89" s="84" t="s">
        <v>371</v>
      </c>
      <c r="T89" s="84">
        <v>1</v>
      </c>
      <c r="U89" s="90">
        <v>6535.4000000000005</v>
      </c>
      <c r="V89" s="84">
        <v>5555.09</v>
      </c>
      <c r="W89" s="84">
        <v>980.31000000000006</v>
      </c>
      <c r="X89" s="96" t="s">
        <v>1748</v>
      </c>
      <c r="Y89" s="89">
        <f t="shared" si="5"/>
        <v>6535.4000000000005</v>
      </c>
      <c r="Z89" s="84">
        <f t="shared" si="6"/>
        <v>1991</v>
      </c>
      <c r="AA89" s="92">
        <f t="shared" si="7"/>
        <v>33482</v>
      </c>
      <c r="AB89" s="89">
        <f t="shared" si="8"/>
        <v>6535.4000000000005</v>
      </c>
      <c r="AC89" s="84" t="str">
        <f t="shared" si="9"/>
        <v>39204</v>
      </c>
    </row>
    <row r="90" spans="1:29" x14ac:dyDescent="0.15">
      <c r="A90" s="84" t="s">
        <v>897</v>
      </c>
      <c r="B90" s="84">
        <v>747694640</v>
      </c>
      <c r="C90" s="84" t="s">
        <v>399</v>
      </c>
      <c r="D90" s="84" t="s">
        <v>387</v>
      </c>
      <c r="E90" s="84" t="s">
        <v>400</v>
      </c>
      <c r="F90" s="84" t="s">
        <v>898</v>
      </c>
      <c r="G90" s="92">
        <v>44854</v>
      </c>
      <c r="H90" s="84" t="s">
        <v>402</v>
      </c>
      <c r="I90" s="84" t="s">
        <v>403</v>
      </c>
      <c r="J90" s="84" t="s">
        <v>392</v>
      </c>
      <c r="K90" s="84">
        <v>2392</v>
      </c>
      <c r="L90" s="84" t="s">
        <v>810</v>
      </c>
      <c r="M90" s="92">
        <v>44866</v>
      </c>
      <c r="O90" s="84" t="s">
        <v>405</v>
      </c>
      <c r="P90" s="84" t="s">
        <v>811</v>
      </c>
      <c r="Q90" s="84" t="s">
        <v>898</v>
      </c>
      <c r="R90" s="84" t="s">
        <v>899</v>
      </c>
      <c r="S90" s="84" t="s">
        <v>371</v>
      </c>
      <c r="T90" s="84">
        <v>2</v>
      </c>
      <c r="U90" s="90">
        <v>6694.1900000000005</v>
      </c>
      <c r="V90" s="84">
        <v>102.82000000000001</v>
      </c>
      <c r="W90" s="84">
        <v>6591.37</v>
      </c>
      <c r="X90" s="91" t="s">
        <v>897</v>
      </c>
      <c r="Y90" s="89">
        <f t="shared" si="5"/>
        <v>6694.1900000000005</v>
      </c>
      <c r="Z90" s="84">
        <f t="shared" si="6"/>
        <v>2022</v>
      </c>
      <c r="AA90" s="92">
        <f t="shared" si="7"/>
        <v>44866</v>
      </c>
      <c r="AB90" s="89">
        <f t="shared" si="8"/>
        <v>6694.1900000000005</v>
      </c>
      <c r="AC90" s="84" t="str">
        <f t="shared" si="9"/>
        <v>39204</v>
      </c>
    </row>
    <row r="91" spans="1:29" x14ac:dyDescent="0.15">
      <c r="A91" s="84" t="s">
        <v>2921</v>
      </c>
      <c r="B91" s="84">
        <v>747694633</v>
      </c>
      <c r="C91" s="84" t="s">
        <v>399</v>
      </c>
      <c r="D91" s="84" t="s">
        <v>387</v>
      </c>
      <c r="E91" s="84" t="s">
        <v>400</v>
      </c>
      <c r="F91" s="84" t="s">
        <v>2922</v>
      </c>
      <c r="G91" s="92">
        <v>44838</v>
      </c>
      <c r="H91" s="84" t="s">
        <v>402</v>
      </c>
      <c r="I91" s="84" t="s">
        <v>403</v>
      </c>
      <c r="J91" s="84" t="s">
        <v>392</v>
      </c>
      <c r="K91" s="84">
        <v>2392</v>
      </c>
      <c r="L91" s="84" t="s">
        <v>810</v>
      </c>
      <c r="M91" s="92">
        <v>44866</v>
      </c>
      <c r="O91" s="84" t="s">
        <v>405</v>
      </c>
      <c r="P91" s="84" t="s">
        <v>811</v>
      </c>
      <c r="Q91" s="84" t="s">
        <v>2922</v>
      </c>
      <c r="R91" s="84" t="s">
        <v>2923</v>
      </c>
      <c r="S91" s="84" t="s">
        <v>371</v>
      </c>
      <c r="T91" s="84">
        <v>2</v>
      </c>
      <c r="U91" s="90">
        <v>6694.1900000000005</v>
      </c>
      <c r="V91" s="84">
        <v>102.82000000000001</v>
      </c>
      <c r="W91" s="84">
        <v>6591.37</v>
      </c>
      <c r="X91" s="91" t="s">
        <v>2921</v>
      </c>
      <c r="Y91" s="89">
        <f t="shared" si="5"/>
        <v>6694.1900000000005</v>
      </c>
      <c r="Z91" s="84">
        <f t="shared" si="6"/>
        <v>2022</v>
      </c>
      <c r="AA91" s="92">
        <f t="shared" si="7"/>
        <v>44866</v>
      </c>
      <c r="AB91" s="89">
        <f t="shared" si="8"/>
        <v>6694.1900000000005</v>
      </c>
      <c r="AC91" s="84" t="str">
        <f t="shared" si="9"/>
        <v>39204</v>
      </c>
    </row>
    <row r="92" spans="1:29" x14ac:dyDescent="0.15">
      <c r="A92" s="84" t="s">
        <v>2134</v>
      </c>
      <c r="B92" s="84">
        <v>397243932</v>
      </c>
      <c r="C92" s="84" t="s">
        <v>563</v>
      </c>
      <c r="D92" s="84" t="s">
        <v>443</v>
      </c>
      <c r="E92" s="84" t="s">
        <v>564</v>
      </c>
      <c r="F92" s="84" t="s">
        <v>2135</v>
      </c>
      <c r="G92" s="92">
        <v>43964</v>
      </c>
      <c r="H92" s="84" t="s">
        <v>566</v>
      </c>
      <c r="I92" s="84" t="s">
        <v>567</v>
      </c>
      <c r="J92" s="84" t="s">
        <v>448</v>
      </c>
      <c r="K92" s="84">
        <v>2392</v>
      </c>
      <c r="L92" s="84" t="s">
        <v>810</v>
      </c>
      <c r="M92" s="92">
        <v>44197</v>
      </c>
      <c r="O92" s="84" t="s">
        <v>569</v>
      </c>
      <c r="P92" s="84" t="s">
        <v>770</v>
      </c>
      <c r="Q92" s="84" t="s">
        <v>2135</v>
      </c>
      <c r="R92" s="84" t="s">
        <v>2136</v>
      </c>
      <c r="S92" s="84" t="s">
        <v>371</v>
      </c>
      <c r="T92" s="84">
        <v>4</v>
      </c>
      <c r="U92" s="90">
        <v>6723.03</v>
      </c>
      <c r="V92" s="84">
        <v>520.33000000000004</v>
      </c>
      <c r="W92" s="84">
        <v>6202.7</v>
      </c>
      <c r="X92" s="91" t="s">
        <v>2134</v>
      </c>
      <c r="Y92" s="89">
        <f t="shared" si="5"/>
        <v>6723.03</v>
      </c>
      <c r="Z92" s="84">
        <f t="shared" si="6"/>
        <v>2021</v>
      </c>
      <c r="AA92" s="92">
        <f t="shared" si="7"/>
        <v>44197</v>
      </c>
      <c r="AB92" s="89">
        <f t="shared" si="8"/>
        <v>6723.03</v>
      </c>
      <c r="AC92" s="84" t="str">
        <f t="shared" si="9"/>
        <v>39204</v>
      </c>
    </row>
    <row r="93" spans="1:29" x14ac:dyDescent="0.15">
      <c r="A93" s="84" t="s">
        <v>2062</v>
      </c>
      <c r="B93" s="84">
        <v>491134901</v>
      </c>
      <c r="C93" s="84" t="s">
        <v>511</v>
      </c>
      <c r="D93" s="84" t="s">
        <v>512</v>
      </c>
      <c r="E93" s="84" t="s">
        <v>647</v>
      </c>
      <c r="F93" s="84" t="s">
        <v>2063</v>
      </c>
      <c r="G93" s="92">
        <v>43661</v>
      </c>
      <c r="H93" s="84" t="s">
        <v>515</v>
      </c>
      <c r="I93" s="84" t="s">
        <v>648</v>
      </c>
      <c r="J93" s="84" t="s">
        <v>517</v>
      </c>
      <c r="K93" s="84">
        <v>2392</v>
      </c>
      <c r="L93" s="84" t="s">
        <v>366</v>
      </c>
      <c r="M93" s="92">
        <v>43647</v>
      </c>
      <c r="O93" s="84" t="s">
        <v>650</v>
      </c>
      <c r="P93" s="84" t="s">
        <v>730</v>
      </c>
      <c r="Q93" s="84" t="s">
        <v>2064</v>
      </c>
      <c r="R93" s="84" t="s">
        <v>2065</v>
      </c>
      <c r="S93" s="84" t="s">
        <v>371</v>
      </c>
      <c r="T93" s="84">
        <v>17</v>
      </c>
      <c r="U93" s="90">
        <v>7002.97</v>
      </c>
      <c r="V93" s="84">
        <v>6728.54</v>
      </c>
      <c r="W93" s="84">
        <v>274.43</v>
      </c>
      <c r="X93" s="91" t="s">
        <v>2062</v>
      </c>
      <c r="Y93" s="89">
        <f t="shared" si="5"/>
        <v>7002.97</v>
      </c>
      <c r="Z93" s="84">
        <f t="shared" si="6"/>
        <v>2019</v>
      </c>
      <c r="AA93" s="92">
        <f t="shared" si="7"/>
        <v>43647</v>
      </c>
      <c r="AB93" s="89">
        <f t="shared" si="8"/>
        <v>7002.97</v>
      </c>
      <c r="AC93" s="84" t="str">
        <f t="shared" si="9"/>
        <v>39201</v>
      </c>
    </row>
    <row r="94" spans="1:29" x14ac:dyDescent="0.15">
      <c r="A94" s="84" t="s">
        <v>1022</v>
      </c>
      <c r="B94" s="84">
        <v>27650368</v>
      </c>
      <c r="C94" s="84" t="s">
        <v>511</v>
      </c>
      <c r="D94" s="84" t="s">
        <v>512</v>
      </c>
      <c r="E94" s="84" t="s">
        <v>1023</v>
      </c>
      <c r="F94" s="84" t="s">
        <v>1024</v>
      </c>
      <c r="G94" s="92">
        <v>40855</v>
      </c>
      <c r="H94" s="84" t="s">
        <v>515</v>
      </c>
      <c r="I94" s="84" t="s">
        <v>1025</v>
      </c>
      <c r="J94" s="84" t="s">
        <v>517</v>
      </c>
      <c r="K94" s="84">
        <v>2392</v>
      </c>
      <c r="L94" s="84" t="s">
        <v>366</v>
      </c>
      <c r="M94" s="92">
        <v>40848</v>
      </c>
      <c r="N94" s="84" t="s">
        <v>1026</v>
      </c>
      <c r="O94" s="84" t="s">
        <v>1027</v>
      </c>
      <c r="P94" s="84" t="s">
        <v>488</v>
      </c>
      <c r="Q94" s="84" t="s">
        <v>1028</v>
      </c>
      <c r="R94" s="84" t="s">
        <v>1029</v>
      </c>
      <c r="S94" s="84" t="s">
        <v>371</v>
      </c>
      <c r="T94" s="84">
        <v>1</v>
      </c>
      <c r="U94" s="90">
        <v>7251.66</v>
      </c>
      <c r="V94" s="84">
        <v>-3989.2200000000003</v>
      </c>
      <c r="W94" s="84">
        <v>11240.880000000001</v>
      </c>
      <c r="X94" s="91" t="s">
        <v>1022</v>
      </c>
      <c r="Y94" s="89">
        <f t="shared" si="5"/>
        <v>7251.66</v>
      </c>
      <c r="Z94" s="84">
        <f t="shared" si="6"/>
        <v>2011</v>
      </c>
      <c r="AA94" s="92">
        <f t="shared" si="7"/>
        <v>40848</v>
      </c>
      <c r="AB94" s="89">
        <f t="shared" si="8"/>
        <v>7251.66</v>
      </c>
      <c r="AC94" s="84" t="str">
        <f t="shared" si="9"/>
        <v>39204</v>
      </c>
    </row>
    <row r="95" spans="1:29" x14ac:dyDescent="0.15">
      <c r="A95" s="84" t="s">
        <v>1897</v>
      </c>
      <c r="B95" s="84">
        <v>122669197</v>
      </c>
      <c r="C95" s="84" t="s">
        <v>386</v>
      </c>
      <c r="D95" s="84" t="s">
        <v>387</v>
      </c>
      <c r="E95" s="84" t="s">
        <v>400</v>
      </c>
      <c r="F95" s="84" t="s">
        <v>1898</v>
      </c>
      <c r="G95" s="92">
        <v>42713</v>
      </c>
      <c r="H95" s="84" t="s">
        <v>390</v>
      </c>
      <c r="I95" s="84" t="s">
        <v>403</v>
      </c>
      <c r="J95" s="84" t="s">
        <v>392</v>
      </c>
      <c r="K95" s="84">
        <v>2392</v>
      </c>
      <c r="L95" s="84" t="s">
        <v>366</v>
      </c>
      <c r="M95" s="92">
        <v>42705</v>
      </c>
      <c r="N95" s="84" t="s">
        <v>1899</v>
      </c>
      <c r="O95" s="84" t="s">
        <v>405</v>
      </c>
      <c r="P95" s="84" t="s">
        <v>612</v>
      </c>
      <c r="Q95" s="84" t="s">
        <v>1900</v>
      </c>
      <c r="R95" s="84" t="s">
        <v>1901</v>
      </c>
      <c r="S95" s="84" t="s">
        <v>371</v>
      </c>
      <c r="T95" s="84">
        <v>1</v>
      </c>
      <c r="U95" s="90">
        <v>7667.33</v>
      </c>
      <c r="V95" s="84">
        <v>3163.91</v>
      </c>
      <c r="W95" s="84">
        <v>4503.42</v>
      </c>
      <c r="X95" s="91" t="s">
        <v>1897</v>
      </c>
      <c r="Y95" s="89">
        <f t="shared" si="5"/>
        <v>7667.33</v>
      </c>
      <c r="Z95" s="84">
        <f t="shared" si="6"/>
        <v>2016</v>
      </c>
      <c r="AA95" s="92">
        <f t="shared" si="7"/>
        <v>42705</v>
      </c>
      <c r="AB95" s="89">
        <f t="shared" si="8"/>
        <v>7667.33</v>
      </c>
      <c r="AC95" s="84" t="str">
        <f t="shared" si="9"/>
        <v>39204</v>
      </c>
    </row>
    <row r="96" spans="1:29" x14ac:dyDescent="0.15">
      <c r="A96" s="84" t="s">
        <v>653</v>
      </c>
      <c r="B96" s="84">
        <v>166826386</v>
      </c>
      <c r="C96" s="84" t="s">
        <v>475</v>
      </c>
      <c r="D96" s="84" t="s">
        <v>476</v>
      </c>
      <c r="E96" s="84" t="s">
        <v>654</v>
      </c>
      <c r="F96" s="84" t="s">
        <v>655</v>
      </c>
      <c r="G96" s="92">
        <v>42704</v>
      </c>
      <c r="H96" s="84" t="s">
        <v>478</v>
      </c>
      <c r="I96" s="84" t="s">
        <v>656</v>
      </c>
      <c r="J96" s="84" t="s">
        <v>480</v>
      </c>
      <c r="K96" s="84">
        <v>2392</v>
      </c>
      <c r="L96" s="84" t="s">
        <v>366</v>
      </c>
      <c r="M96" s="92">
        <v>43009</v>
      </c>
      <c r="O96" s="84" t="s">
        <v>657</v>
      </c>
      <c r="P96" s="84" t="s">
        <v>612</v>
      </c>
      <c r="Q96" s="84" t="s">
        <v>658</v>
      </c>
      <c r="R96" s="84" t="s">
        <v>659</v>
      </c>
      <c r="S96" s="84" t="s">
        <v>371</v>
      </c>
      <c r="T96" s="84">
        <v>1</v>
      </c>
      <c r="U96" s="90">
        <v>7829.33</v>
      </c>
      <c r="V96" s="84">
        <v>1654.82</v>
      </c>
      <c r="W96" s="84">
        <v>6174.51</v>
      </c>
      <c r="X96" s="91" t="s">
        <v>653</v>
      </c>
      <c r="Y96" s="89">
        <f t="shared" si="5"/>
        <v>7829.33</v>
      </c>
      <c r="Z96" s="84">
        <f t="shared" si="6"/>
        <v>2017</v>
      </c>
      <c r="AA96" s="92">
        <f t="shared" si="7"/>
        <v>43009</v>
      </c>
      <c r="AB96" s="89">
        <f t="shared" si="8"/>
        <v>7829.33</v>
      </c>
      <c r="AC96" s="84" t="str">
        <f t="shared" si="9"/>
        <v>39204</v>
      </c>
    </row>
    <row r="97" spans="1:29" x14ac:dyDescent="0.15">
      <c r="A97" s="84" t="s">
        <v>3450</v>
      </c>
      <c r="B97" s="84">
        <v>166826389</v>
      </c>
      <c r="C97" s="84" t="s">
        <v>475</v>
      </c>
      <c r="D97" s="84" t="s">
        <v>476</v>
      </c>
      <c r="E97" s="84" t="s">
        <v>654</v>
      </c>
      <c r="F97" s="84" t="s">
        <v>3451</v>
      </c>
      <c r="G97" s="92">
        <v>42704</v>
      </c>
      <c r="H97" s="84" t="s">
        <v>478</v>
      </c>
      <c r="I97" s="84" t="s">
        <v>656</v>
      </c>
      <c r="J97" s="84" t="s">
        <v>480</v>
      </c>
      <c r="K97" s="84">
        <v>2392</v>
      </c>
      <c r="L97" s="84" t="s">
        <v>366</v>
      </c>
      <c r="M97" s="92">
        <v>43009</v>
      </c>
      <c r="O97" s="84" t="s">
        <v>657</v>
      </c>
      <c r="P97" s="84" t="s">
        <v>612</v>
      </c>
      <c r="Q97" s="84" t="s">
        <v>3452</v>
      </c>
      <c r="R97" s="84" t="s">
        <v>3453</v>
      </c>
      <c r="S97" s="84" t="s">
        <v>371</v>
      </c>
      <c r="T97" s="84">
        <v>1</v>
      </c>
      <c r="U97" s="90">
        <v>7829.33</v>
      </c>
      <c r="V97" s="84">
        <v>1654.82</v>
      </c>
      <c r="W97" s="84">
        <v>6174.51</v>
      </c>
      <c r="X97" s="91" t="s">
        <v>3450</v>
      </c>
      <c r="Y97" s="89">
        <f t="shared" si="5"/>
        <v>7829.33</v>
      </c>
      <c r="Z97" s="84">
        <f t="shared" si="6"/>
        <v>2017</v>
      </c>
      <c r="AA97" s="92">
        <f t="shared" si="7"/>
        <v>43009</v>
      </c>
      <c r="AB97" s="89">
        <f t="shared" si="8"/>
        <v>7829.33</v>
      </c>
      <c r="AC97" s="84" t="str">
        <f t="shared" si="9"/>
        <v>39204</v>
      </c>
    </row>
    <row r="98" spans="1:29" ht="15" x14ac:dyDescent="0.25">
      <c r="A98" s="84" t="s">
        <v>917</v>
      </c>
      <c r="B98" s="84">
        <v>255215</v>
      </c>
      <c r="C98" s="84" t="s">
        <v>399</v>
      </c>
      <c r="D98" s="84" t="s">
        <v>387</v>
      </c>
      <c r="E98" s="84" t="s">
        <v>400</v>
      </c>
      <c r="F98" s="84" t="s">
        <v>401</v>
      </c>
      <c r="G98" s="92">
        <v>35065</v>
      </c>
      <c r="H98" s="84" t="s">
        <v>402</v>
      </c>
      <c r="I98" s="84" t="s">
        <v>403</v>
      </c>
      <c r="J98" s="84" t="s">
        <v>392</v>
      </c>
      <c r="K98" s="84">
        <v>2392</v>
      </c>
      <c r="L98" s="84" t="s">
        <v>366</v>
      </c>
      <c r="M98" s="92">
        <v>35125</v>
      </c>
      <c r="N98" s="84" t="s">
        <v>918</v>
      </c>
      <c r="O98" s="84" t="s">
        <v>405</v>
      </c>
      <c r="P98" s="84" t="s">
        <v>919</v>
      </c>
      <c r="Q98" s="94" t="s">
        <v>920</v>
      </c>
      <c r="R98" s="84" t="s">
        <v>921</v>
      </c>
      <c r="S98" s="84" t="s">
        <v>371</v>
      </c>
      <c r="T98" s="84">
        <v>1</v>
      </c>
      <c r="U98" s="90">
        <v>8111.58</v>
      </c>
      <c r="V98" s="84">
        <v>6894.8</v>
      </c>
      <c r="W98" s="84">
        <v>1216.78</v>
      </c>
      <c r="X98" s="95" t="s">
        <v>917</v>
      </c>
      <c r="Y98" s="89">
        <f t="shared" si="5"/>
        <v>8111.58</v>
      </c>
      <c r="Z98" s="84">
        <f t="shared" si="6"/>
        <v>1996</v>
      </c>
      <c r="AA98" s="92">
        <f t="shared" si="7"/>
        <v>35125</v>
      </c>
      <c r="AB98" s="89">
        <f t="shared" si="8"/>
        <v>8111.58</v>
      </c>
      <c r="AC98" s="84" t="str">
        <f t="shared" si="9"/>
        <v>39204</v>
      </c>
    </row>
    <row r="99" spans="1:29" ht="15" x14ac:dyDescent="0.25">
      <c r="A99" s="84" t="s">
        <v>2202</v>
      </c>
      <c r="B99" s="84">
        <v>240706</v>
      </c>
      <c r="C99" s="84" t="s">
        <v>399</v>
      </c>
      <c r="D99" s="84" t="s">
        <v>387</v>
      </c>
      <c r="E99" s="84" t="s">
        <v>400</v>
      </c>
      <c r="F99" s="84" t="s">
        <v>401</v>
      </c>
      <c r="G99" s="92">
        <v>35065</v>
      </c>
      <c r="H99" s="84" t="s">
        <v>402</v>
      </c>
      <c r="I99" s="84" t="s">
        <v>403</v>
      </c>
      <c r="J99" s="84" t="s">
        <v>392</v>
      </c>
      <c r="K99" s="84">
        <v>2392</v>
      </c>
      <c r="L99" s="84" t="s">
        <v>366</v>
      </c>
      <c r="M99" s="92">
        <v>35125</v>
      </c>
      <c r="N99" s="84" t="s">
        <v>2203</v>
      </c>
      <c r="O99" s="84" t="s">
        <v>405</v>
      </c>
      <c r="P99" s="84" t="s">
        <v>919</v>
      </c>
      <c r="Q99" s="94" t="s">
        <v>920</v>
      </c>
      <c r="R99" s="84" t="s">
        <v>921</v>
      </c>
      <c r="S99" s="84" t="s">
        <v>371</v>
      </c>
      <c r="T99" s="84">
        <v>1</v>
      </c>
      <c r="U99" s="90">
        <v>8111.59</v>
      </c>
      <c r="V99" s="84">
        <v>6894.81</v>
      </c>
      <c r="W99" s="84">
        <v>1216.78</v>
      </c>
      <c r="X99" s="91" t="s">
        <v>2202</v>
      </c>
      <c r="Y99" s="89">
        <f t="shared" si="5"/>
        <v>8111.59</v>
      </c>
      <c r="Z99" s="84">
        <f t="shared" si="6"/>
        <v>1996</v>
      </c>
      <c r="AA99" s="92">
        <f t="shared" si="7"/>
        <v>35125</v>
      </c>
      <c r="AB99" s="89">
        <f t="shared" si="8"/>
        <v>8111.59</v>
      </c>
      <c r="AC99" s="84" t="str">
        <f t="shared" si="9"/>
        <v>39204</v>
      </c>
    </row>
    <row r="100" spans="1:29" ht="15" x14ac:dyDescent="0.25">
      <c r="A100" s="84" t="s">
        <v>2537</v>
      </c>
      <c r="B100" s="84">
        <v>236134</v>
      </c>
      <c r="C100" s="84" t="s">
        <v>797</v>
      </c>
      <c r="D100" s="84" t="s">
        <v>798</v>
      </c>
      <c r="E100" s="84" t="s">
        <v>1737</v>
      </c>
      <c r="F100" s="84" t="s">
        <v>401</v>
      </c>
      <c r="G100" s="92">
        <v>35796</v>
      </c>
      <c r="H100" s="84" t="s">
        <v>801</v>
      </c>
      <c r="I100" s="84" t="s">
        <v>1738</v>
      </c>
      <c r="J100" s="84" t="s">
        <v>803</v>
      </c>
      <c r="K100" s="84">
        <v>2392</v>
      </c>
      <c r="L100" s="84" t="s">
        <v>366</v>
      </c>
      <c r="M100" s="92">
        <v>35827</v>
      </c>
      <c r="N100" s="84" t="s">
        <v>2538</v>
      </c>
      <c r="O100" s="84" t="s">
        <v>1740</v>
      </c>
      <c r="P100" s="84" t="s">
        <v>924</v>
      </c>
      <c r="Q100" s="94" t="s">
        <v>2539</v>
      </c>
      <c r="R100" s="84" t="s">
        <v>2540</v>
      </c>
      <c r="S100" s="84" t="s">
        <v>371</v>
      </c>
      <c r="T100" s="84">
        <v>1</v>
      </c>
      <c r="U100" s="90">
        <v>8155.21</v>
      </c>
      <c r="V100" s="84">
        <v>7122.74</v>
      </c>
      <c r="W100" s="84">
        <v>1032.47</v>
      </c>
      <c r="X100" s="96" t="s">
        <v>2537</v>
      </c>
      <c r="Y100" s="89">
        <f t="shared" si="5"/>
        <v>8155.21</v>
      </c>
      <c r="Z100" s="84">
        <f t="shared" si="6"/>
        <v>1998</v>
      </c>
      <c r="AA100" s="92">
        <f t="shared" si="7"/>
        <v>35827</v>
      </c>
      <c r="AB100" s="89">
        <f t="shared" si="8"/>
        <v>8155.21</v>
      </c>
      <c r="AC100" s="84" t="str">
        <f t="shared" si="9"/>
        <v>39204</v>
      </c>
    </row>
    <row r="101" spans="1:29" x14ac:dyDescent="0.15">
      <c r="A101" s="84" t="s">
        <v>3338</v>
      </c>
      <c r="B101" s="84">
        <v>26005625</v>
      </c>
      <c r="C101" s="84" t="s">
        <v>475</v>
      </c>
      <c r="D101" s="84" t="s">
        <v>476</v>
      </c>
      <c r="E101" s="84" t="s">
        <v>697</v>
      </c>
      <c r="F101" s="84" t="s">
        <v>3339</v>
      </c>
      <c r="G101" s="92">
        <v>40370</v>
      </c>
      <c r="H101" s="84" t="s">
        <v>478</v>
      </c>
      <c r="I101" s="84" t="s">
        <v>699</v>
      </c>
      <c r="J101" s="84" t="s">
        <v>480</v>
      </c>
      <c r="K101" s="84">
        <v>2392</v>
      </c>
      <c r="L101" s="84" t="s">
        <v>366</v>
      </c>
      <c r="M101" s="92">
        <v>40360</v>
      </c>
      <c r="N101" s="84" t="s">
        <v>3340</v>
      </c>
      <c r="O101" s="84" t="s">
        <v>701</v>
      </c>
      <c r="P101" s="84" t="s">
        <v>369</v>
      </c>
      <c r="Q101" s="84" t="s">
        <v>3341</v>
      </c>
      <c r="R101" s="84" t="s">
        <v>3342</v>
      </c>
      <c r="S101" s="84" t="s">
        <v>371</v>
      </c>
      <c r="T101" s="84">
        <v>1</v>
      </c>
      <c r="U101" s="90">
        <v>8912.49</v>
      </c>
      <c r="V101" s="84">
        <v>5389.6500000000005</v>
      </c>
      <c r="W101" s="84">
        <v>3522.84</v>
      </c>
      <c r="X101" s="91" t="s">
        <v>3338</v>
      </c>
      <c r="Y101" s="89">
        <f t="shared" si="5"/>
        <v>8912.49</v>
      </c>
      <c r="Z101" s="84">
        <f t="shared" si="6"/>
        <v>2010</v>
      </c>
      <c r="AA101" s="92">
        <f t="shared" si="7"/>
        <v>40360</v>
      </c>
      <c r="AB101" s="89">
        <f t="shared" si="8"/>
        <v>8912.49</v>
      </c>
      <c r="AC101" s="84" t="str">
        <f t="shared" si="9"/>
        <v>39205</v>
      </c>
    </row>
    <row r="102" spans="1:29" x14ac:dyDescent="0.15">
      <c r="A102" s="84" t="s">
        <v>2415</v>
      </c>
      <c r="B102" s="84">
        <v>323941332</v>
      </c>
      <c r="C102" s="84" t="s">
        <v>410</v>
      </c>
      <c r="D102" s="84" t="s">
        <v>411</v>
      </c>
      <c r="E102" s="84" t="s">
        <v>412</v>
      </c>
      <c r="F102" s="84" t="s">
        <v>2416</v>
      </c>
      <c r="G102" s="92">
        <v>43677</v>
      </c>
      <c r="H102" s="84" t="s">
        <v>413</v>
      </c>
      <c r="I102" s="84" t="s">
        <v>414</v>
      </c>
      <c r="J102" s="84" t="s">
        <v>415</v>
      </c>
      <c r="K102" s="84">
        <v>2392</v>
      </c>
      <c r="L102" s="84" t="s">
        <v>366</v>
      </c>
      <c r="M102" s="92">
        <v>43647</v>
      </c>
      <c r="N102" s="84" t="s">
        <v>2417</v>
      </c>
      <c r="O102" s="84" t="s">
        <v>417</v>
      </c>
      <c r="P102" s="84" t="s">
        <v>730</v>
      </c>
      <c r="Q102" s="84" t="s">
        <v>2418</v>
      </c>
      <c r="R102" s="84" t="s">
        <v>2419</v>
      </c>
      <c r="S102" s="84" t="s">
        <v>371</v>
      </c>
      <c r="T102" s="84">
        <v>1</v>
      </c>
      <c r="U102" s="90">
        <v>9583.15</v>
      </c>
      <c r="V102" s="84">
        <v>859.17000000000007</v>
      </c>
      <c r="W102" s="84">
        <v>8723.98</v>
      </c>
      <c r="X102" s="91" t="s">
        <v>2415</v>
      </c>
      <c r="Y102" s="89">
        <f t="shared" si="5"/>
        <v>9583.15</v>
      </c>
      <c r="Z102" s="84">
        <f t="shared" si="6"/>
        <v>2019</v>
      </c>
      <c r="AA102" s="92">
        <f t="shared" si="7"/>
        <v>43647</v>
      </c>
      <c r="AB102" s="89">
        <f t="shared" si="8"/>
        <v>9583.15</v>
      </c>
      <c r="AC102" s="84" t="str">
        <f t="shared" si="9"/>
        <v>39204</v>
      </c>
    </row>
    <row r="103" spans="1:29" x14ac:dyDescent="0.15">
      <c r="A103" s="84" t="s">
        <v>948</v>
      </c>
      <c r="B103" s="84">
        <v>261374</v>
      </c>
      <c r="C103" s="84" t="s">
        <v>475</v>
      </c>
      <c r="D103" s="84" t="s">
        <v>476</v>
      </c>
      <c r="E103" s="84" t="s">
        <v>697</v>
      </c>
      <c r="F103" s="84" t="s">
        <v>949</v>
      </c>
      <c r="G103" s="92">
        <v>38353</v>
      </c>
      <c r="H103" s="84" t="s">
        <v>478</v>
      </c>
      <c r="I103" s="84" t="s">
        <v>699</v>
      </c>
      <c r="J103" s="84" t="s">
        <v>480</v>
      </c>
      <c r="K103" s="84">
        <v>2392</v>
      </c>
      <c r="L103" s="84" t="s">
        <v>366</v>
      </c>
      <c r="M103" s="92">
        <v>38657</v>
      </c>
      <c r="N103" s="84" t="s">
        <v>950</v>
      </c>
      <c r="O103" s="84" t="s">
        <v>701</v>
      </c>
      <c r="P103" s="84" t="s">
        <v>951</v>
      </c>
      <c r="Q103" s="84" t="s">
        <v>952</v>
      </c>
      <c r="R103" s="84" t="s">
        <v>953</v>
      </c>
      <c r="S103" s="84" t="s">
        <v>371</v>
      </c>
      <c r="T103" s="84">
        <v>1</v>
      </c>
      <c r="U103" s="90">
        <v>10202.86</v>
      </c>
      <c r="V103" s="84">
        <v>7180.38</v>
      </c>
      <c r="W103" s="84">
        <v>3022.48</v>
      </c>
      <c r="X103" s="91" t="s">
        <v>948</v>
      </c>
      <c r="Y103" s="89">
        <f t="shared" si="5"/>
        <v>10202.86</v>
      </c>
      <c r="Z103" s="84">
        <f t="shared" si="6"/>
        <v>2005</v>
      </c>
      <c r="AA103" s="92">
        <f t="shared" si="7"/>
        <v>38657</v>
      </c>
      <c r="AB103" s="89">
        <f t="shared" si="8"/>
        <v>10202.86</v>
      </c>
      <c r="AC103" s="84" t="str">
        <f t="shared" si="9"/>
        <v>39205</v>
      </c>
    </row>
    <row r="104" spans="1:29" x14ac:dyDescent="0.15">
      <c r="A104" s="84" t="s">
        <v>1811</v>
      </c>
      <c r="B104" s="84">
        <v>39461809</v>
      </c>
      <c r="C104" s="84" t="s">
        <v>475</v>
      </c>
      <c r="D104" s="84" t="s">
        <v>476</v>
      </c>
      <c r="E104" s="84" t="s">
        <v>654</v>
      </c>
      <c r="F104" s="84" t="s">
        <v>1783</v>
      </c>
      <c r="G104" s="92">
        <v>41306</v>
      </c>
      <c r="H104" s="84" t="s">
        <v>478</v>
      </c>
      <c r="I104" s="84" t="s">
        <v>656</v>
      </c>
      <c r="J104" s="84" t="s">
        <v>480</v>
      </c>
      <c r="K104" s="84">
        <v>2392</v>
      </c>
      <c r="L104" s="84" t="s">
        <v>366</v>
      </c>
      <c r="M104" s="92">
        <v>41306</v>
      </c>
      <c r="N104" s="84" t="s">
        <v>1811</v>
      </c>
      <c r="O104" s="84" t="s">
        <v>657</v>
      </c>
      <c r="P104" s="84" t="s">
        <v>503</v>
      </c>
      <c r="Q104" s="84" t="s">
        <v>1812</v>
      </c>
      <c r="R104" s="84" t="s">
        <v>1813</v>
      </c>
      <c r="S104" s="84" t="s">
        <v>371</v>
      </c>
      <c r="T104" s="84">
        <v>1</v>
      </c>
      <c r="U104" s="90">
        <v>11209.94</v>
      </c>
      <c r="V104" s="84">
        <v>3534.65</v>
      </c>
      <c r="W104" s="84">
        <v>7675.29</v>
      </c>
      <c r="X104" s="91" t="s">
        <v>1811</v>
      </c>
      <c r="Y104" s="89">
        <f t="shared" si="5"/>
        <v>11209.94</v>
      </c>
      <c r="Z104" s="84">
        <f t="shared" si="6"/>
        <v>2013</v>
      </c>
      <c r="AA104" s="92">
        <f t="shared" si="7"/>
        <v>41306</v>
      </c>
      <c r="AB104" s="89">
        <f t="shared" si="8"/>
        <v>11209.94</v>
      </c>
      <c r="AC104" s="84" t="str">
        <f t="shared" si="9"/>
        <v>39204</v>
      </c>
    </row>
    <row r="105" spans="1:29" x14ac:dyDescent="0.15">
      <c r="A105" s="84" t="s">
        <v>838</v>
      </c>
      <c r="B105" s="84">
        <v>479992654</v>
      </c>
      <c r="C105" s="84" t="s">
        <v>422</v>
      </c>
      <c r="D105" s="84" t="s">
        <v>423</v>
      </c>
      <c r="E105" s="84" t="s">
        <v>424</v>
      </c>
      <c r="F105" s="84" t="s">
        <v>839</v>
      </c>
      <c r="G105" s="92">
        <v>44209</v>
      </c>
      <c r="H105" s="84" t="s">
        <v>425</v>
      </c>
      <c r="I105" s="84" t="s">
        <v>426</v>
      </c>
      <c r="J105" s="84" t="s">
        <v>427</v>
      </c>
      <c r="K105" s="84">
        <v>2392</v>
      </c>
      <c r="L105" s="84" t="s">
        <v>366</v>
      </c>
      <c r="M105" s="92">
        <v>44197</v>
      </c>
      <c r="N105" s="84" t="s">
        <v>840</v>
      </c>
      <c r="O105" s="84" t="s">
        <v>429</v>
      </c>
      <c r="P105" s="84" t="s">
        <v>793</v>
      </c>
      <c r="Q105" s="84" t="s">
        <v>841</v>
      </c>
      <c r="R105" s="84" t="s">
        <v>842</v>
      </c>
      <c r="S105" s="84" t="s">
        <v>371</v>
      </c>
      <c r="T105" s="84">
        <v>1</v>
      </c>
      <c r="U105" s="90">
        <v>11706.41</v>
      </c>
      <c r="V105" s="84">
        <v>547.18000000000006</v>
      </c>
      <c r="W105" s="84">
        <v>11159.23</v>
      </c>
      <c r="X105" s="91" t="s">
        <v>838</v>
      </c>
      <c r="Y105" s="89">
        <f t="shared" si="5"/>
        <v>11706.41</v>
      </c>
      <c r="Z105" s="84">
        <f t="shared" si="6"/>
        <v>2021</v>
      </c>
      <c r="AA105" s="92">
        <f t="shared" si="7"/>
        <v>44197</v>
      </c>
      <c r="AB105" s="89">
        <f t="shared" si="8"/>
        <v>11706.41</v>
      </c>
      <c r="AC105" s="84" t="str">
        <f t="shared" si="9"/>
        <v>39204</v>
      </c>
    </row>
    <row r="106" spans="1:29" x14ac:dyDescent="0.15">
      <c r="A106" s="84" t="s">
        <v>2664</v>
      </c>
      <c r="B106" s="84">
        <v>208960161</v>
      </c>
      <c r="C106" s="84" t="s">
        <v>984</v>
      </c>
      <c r="D106" s="84" t="s">
        <v>476</v>
      </c>
      <c r="E106" s="84" t="s">
        <v>654</v>
      </c>
      <c r="F106" s="84" t="s">
        <v>2665</v>
      </c>
      <c r="G106" s="92">
        <v>43080</v>
      </c>
      <c r="H106" s="84" t="s">
        <v>985</v>
      </c>
      <c r="I106" s="84" t="s">
        <v>656</v>
      </c>
      <c r="J106" s="84" t="s">
        <v>480</v>
      </c>
      <c r="K106" s="84">
        <v>2392</v>
      </c>
      <c r="L106" s="84" t="s">
        <v>366</v>
      </c>
      <c r="M106" s="92">
        <v>43101</v>
      </c>
      <c r="O106" s="84" t="s">
        <v>657</v>
      </c>
      <c r="P106" s="84" t="s">
        <v>663</v>
      </c>
      <c r="Q106" s="84" t="s">
        <v>2666</v>
      </c>
      <c r="R106" s="84" t="s">
        <v>2667</v>
      </c>
      <c r="S106" s="84" t="s">
        <v>371</v>
      </c>
      <c r="T106" s="84">
        <v>1</v>
      </c>
      <c r="U106" s="90">
        <v>11719.880000000001</v>
      </c>
      <c r="V106" s="84">
        <v>2071.4299999999998</v>
      </c>
      <c r="W106" s="84">
        <v>9648.4500000000007</v>
      </c>
      <c r="X106" s="91" t="s">
        <v>2664</v>
      </c>
      <c r="Y106" s="89">
        <f t="shared" si="5"/>
        <v>11719.880000000001</v>
      </c>
      <c r="Z106" s="84">
        <f t="shared" si="6"/>
        <v>2018</v>
      </c>
      <c r="AA106" s="92">
        <f t="shared" si="7"/>
        <v>43101</v>
      </c>
      <c r="AB106" s="89">
        <f t="shared" si="8"/>
        <v>11719.880000000001</v>
      </c>
      <c r="AC106" s="84" t="str">
        <f t="shared" si="9"/>
        <v>39204</v>
      </c>
    </row>
    <row r="107" spans="1:29" x14ac:dyDescent="0.15">
      <c r="A107" s="84" t="s">
        <v>2555</v>
      </c>
      <c r="B107" s="84">
        <v>24929746</v>
      </c>
      <c r="C107" s="84" t="s">
        <v>758</v>
      </c>
      <c r="D107" s="84" t="s">
        <v>443</v>
      </c>
      <c r="E107" s="84" t="s">
        <v>444</v>
      </c>
      <c r="F107" s="84" t="s">
        <v>2556</v>
      </c>
      <c r="G107" s="92">
        <v>39961</v>
      </c>
      <c r="H107" s="84" t="s">
        <v>760</v>
      </c>
      <c r="I107" s="84" t="s">
        <v>447</v>
      </c>
      <c r="J107" s="84" t="s">
        <v>448</v>
      </c>
      <c r="K107" s="84">
        <v>2392</v>
      </c>
      <c r="L107" s="84" t="s">
        <v>366</v>
      </c>
      <c r="M107" s="92">
        <v>39934</v>
      </c>
      <c r="N107" s="84" t="s">
        <v>2557</v>
      </c>
      <c r="O107" s="84" t="s">
        <v>450</v>
      </c>
      <c r="P107" s="84" t="s">
        <v>1011</v>
      </c>
      <c r="Q107" s="84" t="s">
        <v>2558</v>
      </c>
      <c r="R107" s="84" t="s">
        <v>2559</v>
      </c>
      <c r="S107" s="84" t="s">
        <v>371</v>
      </c>
      <c r="T107" s="84">
        <v>13</v>
      </c>
      <c r="U107" s="90">
        <v>14770.56</v>
      </c>
      <c r="V107" s="84">
        <v>9045.42</v>
      </c>
      <c r="W107" s="84">
        <v>5725.14</v>
      </c>
      <c r="X107" s="91" t="s">
        <v>2555</v>
      </c>
      <c r="Y107" s="89">
        <f t="shared" si="5"/>
        <v>14770.56</v>
      </c>
      <c r="Z107" s="84">
        <f t="shared" si="6"/>
        <v>2009</v>
      </c>
      <c r="AA107" s="92">
        <f t="shared" si="7"/>
        <v>39934</v>
      </c>
      <c r="AB107" s="89">
        <f t="shared" si="8"/>
        <v>14770.56</v>
      </c>
      <c r="AC107" s="84" t="str">
        <f t="shared" si="9"/>
        <v>39201</v>
      </c>
    </row>
    <row r="108" spans="1:29" x14ac:dyDescent="0.15">
      <c r="A108" s="84" t="s">
        <v>958</v>
      </c>
      <c r="B108" s="84">
        <v>239819</v>
      </c>
      <c r="C108" s="84" t="s">
        <v>541</v>
      </c>
      <c r="D108" s="84" t="s">
        <v>542</v>
      </c>
      <c r="E108" s="84" t="s">
        <v>959</v>
      </c>
      <c r="F108" s="84" t="s">
        <v>434</v>
      </c>
      <c r="G108" s="92">
        <v>39083</v>
      </c>
      <c r="H108" s="84" t="s">
        <v>545</v>
      </c>
      <c r="I108" s="84" t="s">
        <v>960</v>
      </c>
      <c r="J108" s="84" t="s">
        <v>547</v>
      </c>
      <c r="K108" s="84">
        <v>2392</v>
      </c>
      <c r="L108" s="84" t="s">
        <v>366</v>
      </c>
      <c r="M108" s="92">
        <v>39173</v>
      </c>
      <c r="N108" s="84" t="s">
        <v>961</v>
      </c>
      <c r="O108" s="84" t="s">
        <v>962</v>
      </c>
      <c r="P108" s="84" t="s">
        <v>963</v>
      </c>
      <c r="Q108" s="84" t="s">
        <v>964</v>
      </c>
      <c r="R108" s="84" t="s">
        <v>965</v>
      </c>
      <c r="S108" s="84" t="s">
        <v>371</v>
      </c>
      <c r="T108" s="84">
        <v>1</v>
      </c>
      <c r="U108" s="90">
        <v>15377.33</v>
      </c>
      <c r="V108" s="84">
        <v>28433.100000000002</v>
      </c>
      <c r="W108" s="84">
        <v>-13055.77</v>
      </c>
      <c r="X108" s="91" t="s">
        <v>958</v>
      </c>
      <c r="Y108" s="89">
        <f t="shared" si="5"/>
        <v>15377.33</v>
      </c>
      <c r="Z108" s="84">
        <f t="shared" si="6"/>
        <v>2007</v>
      </c>
      <c r="AA108" s="92">
        <f t="shared" si="7"/>
        <v>39173</v>
      </c>
      <c r="AB108" s="89">
        <f t="shared" si="8"/>
        <v>15377.33</v>
      </c>
      <c r="AC108" s="84" t="str">
        <f t="shared" si="9"/>
        <v>39201</v>
      </c>
    </row>
    <row r="109" spans="1:29" ht="15" x14ac:dyDescent="0.25">
      <c r="A109" s="84" t="s">
        <v>2211</v>
      </c>
      <c r="B109" s="84">
        <v>251674</v>
      </c>
      <c r="C109" s="84" t="s">
        <v>442</v>
      </c>
      <c r="D109" s="84" t="s">
        <v>443</v>
      </c>
      <c r="E109" s="84" t="s">
        <v>564</v>
      </c>
      <c r="F109" s="84" t="s">
        <v>401</v>
      </c>
      <c r="G109" s="92">
        <v>34335</v>
      </c>
      <c r="H109" s="84" t="s">
        <v>446</v>
      </c>
      <c r="I109" s="84" t="s">
        <v>567</v>
      </c>
      <c r="J109" s="84" t="s">
        <v>448</v>
      </c>
      <c r="K109" s="84">
        <v>2392</v>
      </c>
      <c r="L109" s="84" t="s">
        <v>366</v>
      </c>
      <c r="M109" s="92">
        <v>34425</v>
      </c>
      <c r="N109" s="84" t="s">
        <v>2212</v>
      </c>
      <c r="O109" s="84" t="s">
        <v>569</v>
      </c>
      <c r="P109" s="84" t="s">
        <v>430</v>
      </c>
      <c r="Q109" s="94" t="s">
        <v>2213</v>
      </c>
      <c r="R109" s="84" t="s">
        <v>2214</v>
      </c>
      <c r="S109" s="84" t="s">
        <v>371</v>
      </c>
      <c r="T109" s="84">
        <v>1</v>
      </c>
      <c r="U109" s="90">
        <v>15689.6</v>
      </c>
      <c r="V109" s="84">
        <v>12168.59</v>
      </c>
      <c r="W109" s="84">
        <v>3521.01</v>
      </c>
      <c r="X109" s="96" t="s">
        <v>2211</v>
      </c>
      <c r="Y109" s="89">
        <f t="shared" si="5"/>
        <v>15689.6</v>
      </c>
      <c r="Z109" s="84">
        <f t="shared" si="6"/>
        <v>1994</v>
      </c>
      <c r="AA109" s="92">
        <f t="shared" si="7"/>
        <v>34425</v>
      </c>
      <c r="AB109" s="89">
        <f t="shared" si="8"/>
        <v>15689.6</v>
      </c>
      <c r="AC109" s="84" t="str">
        <f t="shared" si="9"/>
        <v>39204</v>
      </c>
    </row>
    <row r="110" spans="1:29" ht="15" x14ac:dyDescent="0.25">
      <c r="A110" s="84" t="s">
        <v>3317</v>
      </c>
      <c r="B110" s="84">
        <v>237060</v>
      </c>
      <c r="C110" s="84" t="s">
        <v>442</v>
      </c>
      <c r="D110" s="84" t="s">
        <v>443</v>
      </c>
      <c r="E110" s="84" t="s">
        <v>564</v>
      </c>
      <c r="F110" s="84" t="s">
        <v>401</v>
      </c>
      <c r="G110" s="92">
        <v>34335</v>
      </c>
      <c r="H110" s="84" t="s">
        <v>446</v>
      </c>
      <c r="I110" s="84" t="s">
        <v>567</v>
      </c>
      <c r="J110" s="84" t="s">
        <v>448</v>
      </c>
      <c r="K110" s="84">
        <v>2392</v>
      </c>
      <c r="L110" s="84" t="s">
        <v>366</v>
      </c>
      <c r="M110" s="92">
        <v>34425</v>
      </c>
      <c r="N110" s="84" t="s">
        <v>3318</v>
      </c>
      <c r="O110" s="84" t="s">
        <v>569</v>
      </c>
      <c r="P110" s="84" t="s">
        <v>430</v>
      </c>
      <c r="Q110" s="94" t="s">
        <v>3319</v>
      </c>
      <c r="R110" s="84" t="s">
        <v>2214</v>
      </c>
      <c r="S110" s="84" t="s">
        <v>371</v>
      </c>
      <c r="T110" s="84">
        <v>1</v>
      </c>
      <c r="U110" s="90">
        <v>15689.64</v>
      </c>
      <c r="V110" s="84">
        <v>12168.62</v>
      </c>
      <c r="W110" s="84">
        <v>3521.02</v>
      </c>
      <c r="X110" s="96" t="s">
        <v>3317</v>
      </c>
      <c r="Y110" s="89">
        <f t="shared" si="5"/>
        <v>15689.64</v>
      </c>
      <c r="Z110" s="84">
        <f t="shared" si="6"/>
        <v>1994</v>
      </c>
      <c r="AA110" s="92">
        <f t="shared" si="7"/>
        <v>34425</v>
      </c>
      <c r="AB110" s="89">
        <f t="shared" si="8"/>
        <v>15689.64</v>
      </c>
      <c r="AC110" s="84" t="str">
        <f t="shared" si="9"/>
        <v>39204</v>
      </c>
    </row>
    <row r="111" spans="1:29" x14ac:dyDescent="0.15">
      <c r="A111" s="84" t="s">
        <v>1008</v>
      </c>
      <c r="B111" s="84">
        <v>24920410</v>
      </c>
      <c r="C111" s="84" t="s">
        <v>616</v>
      </c>
      <c r="D111" s="84" t="s">
        <v>387</v>
      </c>
      <c r="E111" s="84" t="s">
        <v>388</v>
      </c>
      <c r="F111" s="84" t="s">
        <v>1009</v>
      </c>
      <c r="G111" s="92">
        <v>39946</v>
      </c>
      <c r="H111" s="84" t="s">
        <v>618</v>
      </c>
      <c r="I111" s="84" t="s">
        <v>391</v>
      </c>
      <c r="J111" s="84" t="s">
        <v>392</v>
      </c>
      <c r="K111" s="84">
        <v>2392</v>
      </c>
      <c r="L111" s="84" t="s">
        <v>366</v>
      </c>
      <c r="M111" s="92">
        <v>39934</v>
      </c>
      <c r="N111" s="84" t="s">
        <v>1010</v>
      </c>
      <c r="O111" s="84" t="s">
        <v>394</v>
      </c>
      <c r="P111" s="84" t="s">
        <v>1011</v>
      </c>
      <c r="Q111" s="84" t="s">
        <v>1012</v>
      </c>
      <c r="R111" s="84" t="s">
        <v>1013</v>
      </c>
      <c r="S111" s="84" t="s">
        <v>371</v>
      </c>
      <c r="T111" s="84">
        <v>1</v>
      </c>
      <c r="U111" s="90">
        <v>16293.59</v>
      </c>
      <c r="V111" s="84">
        <v>14501.28</v>
      </c>
      <c r="W111" s="84">
        <v>1792.31</v>
      </c>
      <c r="X111" s="91" t="s">
        <v>1008</v>
      </c>
      <c r="Y111" s="89">
        <f t="shared" si="5"/>
        <v>16293.59</v>
      </c>
      <c r="Z111" s="84">
        <f t="shared" si="6"/>
        <v>2009</v>
      </c>
      <c r="AA111" s="92">
        <f t="shared" si="7"/>
        <v>39934</v>
      </c>
      <c r="AB111" s="89">
        <f t="shared" si="8"/>
        <v>16293.59</v>
      </c>
      <c r="AC111" s="84" t="str">
        <f t="shared" si="9"/>
        <v>39201</v>
      </c>
    </row>
    <row r="112" spans="1:29" x14ac:dyDescent="0.15">
      <c r="A112" s="84" t="s">
        <v>3083</v>
      </c>
      <c r="B112" s="84">
        <v>259292788</v>
      </c>
      <c r="C112" s="84" t="s">
        <v>774</v>
      </c>
      <c r="D112" s="84" t="s">
        <v>775</v>
      </c>
      <c r="E112" s="84" t="s">
        <v>776</v>
      </c>
      <c r="F112" s="84" t="s">
        <v>3084</v>
      </c>
      <c r="G112" s="92">
        <v>43110</v>
      </c>
      <c r="H112" s="84" t="s">
        <v>778</v>
      </c>
      <c r="I112" s="84" t="s">
        <v>779</v>
      </c>
      <c r="J112" s="84" t="s">
        <v>780</v>
      </c>
      <c r="K112" s="84">
        <v>2392</v>
      </c>
      <c r="L112" s="84" t="s">
        <v>366</v>
      </c>
      <c r="M112" s="92">
        <v>43101</v>
      </c>
      <c r="N112" s="84" t="s">
        <v>3083</v>
      </c>
      <c r="O112" s="84" t="s">
        <v>782</v>
      </c>
      <c r="P112" s="84" t="s">
        <v>685</v>
      </c>
      <c r="Q112" s="84" t="s">
        <v>3085</v>
      </c>
      <c r="R112" s="84" t="s">
        <v>3086</v>
      </c>
      <c r="S112" s="84" t="s">
        <v>371</v>
      </c>
      <c r="T112" s="84">
        <v>1</v>
      </c>
      <c r="U112" s="90">
        <v>17106.010000000002</v>
      </c>
      <c r="V112" s="84">
        <v>2788.7400000000002</v>
      </c>
      <c r="W112" s="84">
        <v>14317.27</v>
      </c>
      <c r="X112" s="91" t="s">
        <v>3083</v>
      </c>
      <c r="Y112" s="89">
        <f t="shared" si="5"/>
        <v>17106.010000000002</v>
      </c>
      <c r="Z112" s="84">
        <f t="shared" si="6"/>
        <v>2018</v>
      </c>
      <c r="AA112" s="92">
        <f t="shared" si="7"/>
        <v>43101</v>
      </c>
      <c r="AB112" s="89">
        <f t="shared" si="8"/>
        <v>17106.010000000002</v>
      </c>
      <c r="AC112" s="84" t="str">
        <f t="shared" si="9"/>
        <v>39204</v>
      </c>
    </row>
    <row r="113" spans="1:29" ht="15" x14ac:dyDescent="0.25">
      <c r="A113" s="84" t="s">
        <v>1760</v>
      </c>
      <c r="B113" s="84">
        <v>225078</v>
      </c>
      <c r="C113" s="84" t="s">
        <v>399</v>
      </c>
      <c r="D113" s="84" t="s">
        <v>387</v>
      </c>
      <c r="E113" s="84" t="s">
        <v>388</v>
      </c>
      <c r="F113" s="84" t="s">
        <v>434</v>
      </c>
      <c r="G113" s="92">
        <v>36892</v>
      </c>
      <c r="H113" s="84" t="s">
        <v>402</v>
      </c>
      <c r="I113" s="84" t="s">
        <v>391</v>
      </c>
      <c r="J113" s="84" t="s">
        <v>392</v>
      </c>
      <c r="K113" s="84">
        <v>2392</v>
      </c>
      <c r="L113" s="84" t="s">
        <v>366</v>
      </c>
      <c r="M113" s="92">
        <v>37104</v>
      </c>
      <c r="N113" s="93" t="s">
        <v>1761</v>
      </c>
      <c r="O113" s="84" t="s">
        <v>394</v>
      </c>
      <c r="P113" s="84" t="s">
        <v>1361</v>
      </c>
      <c r="Q113" s="94" t="s">
        <v>1762</v>
      </c>
      <c r="R113" s="84" t="s">
        <v>498</v>
      </c>
      <c r="S113" s="84" t="s">
        <v>371</v>
      </c>
      <c r="T113" s="84">
        <v>1</v>
      </c>
      <c r="U113" s="90">
        <v>17443.420000000002</v>
      </c>
      <c r="V113" s="84">
        <v>15524.64</v>
      </c>
      <c r="W113" s="84">
        <v>1918.78</v>
      </c>
      <c r="X113" s="91" t="s">
        <v>1760</v>
      </c>
      <c r="Y113" s="89">
        <f t="shared" si="5"/>
        <v>17443.420000000002</v>
      </c>
      <c r="Z113" s="84">
        <f t="shared" si="6"/>
        <v>2001</v>
      </c>
      <c r="AA113" s="92">
        <f t="shared" si="7"/>
        <v>37104</v>
      </c>
      <c r="AB113" s="89">
        <f t="shared" si="8"/>
        <v>17443.420000000002</v>
      </c>
      <c r="AC113" s="84" t="str">
        <f t="shared" si="9"/>
        <v>39201</v>
      </c>
    </row>
    <row r="114" spans="1:29" x14ac:dyDescent="0.15">
      <c r="A114" s="84" t="s">
        <v>2124</v>
      </c>
      <c r="B114" s="84">
        <v>397243551</v>
      </c>
      <c r="C114" s="84" t="s">
        <v>563</v>
      </c>
      <c r="D114" s="84" t="s">
        <v>443</v>
      </c>
      <c r="E114" s="84" t="s">
        <v>564</v>
      </c>
      <c r="F114" s="84" t="s">
        <v>2125</v>
      </c>
      <c r="G114" s="92">
        <v>44197</v>
      </c>
      <c r="H114" s="84" t="s">
        <v>566</v>
      </c>
      <c r="I114" s="84" t="s">
        <v>567</v>
      </c>
      <c r="J114" s="84" t="s">
        <v>448</v>
      </c>
      <c r="K114" s="84">
        <v>2392</v>
      </c>
      <c r="L114" s="84" t="s">
        <v>810</v>
      </c>
      <c r="M114" s="92">
        <v>44197</v>
      </c>
      <c r="O114" s="84" t="s">
        <v>569</v>
      </c>
      <c r="P114" s="84" t="s">
        <v>793</v>
      </c>
      <c r="Q114" s="84" t="s">
        <v>2125</v>
      </c>
      <c r="R114" s="84" t="s">
        <v>2126</v>
      </c>
      <c r="S114" s="84" t="s">
        <v>371</v>
      </c>
      <c r="T114" s="84">
        <v>4</v>
      </c>
      <c r="U114" s="90">
        <v>17765.18</v>
      </c>
      <c r="V114" s="84">
        <v>800.88</v>
      </c>
      <c r="W114" s="84">
        <v>16964.3</v>
      </c>
      <c r="X114" s="91" t="s">
        <v>2124</v>
      </c>
      <c r="Y114" s="89">
        <f t="shared" si="5"/>
        <v>17765.18</v>
      </c>
      <c r="Z114" s="84">
        <f t="shared" si="6"/>
        <v>2021</v>
      </c>
      <c r="AA114" s="92">
        <f t="shared" si="7"/>
        <v>44197</v>
      </c>
      <c r="AB114" s="89">
        <f t="shared" si="8"/>
        <v>17765.18</v>
      </c>
      <c r="AC114" s="84" t="str">
        <f t="shared" si="9"/>
        <v>39204</v>
      </c>
    </row>
    <row r="115" spans="1:29" x14ac:dyDescent="0.15">
      <c r="A115" s="84" t="s">
        <v>312</v>
      </c>
      <c r="B115" s="84">
        <v>27173695</v>
      </c>
      <c r="C115" s="84" t="s">
        <v>797</v>
      </c>
      <c r="D115" s="84" t="s">
        <v>798</v>
      </c>
      <c r="E115" s="84" t="s">
        <v>1560</v>
      </c>
      <c r="F115" s="84" t="s">
        <v>2171</v>
      </c>
      <c r="G115" s="92">
        <v>40513</v>
      </c>
      <c r="H115" s="84" t="s">
        <v>801</v>
      </c>
      <c r="I115" s="84" t="s">
        <v>1562</v>
      </c>
      <c r="J115" s="84" t="s">
        <v>803</v>
      </c>
      <c r="K115" s="84">
        <v>2392</v>
      </c>
      <c r="L115" s="84" t="s">
        <v>366</v>
      </c>
      <c r="M115" s="92">
        <v>40513</v>
      </c>
      <c r="N115" s="84" t="s">
        <v>312</v>
      </c>
      <c r="O115" s="84" t="s">
        <v>1564</v>
      </c>
      <c r="P115" s="84" t="s">
        <v>369</v>
      </c>
      <c r="Q115" s="84" t="s">
        <v>2172</v>
      </c>
      <c r="R115" s="84" t="s">
        <v>2173</v>
      </c>
      <c r="S115" s="84" t="s">
        <v>371</v>
      </c>
      <c r="T115" s="84">
        <v>1</v>
      </c>
      <c r="U115" s="90">
        <v>17813.72</v>
      </c>
      <c r="V115" s="84">
        <v>15854.210000000001</v>
      </c>
      <c r="W115" s="84">
        <v>1959.51</v>
      </c>
      <c r="X115" s="91" t="s">
        <v>312</v>
      </c>
      <c r="Y115" s="89">
        <f t="shared" si="5"/>
        <v>17813.72</v>
      </c>
      <c r="Z115" s="84">
        <f t="shared" si="6"/>
        <v>2010</v>
      </c>
      <c r="AA115" s="92">
        <f t="shared" si="7"/>
        <v>40513</v>
      </c>
      <c r="AB115" s="89">
        <f t="shared" si="8"/>
        <v>17813.72</v>
      </c>
      <c r="AC115" s="84" t="str">
        <f t="shared" si="9"/>
        <v>39201</v>
      </c>
    </row>
    <row r="116" spans="1:29" x14ac:dyDescent="0.15">
      <c r="A116" s="84" t="s">
        <v>1314</v>
      </c>
      <c r="B116" s="84">
        <v>397243758</v>
      </c>
      <c r="C116" s="84" t="s">
        <v>705</v>
      </c>
      <c r="D116" s="84" t="s">
        <v>443</v>
      </c>
      <c r="E116" s="84" t="s">
        <v>564</v>
      </c>
      <c r="F116" s="84" t="s">
        <v>1315</v>
      </c>
      <c r="G116" s="92">
        <v>43916</v>
      </c>
      <c r="H116" s="84" t="s">
        <v>446</v>
      </c>
      <c r="I116" s="84" t="s">
        <v>567</v>
      </c>
      <c r="J116" s="84" t="s">
        <v>448</v>
      </c>
      <c r="K116" s="84">
        <v>2392</v>
      </c>
      <c r="L116" s="84" t="s">
        <v>810</v>
      </c>
      <c r="M116" s="92">
        <v>44197</v>
      </c>
      <c r="O116" s="84" t="s">
        <v>569</v>
      </c>
      <c r="P116" s="84" t="s">
        <v>770</v>
      </c>
      <c r="Q116" s="84" t="s">
        <v>1315</v>
      </c>
      <c r="R116" s="84" t="s">
        <v>1316</v>
      </c>
      <c r="S116" s="84" t="s">
        <v>371</v>
      </c>
      <c r="T116" s="84">
        <v>6</v>
      </c>
      <c r="U116" s="90">
        <v>18253.939999999999</v>
      </c>
      <c r="V116" s="84">
        <v>1412.77</v>
      </c>
      <c r="W116" s="84">
        <v>16841.170000000002</v>
      </c>
      <c r="X116" s="91" t="s">
        <v>1314</v>
      </c>
      <c r="Y116" s="89">
        <f t="shared" si="5"/>
        <v>18253.939999999999</v>
      </c>
      <c r="Z116" s="84">
        <f t="shared" si="6"/>
        <v>2021</v>
      </c>
      <c r="AA116" s="92">
        <f t="shared" si="7"/>
        <v>44197</v>
      </c>
      <c r="AB116" s="89">
        <f t="shared" si="8"/>
        <v>18253.939999999999</v>
      </c>
      <c r="AC116" s="84" t="str">
        <f t="shared" si="9"/>
        <v>39204</v>
      </c>
    </row>
    <row r="117" spans="1:29" x14ac:dyDescent="0.15">
      <c r="A117" s="84" t="s">
        <v>255</v>
      </c>
      <c r="B117" s="84">
        <v>231375</v>
      </c>
      <c r="C117" s="84" t="s">
        <v>881</v>
      </c>
      <c r="D117" s="84" t="s">
        <v>882</v>
      </c>
      <c r="E117" s="84" t="s">
        <v>935</v>
      </c>
      <c r="F117" s="84" t="s">
        <v>434</v>
      </c>
      <c r="G117" s="92">
        <v>37257</v>
      </c>
      <c r="H117" s="84" t="s">
        <v>885</v>
      </c>
      <c r="I117" s="84" t="s">
        <v>936</v>
      </c>
      <c r="J117" s="84" t="s">
        <v>887</v>
      </c>
      <c r="K117" s="84">
        <v>2392</v>
      </c>
      <c r="L117" s="84" t="s">
        <v>366</v>
      </c>
      <c r="M117" s="92">
        <v>37408</v>
      </c>
      <c r="N117" s="84" t="s">
        <v>2194</v>
      </c>
      <c r="O117" s="84" t="s">
        <v>938</v>
      </c>
      <c r="P117" s="84" t="s">
        <v>2195</v>
      </c>
      <c r="Q117" s="84" t="s">
        <v>2196</v>
      </c>
      <c r="R117" s="84" t="s">
        <v>2197</v>
      </c>
      <c r="S117" s="84" t="s">
        <v>371</v>
      </c>
      <c r="T117" s="84">
        <v>1</v>
      </c>
      <c r="U117" s="90">
        <v>18765.150000000001</v>
      </c>
      <c r="V117" s="84">
        <v>24124.9</v>
      </c>
      <c r="W117" s="84">
        <v>-5359.75</v>
      </c>
      <c r="X117" s="91" t="s">
        <v>255</v>
      </c>
      <c r="Y117" s="89">
        <f t="shared" si="5"/>
        <v>18765.150000000001</v>
      </c>
      <c r="Z117" s="84">
        <f t="shared" si="6"/>
        <v>2002</v>
      </c>
      <c r="AA117" s="92">
        <f t="shared" si="7"/>
        <v>37408</v>
      </c>
      <c r="AB117" s="89">
        <f t="shared" si="8"/>
        <v>18765.150000000001</v>
      </c>
      <c r="AC117" s="84" t="str">
        <f t="shared" si="9"/>
        <v>39201</v>
      </c>
    </row>
    <row r="118" spans="1:29" x14ac:dyDescent="0.15">
      <c r="A118" s="84" t="s">
        <v>875</v>
      </c>
      <c r="B118" s="84">
        <v>325077885</v>
      </c>
      <c r="C118" s="84" t="s">
        <v>876</v>
      </c>
      <c r="D118" s="84" t="s">
        <v>443</v>
      </c>
      <c r="E118" s="84" t="s">
        <v>564</v>
      </c>
      <c r="F118" s="84" t="s">
        <v>877</v>
      </c>
      <c r="G118" s="92">
        <v>43661</v>
      </c>
      <c r="H118" s="84" t="s">
        <v>878</v>
      </c>
      <c r="I118" s="84" t="s">
        <v>567</v>
      </c>
      <c r="J118" s="84" t="s">
        <v>448</v>
      </c>
      <c r="K118" s="84">
        <v>2392</v>
      </c>
      <c r="L118" s="84" t="s">
        <v>810</v>
      </c>
      <c r="M118" s="92">
        <v>43862</v>
      </c>
      <c r="O118" s="84" t="s">
        <v>569</v>
      </c>
      <c r="P118" s="84" t="s">
        <v>730</v>
      </c>
      <c r="Q118" s="84" t="s">
        <v>877</v>
      </c>
      <c r="R118" s="84" t="s">
        <v>879</v>
      </c>
      <c r="S118" s="84" t="s">
        <v>371</v>
      </c>
      <c r="T118" s="84">
        <v>5</v>
      </c>
      <c r="U118" s="90">
        <v>19258.420000000002</v>
      </c>
      <c r="V118" s="84">
        <v>2141.56</v>
      </c>
      <c r="W118" s="84">
        <v>17116.86</v>
      </c>
      <c r="X118" s="91" t="s">
        <v>875</v>
      </c>
      <c r="Y118" s="89">
        <f t="shared" si="5"/>
        <v>19258.420000000002</v>
      </c>
      <c r="Z118" s="84">
        <f t="shared" si="6"/>
        <v>2020</v>
      </c>
      <c r="AA118" s="92">
        <f t="shared" si="7"/>
        <v>43862</v>
      </c>
      <c r="AB118" s="89">
        <f t="shared" si="8"/>
        <v>19258.420000000002</v>
      </c>
      <c r="AC118" s="84" t="str">
        <f t="shared" si="9"/>
        <v>39204</v>
      </c>
    </row>
    <row r="119" spans="1:29" x14ac:dyDescent="0.15">
      <c r="A119" s="84" t="s">
        <v>2182</v>
      </c>
      <c r="B119" s="84">
        <v>223787</v>
      </c>
      <c r="C119" s="84" t="s">
        <v>511</v>
      </c>
      <c r="D119" s="84" t="s">
        <v>512</v>
      </c>
      <c r="E119" s="84" t="s">
        <v>647</v>
      </c>
      <c r="F119" s="84" t="s">
        <v>434</v>
      </c>
      <c r="G119" s="92">
        <v>36892</v>
      </c>
      <c r="H119" s="84" t="s">
        <v>515</v>
      </c>
      <c r="I119" s="84" t="s">
        <v>648</v>
      </c>
      <c r="J119" s="84" t="s">
        <v>517</v>
      </c>
      <c r="K119" s="84">
        <v>2392</v>
      </c>
      <c r="L119" s="84" t="s">
        <v>366</v>
      </c>
      <c r="M119" s="92">
        <v>37043</v>
      </c>
      <c r="N119" s="84" t="s">
        <v>2183</v>
      </c>
      <c r="O119" s="84" t="s">
        <v>650</v>
      </c>
      <c r="P119" s="84" t="s">
        <v>1361</v>
      </c>
      <c r="Q119" s="84" t="s">
        <v>2184</v>
      </c>
      <c r="R119" s="84" t="s">
        <v>2185</v>
      </c>
      <c r="S119" s="84" t="s">
        <v>371</v>
      </c>
      <c r="T119" s="84">
        <v>1</v>
      </c>
      <c r="U119" s="90">
        <v>19312.02</v>
      </c>
      <c r="V119" s="84">
        <v>25588.28</v>
      </c>
      <c r="W119" s="84">
        <v>-6276.26</v>
      </c>
      <c r="X119" s="91" t="s">
        <v>2182</v>
      </c>
      <c r="Y119" s="89">
        <f t="shared" si="5"/>
        <v>19312.02</v>
      </c>
      <c r="Z119" s="84">
        <f t="shared" si="6"/>
        <v>2001</v>
      </c>
      <c r="AA119" s="92">
        <f t="shared" si="7"/>
        <v>37043</v>
      </c>
      <c r="AB119" s="89">
        <f t="shared" si="8"/>
        <v>19312.02</v>
      </c>
      <c r="AC119" s="84" t="str">
        <f t="shared" si="9"/>
        <v>39201</v>
      </c>
    </row>
    <row r="120" spans="1:29" ht="15" x14ac:dyDescent="0.25">
      <c r="A120" s="84" t="s">
        <v>1351</v>
      </c>
      <c r="B120" s="84">
        <v>229772</v>
      </c>
      <c r="C120" s="84" t="s">
        <v>442</v>
      </c>
      <c r="D120" s="84" t="s">
        <v>443</v>
      </c>
      <c r="E120" s="84" t="s">
        <v>564</v>
      </c>
      <c r="F120" s="84" t="s">
        <v>401</v>
      </c>
      <c r="G120" s="92">
        <v>35065</v>
      </c>
      <c r="H120" s="84" t="s">
        <v>446</v>
      </c>
      <c r="I120" s="84" t="s">
        <v>567</v>
      </c>
      <c r="J120" s="84" t="s">
        <v>448</v>
      </c>
      <c r="K120" s="84">
        <v>2392</v>
      </c>
      <c r="L120" s="84" t="s">
        <v>366</v>
      </c>
      <c r="M120" s="92">
        <v>35400</v>
      </c>
      <c r="N120" s="84" t="s">
        <v>1352</v>
      </c>
      <c r="O120" s="84" t="s">
        <v>569</v>
      </c>
      <c r="P120" s="84" t="s">
        <v>919</v>
      </c>
      <c r="Q120" s="94" t="s">
        <v>1353</v>
      </c>
      <c r="R120" s="84" t="s">
        <v>1354</v>
      </c>
      <c r="S120" s="84" t="s">
        <v>371</v>
      </c>
      <c r="T120" s="84">
        <v>1</v>
      </c>
      <c r="U120" s="90">
        <v>19673.36</v>
      </c>
      <c r="V120" s="84">
        <v>14835.42</v>
      </c>
      <c r="W120" s="84">
        <v>4837.9400000000005</v>
      </c>
      <c r="X120" s="96" t="s">
        <v>1351</v>
      </c>
      <c r="Y120" s="89">
        <f t="shared" si="5"/>
        <v>19673.36</v>
      </c>
      <c r="Z120" s="84">
        <f t="shared" si="6"/>
        <v>1996</v>
      </c>
      <c r="AA120" s="92">
        <f t="shared" si="7"/>
        <v>35400</v>
      </c>
      <c r="AB120" s="89">
        <f t="shared" si="8"/>
        <v>19673.36</v>
      </c>
      <c r="AC120" s="84" t="str">
        <f t="shared" si="9"/>
        <v>39204</v>
      </c>
    </row>
    <row r="121" spans="1:29" x14ac:dyDescent="0.15">
      <c r="A121" s="84" t="s">
        <v>1767</v>
      </c>
      <c r="B121" s="84">
        <v>24015030</v>
      </c>
      <c r="C121" s="84" t="s">
        <v>1076</v>
      </c>
      <c r="D121" s="84" t="s">
        <v>464</v>
      </c>
      <c r="E121" s="84" t="s">
        <v>465</v>
      </c>
      <c r="F121" s="84" t="s">
        <v>434</v>
      </c>
      <c r="G121" s="92">
        <v>39448</v>
      </c>
      <c r="H121" s="84" t="s">
        <v>1078</v>
      </c>
      <c r="I121" s="84" t="s">
        <v>468</v>
      </c>
      <c r="J121" s="84" t="s">
        <v>469</v>
      </c>
      <c r="K121" s="84">
        <v>2392</v>
      </c>
      <c r="L121" s="84" t="s">
        <v>366</v>
      </c>
      <c r="M121" s="92">
        <v>39600</v>
      </c>
      <c r="N121" s="84" t="s">
        <v>1768</v>
      </c>
      <c r="O121" s="84" t="s">
        <v>471</v>
      </c>
      <c r="P121" s="84" t="s">
        <v>395</v>
      </c>
      <c r="Q121" s="84" t="s">
        <v>1769</v>
      </c>
      <c r="R121" s="84" t="s">
        <v>1770</v>
      </c>
      <c r="S121" s="84" t="s">
        <v>371</v>
      </c>
      <c r="T121" s="84">
        <v>1</v>
      </c>
      <c r="U121" s="90">
        <v>19862.760000000002</v>
      </c>
      <c r="V121" s="84">
        <v>17317.580000000002</v>
      </c>
      <c r="W121" s="84">
        <v>2545.1799999999998</v>
      </c>
      <c r="X121" s="91" t="s">
        <v>1767</v>
      </c>
      <c r="Y121" s="89">
        <f t="shared" si="5"/>
        <v>19862.760000000002</v>
      </c>
      <c r="Z121" s="84">
        <f t="shared" si="6"/>
        <v>2008</v>
      </c>
      <c r="AA121" s="92">
        <f t="shared" si="7"/>
        <v>39600</v>
      </c>
      <c r="AB121" s="89">
        <f t="shared" si="8"/>
        <v>19862.760000000002</v>
      </c>
      <c r="AC121" s="84" t="str">
        <f t="shared" si="9"/>
        <v>39202</v>
      </c>
    </row>
    <row r="122" spans="1:29" x14ac:dyDescent="0.15">
      <c r="A122" s="84" t="s">
        <v>1019</v>
      </c>
      <c r="B122" s="84">
        <v>27260360</v>
      </c>
      <c r="C122" s="84" t="s">
        <v>442</v>
      </c>
      <c r="D122" s="84" t="s">
        <v>443</v>
      </c>
      <c r="E122" s="84" t="s">
        <v>444</v>
      </c>
      <c r="F122" s="84" t="s">
        <v>1020</v>
      </c>
      <c r="G122" s="92">
        <v>40664</v>
      </c>
      <c r="H122" s="84" t="s">
        <v>446</v>
      </c>
      <c r="I122" s="84" t="s">
        <v>447</v>
      </c>
      <c r="J122" s="84" t="s">
        <v>448</v>
      </c>
      <c r="K122" s="84">
        <v>2392</v>
      </c>
      <c r="L122" s="84" t="s">
        <v>366</v>
      </c>
      <c r="M122" s="92">
        <v>40664</v>
      </c>
      <c r="O122" s="84" t="s">
        <v>450</v>
      </c>
      <c r="P122" s="84" t="s">
        <v>488</v>
      </c>
      <c r="Q122" s="84" t="s">
        <v>1020</v>
      </c>
      <c r="R122" s="84" t="s">
        <v>1021</v>
      </c>
      <c r="S122" s="84" t="s">
        <v>371</v>
      </c>
      <c r="T122" s="84">
        <v>1</v>
      </c>
      <c r="U122" s="90">
        <v>20093.11</v>
      </c>
      <c r="V122" s="84">
        <v>11281.06</v>
      </c>
      <c r="W122" s="84">
        <v>8812.0500000000011</v>
      </c>
      <c r="X122" s="91" t="s">
        <v>1019</v>
      </c>
      <c r="Y122" s="89">
        <f t="shared" si="5"/>
        <v>20093.11</v>
      </c>
      <c r="Z122" s="84">
        <f t="shared" si="6"/>
        <v>2011</v>
      </c>
      <c r="AA122" s="92">
        <f t="shared" si="7"/>
        <v>40664</v>
      </c>
      <c r="AB122" s="89">
        <f t="shared" si="8"/>
        <v>20093.11</v>
      </c>
      <c r="AC122" s="84" t="str">
        <f t="shared" si="9"/>
        <v>39201</v>
      </c>
    </row>
    <row r="123" spans="1:29" x14ac:dyDescent="0.15">
      <c r="A123" s="84" t="s">
        <v>2960</v>
      </c>
      <c r="B123" s="84">
        <v>26140484</v>
      </c>
      <c r="C123" s="84" t="s">
        <v>410</v>
      </c>
      <c r="D123" s="84" t="s">
        <v>411</v>
      </c>
      <c r="E123" s="84" t="s">
        <v>433</v>
      </c>
      <c r="F123" s="84" t="s">
        <v>2961</v>
      </c>
      <c r="G123" s="92">
        <v>40391</v>
      </c>
      <c r="H123" s="84" t="s">
        <v>413</v>
      </c>
      <c r="I123" s="84" t="s">
        <v>435</v>
      </c>
      <c r="J123" s="84" t="s">
        <v>415</v>
      </c>
      <c r="K123" s="84">
        <v>2392</v>
      </c>
      <c r="L123" s="84" t="s">
        <v>366</v>
      </c>
      <c r="M123" s="92">
        <v>40391</v>
      </c>
      <c r="O123" s="84" t="s">
        <v>437</v>
      </c>
      <c r="P123" s="84" t="s">
        <v>369</v>
      </c>
      <c r="Q123" s="84" t="s">
        <v>2961</v>
      </c>
      <c r="R123" s="84" t="s">
        <v>2962</v>
      </c>
      <c r="S123" s="84" t="s">
        <v>371</v>
      </c>
      <c r="T123" s="84">
        <v>1</v>
      </c>
      <c r="U123" s="90">
        <v>20420.5</v>
      </c>
      <c r="V123" s="84">
        <v>28300.510000000002</v>
      </c>
      <c r="W123" s="84">
        <v>-7880.01</v>
      </c>
      <c r="X123" s="91" t="s">
        <v>2960</v>
      </c>
      <c r="Y123" s="89">
        <f t="shared" si="5"/>
        <v>20420.5</v>
      </c>
      <c r="Z123" s="84">
        <f t="shared" si="6"/>
        <v>2010</v>
      </c>
      <c r="AA123" s="92">
        <f t="shared" si="7"/>
        <v>40391</v>
      </c>
      <c r="AB123" s="89">
        <f t="shared" si="8"/>
        <v>20420.5</v>
      </c>
      <c r="AC123" s="84" t="str">
        <f t="shared" si="9"/>
        <v>39201</v>
      </c>
    </row>
    <row r="124" spans="1:29" x14ac:dyDescent="0.15">
      <c r="A124" s="84" t="s">
        <v>385</v>
      </c>
      <c r="B124" s="84">
        <v>24011608</v>
      </c>
      <c r="C124" s="84" t="s">
        <v>386</v>
      </c>
      <c r="D124" s="84" t="s">
        <v>387</v>
      </c>
      <c r="E124" s="84" t="s">
        <v>388</v>
      </c>
      <c r="F124" s="84" t="s">
        <v>389</v>
      </c>
      <c r="G124" s="92">
        <v>39448</v>
      </c>
      <c r="H124" s="84" t="s">
        <v>390</v>
      </c>
      <c r="I124" s="84" t="s">
        <v>391</v>
      </c>
      <c r="J124" s="84" t="s">
        <v>392</v>
      </c>
      <c r="K124" s="84">
        <v>2392</v>
      </c>
      <c r="L124" s="84" t="s">
        <v>366</v>
      </c>
      <c r="M124" s="92">
        <v>39508</v>
      </c>
      <c r="N124" s="84" t="s">
        <v>393</v>
      </c>
      <c r="O124" s="84" t="s">
        <v>394</v>
      </c>
      <c r="P124" s="84" t="s">
        <v>395</v>
      </c>
      <c r="Q124" s="84" t="s">
        <v>396</v>
      </c>
      <c r="R124" s="84" t="s">
        <v>397</v>
      </c>
      <c r="S124" s="84" t="s">
        <v>371</v>
      </c>
      <c r="T124" s="84">
        <v>1</v>
      </c>
      <c r="U124" s="90">
        <v>21102.03</v>
      </c>
      <c r="V124" s="84">
        <v>18780.8</v>
      </c>
      <c r="W124" s="84">
        <v>2321.23</v>
      </c>
      <c r="X124" s="91" t="s">
        <v>385</v>
      </c>
      <c r="Y124" s="89">
        <f t="shared" si="5"/>
        <v>21102.03</v>
      </c>
      <c r="Z124" s="84">
        <f t="shared" si="6"/>
        <v>2008</v>
      </c>
      <c r="AA124" s="92">
        <f t="shared" si="7"/>
        <v>39508</v>
      </c>
      <c r="AB124" s="89">
        <f t="shared" si="8"/>
        <v>21102.03</v>
      </c>
      <c r="AC124" s="84" t="str">
        <f t="shared" si="9"/>
        <v>39201</v>
      </c>
    </row>
    <row r="125" spans="1:29" ht="15" x14ac:dyDescent="0.25">
      <c r="A125" s="84" t="s">
        <v>1744</v>
      </c>
      <c r="B125" s="84">
        <v>237094</v>
      </c>
      <c r="C125" s="84" t="s">
        <v>442</v>
      </c>
      <c r="D125" s="84" t="s">
        <v>443</v>
      </c>
      <c r="E125" s="84" t="s">
        <v>564</v>
      </c>
      <c r="F125" s="84" t="s">
        <v>401</v>
      </c>
      <c r="G125" s="92">
        <v>35065</v>
      </c>
      <c r="H125" s="84" t="s">
        <v>446</v>
      </c>
      <c r="I125" s="84" t="s">
        <v>567</v>
      </c>
      <c r="J125" s="84" t="s">
        <v>448</v>
      </c>
      <c r="K125" s="84">
        <v>2392</v>
      </c>
      <c r="L125" s="84" t="s">
        <v>366</v>
      </c>
      <c r="M125" s="92">
        <v>35125</v>
      </c>
      <c r="N125" s="84" t="s">
        <v>1745</v>
      </c>
      <c r="O125" s="84" t="s">
        <v>569</v>
      </c>
      <c r="P125" s="84" t="s">
        <v>919</v>
      </c>
      <c r="Q125" s="94" t="s">
        <v>1746</v>
      </c>
      <c r="R125" s="84" t="s">
        <v>1747</v>
      </c>
      <c r="S125" s="84" t="s">
        <v>371</v>
      </c>
      <c r="T125" s="84">
        <v>1</v>
      </c>
      <c r="U125" s="90">
        <v>21592.93</v>
      </c>
      <c r="V125" s="84">
        <v>16282.94</v>
      </c>
      <c r="W125" s="84">
        <v>5309.99</v>
      </c>
      <c r="X125" s="96" t="s">
        <v>1744</v>
      </c>
      <c r="Y125" s="89">
        <f t="shared" si="5"/>
        <v>21592.93</v>
      </c>
      <c r="Z125" s="84">
        <f t="shared" si="6"/>
        <v>1996</v>
      </c>
      <c r="AA125" s="92">
        <f t="shared" si="7"/>
        <v>35125</v>
      </c>
      <c r="AB125" s="89">
        <f t="shared" si="8"/>
        <v>21592.93</v>
      </c>
      <c r="AC125" s="84" t="str">
        <f t="shared" si="9"/>
        <v>39204</v>
      </c>
    </row>
    <row r="126" spans="1:29" x14ac:dyDescent="0.15">
      <c r="A126" s="84" t="s">
        <v>2950</v>
      </c>
      <c r="B126" s="84">
        <v>210500</v>
      </c>
      <c r="C126" s="84" t="s">
        <v>399</v>
      </c>
      <c r="D126" s="84" t="s">
        <v>387</v>
      </c>
      <c r="E126" s="84" t="s">
        <v>388</v>
      </c>
      <c r="F126" s="84" t="s">
        <v>389</v>
      </c>
      <c r="G126" s="92">
        <v>39083</v>
      </c>
      <c r="H126" s="84" t="s">
        <v>402</v>
      </c>
      <c r="I126" s="84" t="s">
        <v>391</v>
      </c>
      <c r="J126" s="84" t="s">
        <v>392</v>
      </c>
      <c r="K126" s="84">
        <v>2392</v>
      </c>
      <c r="L126" s="84" t="s">
        <v>366</v>
      </c>
      <c r="M126" s="92">
        <v>39142</v>
      </c>
      <c r="N126" s="84" t="s">
        <v>2951</v>
      </c>
      <c r="O126" s="84" t="s">
        <v>394</v>
      </c>
      <c r="P126" s="84" t="s">
        <v>963</v>
      </c>
      <c r="Q126" s="84" t="s">
        <v>2952</v>
      </c>
      <c r="R126" s="84" t="s">
        <v>2953</v>
      </c>
      <c r="S126" s="84" t="s">
        <v>371</v>
      </c>
      <c r="T126" s="84">
        <v>1</v>
      </c>
      <c r="U126" s="90">
        <v>21651.4</v>
      </c>
      <c r="V126" s="84">
        <v>19269.75</v>
      </c>
      <c r="W126" s="84">
        <v>2381.65</v>
      </c>
      <c r="X126" s="91" t="s">
        <v>2950</v>
      </c>
      <c r="Y126" s="89">
        <f t="shared" si="5"/>
        <v>21651.4</v>
      </c>
      <c r="Z126" s="84">
        <f t="shared" si="6"/>
        <v>2007</v>
      </c>
      <c r="AA126" s="92">
        <f t="shared" si="7"/>
        <v>39142</v>
      </c>
      <c r="AB126" s="89">
        <f t="shared" si="8"/>
        <v>21651.4</v>
      </c>
      <c r="AC126" s="84" t="str">
        <f t="shared" si="9"/>
        <v>39201</v>
      </c>
    </row>
    <row r="127" spans="1:29" x14ac:dyDescent="0.15">
      <c r="A127" s="84" t="s">
        <v>474</v>
      </c>
      <c r="B127" s="84">
        <v>26420949</v>
      </c>
      <c r="C127" s="84" t="s">
        <v>475</v>
      </c>
      <c r="D127" s="84" t="s">
        <v>476</v>
      </c>
      <c r="E127" s="84" t="s">
        <v>477</v>
      </c>
      <c r="F127" s="84" t="s">
        <v>434</v>
      </c>
      <c r="G127" s="92">
        <v>37987</v>
      </c>
      <c r="H127" s="84" t="s">
        <v>478</v>
      </c>
      <c r="I127" s="84" t="s">
        <v>479</v>
      </c>
      <c r="J127" s="84" t="s">
        <v>480</v>
      </c>
      <c r="K127" s="84">
        <v>2392</v>
      </c>
      <c r="L127" s="84" t="s">
        <v>366</v>
      </c>
      <c r="M127" s="92">
        <v>37987</v>
      </c>
      <c r="N127" s="84" t="s">
        <v>481</v>
      </c>
      <c r="O127" s="84" t="s">
        <v>482</v>
      </c>
      <c r="P127" s="84" t="s">
        <v>483</v>
      </c>
      <c r="Q127" s="84" t="s">
        <v>484</v>
      </c>
      <c r="R127" s="84" t="s">
        <v>485</v>
      </c>
      <c r="S127" s="84" t="s">
        <v>371</v>
      </c>
      <c r="T127" s="84">
        <v>1</v>
      </c>
      <c r="U127" s="90">
        <v>22395.75</v>
      </c>
      <c r="V127" s="84">
        <v>19782.150000000001</v>
      </c>
      <c r="W127" s="84">
        <v>2613.6</v>
      </c>
      <c r="X127" s="91" t="s">
        <v>474</v>
      </c>
      <c r="Y127" s="89">
        <f t="shared" si="5"/>
        <v>22395.75</v>
      </c>
      <c r="Z127" s="84">
        <f t="shared" si="6"/>
        <v>2004</v>
      </c>
      <c r="AA127" s="92">
        <f t="shared" si="7"/>
        <v>37987</v>
      </c>
      <c r="AB127" s="89">
        <f t="shared" si="8"/>
        <v>22395.75</v>
      </c>
      <c r="AC127" s="84" t="str">
        <f t="shared" si="9"/>
        <v>39201</v>
      </c>
    </row>
    <row r="128" spans="1:29" x14ac:dyDescent="0.15">
      <c r="A128" s="84" t="s">
        <v>912</v>
      </c>
      <c r="B128" s="84">
        <v>27173677</v>
      </c>
      <c r="C128" s="84" t="s">
        <v>541</v>
      </c>
      <c r="D128" s="84" t="s">
        <v>542</v>
      </c>
      <c r="E128" s="84" t="s">
        <v>543</v>
      </c>
      <c r="F128" s="84" t="s">
        <v>913</v>
      </c>
      <c r="G128" s="92">
        <v>40710</v>
      </c>
      <c r="H128" s="84" t="s">
        <v>545</v>
      </c>
      <c r="I128" s="84" t="s">
        <v>546</v>
      </c>
      <c r="J128" s="84" t="s">
        <v>547</v>
      </c>
      <c r="K128" s="84">
        <v>2392</v>
      </c>
      <c r="L128" s="84" t="s">
        <v>366</v>
      </c>
      <c r="M128" s="92">
        <v>40695</v>
      </c>
      <c r="N128" s="84" t="s">
        <v>914</v>
      </c>
      <c r="O128" s="84" t="s">
        <v>549</v>
      </c>
      <c r="P128" s="84" t="s">
        <v>488</v>
      </c>
      <c r="Q128" s="84" t="s">
        <v>915</v>
      </c>
      <c r="R128" s="84" t="s">
        <v>916</v>
      </c>
      <c r="S128" s="84" t="s">
        <v>371</v>
      </c>
      <c r="T128" s="84">
        <v>1</v>
      </c>
      <c r="U128" s="90">
        <v>22418.06</v>
      </c>
      <c r="V128" s="84">
        <v>19952.07</v>
      </c>
      <c r="W128" s="84">
        <v>2465.9900000000002</v>
      </c>
      <c r="X128" s="91" t="s">
        <v>912</v>
      </c>
      <c r="Y128" s="89">
        <f t="shared" si="5"/>
        <v>22418.06</v>
      </c>
      <c r="Z128" s="84">
        <f t="shared" si="6"/>
        <v>2011</v>
      </c>
      <c r="AA128" s="92">
        <f t="shared" si="7"/>
        <v>40695</v>
      </c>
      <c r="AB128" s="89">
        <f t="shared" si="8"/>
        <v>22418.06</v>
      </c>
      <c r="AC128" s="84" t="str">
        <f t="shared" si="9"/>
        <v>39202</v>
      </c>
    </row>
    <row r="129" spans="1:29" x14ac:dyDescent="0.15">
      <c r="A129" s="84" t="s">
        <v>1368</v>
      </c>
      <c r="B129" s="84">
        <v>210077</v>
      </c>
      <c r="C129" s="84" t="s">
        <v>774</v>
      </c>
      <c r="D129" s="84" t="s">
        <v>775</v>
      </c>
      <c r="E129" s="84" t="s">
        <v>1369</v>
      </c>
      <c r="F129" s="84" t="s">
        <v>434</v>
      </c>
      <c r="G129" s="92">
        <v>38353</v>
      </c>
      <c r="H129" s="84" t="s">
        <v>778</v>
      </c>
      <c r="I129" s="84" t="s">
        <v>1370</v>
      </c>
      <c r="J129" s="84" t="s">
        <v>780</v>
      </c>
      <c r="K129" s="84">
        <v>2392</v>
      </c>
      <c r="L129" s="84" t="s">
        <v>366</v>
      </c>
      <c r="M129" s="92">
        <v>38353</v>
      </c>
      <c r="N129" s="84" t="s">
        <v>1371</v>
      </c>
      <c r="O129" s="84" t="s">
        <v>1372</v>
      </c>
      <c r="P129" s="84" t="s">
        <v>951</v>
      </c>
      <c r="Q129" s="84" t="s">
        <v>1373</v>
      </c>
      <c r="R129" s="84" t="s">
        <v>1374</v>
      </c>
      <c r="S129" s="84" t="s">
        <v>371</v>
      </c>
      <c r="T129" s="84">
        <v>1</v>
      </c>
      <c r="U129" s="90">
        <v>22425.81</v>
      </c>
      <c r="V129" s="84">
        <v>19914.740000000002</v>
      </c>
      <c r="W129" s="84">
        <v>2511.0700000000002</v>
      </c>
      <c r="X129" s="91" t="s">
        <v>1368</v>
      </c>
      <c r="Y129" s="89">
        <f t="shared" si="5"/>
        <v>22425.81</v>
      </c>
      <c r="Z129" s="84">
        <f t="shared" si="6"/>
        <v>2005</v>
      </c>
      <c r="AA129" s="92">
        <f t="shared" si="7"/>
        <v>38353</v>
      </c>
      <c r="AB129" s="89">
        <f t="shared" si="8"/>
        <v>22425.81</v>
      </c>
      <c r="AC129" s="84" t="str">
        <f t="shared" si="9"/>
        <v>39201</v>
      </c>
    </row>
    <row r="130" spans="1:29" x14ac:dyDescent="0.15">
      <c r="A130" s="84" t="s">
        <v>310</v>
      </c>
      <c r="B130" s="84">
        <v>39461736</v>
      </c>
      <c r="C130" s="84" t="s">
        <v>475</v>
      </c>
      <c r="D130" s="84" t="s">
        <v>476</v>
      </c>
      <c r="E130" s="84" t="s">
        <v>477</v>
      </c>
      <c r="F130" s="84" t="s">
        <v>1420</v>
      </c>
      <c r="G130" s="92">
        <v>41306</v>
      </c>
      <c r="H130" s="84" t="s">
        <v>478</v>
      </c>
      <c r="I130" s="84" t="s">
        <v>479</v>
      </c>
      <c r="J130" s="84" t="s">
        <v>480</v>
      </c>
      <c r="K130" s="84">
        <v>2392</v>
      </c>
      <c r="L130" s="84" t="s">
        <v>366</v>
      </c>
      <c r="M130" s="92">
        <v>41306</v>
      </c>
      <c r="N130" s="84" t="s">
        <v>310</v>
      </c>
      <c r="O130" s="84" t="s">
        <v>482</v>
      </c>
      <c r="P130" s="84" t="s">
        <v>503</v>
      </c>
      <c r="Q130" s="84" t="s">
        <v>1421</v>
      </c>
      <c r="R130" s="84" t="s">
        <v>1422</v>
      </c>
      <c r="S130" s="84" t="s">
        <v>371</v>
      </c>
      <c r="T130" s="84">
        <v>1</v>
      </c>
      <c r="U130" s="90">
        <v>23474.75</v>
      </c>
      <c r="V130" s="84">
        <v>19148.29</v>
      </c>
      <c r="W130" s="84">
        <v>4326.46</v>
      </c>
      <c r="X130" s="91" t="s">
        <v>310</v>
      </c>
      <c r="Y130" s="89">
        <f t="shared" ref="Y130:Y193" si="10">+U130</f>
        <v>23474.75</v>
      </c>
      <c r="Z130" s="84">
        <f t="shared" ref="Z130:Z193" si="11">+YEAR(AA130)</f>
        <v>2013</v>
      </c>
      <c r="AA130" s="92">
        <f t="shared" ref="AA130:AA193" si="12">+M130</f>
        <v>41306</v>
      </c>
      <c r="AB130" s="89">
        <f t="shared" si="8"/>
        <v>23474.75</v>
      </c>
      <c r="AC130" s="84" t="str">
        <f t="shared" si="9"/>
        <v>39201</v>
      </c>
    </row>
    <row r="131" spans="1:29" x14ac:dyDescent="0.15">
      <c r="A131" s="84" t="s">
        <v>314</v>
      </c>
      <c r="B131" s="84">
        <v>24920391</v>
      </c>
      <c r="C131" s="84" t="s">
        <v>373</v>
      </c>
      <c r="D131" s="84" t="s">
        <v>374</v>
      </c>
      <c r="E131" s="84" t="s">
        <v>1604</v>
      </c>
      <c r="F131" s="84" t="s">
        <v>1777</v>
      </c>
      <c r="G131" s="92">
        <v>39898</v>
      </c>
      <c r="H131" s="84" t="s">
        <v>377</v>
      </c>
      <c r="I131" s="84" t="s">
        <v>1606</v>
      </c>
      <c r="J131" s="84" t="s">
        <v>379</v>
      </c>
      <c r="K131" s="84">
        <v>2392</v>
      </c>
      <c r="L131" s="84" t="s">
        <v>366</v>
      </c>
      <c r="M131" s="92">
        <v>39873</v>
      </c>
      <c r="N131" s="84" t="s">
        <v>1778</v>
      </c>
      <c r="O131" s="84" t="s">
        <v>1608</v>
      </c>
      <c r="P131" s="84" t="s">
        <v>1011</v>
      </c>
      <c r="Q131" s="84" t="s">
        <v>1779</v>
      </c>
      <c r="R131" s="84" t="s">
        <v>1780</v>
      </c>
      <c r="S131" s="84" t="s">
        <v>371</v>
      </c>
      <c r="T131" s="84">
        <v>1</v>
      </c>
      <c r="U131" s="90">
        <v>23643.260000000002</v>
      </c>
      <c r="V131" s="84">
        <v>43667.48</v>
      </c>
      <c r="W131" s="84">
        <v>-20024.22</v>
      </c>
      <c r="X131" s="91" t="s">
        <v>314</v>
      </c>
      <c r="Y131" s="89">
        <f t="shared" si="10"/>
        <v>23643.260000000002</v>
      </c>
      <c r="Z131" s="84">
        <f t="shared" si="11"/>
        <v>2009</v>
      </c>
      <c r="AA131" s="92">
        <f t="shared" si="12"/>
        <v>39873</v>
      </c>
      <c r="AB131" s="89">
        <f t="shared" ref="AB131:AB194" si="13">+Y131</f>
        <v>23643.260000000002</v>
      </c>
      <c r="AC131" s="84" t="str">
        <f t="shared" ref="AC131:AC194" si="14">LEFT(O131,5)</f>
        <v>39201</v>
      </c>
    </row>
    <row r="132" spans="1:29" x14ac:dyDescent="0.15">
      <c r="A132" s="84" t="s">
        <v>3304</v>
      </c>
      <c r="B132" s="84">
        <v>224056</v>
      </c>
      <c r="C132" s="84" t="s">
        <v>511</v>
      </c>
      <c r="D132" s="84" t="s">
        <v>512</v>
      </c>
      <c r="E132" s="84" t="s">
        <v>647</v>
      </c>
      <c r="F132" s="84" t="s">
        <v>434</v>
      </c>
      <c r="G132" s="92">
        <v>37257</v>
      </c>
      <c r="H132" s="84" t="s">
        <v>515</v>
      </c>
      <c r="I132" s="84" t="s">
        <v>648</v>
      </c>
      <c r="J132" s="84" t="s">
        <v>517</v>
      </c>
      <c r="K132" s="84">
        <v>2392</v>
      </c>
      <c r="L132" s="84" t="s">
        <v>366</v>
      </c>
      <c r="M132" s="92">
        <v>37347</v>
      </c>
      <c r="N132" s="84" t="s">
        <v>3305</v>
      </c>
      <c r="O132" s="84" t="s">
        <v>650</v>
      </c>
      <c r="P132" s="84" t="s">
        <v>2195</v>
      </c>
      <c r="Q132" s="84" t="s">
        <v>3306</v>
      </c>
      <c r="R132" s="84" t="s">
        <v>3307</v>
      </c>
      <c r="S132" s="84" t="s">
        <v>371</v>
      </c>
      <c r="T132" s="84">
        <v>1</v>
      </c>
      <c r="U132" s="90">
        <v>23889.77</v>
      </c>
      <c r="V132" s="84">
        <v>31170.420000000002</v>
      </c>
      <c r="W132" s="84">
        <v>-7280.6500000000005</v>
      </c>
      <c r="X132" s="91" t="s">
        <v>3304</v>
      </c>
      <c r="Y132" s="89">
        <f t="shared" si="10"/>
        <v>23889.77</v>
      </c>
      <c r="Z132" s="84">
        <f t="shared" si="11"/>
        <v>2002</v>
      </c>
      <c r="AA132" s="92">
        <f t="shared" si="12"/>
        <v>37347</v>
      </c>
      <c r="AB132" s="89">
        <f t="shared" si="13"/>
        <v>23889.77</v>
      </c>
      <c r="AC132" s="84" t="str">
        <f t="shared" si="14"/>
        <v>39201</v>
      </c>
    </row>
    <row r="133" spans="1:29" x14ac:dyDescent="0.15">
      <c r="A133" s="84" t="s">
        <v>3320</v>
      </c>
      <c r="B133" s="84">
        <v>24543599</v>
      </c>
      <c r="C133" s="84" t="s">
        <v>1391</v>
      </c>
      <c r="D133" s="84" t="s">
        <v>411</v>
      </c>
      <c r="E133" s="84" t="s">
        <v>689</v>
      </c>
      <c r="F133" s="84" t="s">
        <v>434</v>
      </c>
      <c r="G133" s="92">
        <v>39448</v>
      </c>
      <c r="H133" s="84" t="s">
        <v>1392</v>
      </c>
      <c r="I133" s="84" t="s">
        <v>691</v>
      </c>
      <c r="J133" s="84" t="s">
        <v>415</v>
      </c>
      <c r="K133" s="84">
        <v>2392</v>
      </c>
      <c r="L133" s="84" t="s">
        <v>366</v>
      </c>
      <c r="M133" s="92">
        <v>39539</v>
      </c>
      <c r="N133" s="84" t="s">
        <v>3321</v>
      </c>
      <c r="O133" s="84" t="s">
        <v>693</v>
      </c>
      <c r="P133" s="84" t="s">
        <v>395</v>
      </c>
      <c r="Q133" s="84" t="s">
        <v>3322</v>
      </c>
      <c r="R133" s="84" t="s">
        <v>3323</v>
      </c>
      <c r="S133" s="84" t="s">
        <v>371</v>
      </c>
      <c r="T133" s="84">
        <v>1</v>
      </c>
      <c r="U133" s="90">
        <v>23966.850000000002</v>
      </c>
      <c r="V133" s="84">
        <v>20884.05</v>
      </c>
      <c r="W133" s="84">
        <v>3082.8</v>
      </c>
      <c r="X133" s="91" t="s">
        <v>3320</v>
      </c>
      <c r="Y133" s="89">
        <f t="shared" si="10"/>
        <v>23966.850000000002</v>
      </c>
      <c r="Z133" s="84">
        <f t="shared" si="11"/>
        <v>2008</v>
      </c>
      <c r="AA133" s="92">
        <f t="shared" si="12"/>
        <v>39539</v>
      </c>
      <c r="AB133" s="89">
        <f t="shared" si="13"/>
        <v>23966.850000000002</v>
      </c>
      <c r="AC133" s="84" t="str">
        <f t="shared" si="14"/>
        <v>39202</v>
      </c>
    </row>
    <row r="134" spans="1:29" x14ac:dyDescent="0.15">
      <c r="A134" s="84" t="s">
        <v>199</v>
      </c>
      <c r="B134" s="84">
        <v>24011776</v>
      </c>
      <c r="C134" s="84" t="s">
        <v>984</v>
      </c>
      <c r="D134" s="84" t="s">
        <v>476</v>
      </c>
      <c r="E134" s="84" t="s">
        <v>477</v>
      </c>
      <c r="F134" s="84" t="s">
        <v>434</v>
      </c>
      <c r="G134" s="92">
        <v>39448</v>
      </c>
      <c r="H134" s="84" t="s">
        <v>985</v>
      </c>
      <c r="I134" s="84" t="s">
        <v>479</v>
      </c>
      <c r="J134" s="84" t="s">
        <v>480</v>
      </c>
      <c r="K134" s="84">
        <v>2392</v>
      </c>
      <c r="L134" s="84" t="s">
        <v>366</v>
      </c>
      <c r="M134" s="92">
        <v>39508</v>
      </c>
      <c r="N134" s="84" t="s">
        <v>986</v>
      </c>
      <c r="O134" s="84" t="s">
        <v>482</v>
      </c>
      <c r="P134" s="84" t="s">
        <v>395</v>
      </c>
      <c r="Q134" s="84" t="s">
        <v>987</v>
      </c>
      <c r="R134" s="84" t="s">
        <v>988</v>
      </c>
      <c r="S134" s="84" t="s">
        <v>371</v>
      </c>
      <c r="T134" s="84">
        <v>1</v>
      </c>
      <c r="U134" s="90">
        <v>23983.600000000002</v>
      </c>
      <c r="V134" s="84">
        <v>20849.25</v>
      </c>
      <c r="W134" s="84">
        <v>3134.35</v>
      </c>
      <c r="X134" s="91" t="s">
        <v>199</v>
      </c>
      <c r="Y134" s="89">
        <f t="shared" si="10"/>
        <v>23983.600000000002</v>
      </c>
      <c r="Z134" s="84">
        <f t="shared" si="11"/>
        <v>2008</v>
      </c>
      <c r="AA134" s="92">
        <f t="shared" si="12"/>
        <v>39508</v>
      </c>
      <c r="AB134" s="89">
        <f t="shared" si="13"/>
        <v>23983.600000000002</v>
      </c>
      <c r="AC134" s="84" t="str">
        <f t="shared" si="14"/>
        <v>39201</v>
      </c>
    </row>
    <row r="135" spans="1:29" x14ac:dyDescent="0.15">
      <c r="A135" s="84" t="s">
        <v>1062</v>
      </c>
      <c r="B135" s="84">
        <v>261404</v>
      </c>
      <c r="C135" s="84" t="s">
        <v>511</v>
      </c>
      <c r="D135" s="84" t="s">
        <v>512</v>
      </c>
      <c r="E135" s="84" t="s">
        <v>513</v>
      </c>
      <c r="F135" s="84" t="s">
        <v>434</v>
      </c>
      <c r="G135" s="92">
        <v>38718</v>
      </c>
      <c r="H135" s="84" t="s">
        <v>515</v>
      </c>
      <c r="I135" s="84" t="s">
        <v>516</v>
      </c>
      <c r="J135" s="84" t="s">
        <v>517</v>
      </c>
      <c r="K135" s="84">
        <v>2392</v>
      </c>
      <c r="L135" s="84" t="s">
        <v>366</v>
      </c>
      <c r="M135" s="92">
        <v>38718</v>
      </c>
      <c r="N135" s="84" t="s">
        <v>1063</v>
      </c>
      <c r="O135" s="84" t="s">
        <v>518</v>
      </c>
      <c r="P135" s="84" t="s">
        <v>438</v>
      </c>
      <c r="Q135" s="84" t="s">
        <v>1064</v>
      </c>
      <c r="R135" s="84" t="s">
        <v>1065</v>
      </c>
      <c r="S135" s="84" t="s">
        <v>371</v>
      </c>
      <c r="T135" s="84">
        <v>1</v>
      </c>
      <c r="U135" s="90">
        <v>24201.63</v>
      </c>
      <c r="V135" s="84">
        <v>21470.32</v>
      </c>
      <c r="W135" s="84">
        <v>2731.31</v>
      </c>
      <c r="X135" s="91" t="s">
        <v>1062</v>
      </c>
      <c r="Y135" s="89">
        <f t="shared" si="10"/>
        <v>24201.63</v>
      </c>
      <c r="Z135" s="84">
        <f t="shared" si="11"/>
        <v>2006</v>
      </c>
      <c r="AA135" s="92">
        <f t="shared" si="12"/>
        <v>38718</v>
      </c>
      <c r="AB135" s="89">
        <f t="shared" si="13"/>
        <v>24201.63</v>
      </c>
      <c r="AC135" s="84" t="str">
        <f t="shared" si="14"/>
        <v>39202</v>
      </c>
    </row>
    <row r="136" spans="1:29" x14ac:dyDescent="0.15">
      <c r="A136" s="84" t="s">
        <v>261</v>
      </c>
      <c r="B136" s="84">
        <v>253279</v>
      </c>
      <c r="C136" s="84" t="s">
        <v>881</v>
      </c>
      <c r="D136" s="84" t="s">
        <v>882</v>
      </c>
      <c r="E136" s="84" t="s">
        <v>883</v>
      </c>
      <c r="F136" s="84" t="s">
        <v>434</v>
      </c>
      <c r="G136" s="92">
        <v>37257</v>
      </c>
      <c r="H136" s="84" t="s">
        <v>885</v>
      </c>
      <c r="I136" s="84" t="s">
        <v>886</v>
      </c>
      <c r="J136" s="84" t="s">
        <v>887</v>
      </c>
      <c r="K136" s="84">
        <v>2392</v>
      </c>
      <c r="L136" s="84" t="s">
        <v>366</v>
      </c>
      <c r="M136" s="92">
        <v>37408</v>
      </c>
      <c r="N136" s="84" t="s">
        <v>2549</v>
      </c>
      <c r="O136" s="84" t="s">
        <v>889</v>
      </c>
      <c r="P136" s="84" t="s">
        <v>2195</v>
      </c>
      <c r="Q136" s="84" t="s">
        <v>2550</v>
      </c>
      <c r="R136" s="84" t="s">
        <v>2551</v>
      </c>
      <c r="S136" s="84" t="s">
        <v>371</v>
      </c>
      <c r="T136" s="84">
        <v>1</v>
      </c>
      <c r="U136" s="90">
        <v>24234.87</v>
      </c>
      <c r="V136" s="84">
        <v>21569.03</v>
      </c>
      <c r="W136" s="84">
        <v>2665.84</v>
      </c>
      <c r="X136" s="91" t="s">
        <v>261</v>
      </c>
      <c r="Y136" s="89">
        <f t="shared" si="10"/>
        <v>24234.87</v>
      </c>
      <c r="Z136" s="84">
        <f t="shared" si="11"/>
        <v>2002</v>
      </c>
      <c r="AA136" s="92">
        <f t="shared" si="12"/>
        <v>37408</v>
      </c>
      <c r="AB136" s="89">
        <f t="shared" si="13"/>
        <v>24234.87</v>
      </c>
      <c r="AC136" s="84" t="str">
        <f t="shared" si="14"/>
        <v>39202</v>
      </c>
    </row>
    <row r="137" spans="1:29" x14ac:dyDescent="0.15">
      <c r="A137" s="84" t="s">
        <v>257</v>
      </c>
      <c r="B137" s="84">
        <v>253766</v>
      </c>
      <c r="C137" s="84" t="s">
        <v>881</v>
      </c>
      <c r="D137" s="84" t="s">
        <v>882</v>
      </c>
      <c r="E137" s="84" t="s">
        <v>935</v>
      </c>
      <c r="F137" s="84" t="s">
        <v>434</v>
      </c>
      <c r="G137" s="92">
        <v>37987</v>
      </c>
      <c r="H137" s="84" t="s">
        <v>885</v>
      </c>
      <c r="I137" s="84" t="s">
        <v>936</v>
      </c>
      <c r="J137" s="84" t="s">
        <v>887</v>
      </c>
      <c r="K137" s="84">
        <v>2392</v>
      </c>
      <c r="L137" s="84" t="s">
        <v>366</v>
      </c>
      <c r="M137" s="92">
        <v>38169</v>
      </c>
      <c r="N137" s="84" t="s">
        <v>937</v>
      </c>
      <c r="O137" s="84" t="s">
        <v>938</v>
      </c>
      <c r="P137" s="84" t="s">
        <v>483</v>
      </c>
      <c r="Q137" s="84" t="s">
        <v>939</v>
      </c>
      <c r="R137" s="84" t="s">
        <v>940</v>
      </c>
      <c r="S137" s="84" t="s">
        <v>371</v>
      </c>
      <c r="T137" s="84">
        <v>1</v>
      </c>
      <c r="U137" s="90">
        <v>24608.55</v>
      </c>
      <c r="V137" s="84">
        <v>30687.48</v>
      </c>
      <c r="W137" s="84">
        <v>-6078.93</v>
      </c>
      <c r="X137" s="91" t="s">
        <v>257</v>
      </c>
      <c r="Y137" s="89">
        <f t="shared" si="10"/>
        <v>24608.55</v>
      </c>
      <c r="Z137" s="84">
        <f t="shared" si="11"/>
        <v>2004</v>
      </c>
      <c r="AA137" s="92">
        <f t="shared" si="12"/>
        <v>38169</v>
      </c>
      <c r="AB137" s="89">
        <f t="shared" si="13"/>
        <v>24608.55</v>
      </c>
      <c r="AC137" s="84" t="str">
        <f t="shared" si="14"/>
        <v>39201</v>
      </c>
    </row>
    <row r="138" spans="1:29" x14ac:dyDescent="0.15">
      <c r="A138" s="84" t="s">
        <v>213</v>
      </c>
      <c r="B138" s="84">
        <v>39461721</v>
      </c>
      <c r="C138" s="84" t="s">
        <v>475</v>
      </c>
      <c r="D138" s="84" t="s">
        <v>476</v>
      </c>
      <c r="E138" s="84" t="s">
        <v>477</v>
      </c>
      <c r="F138" s="84" t="s">
        <v>2250</v>
      </c>
      <c r="G138" s="92">
        <v>41306</v>
      </c>
      <c r="H138" s="84" t="s">
        <v>478</v>
      </c>
      <c r="I138" s="84" t="s">
        <v>479</v>
      </c>
      <c r="J138" s="84" t="s">
        <v>480</v>
      </c>
      <c r="K138" s="84">
        <v>2392</v>
      </c>
      <c r="L138" s="84" t="s">
        <v>366</v>
      </c>
      <c r="M138" s="92">
        <v>41306</v>
      </c>
      <c r="N138" s="84" t="s">
        <v>213</v>
      </c>
      <c r="O138" s="84" t="s">
        <v>482</v>
      </c>
      <c r="P138" s="84" t="s">
        <v>503</v>
      </c>
      <c r="Q138" s="84" t="s">
        <v>2251</v>
      </c>
      <c r="R138" s="84" t="s">
        <v>2252</v>
      </c>
      <c r="S138" s="84" t="s">
        <v>371</v>
      </c>
      <c r="T138" s="84">
        <v>1</v>
      </c>
      <c r="U138" s="90">
        <v>25568.49</v>
      </c>
      <c r="V138" s="84">
        <v>20856.150000000001</v>
      </c>
      <c r="W138" s="84">
        <v>4712.34</v>
      </c>
      <c r="X138" s="91" t="s">
        <v>213</v>
      </c>
      <c r="Y138" s="89">
        <f t="shared" si="10"/>
        <v>25568.49</v>
      </c>
      <c r="Z138" s="84">
        <f t="shared" si="11"/>
        <v>2013</v>
      </c>
      <c r="AA138" s="92">
        <f t="shared" si="12"/>
        <v>41306</v>
      </c>
      <c r="AB138" s="89">
        <f t="shared" si="13"/>
        <v>25568.49</v>
      </c>
      <c r="AC138" s="84" t="str">
        <f t="shared" si="14"/>
        <v>39201</v>
      </c>
    </row>
    <row r="139" spans="1:29" x14ac:dyDescent="0.15">
      <c r="A139" s="84" t="s">
        <v>3060</v>
      </c>
      <c r="B139" s="84">
        <v>165126902</v>
      </c>
      <c r="C139" s="84" t="s">
        <v>475</v>
      </c>
      <c r="D139" s="84" t="s">
        <v>476</v>
      </c>
      <c r="E139" s="84" t="s">
        <v>477</v>
      </c>
      <c r="F139" s="84" t="s">
        <v>3061</v>
      </c>
      <c r="G139" s="92">
        <v>42766</v>
      </c>
      <c r="H139" s="84" t="s">
        <v>478</v>
      </c>
      <c r="I139" s="84" t="s">
        <v>479</v>
      </c>
      <c r="J139" s="84" t="s">
        <v>480</v>
      </c>
      <c r="K139" s="84">
        <v>2392</v>
      </c>
      <c r="L139" s="84" t="s">
        <v>366</v>
      </c>
      <c r="M139" s="92">
        <v>42767</v>
      </c>
      <c r="N139" s="84" t="s">
        <v>3062</v>
      </c>
      <c r="O139" s="84" t="s">
        <v>482</v>
      </c>
      <c r="P139" s="84" t="s">
        <v>663</v>
      </c>
      <c r="Q139" s="84" t="s">
        <v>3061</v>
      </c>
      <c r="R139" s="84" t="s">
        <v>3063</v>
      </c>
      <c r="S139" s="84" t="s">
        <v>371</v>
      </c>
      <c r="T139" s="84">
        <v>1</v>
      </c>
      <c r="U139" s="90">
        <v>25598.04</v>
      </c>
      <c r="V139" s="84">
        <v>17776</v>
      </c>
      <c r="W139" s="84">
        <v>7822.04</v>
      </c>
      <c r="X139" s="91" t="s">
        <v>3060</v>
      </c>
      <c r="Y139" s="89">
        <f t="shared" si="10"/>
        <v>25598.04</v>
      </c>
      <c r="Z139" s="84">
        <f t="shared" si="11"/>
        <v>2017</v>
      </c>
      <c r="AA139" s="92">
        <f t="shared" si="12"/>
        <v>42767</v>
      </c>
      <c r="AB139" s="89">
        <f t="shared" si="13"/>
        <v>25598.04</v>
      </c>
      <c r="AC139" s="84" t="str">
        <f t="shared" si="14"/>
        <v>39201</v>
      </c>
    </row>
    <row r="140" spans="1:29" x14ac:dyDescent="0.15">
      <c r="A140" s="84" t="s">
        <v>1990</v>
      </c>
      <c r="B140" s="84">
        <v>309413191</v>
      </c>
      <c r="C140" s="84" t="s">
        <v>475</v>
      </c>
      <c r="D140" s="84" t="s">
        <v>476</v>
      </c>
      <c r="E140" s="84" t="s">
        <v>477</v>
      </c>
      <c r="F140" s="84" t="s">
        <v>1991</v>
      </c>
      <c r="G140" s="92">
        <v>43502</v>
      </c>
      <c r="H140" s="84" t="s">
        <v>478</v>
      </c>
      <c r="I140" s="84" t="s">
        <v>479</v>
      </c>
      <c r="J140" s="84" t="s">
        <v>480</v>
      </c>
      <c r="K140" s="84">
        <v>2392</v>
      </c>
      <c r="L140" s="84" t="s">
        <v>366</v>
      </c>
      <c r="M140" s="92">
        <v>43525</v>
      </c>
      <c r="N140" s="84" t="s">
        <v>1992</v>
      </c>
      <c r="O140" s="84" t="s">
        <v>482</v>
      </c>
      <c r="P140" s="84" t="s">
        <v>730</v>
      </c>
      <c r="Q140" s="84" t="s">
        <v>1993</v>
      </c>
      <c r="R140" s="84" t="s">
        <v>1994</v>
      </c>
      <c r="S140" s="84" t="s">
        <v>371</v>
      </c>
      <c r="T140" s="84">
        <v>1</v>
      </c>
      <c r="U140" s="90">
        <v>25743.29</v>
      </c>
      <c r="V140" s="84">
        <v>12454.130000000001</v>
      </c>
      <c r="W140" s="84">
        <v>13289.16</v>
      </c>
      <c r="X140" s="91" t="s">
        <v>1990</v>
      </c>
      <c r="Y140" s="89">
        <f t="shared" si="10"/>
        <v>25743.29</v>
      </c>
      <c r="Z140" s="84">
        <f t="shared" si="11"/>
        <v>2019</v>
      </c>
      <c r="AA140" s="92">
        <f t="shared" si="12"/>
        <v>43525</v>
      </c>
      <c r="AB140" s="89">
        <f t="shared" si="13"/>
        <v>25743.29</v>
      </c>
      <c r="AC140" s="84" t="str">
        <f t="shared" si="14"/>
        <v>39201</v>
      </c>
    </row>
    <row r="141" spans="1:29" x14ac:dyDescent="0.15">
      <c r="A141" s="84" t="s">
        <v>2221</v>
      </c>
      <c r="B141" s="84">
        <v>26140428</v>
      </c>
      <c r="C141" s="84" t="s">
        <v>2222</v>
      </c>
      <c r="D141" s="84" t="s">
        <v>464</v>
      </c>
      <c r="E141" s="84" t="s">
        <v>584</v>
      </c>
      <c r="F141" s="84" t="s">
        <v>2223</v>
      </c>
      <c r="G141" s="92">
        <v>40360</v>
      </c>
      <c r="H141" s="84" t="s">
        <v>2224</v>
      </c>
      <c r="I141" s="84" t="s">
        <v>585</v>
      </c>
      <c r="J141" s="84" t="s">
        <v>469</v>
      </c>
      <c r="K141" s="84">
        <v>2392</v>
      </c>
      <c r="L141" s="84" t="s">
        <v>366</v>
      </c>
      <c r="M141" s="92">
        <v>40422</v>
      </c>
      <c r="N141" s="84" t="s">
        <v>2225</v>
      </c>
      <c r="O141" s="84" t="s">
        <v>587</v>
      </c>
      <c r="P141" s="84" t="s">
        <v>369</v>
      </c>
      <c r="Q141" s="84" t="s">
        <v>2223</v>
      </c>
      <c r="R141" s="84" t="s">
        <v>2226</v>
      </c>
      <c r="S141" s="84" t="s">
        <v>371</v>
      </c>
      <c r="T141" s="84">
        <v>1</v>
      </c>
      <c r="U141" s="90">
        <v>25785.87</v>
      </c>
      <c r="V141" s="84">
        <v>15975.470000000001</v>
      </c>
      <c r="W141" s="84">
        <v>9810.4</v>
      </c>
      <c r="X141" s="91" t="s">
        <v>2221</v>
      </c>
      <c r="Y141" s="89">
        <f t="shared" si="10"/>
        <v>25785.87</v>
      </c>
      <c r="Z141" s="84">
        <f t="shared" si="11"/>
        <v>2010</v>
      </c>
      <c r="AA141" s="92">
        <f t="shared" si="12"/>
        <v>40422</v>
      </c>
      <c r="AB141" s="89">
        <f t="shared" si="13"/>
        <v>25785.87</v>
      </c>
      <c r="AC141" s="84" t="str">
        <f t="shared" si="14"/>
        <v>39201</v>
      </c>
    </row>
    <row r="142" spans="1:29" x14ac:dyDescent="0.15">
      <c r="A142" s="84" t="s">
        <v>2366</v>
      </c>
      <c r="B142" s="84">
        <v>300612798</v>
      </c>
      <c r="C142" s="84" t="s">
        <v>463</v>
      </c>
      <c r="D142" s="84" t="s">
        <v>464</v>
      </c>
      <c r="E142" s="84" t="s">
        <v>584</v>
      </c>
      <c r="F142" s="84" t="s">
        <v>2367</v>
      </c>
      <c r="G142" s="92">
        <v>43292</v>
      </c>
      <c r="H142" s="84" t="s">
        <v>467</v>
      </c>
      <c r="I142" s="84" t="s">
        <v>585</v>
      </c>
      <c r="J142" s="84" t="s">
        <v>469</v>
      </c>
      <c r="K142" s="84">
        <v>2392</v>
      </c>
      <c r="L142" s="84" t="s">
        <v>366</v>
      </c>
      <c r="M142" s="92">
        <v>43282</v>
      </c>
      <c r="N142" s="84" t="s">
        <v>2366</v>
      </c>
      <c r="O142" s="84" t="s">
        <v>587</v>
      </c>
      <c r="P142" s="84" t="s">
        <v>685</v>
      </c>
      <c r="Q142" s="84" t="s">
        <v>2368</v>
      </c>
      <c r="R142" s="84" t="s">
        <v>2369</v>
      </c>
      <c r="S142" s="84" t="s">
        <v>371</v>
      </c>
      <c r="T142" s="84">
        <v>1</v>
      </c>
      <c r="U142" s="90">
        <v>25915.46</v>
      </c>
      <c r="V142" s="84">
        <v>9665.5500000000011</v>
      </c>
      <c r="W142" s="84">
        <v>16249.91</v>
      </c>
      <c r="X142" s="91" t="s">
        <v>2366</v>
      </c>
      <c r="Y142" s="89">
        <f t="shared" si="10"/>
        <v>25915.46</v>
      </c>
      <c r="Z142" s="84">
        <f t="shared" si="11"/>
        <v>2018</v>
      </c>
      <c r="AA142" s="92">
        <f t="shared" si="12"/>
        <v>43282</v>
      </c>
      <c r="AB142" s="89">
        <f t="shared" si="13"/>
        <v>25915.46</v>
      </c>
      <c r="AC142" s="84" t="str">
        <f t="shared" si="14"/>
        <v>39201</v>
      </c>
    </row>
    <row r="143" spans="1:29" x14ac:dyDescent="0.15">
      <c r="A143" s="84" t="s">
        <v>293</v>
      </c>
      <c r="B143" s="84">
        <v>238760</v>
      </c>
      <c r="C143" s="84" t="s">
        <v>541</v>
      </c>
      <c r="D143" s="84" t="s">
        <v>542</v>
      </c>
      <c r="E143" s="84" t="s">
        <v>543</v>
      </c>
      <c r="F143" s="84" t="s">
        <v>434</v>
      </c>
      <c r="G143" s="92">
        <v>37257</v>
      </c>
      <c r="H143" s="84" t="s">
        <v>545</v>
      </c>
      <c r="I143" s="84" t="s">
        <v>546</v>
      </c>
      <c r="J143" s="84" t="s">
        <v>547</v>
      </c>
      <c r="K143" s="84">
        <v>2392</v>
      </c>
      <c r="L143" s="84" t="s">
        <v>366</v>
      </c>
      <c r="M143" s="92">
        <v>37288</v>
      </c>
      <c r="N143" s="84" t="s">
        <v>3308</v>
      </c>
      <c r="O143" s="84" t="s">
        <v>549</v>
      </c>
      <c r="P143" s="84" t="s">
        <v>2195</v>
      </c>
      <c r="Q143" s="84" t="s">
        <v>3309</v>
      </c>
      <c r="R143" s="84" t="s">
        <v>3310</v>
      </c>
      <c r="S143" s="84" t="s">
        <v>371</v>
      </c>
      <c r="T143" s="84">
        <v>1</v>
      </c>
      <c r="U143" s="90">
        <v>25946.100000000002</v>
      </c>
      <c r="V143" s="84">
        <v>23092.03</v>
      </c>
      <c r="W143" s="84">
        <v>2854.07</v>
      </c>
      <c r="X143" s="91" t="s">
        <v>293</v>
      </c>
      <c r="Y143" s="89">
        <f t="shared" si="10"/>
        <v>25946.100000000002</v>
      </c>
      <c r="Z143" s="84">
        <f t="shared" si="11"/>
        <v>2002</v>
      </c>
      <c r="AA143" s="92">
        <f t="shared" si="12"/>
        <v>37288</v>
      </c>
      <c r="AB143" s="89">
        <f t="shared" si="13"/>
        <v>25946.100000000002</v>
      </c>
      <c r="AC143" s="84" t="str">
        <f t="shared" si="14"/>
        <v>39202</v>
      </c>
    </row>
    <row r="144" spans="1:29" x14ac:dyDescent="0.15">
      <c r="A144" s="84" t="s">
        <v>156</v>
      </c>
      <c r="B144" s="84">
        <v>39461822</v>
      </c>
      <c r="C144" s="84" t="s">
        <v>399</v>
      </c>
      <c r="D144" s="84" t="s">
        <v>387</v>
      </c>
      <c r="E144" s="84" t="s">
        <v>388</v>
      </c>
      <c r="F144" s="84" t="s">
        <v>1048</v>
      </c>
      <c r="G144" s="92">
        <v>41306</v>
      </c>
      <c r="H144" s="84" t="s">
        <v>402</v>
      </c>
      <c r="I144" s="84" t="s">
        <v>391</v>
      </c>
      <c r="J144" s="84" t="s">
        <v>392</v>
      </c>
      <c r="K144" s="84">
        <v>2392</v>
      </c>
      <c r="L144" s="84" t="s">
        <v>366</v>
      </c>
      <c r="M144" s="92">
        <v>41306</v>
      </c>
      <c r="N144" s="84" t="s">
        <v>156</v>
      </c>
      <c r="O144" s="84" t="s">
        <v>394</v>
      </c>
      <c r="P144" s="84" t="s">
        <v>503</v>
      </c>
      <c r="Q144" s="84" t="s">
        <v>1049</v>
      </c>
      <c r="R144" s="84" t="s">
        <v>1050</v>
      </c>
      <c r="S144" s="84" t="s">
        <v>371</v>
      </c>
      <c r="T144" s="84">
        <v>1</v>
      </c>
      <c r="U144" s="90">
        <v>25999.37</v>
      </c>
      <c r="V144" s="84">
        <v>23136.94</v>
      </c>
      <c r="W144" s="84">
        <v>2862.43</v>
      </c>
      <c r="X144" s="91" t="s">
        <v>156</v>
      </c>
      <c r="Y144" s="89">
        <f t="shared" si="10"/>
        <v>25999.37</v>
      </c>
      <c r="Z144" s="84">
        <f t="shared" si="11"/>
        <v>2013</v>
      </c>
      <c r="AA144" s="92">
        <f t="shared" si="12"/>
        <v>41306</v>
      </c>
      <c r="AB144" s="89">
        <f t="shared" si="13"/>
        <v>25999.37</v>
      </c>
      <c r="AC144" s="84" t="str">
        <f t="shared" si="14"/>
        <v>39201</v>
      </c>
    </row>
    <row r="145" spans="1:29" x14ac:dyDescent="0.15">
      <c r="A145" s="84" t="s">
        <v>3466</v>
      </c>
      <c r="B145" s="84">
        <v>165126921</v>
      </c>
      <c r="C145" s="84" t="s">
        <v>623</v>
      </c>
      <c r="D145" s="84" t="s">
        <v>624</v>
      </c>
      <c r="E145" s="84" t="s">
        <v>734</v>
      </c>
      <c r="F145" s="84" t="s">
        <v>3467</v>
      </c>
      <c r="G145" s="92">
        <v>42766</v>
      </c>
      <c r="H145" s="84" t="s">
        <v>627</v>
      </c>
      <c r="I145" s="84" t="s">
        <v>736</v>
      </c>
      <c r="J145" s="84" t="s">
        <v>629</v>
      </c>
      <c r="K145" s="84">
        <v>2392</v>
      </c>
      <c r="L145" s="84" t="s">
        <v>366</v>
      </c>
      <c r="M145" s="92">
        <v>42767</v>
      </c>
      <c r="N145" s="84" t="s">
        <v>3468</v>
      </c>
      <c r="O145" s="84" t="s">
        <v>738</v>
      </c>
      <c r="P145" s="84" t="s">
        <v>663</v>
      </c>
      <c r="Q145" s="84" t="s">
        <v>3467</v>
      </c>
      <c r="R145" s="84" t="s">
        <v>3469</v>
      </c>
      <c r="S145" s="84" t="s">
        <v>371</v>
      </c>
      <c r="T145" s="84">
        <v>1</v>
      </c>
      <c r="U145" s="90">
        <v>26058.2</v>
      </c>
      <c r="V145" s="84">
        <v>13212.07</v>
      </c>
      <c r="W145" s="84">
        <v>12846.130000000001</v>
      </c>
      <c r="X145" s="91" t="s">
        <v>3466</v>
      </c>
      <c r="Y145" s="89">
        <f t="shared" si="10"/>
        <v>26058.2</v>
      </c>
      <c r="Z145" s="84">
        <f t="shared" si="11"/>
        <v>2017</v>
      </c>
      <c r="AA145" s="92">
        <f t="shared" si="12"/>
        <v>42767</v>
      </c>
      <c r="AB145" s="89">
        <f t="shared" si="13"/>
        <v>26058.2</v>
      </c>
      <c r="AC145" s="84" t="str">
        <f t="shared" si="14"/>
        <v>39201</v>
      </c>
    </row>
    <row r="146" spans="1:29" x14ac:dyDescent="0.15">
      <c r="A146" s="84" t="s">
        <v>226</v>
      </c>
      <c r="B146" s="84">
        <v>24543525</v>
      </c>
      <c r="C146" s="84" t="s">
        <v>386</v>
      </c>
      <c r="D146" s="84" t="s">
        <v>387</v>
      </c>
      <c r="E146" s="84" t="s">
        <v>388</v>
      </c>
      <c r="F146" s="84" t="s">
        <v>434</v>
      </c>
      <c r="G146" s="92">
        <v>39448</v>
      </c>
      <c r="H146" s="84" t="s">
        <v>390</v>
      </c>
      <c r="I146" s="84" t="s">
        <v>391</v>
      </c>
      <c r="J146" s="84" t="s">
        <v>392</v>
      </c>
      <c r="K146" s="84">
        <v>2392</v>
      </c>
      <c r="L146" s="84" t="s">
        <v>366</v>
      </c>
      <c r="M146" s="92">
        <v>39630</v>
      </c>
      <c r="N146" s="84" t="s">
        <v>2215</v>
      </c>
      <c r="O146" s="84" t="s">
        <v>394</v>
      </c>
      <c r="P146" s="84" t="s">
        <v>395</v>
      </c>
      <c r="Q146" s="84" t="s">
        <v>2216</v>
      </c>
      <c r="R146" s="84" t="s">
        <v>2217</v>
      </c>
      <c r="S146" s="84" t="s">
        <v>371</v>
      </c>
      <c r="T146" s="84">
        <v>1</v>
      </c>
      <c r="U146" s="90">
        <v>26229.16</v>
      </c>
      <c r="V146" s="84">
        <v>23343.95</v>
      </c>
      <c r="W146" s="84">
        <v>2885.21</v>
      </c>
      <c r="X146" s="91" t="s">
        <v>226</v>
      </c>
      <c r="Y146" s="89">
        <f t="shared" si="10"/>
        <v>26229.16</v>
      </c>
      <c r="Z146" s="84">
        <f t="shared" si="11"/>
        <v>2008</v>
      </c>
      <c r="AA146" s="92">
        <f t="shared" si="12"/>
        <v>39630</v>
      </c>
      <c r="AB146" s="89">
        <f t="shared" si="13"/>
        <v>26229.16</v>
      </c>
      <c r="AC146" s="84" t="str">
        <f t="shared" si="14"/>
        <v>39201</v>
      </c>
    </row>
    <row r="147" spans="1:29" x14ac:dyDescent="0.15">
      <c r="A147" s="84" t="s">
        <v>3474</v>
      </c>
      <c r="B147" s="84">
        <v>202126474</v>
      </c>
      <c r="C147" s="84" t="s">
        <v>881</v>
      </c>
      <c r="D147" s="84" t="s">
        <v>882</v>
      </c>
      <c r="E147" s="84" t="s">
        <v>935</v>
      </c>
      <c r="F147" s="84" t="s">
        <v>3475</v>
      </c>
      <c r="G147" s="92">
        <v>42900</v>
      </c>
      <c r="H147" s="84" t="s">
        <v>885</v>
      </c>
      <c r="I147" s="84" t="s">
        <v>936</v>
      </c>
      <c r="J147" s="84" t="s">
        <v>887</v>
      </c>
      <c r="K147" s="84">
        <v>2392</v>
      </c>
      <c r="L147" s="84" t="s">
        <v>366</v>
      </c>
      <c r="M147" s="92">
        <v>42887</v>
      </c>
      <c r="N147" s="84" t="s">
        <v>3476</v>
      </c>
      <c r="O147" s="84" t="s">
        <v>938</v>
      </c>
      <c r="P147" s="84" t="s">
        <v>663</v>
      </c>
      <c r="Q147" s="84" t="s">
        <v>3475</v>
      </c>
      <c r="R147" s="84" t="s">
        <v>3477</v>
      </c>
      <c r="S147" s="84" t="s">
        <v>371</v>
      </c>
      <c r="T147" s="84">
        <v>1</v>
      </c>
      <c r="U147" s="90">
        <v>26239.940000000002</v>
      </c>
      <c r="V147" s="84">
        <v>26138.720000000001</v>
      </c>
      <c r="W147" s="84">
        <v>101.22</v>
      </c>
      <c r="X147" s="91" t="s">
        <v>3474</v>
      </c>
      <c r="Y147" s="89">
        <f t="shared" si="10"/>
        <v>26239.940000000002</v>
      </c>
      <c r="Z147" s="84">
        <f t="shared" si="11"/>
        <v>2017</v>
      </c>
      <c r="AA147" s="92">
        <f t="shared" si="12"/>
        <v>42887</v>
      </c>
      <c r="AB147" s="89">
        <f t="shared" si="13"/>
        <v>26239.940000000002</v>
      </c>
      <c r="AC147" s="84" t="str">
        <f t="shared" si="14"/>
        <v>39201</v>
      </c>
    </row>
    <row r="148" spans="1:29" x14ac:dyDescent="0.15">
      <c r="A148" s="84" t="s">
        <v>660</v>
      </c>
      <c r="B148" s="84">
        <v>165126907</v>
      </c>
      <c r="C148" s="84" t="s">
        <v>422</v>
      </c>
      <c r="D148" s="84" t="s">
        <v>423</v>
      </c>
      <c r="E148" s="84" t="s">
        <v>521</v>
      </c>
      <c r="F148" s="84" t="s">
        <v>661</v>
      </c>
      <c r="G148" s="92">
        <v>42766</v>
      </c>
      <c r="H148" s="84" t="s">
        <v>425</v>
      </c>
      <c r="I148" s="84" t="s">
        <v>523</v>
      </c>
      <c r="J148" s="84" t="s">
        <v>427</v>
      </c>
      <c r="K148" s="84">
        <v>2392</v>
      </c>
      <c r="L148" s="84" t="s">
        <v>366</v>
      </c>
      <c r="M148" s="92">
        <v>42767</v>
      </c>
      <c r="N148" s="84" t="s">
        <v>662</v>
      </c>
      <c r="O148" s="84" t="s">
        <v>524</v>
      </c>
      <c r="P148" s="84" t="s">
        <v>663</v>
      </c>
      <c r="Q148" s="84" t="s">
        <v>664</v>
      </c>
      <c r="R148" s="84" t="s">
        <v>665</v>
      </c>
      <c r="S148" s="84" t="s">
        <v>371</v>
      </c>
      <c r="T148" s="84">
        <v>1</v>
      </c>
      <c r="U148" s="90">
        <v>26361.100000000002</v>
      </c>
      <c r="V148" s="84">
        <v>12716.25</v>
      </c>
      <c r="W148" s="84">
        <v>13644.85</v>
      </c>
      <c r="X148" s="91" t="s">
        <v>660</v>
      </c>
      <c r="Y148" s="89">
        <f t="shared" si="10"/>
        <v>26361.100000000002</v>
      </c>
      <c r="Z148" s="84">
        <f t="shared" si="11"/>
        <v>2017</v>
      </c>
      <c r="AA148" s="92">
        <f t="shared" si="12"/>
        <v>42767</v>
      </c>
      <c r="AB148" s="89">
        <f t="shared" si="13"/>
        <v>26361.100000000002</v>
      </c>
      <c r="AC148" s="84" t="str">
        <f t="shared" si="14"/>
        <v>39201</v>
      </c>
    </row>
    <row r="149" spans="1:29" x14ac:dyDescent="0.15">
      <c r="A149" s="84" t="s">
        <v>2678</v>
      </c>
      <c r="B149" s="84">
        <v>287179945</v>
      </c>
      <c r="C149" s="84" t="s">
        <v>422</v>
      </c>
      <c r="D149" s="84" t="s">
        <v>423</v>
      </c>
      <c r="E149" s="84" t="s">
        <v>521</v>
      </c>
      <c r="F149" s="84" t="s">
        <v>2679</v>
      </c>
      <c r="G149" s="92">
        <v>43195</v>
      </c>
      <c r="H149" s="84" t="s">
        <v>425</v>
      </c>
      <c r="I149" s="84" t="s">
        <v>523</v>
      </c>
      <c r="J149" s="84" t="s">
        <v>427</v>
      </c>
      <c r="K149" s="84">
        <v>2392</v>
      </c>
      <c r="L149" s="84" t="s">
        <v>366</v>
      </c>
      <c r="M149" s="92">
        <v>43191</v>
      </c>
      <c r="N149" s="84" t="s">
        <v>2680</v>
      </c>
      <c r="O149" s="84" t="s">
        <v>524</v>
      </c>
      <c r="P149" s="84" t="s">
        <v>685</v>
      </c>
      <c r="Q149" s="84" t="s">
        <v>2681</v>
      </c>
      <c r="R149" s="84" t="s">
        <v>2682</v>
      </c>
      <c r="S149" s="84" t="s">
        <v>371</v>
      </c>
      <c r="T149" s="84">
        <v>1</v>
      </c>
      <c r="U149" s="90">
        <v>26456.04</v>
      </c>
      <c r="V149" s="84">
        <v>10994.48</v>
      </c>
      <c r="W149" s="84">
        <v>15461.56</v>
      </c>
      <c r="X149" s="91" t="s">
        <v>2678</v>
      </c>
      <c r="Y149" s="89">
        <f t="shared" si="10"/>
        <v>26456.04</v>
      </c>
      <c r="Z149" s="84">
        <f t="shared" si="11"/>
        <v>2018</v>
      </c>
      <c r="AA149" s="92">
        <f t="shared" si="12"/>
        <v>43191</v>
      </c>
      <c r="AB149" s="89">
        <f t="shared" si="13"/>
        <v>26456.04</v>
      </c>
      <c r="AC149" s="84" t="str">
        <f t="shared" si="14"/>
        <v>39201</v>
      </c>
    </row>
    <row r="150" spans="1:29" x14ac:dyDescent="0.15">
      <c r="A150" s="84" t="s">
        <v>2660</v>
      </c>
      <c r="B150" s="84">
        <v>204080361</v>
      </c>
      <c r="C150" s="84" t="s">
        <v>475</v>
      </c>
      <c r="D150" s="84" t="s">
        <v>476</v>
      </c>
      <c r="E150" s="84" t="s">
        <v>477</v>
      </c>
      <c r="F150" s="84" t="s">
        <v>2661</v>
      </c>
      <c r="G150" s="92">
        <v>43035</v>
      </c>
      <c r="H150" s="84" t="s">
        <v>478</v>
      </c>
      <c r="I150" s="84" t="s">
        <v>479</v>
      </c>
      <c r="J150" s="84" t="s">
        <v>480</v>
      </c>
      <c r="K150" s="84">
        <v>2392</v>
      </c>
      <c r="L150" s="84" t="s">
        <v>366</v>
      </c>
      <c r="M150" s="92">
        <v>43040</v>
      </c>
      <c r="N150" s="84" t="s">
        <v>2662</v>
      </c>
      <c r="O150" s="84" t="s">
        <v>482</v>
      </c>
      <c r="P150" s="84" t="s">
        <v>663</v>
      </c>
      <c r="Q150" s="84" t="s">
        <v>2661</v>
      </c>
      <c r="R150" s="84" t="s">
        <v>2663</v>
      </c>
      <c r="S150" s="84" t="s">
        <v>371</v>
      </c>
      <c r="T150" s="84">
        <v>1</v>
      </c>
      <c r="U150" s="90">
        <v>26538.440000000002</v>
      </c>
      <c r="V150" s="84">
        <v>18429.04</v>
      </c>
      <c r="W150" s="84">
        <v>8109.4000000000005</v>
      </c>
      <c r="X150" s="91" t="s">
        <v>2660</v>
      </c>
      <c r="Y150" s="89">
        <f t="shared" si="10"/>
        <v>26538.440000000002</v>
      </c>
      <c r="Z150" s="84">
        <f t="shared" si="11"/>
        <v>2017</v>
      </c>
      <c r="AA150" s="92">
        <f t="shared" si="12"/>
        <v>43040</v>
      </c>
      <c r="AB150" s="89">
        <f t="shared" si="13"/>
        <v>26538.440000000002</v>
      </c>
      <c r="AC150" s="84" t="str">
        <f t="shared" si="14"/>
        <v>39201</v>
      </c>
    </row>
    <row r="151" spans="1:29" x14ac:dyDescent="0.15">
      <c r="A151" s="84" t="s">
        <v>733</v>
      </c>
      <c r="B151" s="84">
        <v>322404334</v>
      </c>
      <c r="C151" s="84" t="s">
        <v>623</v>
      </c>
      <c r="D151" s="84" t="s">
        <v>624</v>
      </c>
      <c r="E151" s="84" t="s">
        <v>734</v>
      </c>
      <c r="F151" s="84" t="s">
        <v>735</v>
      </c>
      <c r="G151" s="92">
        <v>43676</v>
      </c>
      <c r="H151" s="84" t="s">
        <v>627</v>
      </c>
      <c r="I151" s="84" t="s">
        <v>736</v>
      </c>
      <c r="J151" s="84" t="s">
        <v>629</v>
      </c>
      <c r="K151" s="84">
        <v>2392</v>
      </c>
      <c r="L151" s="84" t="s">
        <v>366</v>
      </c>
      <c r="M151" s="92">
        <v>43709</v>
      </c>
      <c r="N151" s="84" t="s">
        <v>737</v>
      </c>
      <c r="O151" s="84" t="s">
        <v>738</v>
      </c>
      <c r="P151" s="84" t="s">
        <v>730</v>
      </c>
      <c r="Q151" s="84" t="s">
        <v>739</v>
      </c>
      <c r="R151" s="84" t="s">
        <v>740</v>
      </c>
      <c r="S151" s="84" t="s">
        <v>371</v>
      </c>
      <c r="T151" s="84">
        <v>1</v>
      </c>
      <c r="U151" s="90">
        <v>26664.95</v>
      </c>
      <c r="V151" s="84">
        <v>9354.83</v>
      </c>
      <c r="W151" s="84">
        <v>17310.12</v>
      </c>
      <c r="X151" s="91" t="s">
        <v>733</v>
      </c>
      <c r="Y151" s="89">
        <f t="shared" si="10"/>
        <v>26664.95</v>
      </c>
      <c r="Z151" s="84">
        <f t="shared" si="11"/>
        <v>2019</v>
      </c>
      <c r="AA151" s="92">
        <f t="shared" si="12"/>
        <v>43709</v>
      </c>
      <c r="AB151" s="89">
        <f t="shared" si="13"/>
        <v>26664.95</v>
      </c>
      <c r="AC151" s="84" t="str">
        <f t="shared" si="14"/>
        <v>39201</v>
      </c>
    </row>
    <row r="152" spans="1:29" x14ac:dyDescent="0.15">
      <c r="A152" s="84" t="s">
        <v>3132</v>
      </c>
      <c r="B152" s="84">
        <v>311688583</v>
      </c>
      <c r="C152" s="84" t="s">
        <v>422</v>
      </c>
      <c r="D152" s="84" t="s">
        <v>423</v>
      </c>
      <c r="E152" s="84" t="s">
        <v>521</v>
      </c>
      <c r="F152" s="84" t="s">
        <v>3133</v>
      </c>
      <c r="G152" s="92">
        <v>43537</v>
      </c>
      <c r="H152" s="84" t="s">
        <v>425</v>
      </c>
      <c r="I152" s="84" t="s">
        <v>523</v>
      </c>
      <c r="J152" s="84" t="s">
        <v>427</v>
      </c>
      <c r="K152" s="84">
        <v>2392</v>
      </c>
      <c r="L152" s="84" t="s">
        <v>366</v>
      </c>
      <c r="M152" s="92">
        <v>43556</v>
      </c>
      <c r="N152" s="84" t="s">
        <v>3134</v>
      </c>
      <c r="O152" s="84" t="s">
        <v>524</v>
      </c>
      <c r="P152" s="84" t="s">
        <v>730</v>
      </c>
      <c r="Q152" s="84" t="s">
        <v>3135</v>
      </c>
      <c r="R152" s="84" t="s">
        <v>3136</v>
      </c>
      <c r="S152" s="84" t="s">
        <v>371</v>
      </c>
      <c r="T152" s="84">
        <v>1</v>
      </c>
      <c r="U152" s="90">
        <v>26684.71</v>
      </c>
      <c r="V152" s="84">
        <v>8936.33</v>
      </c>
      <c r="W152" s="84">
        <v>17748.38</v>
      </c>
      <c r="X152" s="91" t="s">
        <v>3132</v>
      </c>
      <c r="Y152" s="89">
        <f t="shared" si="10"/>
        <v>26684.71</v>
      </c>
      <c r="Z152" s="84">
        <f t="shared" si="11"/>
        <v>2019</v>
      </c>
      <c r="AA152" s="92">
        <f t="shared" si="12"/>
        <v>43556</v>
      </c>
      <c r="AB152" s="89">
        <f t="shared" si="13"/>
        <v>26684.71</v>
      </c>
      <c r="AC152" s="84" t="str">
        <f t="shared" si="14"/>
        <v>39201</v>
      </c>
    </row>
    <row r="153" spans="1:29" x14ac:dyDescent="0.15">
      <c r="A153" s="84" t="s">
        <v>1860</v>
      </c>
      <c r="B153" s="84">
        <v>106509317</v>
      </c>
      <c r="C153" s="84" t="s">
        <v>475</v>
      </c>
      <c r="D153" s="84" t="s">
        <v>476</v>
      </c>
      <c r="E153" s="84" t="s">
        <v>477</v>
      </c>
      <c r="F153" s="84" t="s">
        <v>1861</v>
      </c>
      <c r="G153" s="92">
        <v>42298</v>
      </c>
      <c r="H153" s="84" t="s">
        <v>478</v>
      </c>
      <c r="I153" s="84" t="s">
        <v>479</v>
      </c>
      <c r="J153" s="84" t="s">
        <v>480</v>
      </c>
      <c r="K153" s="84">
        <v>2392</v>
      </c>
      <c r="L153" s="84" t="s">
        <v>366</v>
      </c>
      <c r="M153" s="92">
        <v>42278</v>
      </c>
      <c r="N153" s="84" t="s">
        <v>1862</v>
      </c>
      <c r="O153" s="84" t="s">
        <v>482</v>
      </c>
      <c r="P153" s="84" t="s">
        <v>575</v>
      </c>
      <c r="Q153" s="84" t="s">
        <v>1863</v>
      </c>
      <c r="R153" s="84" t="s">
        <v>1864</v>
      </c>
      <c r="S153" s="84" t="s">
        <v>371</v>
      </c>
      <c r="T153" s="84">
        <v>1</v>
      </c>
      <c r="U153" s="90">
        <v>26754.68</v>
      </c>
      <c r="V153" s="84">
        <v>20944.72</v>
      </c>
      <c r="W153" s="84">
        <v>5809.96</v>
      </c>
      <c r="X153" s="91" t="s">
        <v>1860</v>
      </c>
      <c r="Y153" s="89">
        <f t="shared" si="10"/>
        <v>26754.68</v>
      </c>
      <c r="Z153" s="84">
        <f t="shared" si="11"/>
        <v>2015</v>
      </c>
      <c r="AA153" s="92">
        <f t="shared" si="12"/>
        <v>42278</v>
      </c>
      <c r="AB153" s="89">
        <f t="shared" si="13"/>
        <v>26754.68</v>
      </c>
      <c r="AC153" s="84" t="str">
        <f t="shared" si="14"/>
        <v>39201</v>
      </c>
    </row>
    <row r="154" spans="1:29" x14ac:dyDescent="0.15">
      <c r="A154" s="84" t="s">
        <v>1251</v>
      </c>
      <c r="B154" s="84">
        <v>351227586</v>
      </c>
      <c r="C154" s="84" t="s">
        <v>475</v>
      </c>
      <c r="D154" s="84" t="s">
        <v>476</v>
      </c>
      <c r="E154" s="84" t="s">
        <v>477</v>
      </c>
      <c r="F154" s="84" t="s">
        <v>1252</v>
      </c>
      <c r="G154" s="92">
        <v>43035</v>
      </c>
      <c r="H154" s="84" t="s">
        <v>478</v>
      </c>
      <c r="I154" s="84" t="s">
        <v>479</v>
      </c>
      <c r="J154" s="84" t="s">
        <v>480</v>
      </c>
      <c r="K154" s="84">
        <v>2392</v>
      </c>
      <c r="L154" s="84" t="s">
        <v>366</v>
      </c>
      <c r="M154" s="92">
        <v>43040</v>
      </c>
      <c r="N154" s="84" t="s">
        <v>1253</v>
      </c>
      <c r="O154" s="84" t="s">
        <v>482</v>
      </c>
      <c r="P154" s="84" t="s">
        <v>663</v>
      </c>
      <c r="Q154" s="84" t="s">
        <v>1252</v>
      </c>
      <c r="R154" s="84" t="s">
        <v>1254</v>
      </c>
      <c r="S154" s="84" t="s">
        <v>371</v>
      </c>
      <c r="T154" s="84">
        <v>1</v>
      </c>
      <c r="U154" s="90">
        <v>26918.95</v>
      </c>
      <c r="V154" s="84">
        <v>18693.28</v>
      </c>
      <c r="W154" s="84">
        <v>8225.67</v>
      </c>
      <c r="X154" s="91" t="s">
        <v>1251</v>
      </c>
      <c r="Y154" s="89">
        <f t="shared" si="10"/>
        <v>26918.95</v>
      </c>
      <c r="Z154" s="84">
        <f t="shared" si="11"/>
        <v>2017</v>
      </c>
      <c r="AA154" s="92">
        <f t="shared" si="12"/>
        <v>43040</v>
      </c>
      <c r="AB154" s="89">
        <f t="shared" si="13"/>
        <v>26918.95</v>
      </c>
      <c r="AC154" s="84" t="str">
        <f t="shared" si="14"/>
        <v>39201</v>
      </c>
    </row>
    <row r="155" spans="1:29" x14ac:dyDescent="0.15">
      <c r="A155" s="84" t="s">
        <v>1145</v>
      </c>
      <c r="B155" s="84">
        <v>208960186</v>
      </c>
      <c r="C155" s="84" t="s">
        <v>422</v>
      </c>
      <c r="D155" s="84" t="s">
        <v>423</v>
      </c>
      <c r="E155" s="84" t="s">
        <v>521</v>
      </c>
      <c r="F155" s="84" t="s">
        <v>1146</v>
      </c>
      <c r="G155" s="92">
        <v>43073</v>
      </c>
      <c r="H155" s="84" t="s">
        <v>425</v>
      </c>
      <c r="I155" s="84" t="s">
        <v>523</v>
      </c>
      <c r="J155" s="84" t="s">
        <v>427</v>
      </c>
      <c r="K155" s="84">
        <v>2392</v>
      </c>
      <c r="L155" s="84" t="s">
        <v>366</v>
      </c>
      <c r="M155" s="92">
        <v>43070</v>
      </c>
      <c r="N155" s="84" t="s">
        <v>1147</v>
      </c>
      <c r="O155" s="84" t="s">
        <v>524</v>
      </c>
      <c r="P155" s="84" t="s">
        <v>663</v>
      </c>
      <c r="Q155" s="84" t="s">
        <v>1146</v>
      </c>
      <c r="R155" s="84" t="s">
        <v>1148</v>
      </c>
      <c r="S155" s="84" t="s">
        <v>371</v>
      </c>
      <c r="T155" s="84">
        <v>1</v>
      </c>
      <c r="U155" s="90">
        <v>26927.850000000002</v>
      </c>
      <c r="V155" s="84">
        <v>12989.64</v>
      </c>
      <c r="W155" s="84">
        <v>13938.210000000001</v>
      </c>
      <c r="X155" s="91" t="s">
        <v>1145</v>
      </c>
      <c r="Y155" s="89">
        <f t="shared" si="10"/>
        <v>26927.850000000002</v>
      </c>
      <c r="Z155" s="84">
        <f t="shared" si="11"/>
        <v>2017</v>
      </c>
      <c r="AA155" s="92">
        <f t="shared" si="12"/>
        <v>43070</v>
      </c>
      <c r="AB155" s="89">
        <f t="shared" si="13"/>
        <v>26927.850000000002</v>
      </c>
      <c r="AC155" s="84" t="str">
        <f t="shared" si="14"/>
        <v>39201</v>
      </c>
    </row>
    <row r="156" spans="1:29" x14ac:dyDescent="0.15">
      <c r="A156" s="84" t="s">
        <v>3458</v>
      </c>
      <c r="B156" s="84">
        <v>165126791</v>
      </c>
      <c r="C156" s="84" t="s">
        <v>399</v>
      </c>
      <c r="D156" s="84" t="s">
        <v>387</v>
      </c>
      <c r="E156" s="84" t="s">
        <v>388</v>
      </c>
      <c r="F156" s="84" t="s">
        <v>3459</v>
      </c>
      <c r="G156" s="92">
        <v>42752</v>
      </c>
      <c r="H156" s="84" t="s">
        <v>402</v>
      </c>
      <c r="I156" s="84" t="s">
        <v>391</v>
      </c>
      <c r="J156" s="84" t="s">
        <v>392</v>
      </c>
      <c r="K156" s="84">
        <v>2392</v>
      </c>
      <c r="L156" s="84" t="s">
        <v>366</v>
      </c>
      <c r="M156" s="92">
        <v>42736</v>
      </c>
      <c r="N156" s="84" t="s">
        <v>3460</v>
      </c>
      <c r="O156" s="84" t="s">
        <v>394</v>
      </c>
      <c r="P156" s="84" t="s">
        <v>663</v>
      </c>
      <c r="Q156" s="84" t="s">
        <v>3459</v>
      </c>
      <c r="R156" s="84" t="s">
        <v>3461</v>
      </c>
      <c r="S156" s="84" t="s">
        <v>371</v>
      </c>
      <c r="T156" s="84">
        <v>1</v>
      </c>
      <c r="U156" s="90">
        <v>27147.940000000002</v>
      </c>
      <c r="V156" s="84">
        <v>23959.48</v>
      </c>
      <c r="W156" s="84">
        <v>3188.46</v>
      </c>
      <c r="X156" s="91" t="s">
        <v>3458</v>
      </c>
      <c r="Y156" s="89">
        <f t="shared" si="10"/>
        <v>27147.940000000002</v>
      </c>
      <c r="Z156" s="84">
        <f t="shared" si="11"/>
        <v>2017</v>
      </c>
      <c r="AA156" s="92">
        <f t="shared" si="12"/>
        <v>42736</v>
      </c>
      <c r="AB156" s="89">
        <f t="shared" si="13"/>
        <v>27147.940000000002</v>
      </c>
      <c r="AC156" s="84" t="str">
        <f t="shared" si="14"/>
        <v>39201</v>
      </c>
    </row>
    <row r="157" spans="1:29" x14ac:dyDescent="0.15">
      <c r="A157" s="84" t="s">
        <v>1847</v>
      </c>
      <c r="B157" s="84">
        <v>59353633</v>
      </c>
      <c r="C157" s="84" t="s">
        <v>399</v>
      </c>
      <c r="D157" s="84" t="s">
        <v>387</v>
      </c>
      <c r="E157" s="84" t="s">
        <v>388</v>
      </c>
      <c r="F157" s="84" t="s">
        <v>1848</v>
      </c>
      <c r="G157" s="92">
        <v>42096</v>
      </c>
      <c r="H157" s="84" t="s">
        <v>402</v>
      </c>
      <c r="I157" s="84" t="s">
        <v>391</v>
      </c>
      <c r="J157" s="84" t="s">
        <v>392</v>
      </c>
      <c r="K157" s="84">
        <v>2392</v>
      </c>
      <c r="L157" s="84" t="s">
        <v>366</v>
      </c>
      <c r="M157" s="92">
        <v>42248</v>
      </c>
      <c r="N157" s="84" t="s">
        <v>1849</v>
      </c>
      <c r="O157" s="84" t="s">
        <v>394</v>
      </c>
      <c r="P157" s="84" t="s">
        <v>575</v>
      </c>
      <c r="Q157" s="84" t="s">
        <v>1850</v>
      </c>
      <c r="R157" s="84" t="s">
        <v>1851</v>
      </c>
      <c r="S157" s="84" t="s">
        <v>371</v>
      </c>
      <c r="T157" s="84">
        <v>1</v>
      </c>
      <c r="U157" s="90">
        <v>27151.78</v>
      </c>
      <c r="V157" s="84">
        <v>24150.69</v>
      </c>
      <c r="W157" s="84">
        <v>3001.09</v>
      </c>
      <c r="X157" s="91" t="s">
        <v>1847</v>
      </c>
      <c r="Y157" s="89">
        <f t="shared" si="10"/>
        <v>27151.78</v>
      </c>
      <c r="Z157" s="84">
        <f t="shared" si="11"/>
        <v>2015</v>
      </c>
      <c r="AA157" s="92">
        <f t="shared" si="12"/>
        <v>42248</v>
      </c>
      <c r="AB157" s="89">
        <f t="shared" si="13"/>
        <v>27151.78</v>
      </c>
      <c r="AC157" s="84" t="str">
        <f t="shared" si="14"/>
        <v>39201</v>
      </c>
    </row>
    <row r="158" spans="1:29" x14ac:dyDescent="0.15">
      <c r="A158" s="84" t="s">
        <v>1390</v>
      </c>
      <c r="B158" s="84">
        <v>24014856</v>
      </c>
      <c r="C158" s="84" t="s">
        <v>1391</v>
      </c>
      <c r="D158" s="84" t="s">
        <v>411</v>
      </c>
      <c r="E158" s="84" t="s">
        <v>689</v>
      </c>
      <c r="F158" s="84" t="s">
        <v>434</v>
      </c>
      <c r="G158" s="92">
        <v>39448</v>
      </c>
      <c r="H158" s="84" t="s">
        <v>1392</v>
      </c>
      <c r="I158" s="84" t="s">
        <v>691</v>
      </c>
      <c r="J158" s="84" t="s">
        <v>415</v>
      </c>
      <c r="K158" s="84">
        <v>2392</v>
      </c>
      <c r="L158" s="84" t="s">
        <v>366</v>
      </c>
      <c r="M158" s="92">
        <v>39600</v>
      </c>
      <c r="N158" s="84" t="s">
        <v>1393</v>
      </c>
      <c r="O158" s="84" t="s">
        <v>693</v>
      </c>
      <c r="P158" s="84" t="s">
        <v>395</v>
      </c>
      <c r="Q158" s="84" t="s">
        <v>1394</v>
      </c>
      <c r="R158" s="84" t="s">
        <v>1395</v>
      </c>
      <c r="S158" s="84" t="s">
        <v>371</v>
      </c>
      <c r="T158" s="84">
        <v>1</v>
      </c>
      <c r="U158" s="90">
        <v>27248.71</v>
      </c>
      <c r="V158" s="84">
        <v>23743.77</v>
      </c>
      <c r="W158" s="84">
        <v>3504.94</v>
      </c>
      <c r="X158" s="91" t="s">
        <v>1390</v>
      </c>
      <c r="Y158" s="89">
        <f t="shared" si="10"/>
        <v>27248.71</v>
      </c>
      <c r="Z158" s="84">
        <f t="shared" si="11"/>
        <v>2008</v>
      </c>
      <c r="AA158" s="92">
        <f t="shared" si="12"/>
        <v>39600</v>
      </c>
      <c r="AB158" s="89">
        <f t="shared" si="13"/>
        <v>27248.71</v>
      </c>
      <c r="AC158" s="84" t="str">
        <f t="shared" si="14"/>
        <v>39202</v>
      </c>
    </row>
    <row r="159" spans="1:29" x14ac:dyDescent="0.15">
      <c r="A159" s="84" t="s">
        <v>1087</v>
      </c>
      <c r="B159" s="84">
        <v>107021684</v>
      </c>
      <c r="C159" s="84" t="s">
        <v>475</v>
      </c>
      <c r="D159" s="84" t="s">
        <v>476</v>
      </c>
      <c r="E159" s="84" t="s">
        <v>477</v>
      </c>
      <c r="F159" s="84" t="s">
        <v>1088</v>
      </c>
      <c r="G159" s="92">
        <v>42347</v>
      </c>
      <c r="H159" s="84" t="s">
        <v>478</v>
      </c>
      <c r="I159" s="84" t="s">
        <v>479</v>
      </c>
      <c r="J159" s="84" t="s">
        <v>480</v>
      </c>
      <c r="K159" s="84">
        <v>2392</v>
      </c>
      <c r="L159" s="84" t="s">
        <v>366</v>
      </c>
      <c r="M159" s="92">
        <v>42339</v>
      </c>
      <c r="N159" s="84" t="s">
        <v>1089</v>
      </c>
      <c r="O159" s="84" t="s">
        <v>482</v>
      </c>
      <c r="P159" s="84" t="s">
        <v>575</v>
      </c>
      <c r="Q159" s="84" t="s">
        <v>1088</v>
      </c>
      <c r="R159" s="84" t="s">
        <v>1090</v>
      </c>
      <c r="S159" s="84" t="s">
        <v>371</v>
      </c>
      <c r="T159" s="84">
        <v>1</v>
      </c>
      <c r="U159" s="90">
        <v>27289.29</v>
      </c>
      <c r="V159" s="84">
        <v>21363.23</v>
      </c>
      <c r="W159" s="84">
        <v>5926.06</v>
      </c>
      <c r="X159" s="91" t="s">
        <v>1087</v>
      </c>
      <c r="Y159" s="89">
        <f t="shared" si="10"/>
        <v>27289.29</v>
      </c>
      <c r="Z159" s="84">
        <f t="shared" si="11"/>
        <v>2015</v>
      </c>
      <c r="AA159" s="92">
        <f t="shared" si="12"/>
        <v>42339</v>
      </c>
      <c r="AB159" s="89">
        <f t="shared" si="13"/>
        <v>27289.29</v>
      </c>
      <c r="AC159" s="84" t="str">
        <f t="shared" si="14"/>
        <v>39201</v>
      </c>
    </row>
    <row r="160" spans="1:29" x14ac:dyDescent="0.15">
      <c r="A160" s="84" t="s">
        <v>2631</v>
      </c>
      <c r="B160" s="84">
        <v>114751862</v>
      </c>
      <c r="C160" s="84" t="s">
        <v>399</v>
      </c>
      <c r="D160" s="84" t="s">
        <v>387</v>
      </c>
      <c r="E160" s="84" t="s">
        <v>388</v>
      </c>
      <c r="F160" s="84" t="s">
        <v>2632</v>
      </c>
      <c r="G160" s="92">
        <v>42367</v>
      </c>
      <c r="H160" s="84" t="s">
        <v>402</v>
      </c>
      <c r="I160" s="84" t="s">
        <v>391</v>
      </c>
      <c r="J160" s="84" t="s">
        <v>392</v>
      </c>
      <c r="K160" s="84">
        <v>2392</v>
      </c>
      <c r="L160" s="84" t="s">
        <v>366</v>
      </c>
      <c r="M160" s="92">
        <v>42370</v>
      </c>
      <c r="N160" s="84" t="s">
        <v>2633</v>
      </c>
      <c r="O160" s="84" t="s">
        <v>394</v>
      </c>
      <c r="P160" s="84" t="s">
        <v>575</v>
      </c>
      <c r="Q160" s="84" t="s">
        <v>2632</v>
      </c>
      <c r="R160" s="84" t="s">
        <v>2634</v>
      </c>
      <c r="S160" s="84" t="s">
        <v>371</v>
      </c>
      <c r="T160" s="84">
        <v>1</v>
      </c>
      <c r="U160" s="90">
        <v>27348.98</v>
      </c>
      <c r="V160" s="84">
        <v>24326.09</v>
      </c>
      <c r="W160" s="84">
        <v>3022.89</v>
      </c>
      <c r="X160" s="91" t="s">
        <v>2631</v>
      </c>
      <c r="Y160" s="89">
        <f t="shared" si="10"/>
        <v>27348.98</v>
      </c>
      <c r="Z160" s="84">
        <f t="shared" si="11"/>
        <v>2016</v>
      </c>
      <c r="AA160" s="92">
        <f t="shared" si="12"/>
        <v>42370</v>
      </c>
      <c r="AB160" s="89">
        <f t="shared" si="13"/>
        <v>27348.98</v>
      </c>
      <c r="AC160" s="84" t="str">
        <f t="shared" si="14"/>
        <v>39201</v>
      </c>
    </row>
    <row r="161" spans="1:29" x14ac:dyDescent="0.15">
      <c r="A161" s="84" t="s">
        <v>1763</v>
      </c>
      <c r="B161" s="84">
        <v>246653</v>
      </c>
      <c r="C161" s="84" t="s">
        <v>399</v>
      </c>
      <c r="D161" s="84" t="s">
        <v>387</v>
      </c>
      <c r="E161" s="84" t="s">
        <v>388</v>
      </c>
      <c r="F161" s="84" t="s">
        <v>434</v>
      </c>
      <c r="G161" s="92">
        <v>37987</v>
      </c>
      <c r="H161" s="84" t="s">
        <v>402</v>
      </c>
      <c r="I161" s="84" t="s">
        <v>391</v>
      </c>
      <c r="J161" s="84" t="s">
        <v>392</v>
      </c>
      <c r="K161" s="84">
        <v>2392</v>
      </c>
      <c r="L161" s="84" t="s">
        <v>366</v>
      </c>
      <c r="M161" s="92">
        <v>38231</v>
      </c>
      <c r="N161" s="84" t="s">
        <v>1764</v>
      </c>
      <c r="O161" s="84" t="s">
        <v>394</v>
      </c>
      <c r="P161" s="84" t="s">
        <v>483</v>
      </c>
      <c r="Q161" s="84" t="s">
        <v>1765</v>
      </c>
      <c r="R161" s="84" t="s">
        <v>1766</v>
      </c>
      <c r="S161" s="84" t="s">
        <v>371</v>
      </c>
      <c r="T161" s="84">
        <v>1</v>
      </c>
      <c r="U161" s="90">
        <v>27525.06</v>
      </c>
      <c r="V161" s="84">
        <v>24497.3</v>
      </c>
      <c r="W161" s="84">
        <v>3027.76</v>
      </c>
      <c r="X161" s="91" t="s">
        <v>1763</v>
      </c>
      <c r="Y161" s="89">
        <f t="shared" si="10"/>
        <v>27525.06</v>
      </c>
      <c r="Z161" s="84">
        <f t="shared" si="11"/>
        <v>2004</v>
      </c>
      <c r="AA161" s="92">
        <f t="shared" si="12"/>
        <v>38231</v>
      </c>
      <c r="AB161" s="89">
        <f t="shared" si="13"/>
        <v>27525.06</v>
      </c>
      <c r="AC161" s="84" t="str">
        <f t="shared" si="14"/>
        <v>39201</v>
      </c>
    </row>
    <row r="162" spans="1:29" x14ac:dyDescent="0.15">
      <c r="A162" s="84" t="s">
        <v>1075</v>
      </c>
      <c r="B162" s="84">
        <v>59353639</v>
      </c>
      <c r="C162" s="84" t="s">
        <v>1076</v>
      </c>
      <c r="D162" s="84" t="s">
        <v>464</v>
      </c>
      <c r="E162" s="84" t="s">
        <v>584</v>
      </c>
      <c r="F162" s="84" t="s">
        <v>1077</v>
      </c>
      <c r="G162" s="92">
        <v>42096</v>
      </c>
      <c r="H162" s="84" t="s">
        <v>1078</v>
      </c>
      <c r="I162" s="84" t="s">
        <v>585</v>
      </c>
      <c r="J162" s="84" t="s">
        <v>469</v>
      </c>
      <c r="K162" s="84">
        <v>2392</v>
      </c>
      <c r="L162" s="84" t="s">
        <v>366</v>
      </c>
      <c r="M162" s="92">
        <v>42248</v>
      </c>
      <c r="N162" s="84" t="s">
        <v>1079</v>
      </c>
      <c r="O162" s="84" t="s">
        <v>587</v>
      </c>
      <c r="P162" s="84" t="s">
        <v>575</v>
      </c>
      <c r="Q162" s="84" t="s">
        <v>1080</v>
      </c>
      <c r="R162" s="84" t="s">
        <v>1081</v>
      </c>
      <c r="S162" s="84" t="s">
        <v>371</v>
      </c>
      <c r="T162" s="84">
        <v>1</v>
      </c>
      <c r="U162" s="90">
        <v>27528.75</v>
      </c>
      <c r="V162" s="84">
        <v>14082.31</v>
      </c>
      <c r="W162" s="84">
        <v>13446.44</v>
      </c>
      <c r="X162" s="91" t="s">
        <v>1075</v>
      </c>
      <c r="Y162" s="89">
        <f t="shared" si="10"/>
        <v>27528.75</v>
      </c>
      <c r="Z162" s="84">
        <f t="shared" si="11"/>
        <v>2015</v>
      </c>
      <c r="AA162" s="92">
        <f t="shared" si="12"/>
        <v>42248</v>
      </c>
      <c r="AB162" s="89">
        <f t="shared" si="13"/>
        <v>27528.75</v>
      </c>
      <c r="AC162" s="84" t="str">
        <f t="shared" si="14"/>
        <v>39201</v>
      </c>
    </row>
    <row r="163" spans="1:29" x14ac:dyDescent="0.15">
      <c r="A163" s="84" t="s">
        <v>2275</v>
      </c>
      <c r="B163" s="84">
        <v>59353642</v>
      </c>
      <c r="C163" s="84" t="s">
        <v>1076</v>
      </c>
      <c r="D163" s="84" t="s">
        <v>464</v>
      </c>
      <c r="E163" s="84" t="s">
        <v>584</v>
      </c>
      <c r="F163" s="84" t="s">
        <v>2276</v>
      </c>
      <c r="G163" s="92">
        <v>42095</v>
      </c>
      <c r="H163" s="84" t="s">
        <v>1078</v>
      </c>
      <c r="I163" s="84" t="s">
        <v>585</v>
      </c>
      <c r="J163" s="84" t="s">
        <v>469</v>
      </c>
      <c r="K163" s="84">
        <v>2392</v>
      </c>
      <c r="L163" s="84" t="s">
        <v>366</v>
      </c>
      <c r="M163" s="92">
        <v>42248</v>
      </c>
      <c r="N163" s="84" t="s">
        <v>2277</v>
      </c>
      <c r="O163" s="84" t="s">
        <v>587</v>
      </c>
      <c r="P163" s="84" t="s">
        <v>575</v>
      </c>
      <c r="Q163" s="84" t="s">
        <v>2278</v>
      </c>
      <c r="R163" s="84" t="s">
        <v>2279</v>
      </c>
      <c r="S163" s="84" t="s">
        <v>371</v>
      </c>
      <c r="T163" s="84">
        <v>1</v>
      </c>
      <c r="U163" s="90">
        <v>27580.720000000001</v>
      </c>
      <c r="V163" s="84">
        <v>14108.9</v>
      </c>
      <c r="W163" s="84">
        <v>13471.82</v>
      </c>
      <c r="X163" s="91" t="s">
        <v>2275</v>
      </c>
      <c r="Y163" s="89">
        <f t="shared" si="10"/>
        <v>27580.720000000001</v>
      </c>
      <c r="Z163" s="84">
        <f t="shared" si="11"/>
        <v>2015</v>
      </c>
      <c r="AA163" s="92">
        <f t="shared" si="12"/>
        <v>42248</v>
      </c>
      <c r="AB163" s="89">
        <f t="shared" si="13"/>
        <v>27580.720000000001</v>
      </c>
      <c r="AC163" s="84" t="str">
        <f t="shared" si="14"/>
        <v>39201</v>
      </c>
    </row>
    <row r="164" spans="1:29" x14ac:dyDescent="0.15">
      <c r="A164" s="84" t="s">
        <v>1515</v>
      </c>
      <c r="B164" s="84">
        <v>287179958</v>
      </c>
      <c r="C164" s="84" t="s">
        <v>399</v>
      </c>
      <c r="D164" s="84" t="s">
        <v>387</v>
      </c>
      <c r="E164" s="84" t="s">
        <v>388</v>
      </c>
      <c r="F164" s="84" t="s">
        <v>1516</v>
      </c>
      <c r="G164" s="92">
        <v>43208</v>
      </c>
      <c r="H164" s="84" t="s">
        <v>402</v>
      </c>
      <c r="I164" s="84" t="s">
        <v>391</v>
      </c>
      <c r="J164" s="84" t="s">
        <v>392</v>
      </c>
      <c r="K164" s="84">
        <v>2392</v>
      </c>
      <c r="L164" s="84" t="s">
        <v>366</v>
      </c>
      <c r="M164" s="92">
        <v>43191</v>
      </c>
      <c r="N164" s="84" t="s">
        <v>1517</v>
      </c>
      <c r="O164" s="84" t="s">
        <v>394</v>
      </c>
      <c r="P164" s="84" t="s">
        <v>685</v>
      </c>
      <c r="Q164" s="84" t="s">
        <v>1518</v>
      </c>
      <c r="R164" s="84" t="s">
        <v>1519</v>
      </c>
      <c r="S164" s="84" t="s">
        <v>371</v>
      </c>
      <c r="T164" s="84">
        <v>1</v>
      </c>
      <c r="U164" s="90">
        <v>27637.45</v>
      </c>
      <c r="V164" s="84">
        <v>23663.47</v>
      </c>
      <c r="W164" s="84">
        <v>3973.98</v>
      </c>
      <c r="X164" s="91" t="s">
        <v>1515</v>
      </c>
      <c r="Y164" s="89">
        <f t="shared" si="10"/>
        <v>27637.45</v>
      </c>
      <c r="Z164" s="84">
        <f t="shared" si="11"/>
        <v>2018</v>
      </c>
      <c r="AA164" s="92">
        <f t="shared" si="12"/>
        <v>43191</v>
      </c>
      <c r="AB164" s="89">
        <f t="shared" si="13"/>
        <v>27637.45</v>
      </c>
      <c r="AC164" s="84" t="str">
        <f t="shared" si="14"/>
        <v>39201</v>
      </c>
    </row>
    <row r="165" spans="1:29" x14ac:dyDescent="0.15">
      <c r="A165" s="84" t="s">
        <v>2683</v>
      </c>
      <c r="B165" s="84">
        <v>287179963</v>
      </c>
      <c r="C165" s="84" t="s">
        <v>399</v>
      </c>
      <c r="D165" s="84" t="s">
        <v>387</v>
      </c>
      <c r="E165" s="84" t="s">
        <v>388</v>
      </c>
      <c r="F165" s="84" t="s">
        <v>1516</v>
      </c>
      <c r="G165" s="92">
        <v>43208</v>
      </c>
      <c r="H165" s="84" t="s">
        <v>402</v>
      </c>
      <c r="I165" s="84" t="s">
        <v>391</v>
      </c>
      <c r="J165" s="84" t="s">
        <v>392</v>
      </c>
      <c r="K165" s="84">
        <v>2392</v>
      </c>
      <c r="L165" s="84" t="s">
        <v>366</v>
      </c>
      <c r="M165" s="92">
        <v>43191</v>
      </c>
      <c r="N165" s="84" t="s">
        <v>2684</v>
      </c>
      <c r="O165" s="84" t="s">
        <v>394</v>
      </c>
      <c r="P165" s="84" t="s">
        <v>685</v>
      </c>
      <c r="Q165" s="84" t="s">
        <v>2685</v>
      </c>
      <c r="R165" s="84" t="s">
        <v>2686</v>
      </c>
      <c r="S165" s="84" t="s">
        <v>371</v>
      </c>
      <c r="T165" s="84">
        <v>1</v>
      </c>
      <c r="U165" s="90">
        <v>27648.95</v>
      </c>
      <c r="V165" s="84">
        <v>23673.32</v>
      </c>
      <c r="W165" s="84">
        <v>3975.63</v>
      </c>
      <c r="X165" s="91" t="s">
        <v>2683</v>
      </c>
      <c r="Y165" s="89">
        <f t="shared" si="10"/>
        <v>27648.95</v>
      </c>
      <c r="Z165" s="84">
        <f t="shared" si="11"/>
        <v>2018</v>
      </c>
      <c r="AA165" s="92">
        <f t="shared" si="12"/>
        <v>43191</v>
      </c>
      <c r="AB165" s="89">
        <f t="shared" si="13"/>
        <v>27648.95</v>
      </c>
      <c r="AC165" s="84" t="str">
        <f t="shared" si="14"/>
        <v>39201</v>
      </c>
    </row>
    <row r="166" spans="1:29" x14ac:dyDescent="0.15">
      <c r="A166" s="84" t="s">
        <v>2750</v>
      </c>
      <c r="B166" s="84">
        <v>317527521</v>
      </c>
      <c r="C166" s="84" t="s">
        <v>463</v>
      </c>
      <c r="D166" s="84" t="s">
        <v>464</v>
      </c>
      <c r="E166" s="84" t="s">
        <v>584</v>
      </c>
      <c r="F166" s="84" t="s">
        <v>2751</v>
      </c>
      <c r="G166" s="92">
        <v>43592</v>
      </c>
      <c r="H166" s="84" t="s">
        <v>467</v>
      </c>
      <c r="I166" s="84" t="s">
        <v>585</v>
      </c>
      <c r="J166" s="84" t="s">
        <v>469</v>
      </c>
      <c r="K166" s="84">
        <v>2392</v>
      </c>
      <c r="L166" s="84" t="s">
        <v>366</v>
      </c>
      <c r="M166" s="92">
        <v>43586</v>
      </c>
      <c r="N166" s="84" t="s">
        <v>2752</v>
      </c>
      <c r="O166" s="84" t="s">
        <v>587</v>
      </c>
      <c r="P166" s="84" t="s">
        <v>730</v>
      </c>
      <c r="Q166" s="84" t="s">
        <v>2753</v>
      </c>
      <c r="R166" s="84" t="s">
        <v>2754</v>
      </c>
      <c r="S166" s="84" t="s">
        <v>371</v>
      </c>
      <c r="T166" s="84">
        <v>1</v>
      </c>
      <c r="U166" s="90">
        <v>27682.760000000002</v>
      </c>
      <c r="V166" s="84">
        <v>8379.02</v>
      </c>
      <c r="W166" s="84">
        <v>19303.740000000002</v>
      </c>
      <c r="X166" s="91" t="s">
        <v>2750</v>
      </c>
      <c r="Y166" s="89">
        <f t="shared" si="10"/>
        <v>27682.760000000002</v>
      </c>
      <c r="Z166" s="84">
        <f t="shared" si="11"/>
        <v>2019</v>
      </c>
      <c r="AA166" s="92">
        <f t="shared" si="12"/>
        <v>43586</v>
      </c>
      <c r="AB166" s="89">
        <f t="shared" si="13"/>
        <v>27682.760000000002</v>
      </c>
      <c r="AC166" s="84" t="str">
        <f t="shared" si="14"/>
        <v>39201</v>
      </c>
    </row>
    <row r="167" spans="1:29" x14ac:dyDescent="0.15">
      <c r="A167" s="84" t="s">
        <v>272</v>
      </c>
      <c r="B167" s="84">
        <v>43201003</v>
      </c>
      <c r="C167" s="84" t="s">
        <v>359</v>
      </c>
      <c r="D167" s="84" t="s">
        <v>360</v>
      </c>
      <c r="E167" s="84" t="s">
        <v>1889</v>
      </c>
      <c r="F167" s="84" t="s">
        <v>2257</v>
      </c>
      <c r="G167" s="92">
        <v>41671</v>
      </c>
      <c r="H167" s="84" t="s">
        <v>363</v>
      </c>
      <c r="I167" s="84" t="s">
        <v>1892</v>
      </c>
      <c r="J167" s="84" t="s">
        <v>365</v>
      </c>
      <c r="K167" s="84">
        <v>2392</v>
      </c>
      <c r="L167" s="84" t="s">
        <v>366</v>
      </c>
      <c r="M167" s="92">
        <v>41760</v>
      </c>
      <c r="N167" s="84" t="s">
        <v>2258</v>
      </c>
      <c r="O167" s="84" t="s">
        <v>1894</v>
      </c>
      <c r="P167" s="84" t="s">
        <v>555</v>
      </c>
      <c r="Q167" s="84" t="s">
        <v>2257</v>
      </c>
      <c r="R167" s="84" t="s">
        <v>2259</v>
      </c>
      <c r="S167" s="84" t="s">
        <v>371</v>
      </c>
      <c r="T167" s="84">
        <v>1</v>
      </c>
      <c r="U167" s="90">
        <v>27740.7</v>
      </c>
      <c r="V167" s="84">
        <v>22973.16</v>
      </c>
      <c r="W167" s="84">
        <v>4767.54</v>
      </c>
      <c r="X167" s="91" t="s">
        <v>272</v>
      </c>
      <c r="Y167" s="89">
        <f t="shared" si="10"/>
        <v>27740.7</v>
      </c>
      <c r="Z167" s="84">
        <f t="shared" si="11"/>
        <v>2014</v>
      </c>
      <c r="AA167" s="92">
        <f t="shared" si="12"/>
        <v>41760</v>
      </c>
      <c r="AB167" s="89">
        <f t="shared" si="13"/>
        <v>27740.7</v>
      </c>
      <c r="AC167" s="84" t="str">
        <f t="shared" si="14"/>
        <v>39201</v>
      </c>
    </row>
    <row r="168" spans="1:29" x14ac:dyDescent="0.15">
      <c r="A168" s="84" t="s">
        <v>3171</v>
      </c>
      <c r="B168" s="84">
        <v>327347441</v>
      </c>
      <c r="C168" s="84" t="s">
        <v>422</v>
      </c>
      <c r="D168" s="84" t="s">
        <v>423</v>
      </c>
      <c r="E168" s="84" t="s">
        <v>521</v>
      </c>
      <c r="F168" s="84" t="s">
        <v>3133</v>
      </c>
      <c r="G168" s="92">
        <v>43774</v>
      </c>
      <c r="H168" s="84" t="s">
        <v>425</v>
      </c>
      <c r="I168" s="84" t="s">
        <v>523</v>
      </c>
      <c r="J168" s="84" t="s">
        <v>427</v>
      </c>
      <c r="K168" s="84">
        <v>2392</v>
      </c>
      <c r="L168" s="84" t="s">
        <v>366</v>
      </c>
      <c r="M168" s="92">
        <v>43770</v>
      </c>
      <c r="N168" s="84" t="s">
        <v>3172</v>
      </c>
      <c r="O168" s="84" t="s">
        <v>524</v>
      </c>
      <c r="P168" s="84" t="s">
        <v>730</v>
      </c>
      <c r="Q168" s="84" t="s">
        <v>3173</v>
      </c>
      <c r="R168" s="84" t="s">
        <v>3174</v>
      </c>
      <c r="S168" s="84" t="s">
        <v>371</v>
      </c>
      <c r="T168" s="84">
        <v>1</v>
      </c>
      <c r="U168" s="90">
        <v>27822.82</v>
      </c>
      <c r="V168" s="84">
        <v>9317.4699999999993</v>
      </c>
      <c r="W168" s="84">
        <v>18505.350000000002</v>
      </c>
      <c r="X168" s="91" t="s">
        <v>3171</v>
      </c>
      <c r="Y168" s="89">
        <f t="shared" si="10"/>
        <v>27822.82</v>
      </c>
      <c r="Z168" s="84">
        <f t="shared" si="11"/>
        <v>2019</v>
      </c>
      <c r="AA168" s="92">
        <f t="shared" si="12"/>
        <v>43770</v>
      </c>
      <c r="AB168" s="89">
        <f t="shared" si="13"/>
        <v>27822.82</v>
      </c>
      <c r="AC168" s="84" t="str">
        <f t="shared" si="14"/>
        <v>39201</v>
      </c>
    </row>
    <row r="169" spans="1:29" x14ac:dyDescent="0.15">
      <c r="A169" s="84" t="s">
        <v>572</v>
      </c>
      <c r="B169" s="84">
        <v>59353636</v>
      </c>
      <c r="C169" s="84" t="s">
        <v>422</v>
      </c>
      <c r="D169" s="84" t="s">
        <v>423</v>
      </c>
      <c r="E169" s="84" t="s">
        <v>521</v>
      </c>
      <c r="F169" s="84" t="s">
        <v>573</v>
      </c>
      <c r="G169" s="92">
        <v>42096</v>
      </c>
      <c r="H169" s="84" t="s">
        <v>425</v>
      </c>
      <c r="I169" s="84" t="s">
        <v>523</v>
      </c>
      <c r="J169" s="84" t="s">
        <v>427</v>
      </c>
      <c r="K169" s="84">
        <v>2392</v>
      </c>
      <c r="L169" s="84" t="s">
        <v>366</v>
      </c>
      <c r="M169" s="92">
        <v>42248</v>
      </c>
      <c r="N169" s="84" t="s">
        <v>574</v>
      </c>
      <c r="O169" s="84" t="s">
        <v>524</v>
      </c>
      <c r="P169" s="84" t="s">
        <v>575</v>
      </c>
      <c r="Q169" s="84" t="s">
        <v>576</v>
      </c>
      <c r="R169" s="84" t="s">
        <v>577</v>
      </c>
      <c r="S169" s="84" t="s">
        <v>371</v>
      </c>
      <c r="T169" s="84">
        <v>1</v>
      </c>
      <c r="U169" s="90">
        <v>27825.52</v>
      </c>
      <c r="V169" s="84">
        <v>15776.28</v>
      </c>
      <c r="W169" s="84">
        <v>12049.24</v>
      </c>
      <c r="X169" s="91" t="s">
        <v>572</v>
      </c>
      <c r="Y169" s="89">
        <f t="shared" si="10"/>
        <v>27825.52</v>
      </c>
      <c r="Z169" s="84">
        <f t="shared" si="11"/>
        <v>2015</v>
      </c>
      <c r="AA169" s="92">
        <f t="shared" si="12"/>
        <v>42248</v>
      </c>
      <c r="AB169" s="89">
        <f t="shared" si="13"/>
        <v>27825.52</v>
      </c>
      <c r="AC169" s="84" t="str">
        <f t="shared" si="14"/>
        <v>39201</v>
      </c>
    </row>
    <row r="170" spans="1:29" x14ac:dyDescent="0.15">
      <c r="A170" s="84" t="s">
        <v>1468</v>
      </c>
      <c r="B170" s="84">
        <v>122668963</v>
      </c>
      <c r="C170" s="84" t="s">
        <v>442</v>
      </c>
      <c r="D170" s="84" t="s">
        <v>443</v>
      </c>
      <c r="E170" s="84" t="s">
        <v>444</v>
      </c>
      <c r="F170" s="84" t="s">
        <v>1469</v>
      </c>
      <c r="G170" s="92">
        <v>42243</v>
      </c>
      <c r="H170" s="84" t="s">
        <v>446</v>
      </c>
      <c r="I170" s="84" t="s">
        <v>447</v>
      </c>
      <c r="J170" s="84" t="s">
        <v>448</v>
      </c>
      <c r="K170" s="84">
        <v>2392</v>
      </c>
      <c r="L170" s="84" t="s">
        <v>366</v>
      </c>
      <c r="M170" s="92">
        <v>42217</v>
      </c>
      <c r="N170" s="84" t="s">
        <v>1470</v>
      </c>
      <c r="O170" s="84" t="s">
        <v>450</v>
      </c>
      <c r="P170" s="84" t="s">
        <v>575</v>
      </c>
      <c r="Q170" s="84" t="s">
        <v>1469</v>
      </c>
      <c r="R170" s="84" t="s">
        <v>1471</v>
      </c>
      <c r="S170" s="84" t="s">
        <v>371</v>
      </c>
      <c r="T170" s="84">
        <v>1</v>
      </c>
      <c r="U170" s="90">
        <v>27922.9</v>
      </c>
      <c r="V170" s="84">
        <v>13346.66</v>
      </c>
      <c r="W170" s="84">
        <v>14576.24</v>
      </c>
      <c r="X170" s="91" t="s">
        <v>1468</v>
      </c>
      <c r="Y170" s="89">
        <f t="shared" si="10"/>
        <v>27922.9</v>
      </c>
      <c r="Z170" s="84">
        <f t="shared" si="11"/>
        <v>2015</v>
      </c>
      <c r="AA170" s="92">
        <f t="shared" si="12"/>
        <v>42217</v>
      </c>
      <c r="AB170" s="89">
        <f t="shared" si="13"/>
        <v>27922.9</v>
      </c>
      <c r="AC170" s="84" t="str">
        <f t="shared" si="14"/>
        <v>39201</v>
      </c>
    </row>
    <row r="171" spans="1:29" x14ac:dyDescent="0.15">
      <c r="A171" s="84" t="s">
        <v>980</v>
      </c>
      <c r="B171" s="84">
        <v>247014</v>
      </c>
      <c r="C171" s="84" t="s">
        <v>410</v>
      </c>
      <c r="D171" s="84" t="s">
        <v>411</v>
      </c>
      <c r="E171" s="84" t="s">
        <v>433</v>
      </c>
      <c r="F171" s="84" t="s">
        <v>434</v>
      </c>
      <c r="G171" s="92">
        <v>38718</v>
      </c>
      <c r="H171" s="84" t="s">
        <v>413</v>
      </c>
      <c r="I171" s="84" t="s">
        <v>435</v>
      </c>
      <c r="J171" s="84" t="s">
        <v>415</v>
      </c>
      <c r="K171" s="84">
        <v>2392</v>
      </c>
      <c r="L171" s="84" t="s">
        <v>366</v>
      </c>
      <c r="M171" s="92">
        <v>38777</v>
      </c>
      <c r="N171" s="84" t="s">
        <v>981</v>
      </c>
      <c r="O171" s="84" t="s">
        <v>437</v>
      </c>
      <c r="P171" s="84" t="s">
        <v>438</v>
      </c>
      <c r="Q171" s="84" t="s">
        <v>982</v>
      </c>
      <c r="R171" s="84" t="s">
        <v>983</v>
      </c>
      <c r="S171" s="84" t="s">
        <v>371</v>
      </c>
      <c r="T171" s="84">
        <v>1</v>
      </c>
      <c r="U171" s="90">
        <v>28299.940000000002</v>
      </c>
      <c r="V171" s="84">
        <v>43711.26</v>
      </c>
      <c r="W171" s="84">
        <v>-15411.32</v>
      </c>
      <c r="X171" s="91" t="s">
        <v>980</v>
      </c>
      <c r="Y171" s="89">
        <f t="shared" si="10"/>
        <v>28299.940000000002</v>
      </c>
      <c r="Z171" s="84">
        <f t="shared" si="11"/>
        <v>2006</v>
      </c>
      <c r="AA171" s="92">
        <f t="shared" si="12"/>
        <v>38777</v>
      </c>
      <c r="AB171" s="89">
        <f t="shared" si="13"/>
        <v>28299.940000000002</v>
      </c>
      <c r="AC171" s="84" t="str">
        <f t="shared" si="14"/>
        <v>39201</v>
      </c>
    </row>
    <row r="172" spans="1:29" ht="15" x14ac:dyDescent="0.25">
      <c r="A172" s="84" t="s">
        <v>3393</v>
      </c>
      <c r="B172" s="84">
        <v>223222</v>
      </c>
      <c r="C172" s="84" t="s">
        <v>422</v>
      </c>
      <c r="D172" s="84" t="s">
        <v>423</v>
      </c>
      <c r="E172" s="84" t="s">
        <v>671</v>
      </c>
      <c r="F172" s="84" t="s">
        <v>434</v>
      </c>
      <c r="G172" s="92">
        <v>36161</v>
      </c>
      <c r="H172" s="84" t="s">
        <v>425</v>
      </c>
      <c r="I172" s="84" t="s">
        <v>672</v>
      </c>
      <c r="J172" s="84" t="s">
        <v>427</v>
      </c>
      <c r="K172" s="84">
        <v>2392</v>
      </c>
      <c r="L172" s="84" t="s">
        <v>366</v>
      </c>
      <c r="M172" s="92">
        <v>36373</v>
      </c>
      <c r="N172" s="84" t="s">
        <v>3394</v>
      </c>
      <c r="O172" s="84" t="s">
        <v>674</v>
      </c>
      <c r="P172" s="84" t="s">
        <v>1733</v>
      </c>
      <c r="Q172" s="94" t="s">
        <v>3395</v>
      </c>
      <c r="R172" s="84" t="s">
        <v>3396</v>
      </c>
      <c r="S172" s="84" t="s">
        <v>371</v>
      </c>
      <c r="T172" s="84">
        <v>1</v>
      </c>
      <c r="U172" s="90">
        <v>28303.89</v>
      </c>
      <c r="V172" s="84">
        <v>25190.46</v>
      </c>
      <c r="W172" s="84">
        <v>3113.4300000000003</v>
      </c>
      <c r="X172" s="95" t="s">
        <v>3393</v>
      </c>
      <c r="Y172" s="89">
        <f t="shared" si="10"/>
        <v>28303.89</v>
      </c>
      <c r="Z172" s="84">
        <f t="shared" si="11"/>
        <v>1999</v>
      </c>
      <c r="AA172" s="92">
        <f t="shared" si="12"/>
        <v>36373</v>
      </c>
      <c r="AB172" s="89">
        <f t="shared" si="13"/>
        <v>28303.89</v>
      </c>
      <c r="AC172" s="84" t="str">
        <f t="shared" si="14"/>
        <v>39202</v>
      </c>
    </row>
    <row r="173" spans="1:29" x14ac:dyDescent="0.15">
      <c r="A173" s="84" t="s">
        <v>1476</v>
      </c>
      <c r="B173" s="84">
        <v>122669126</v>
      </c>
      <c r="C173" s="84" t="s">
        <v>623</v>
      </c>
      <c r="D173" s="84" t="s">
        <v>624</v>
      </c>
      <c r="E173" s="84" t="s">
        <v>734</v>
      </c>
      <c r="F173" s="84" t="s">
        <v>1477</v>
      </c>
      <c r="G173" s="92">
        <v>42422</v>
      </c>
      <c r="H173" s="84" t="s">
        <v>627</v>
      </c>
      <c r="I173" s="84" t="s">
        <v>736</v>
      </c>
      <c r="J173" s="84" t="s">
        <v>629</v>
      </c>
      <c r="K173" s="84">
        <v>2392</v>
      </c>
      <c r="L173" s="84" t="s">
        <v>366</v>
      </c>
      <c r="M173" s="92">
        <v>42401</v>
      </c>
      <c r="N173" s="84" t="s">
        <v>1478</v>
      </c>
      <c r="O173" s="84" t="s">
        <v>738</v>
      </c>
      <c r="P173" s="84" t="s">
        <v>612</v>
      </c>
      <c r="Q173" s="84" t="s">
        <v>1477</v>
      </c>
      <c r="R173" s="84" t="s">
        <v>1479</v>
      </c>
      <c r="S173" s="84" t="s">
        <v>371</v>
      </c>
      <c r="T173" s="84">
        <v>1</v>
      </c>
      <c r="U173" s="90">
        <v>28310.38</v>
      </c>
      <c r="V173" s="84">
        <v>15832.34</v>
      </c>
      <c r="W173" s="84">
        <v>12478.04</v>
      </c>
      <c r="X173" s="91" t="s">
        <v>1476</v>
      </c>
      <c r="Y173" s="89">
        <f t="shared" si="10"/>
        <v>28310.38</v>
      </c>
      <c r="Z173" s="84">
        <f t="shared" si="11"/>
        <v>2016</v>
      </c>
      <c r="AA173" s="92">
        <f t="shared" si="12"/>
        <v>42401</v>
      </c>
      <c r="AB173" s="89">
        <f t="shared" si="13"/>
        <v>28310.38</v>
      </c>
      <c r="AC173" s="84" t="str">
        <f t="shared" si="14"/>
        <v>39201</v>
      </c>
    </row>
    <row r="174" spans="1:29" x14ac:dyDescent="0.15">
      <c r="A174" s="84" t="s">
        <v>1459</v>
      </c>
      <c r="B174" s="84">
        <v>114759833</v>
      </c>
      <c r="C174" s="84" t="s">
        <v>475</v>
      </c>
      <c r="D174" s="84" t="s">
        <v>476</v>
      </c>
      <c r="E174" s="84" t="s">
        <v>477</v>
      </c>
      <c r="F174" s="84" t="s">
        <v>1460</v>
      </c>
      <c r="G174" s="92">
        <v>42244</v>
      </c>
      <c r="H174" s="84" t="s">
        <v>478</v>
      </c>
      <c r="I174" s="84" t="s">
        <v>479</v>
      </c>
      <c r="J174" s="84" t="s">
        <v>480</v>
      </c>
      <c r="K174" s="84">
        <v>2392</v>
      </c>
      <c r="L174" s="84" t="s">
        <v>366</v>
      </c>
      <c r="M174" s="92">
        <v>42217</v>
      </c>
      <c r="N174" s="84" t="s">
        <v>1461</v>
      </c>
      <c r="O174" s="84" t="s">
        <v>482</v>
      </c>
      <c r="P174" s="84" t="s">
        <v>575</v>
      </c>
      <c r="Q174" s="84" t="s">
        <v>1460</v>
      </c>
      <c r="R174" s="84" t="s">
        <v>1462</v>
      </c>
      <c r="S174" s="84" t="s">
        <v>371</v>
      </c>
      <c r="T174" s="84">
        <v>1</v>
      </c>
      <c r="U174" s="90">
        <v>28482.95</v>
      </c>
      <c r="V174" s="84">
        <v>22297.68</v>
      </c>
      <c r="W174" s="84">
        <v>6185.27</v>
      </c>
      <c r="X174" s="91" t="s">
        <v>1459</v>
      </c>
      <c r="Y174" s="89">
        <f t="shared" si="10"/>
        <v>28482.95</v>
      </c>
      <c r="Z174" s="84">
        <f t="shared" si="11"/>
        <v>2015</v>
      </c>
      <c r="AA174" s="92">
        <f t="shared" si="12"/>
        <v>42217</v>
      </c>
      <c r="AB174" s="89">
        <f t="shared" si="13"/>
        <v>28482.95</v>
      </c>
      <c r="AC174" s="84" t="str">
        <f t="shared" si="14"/>
        <v>39201</v>
      </c>
    </row>
    <row r="175" spans="1:29" x14ac:dyDescent="0.15">
      <c r="A175" s="84" t="s">
        <v>1113</v>
      </c>
      <c r="B175" s="84">
        <v>165591005</v>
      </c>
      <c r="C175" s="84" t="s">
        <v>399</v>
      </c>
      <c r="D175" s="84" t="s">
        <v>387</v>
      </c>
      <c r="E175" s="84" t="s">
        <v>388</v>
      </c>
      <c r="F175" s="84" t="s">
        <v>1114</v>
      </c>
      <c r="G175" s="92">
        <v>42836</v>
      </c>
      <c r="H175" s="84" t="s">
        <v>402</v>
      </c>
      <c r="I175" s="84" t="s">
        <v>391</v>
      </c>
      <c r="J175" s="84" t="s">
        <v>392</v>
      </c>
      <c r="K175" s="84">
        <v>2392</v>
      </c>
      <c r="L175" s="84" t="s">
        <v>366</v>
      </c>
      <c r="M175" s="92">
        <v>42826</v>
      </c>
      <c r="N175" s="84" t="s">
        <v>1115</v>
      </c>
      <c r="O175" s="84" t="s">
        <v>394</v>
      </c>
      <c r="P175" s="84" t="s">
        <v>663</v>
      </c>
      <c r="Q175" s="84" t="s">
        <v>1114</v>
      </c>
      <c r="R175" s="84" t="s">
        <v>1116</v>
      </c>
      <c r="S175" s="84" t="s">
        <v>371</v>
      </c>
      <c r="T175" s="84">
        <v>1</v>
      </c>
      <c r="U175" s="90">
        <v>28530.920000000002</v>
      </c>
      <c r="V175" s="84">
        <v>25180.03</v>
      </c>
      <c r="W175" s="84">
        <v>3350.89</v>
      </c>
      <c r="X175" s="91" t="s">
        <v>1113</v>
      </c>
      <c r="Y175" s="89">
        <f t="shared" si="10"/>
        <v>28530.920000000002</v>
      </c>
      <c r="Z175" s="84">
        <f t="shared" si="11"/>
        <v>2017</v>
      </c>
      <c r="AA175" s="92">
        <f t="shared" si="12"/>
        <v>42826</v>
      </c>
      <c r="AB175" s="89">
        <f t="shared" si="13"/>
        <v>28530.920000000002</v>
      </c>
      <c r="AC175" s="84" t="str">
        <f t="shared" si="14"/>
        <v>39201</v>
      </c>
    </row>
    <row r="176" spans="1:29" x14ac:dyDescent="0.15">
      <c r="A176" s="84" t="s">
        <v>243</v>
      </c>
      <c r="B176" s="84">
        <v>165126961</v>
      </c>
      <c r="C176" s="84" t="s">
        <v>442</v>
      </c>
      <c r="D176" s="84" t="s">
        <v>443</v>
      </c>
      <c r="E176" s="84" t="s">
        <v>444</v>
      </c>
      <c r="F176" s="84" t="s">
        <v>1503</v>
      </c>
      <c r="G176" s="92">
        <v>40323</v>
      </c>
      <c r="H176" s="84" t="s">
        <v>446</v>
      </c>
      <c r="I176" s="84" t="s">
        <v>447</v>
      </c>
      <c r="J176" s="84" t="s">
        <v>448</v>
      </c>
      <c r="K176" s="84">
        <v>2392</v>
      </c>
      <c r="L176" s="84" t="s">
        <v>366</v>
      </c>
      <c r="M176" s="92">
        <v>40299</v>
      </c>
      <c r="N176" s="84" t="s">
        <v>1504</v>
      </c>
      <c r="O176" s="84" t="s">
        <v>450</v>
      </c>
      <c r="P176" s="84" t="s">
        <v>369</v>
      </c>
      <c r="Q176" s="84" t="s">
        <v>1503</v>
      </c>
      <c r="R176" s="84" t="s">
        <v>1505</v>
      </c>
      <c r="S176" s="84" t="s">
        <v>371</v>
      </c>
      <c r="T176" s="84">
        <v>1</v>
      </c>
      <c r="U176" s="90">
        <v>28555.18</v>
      </c>
      <c r="V176" s="84">
        <v>16755.310000000001</v>
      </c>
      <c r="W176" s="84">
        <v>11799.87</v>
      </c>
      <c r="X176" s="91" t="s">
        <v>243</v>
      </c>
      <c r="Y176" s="89">
        <f t="shared" si="10"/>
        <v>28555.18</v>
      </c>
      <c r="Z176" s="84">
        <f t="shared" si="11"/>
        <v>2010</v>
      </c>
      <c r="AA176" s="92">
        <f t="shared" si="12"/>
        <v>40299</v>
      </c>
      <c r="AB176" s="89">
        <f t="shared" si="13"/>
        <v>28555.18</v>
      </c>
      <c r="AC176" s="84" t="str">
        <f t="shared" si="14"/>
        <v>39201</v>
      </c>
    </row>
    <row r="177" spans="1:29" x14ac:dyDescent="0.15">
      <c r="A177" s="84" t="s">
        <v>190</v>
      </c>
      <c r="B177" s="84">
        <v>26140451</v>
      </c>
      <c r="C177" s="84" t="s">
        <v>410</v>
      </c>
      <c r="D177" s="84" t="s">
        <v>411</v>
      </c>
      <c r="E177" s="84" t="s">
        <v>433</v>
      </c>
      <c r="F177" s="84" t="s">
        <v>2162</v>
      </c>
      <c r="G177" s="92">
        <v>40391</v>
      </c>
      <c r="H177" s="84" t="s">
        <v>413</v>
      </c>
      <c r="I177" s="84" t="s">
        <v>435</v>
      </c>
      <c r="J177" s="84" t="s">
        <v>415</v>
      </c>
      <c r="K177" s="84">
        <v>2392</v>
      </c>
      <c r="L177" s="84" t="s">
        <v>366</v>
      </c>
      <c r="M177" s="92">
        <v>40391</v>
      </c>
      <c r="O177" s="84" t="s">
        <v>437</v>
      </c>
      <c r="P177" s="84" t="s">
        <v>369</v>
      </c>
      <c r="Q177" s="84" t="s">
        <v>2163</v>
      </c>
      <c r="R177" s="84" t="s">
        <v>2164</v>
      </c>
      <c r="S177" s="84" t="s">
        <v>371</v>
      </c>
      <c r="T177" s="84">
        <v>1</v>
      </c>
      <c r="U177" s="90">
        <v>28560.78</v>
      </c>
      <c r="V177" s="84">
        <v>39582.01</v>
      </c>
      <c r="W177" s="84">
        <v>-11021.23</v>
      </c>
      <c r="X177" s="91" t="s">
        <v>190</v>
      </c>
      <c r="Y177" s="89">
        <f t="shared" si="10"/>
        <v>28560.78</v>
      </c>
      <c r="Z177" s="84">
        <f t="shared" si="11"/>
        <v>2010</v>
      </c>
      <c r="AA177" s="92">
        <f t="shared" si="12"/>
        <v>40391</v>
      </c>
      <c r="AB177" s="89">
        <f t="shared" si="13"/>
        <v>28560.78</v>
      </c>
      <c r="AC177" s="84" t="str">
        <f t="shared" si="14"/>
        <v>39201</v>
      </c>
    </row>
    <row r="178" spans="1:29" x14ac:dyDescent="0.15">
      <c r="A178" s="84" t="s">
        <v>2974</v>
      </c>
      <c r="B178" s="84">
        <v>38489345</v>
      </c>
      <c r="C178" s="84" t="s">
        <v>442</v>
      </c>
      <c r="D178" s="84" t="s">
        <v>443</v>
      </c>
      <c r="E178" s="84" t="s">
        <v>444</v>
      </c>
      <c r="F178" s="84" t="s">
        <v>2975</v>
      </c>
      <c r="G178" s="92">
        <v>41306</v>
      </c>
      <c r="H178" s="84" t="s">
        <v>446</v>
      </c>
      <c r="I178" s="84" t="s">
        <v>447</v>
      </c>
      <c r="J178" s="84" t="s">
        <v>448</v>
      </c>
      <c r="K178" s="84">
        <v>2392</v>
      </c>
      <c r="L178" s="84" t="s">
        <v>366</v>
      </c>
      <c r="M178" s="92">
        <v>41306</v>
      </c>
      <c r="N178" s="84" t="s">
        <v>2976</v>
      </c>
      <c r="O178" s="84" t="s">
        <v>450</v>
      </c>
      <c r="P178" s="84" t="s">
        <v>503</v>
      </c>
      <c r="Q178" s="84" t="s">
        <v>2977</v>
      </c>
      <c r="R178" s="84" t="s">
        <v>2978</v>
      </c>
      <c r="S178" s="84" t="s">
        <v>371</v>
      </c>
      <c r="T178" s="84">
        <v>1</v>
      </c>
      <c r="U178" s="90">
        <v>28596.240000000002</v>
      </c>
      <c r="V178" s="84">
        <v>14822.23</v>
      </c>
      <c r="W178" s="84">
        <v>13774.01</v>
      </c>
      <c r="X178" s="91" t="s">
        <v>2974</v>
      </c>
      <c r="Y178" s="89">
        <f t="shared" si="10"/>
        <v>28596.240000000002</v>
      </c>
      <c r="Z178" s="84">
        <f t="shared" si="11"/>
        <v>2013</v>
      </c>
      <c r="AA178" s="92">
        <f t="shared" si="12"/>
        <v>41306</v>
      </c>
      <c r="AB178" s="89">
        <f t="shared" si="13"/>
        <v>28596.240000000002</v>
      </c>
      <c r="AC178" s="84" t="str">
        <f t="shared" si="14"/>
        <v>39201</v>
      </c>
    </row>
    <row r="179" spans="1:29" x14ac:dyDescent="0.15">
      <c r="A179" s="84" t="s">
        <v>532</v>
      </c>
      <c r="B179" s="84">
        <v>41145237</v>
      </c>
      <c r="C179" s="84" t="s">
        <v>410</v>
      </c>
      <c r="D179" s="84" t="s">
        <v>411</v>
      </c>
      <c r="E179" s="84" t="s">
        <v>433</v>
      </c>
      <c r="F179" s="84" t="s">
        <v>533</v>
      </c>
      <c r="G179" s="92">
        <v>41487</v>
      </c>
      <c r="H179" s="84" t="s">
        <v>413</v>
      </c>
      <c r="I179" s="84" t="s">
        <v>435</v>
      </c>
      <c r="J179" s="84" t="s">
        <v>415</v>
      </c>
      <c r="K179" s="84">
        <v>2392</v>
      </c>
      <c r="L179" s="84" t="s">
        <v>366</v>
      </c>
      <c r="M179" s="92">
        <v>41579</v>
      </c>
      <c r="N179" s="84" t="s">
        <v>532</v>
      </c>
      <c r="O179" s="84" t="s">
        <v>437</v>
      </c>
      <c r="P179" s="84" t="s">
        <v>503</v>
      </c>
      <c r="Q179" s="84" t="s">
        <v>534</v>
      </c>
      <c r="R179" s="84" t="s">
        <v>535</v>
      </c>
      <c r="S179" s="84" t="s">
        <v>371</v>
      </c>
      <c r="T179" s="84">
        <v>1</v>
      </c>
      <c r="U179" s="90">
        <v>28821.29</v>
      </c>
      <c r="V179" s="84">
        <v>36512.950000000004</v>
      </c>
      <c r="W179" s="84">
        <v>-7691.66</v>
      </c>
      <c r="X179" s="91" t="s">
        <v>532</v>
      </c>
      <c r="Y179" s="89">
        <f t="shared" si="10"/>
        <v>28821.29</v>
      </c>
      <c r="Z179" s="84">
        <f t="shared" si="11"/>
        <v>2013</v>
      </c>
      <c r="AA179" s="92">
        <f t="shared" si="12"/>
        <v>41579</v>
      </c>
      <c r="AB179" s="89">
        <f t="shared" si="13"/>
        <v>28821.29</v>
      </c>
      <c r="AC179" s="84" t="str">
        <f t="shared" si="14"/>
        <v>39201</v>
      </c>
    </row>
    <row r="180" spans="1:29" x14ac:dyDescent="0.15">
      <c r="A180" s="84" t="s">
        <v>2566</v>
      </c>
      <c r="B180" s="84">
        <v>27650278</v>
      </c>
      <c r="C180" s="84" t="s">
        <v>410</v>
      </c>
      <c r="D180" s="84" t="s">
        <v>411</v>
      </c>
      <c r="E180" s="84" t="s">
        <v>433</v>
      </c>
      <c r="F180" s="84" t="s">
        <v>2567</v>
      </c>
      <c r="G180" s="92">
        <v>40603</v>
      </c>
      <c r="H180" s="84" t="s">
        <v>413</v>
      </c>
      <c r="I180" s="84" t="s">
        <v>435</v>
      </c>
      <c r="J180" s="84" t="s">
        <v>415</v>
      </c>
      <c r="K180" s="84">
        <v>2392</v>
      </c>
      <c r="L180" s="84" t="s">
        <v>366</v>
      </c>
      <c r="M180" s="92">
        <v>40603</v>
      </c>
      <c r="N180" s="84" t="s">
        <v>2566</v>
      </c>
      <c r="O180" s="84" t="s">
        <v>437</v>
      </c>
      <c r="P180" s="84" t="s">
        <v>488</v>
      </c>
      <c r="Q180" s="84" t="s">
        <v>2568</v>
      </c>
      <c r="R180" s="84" t="s">
        <v>2569</v>
      </c>
      <c r="S180" s="84" t="s">
        <v>371</v>
      </c>
      <c r="T180" s="84">
        <v>1</v>
      </c>
      <c r="U180" s="90">
        <v>28950.38</v>
      </c>
      <c r="V180" s="84">
        <v>38973.47</v>
      </c>
      <c r="W180" s="84">
        <v>-10023.09</v>
      </c>
      <c r="X180" s="91" t="s">
        <v>2566</v>
      </c>
      <c r="Y180" s="89">
        <f t="shared" si="10"/>
        <v>28950.38</v>
      </c>
      <c r="Z180" s="84">
        <f t="shared" si="11"/>
        <v>2011</v>
      </c>
      <c r="AA180" s="92">
        <f t="shared" si="12"/>
        <v>40603</v>
      </c>
      <c r="AB180" s="89">
        <f t="shared" si="13"/>
        <v>28950.38</v>
      </c>
      <c r="AC180" s="84" t="str">
        <f t="shared" si="14"/>
        <v>39201</v>
      </c>
    </row>
    <row r="181" spans="1:29" x14ac:dyDescent="0.15">
      <c r="A181" s="84" t="s">
        <v>3327</v>
      </c>
      <c r="B181" s="84">
        <v>24933212</v>
      </c>
      <c r="C181" s="84" t="s">
        <v>3328</v>
      </c>
      <c r="D181" s="84" t="s">
        <v>443</v>
      </c>
      <c r="E181" s="84" t="s">
        <v>444</v>
      </c>
      <c r="F181" s="84" t="s">
        <v>3329</v>
      </c>
      <c r="G181" s="92">
        <v>39945</v>
      </c>
      <c r="H181" s="84" t="s">
        <v>3330</v>
      </c>
      <c r="I181" s="84" t="s">
        <v>447</v>
      </c>
      <c r="J181" s="84" t="s">
        <v>448</v>
      </c>
      <c r="K181" s="84">
        <v>2392</v>
      </c>
      <c r="L181" s="84" t="s">
        <v>366</v>
      </c>
      <c r="M181" s="92">
        <v>39934</v>
      </c>
      <c r="N181" s="84" t="s">
        <v>3331</v>
      </c>
      <c r="O181" s="84" t="s">
        <v>450</v>
      </c>
      <c r="P181" s="84" t="s">
        <v>1011</v>
      </c>
      <c r="Q181" s="84" t="s">
        <v>3332</v>
      </c>
      <c r="R181" s="84" t="s">
        <v>3333</v>
      </c>
      <c r="S181" s="84" t="s">
        <v>371</v>
      </c>
      <c r="T181" s="84">
        <v>1</v>
      </c>
      <c r="U181" s="90">
        <v>28955.440000000002</v>
      </c>
      <c r="V181" s="84">
        <v>17732.170000000002</v>
      </c>
      <c r="W181" s="84">
        <v>11223.27</v>
      </c>
      <c r="X181" s="91" t="s">
        <v>3327</v>
      </c>
      <c r="Y181" s="89">
        <f t="shared" si="10"/>
        <v>28955.440000000002</v>
      </c>
      <c r="Z181" s="84">
        <f t="shared" si="11"/>
        <v>2009</v>
      </c>
      <c r="AA181" s="92">
        <f t="shared" si="12"/>
        <v>39934</v>
      </c>
      <c r="AB181" s="89">
        <f t="shared" si="13"/>
        <v>28955.440000000002</v>
      </c>
      <c r="AC181" s="84" t="str">
        <f t="shared" si="14"/>
        <v>39201</v>
      </c>
    </row>
    <row r="182" spans="1:29" x14ac:dyDescent="0.15">
      <c r="A182" s="84" t="s">
        <v>279</v>
      </c>
      <c r="B182" s="84">
        <v>27173637</v>
      </c>
      <c r="C182" s="84" t="s">
        <v>511</v>
      </c>
      <c r="D182" s="84" t="s">
        <v>512</v>
      </c>
      <c r="E182" s="84" t="s">
        <v>647</v>
      </c>
      <c r="F182" s="84" t="s">
        <v>1722</v>
      </c>
      <c r="G182" s="92">
        <v>40632</v>
      </c>
      <c r="H182" s="84" t="s">
        <v>515</v>
      </c>
      <c r="I182" s="84" t="s">
        <v>648</v>
      </c>
      <c r="J182" s="84" t="s">
        <v>517</v>
      </c>
      <c r="K182" s="84">
        <v>2392</v>
      </c>
      <c r="L182" s="84" t="s">
        <v>366</v>
      </c>
      <c r="M182" s="92">
        <v>40603</v>
      </c>
      <c r="N182" s="84" t="s">
        <v>1723</v>
      </c>
      <c r="O182" s="84" t="s">
        <v>650</v>
      </c>
      <c r="P182" s="84" t="s">
        <v>488</v>
      </c>
      <c r="Q182" s="84" t="s">
        <v>1724</v>
      </c>
      <c r="R182" s="84" t="s">
        <v>1725</v>
      </c>
      <c r="S182" s="84" t="s">
        <v>371</v>
      </c>
      <c r="T182" s="84">
        <v>1</v>
      </c>
      <c r="U182" s="90">
        <v>29007.82</v>
      </c>
      <c r="V182" s="84">
        <v>32566.22</v>
      </c>
      <c r="W182" s="84">
        <v>-3558.4</v>
      </c>
      <c r="X182" s="91" t="s">
        <v>279</v>
      </c>
      <c r="Y182" s="89">
        <f t="shared" si="10"/>
        <v>29007.82</v>
      </c>
      <c r="Z182" s="84">
        <f t="shared" si="11"/>
        <v>2011</v>
      </c>
      <c r="AA182" s="92">
        <f t="shared" si="12"/>
        <v>40603</v>
      </c>
      <c r="AB182" s="89">
        <f t="shared" si="13"/>
        <v>29007.82</v>
      </c>
      <c r="AC182" s="84" t="str">
        <f t="shared" si="14"/>
        <v>39201</v>
      </c>
    </row>
    <row r="183" spans="1:29" x14ac:dyDescent="0.15">
      <c r="A183" s="84" t="s">
        <v>182</v>
      </c>
      <c r="B183" s="84">
        <v>26140446</v>
      </c>
      <c r="C183" s="84" t="s">
        <v>511</v>
      </c>
      <c r="D183" s="84" t="s">
        <v>512</v>
      </c>
      <c r="E183" s="84" t="s">
        <v>647</v>
      </c>
      <c r="F183" s="84" t="s">
        <v>1710</v>
      </c>
      <c r="G183" s="92">
        <v>40343</v>
      </c>
      <c r="H183" s="84" t="s">
        <v>515</v>
      </c>
      <c r="I183" s="84" t="s">
        <v>648</v>
      </c>
      <c r="J183" s="84" t="s">
        <v>517</v>
      </c>
      <c r="K183" s="84">
        <v>2392</v>
      </c>
      <c r="L183" s="84" t="s">
        <v>366</v>
      </c>
      <c r="M183" s="92">
        <v>40330</v>
      </c>
      <c r="N183" s="84" t="s">
        <v>1711</v>
      </c>
      <c r="O183" s="84" t="s">
        <v>650</v>
      </c>
      <c r="P183" s="84" t="s">
        <v>369</v>
      </c>
      <c r="Q183" s="84" t="s">
        <v>1712</v>
      </c>
      <c r="R183" s="84" t="s">
        <v>1713</v>
      </c>
      <c r="S183" s="84" t="s">
        <v>371</v>
      </c>
      <c r="T183" s="84">
        <v>1</v>
      </c>
      <c r="U183" s="90">
        <v>29066.799999999999</v>
      </c>
      <c r="V183" s="84">
        <v>33220.520000000004</v>
      </c>
      <c r="W183" s="84">
        <v>-4153.72</v>
      </c>
      <c r="X183" s="91" t="s">
        <v>182</v>
      </c>
      <c r="Y183" s="89">
        <f t="shared" si="10"/>
        <v>29066.799999999999</v>
      </c>
      <c r="Z183" s="84">
        <f t="shared" si="11"/>
        <v>2010</v>
      </c>
      <c r="AA183" s="92">
        <f t="shared" si="12"/>
        <v>40330</v>
      </c>
      <c r="AB183" s="89">
        <f t="shared" si="13"/>
        <v>29066.799999999999</v>
      </c>
      <c r="AC183" s="84" t="str">
        <f t="shared" si="14"/>
        <v>39201</v>
      </c>
    </row>
    <row r="184" spans="1:29" x14ac:dyDescent="0.15">
      <c r="A184" s="84" t="s">
        <v>704</v>
      </c>
      <c r="B184" s="84">
        <v>289690971</v>
      </c>
      <c r="C184" s="84" t="s">
        <v>705</v>
      </c>
      <c r="D184" s="84" t="s">
        <v>443</v>
      </c>
      <c r="E184" s="84" t="s">
        <v>706</v>
      </c>
      <c r="F184" s="84" t="s">
        <v>707</v>
      </c>
      <c r="G184" s="92">
        <v>43264</v>
      </c>
      <c r="H184" s="84" t="s">
        <v>446</v>
      </c>
      <c r="I184" s="84" t="s">
        <v>708</v>
      </c>
      <c r="J184" s="84" t="s">
        <v>448</v>
      </c>
      <c r="K184" s="84">
        <v>2392</v>
      </c>
      <c r="L184" s="84" t="s">
        <v>366</v>
      </c>
      <c r="M184" s="92">
        <v>43313</v>
      </c>
      <c r="N184" s="84" t="s">
        <v>709</v>
      </c>
      <c r="O184" s="84" t="s">
        <v>710</v>
      </c>
      <c r="P184" s="84" t="s">
        <v>685</v>
      </c>
      <c r="Q184" s="84" t="s">
        <v>711</v>
      </c>
      <c r="R184" s="84" t="s">
        <v>712</v>
      </c>
      <c r="S184" s="84" t="s">
        <v>371</v>
      </c>
      <c r="T184" s="84">
        <v>1</v>
      </c>
      <c r="U184" s="90">
        <v>29110.59</v>
      </c>
      <c r="V184" s="84">
        <v>9734.75</v>
      </c>
      <c r="W184" s="84">
        <v>19375.84</v>
      </c>
      <c r="X184" s="91" t="s">
        <v>704</v>
      </c>
      <c r="Y184" s="89">
        <f t="shared" si="10"/>
        <v>29110.59</v>
      </c>
      <c r="Z184" s="84">
        <f t="shared" si="11"/>
        <v>2018</v>
      </c>
      <c r="AA184" s="92">
        <f t="shared" si="12"/>
        <v>43313</v>
      </c>
      <c r="AB184" s="89">
        <f t="shared" si="13"/>
        <v>29110.59</v>
      </c>
      <c r="AC184" s="84" t="str">
        <f t="shared" si="14"/>
        <v>39202</v>
      </c>
    </row>
    <row r="185" spans="1:29" x14ac:dyDescent="0.15">
      <c r="A185" s="84" t="s">
        <v>2908</v>
      </c>
      <c r="B185" s="84">
        <v>408600857</v>
      </c>
      <c r="C185" s="84" t="s">
        <v>422</v>
      </c>
      <c r="D185" s="84" t="s">
        <v>423</v>
      </c>
      <c r="E185" s="84" t="s">
        <v>521</v>
      </c>
      <c r="F185" s="84" t="s">
        <v>2909</v>
      </c>
      <c r="G185" s="92">
        <v>44088</v>
      </c>
      <c r="H185" s="84" t="s">
        <v>425</v>
      </c>
      <c r="I185" s="84" t="s">
        <v>523</v>
      </c>
      <c r="J185" s="84" t="s">
        <v>427</v>
      </c>
      <c r="K185" s="84">
        <v>2392</v>
      </c>
      <c r="L185" s="84" t="s">
        <v>366</v>
      </c>
      <c r="M185" s="92">
        <v>44075</v>
      </c>
      <c r="N185" s="84" t="s">
        <v>2910</v>
      </c>
      <c r="O185" s="84" t="s">
        <v>524</v>
      </c>
      <c r="P185" s="84" t="s">
        <v>770</v>
      </c>
      <c r="Q185" s="84" t="s">
        <v>2911</v>
      </c>
      <c r="R185" s="84" t="s">
        <v>2912</v>
      </c>
      <c r="S185" s="84" t="s">
        <v>371</v>
      </c>
      <c r="T185" s="84">
        <v>1</v>
      </c>
      <c r="U185" s="90">
        <v>29194.99</v>
      </c>
      <c r="V185" s="84">
        <v>7145.8</v>
      </c>
      <c r="W185" s="84">
        <v>22049.19</v>
      </c>
      <c r="X185" s="91" t="s">
        <v>2908</v>
      </c>
      <c r="Y185" s="89">
        <f t="shared" si="10"/>
        <v>29194.99</v>
      </c>
      <c r="Z185" s="84">
        <f t="shared" si="11"/>
        <v>2020</v>
      </c>
      <c r="AA185" s="92">
        <f t="shared" si="12"/>
        <v>44075</v>
      </c>
      <c r="AB185" s="89">
        <f t="shared" si="13"/>
        <v>29194.99</v>
      </c>
      <c r="AC185" s="84" t="str">
        <f t="shared" si="14"/>
        <v>39201</v>
      </c>
    </row>
    <row r="186" spans="1:29" x14ac:dyDescent="0.15">
      <c r="A186" s="84" t="s">
        <v>205</v>
      </c>
      <c r="B186" s="84">
        <v>27260344</v>
      </c>
      <c r="C186" s="84" t="s">
        <v>475</v>
      </c>
      <c r="D186" s="84" t="s">
        <v>476</v>
      </c>
      <c r="E186" s="84" t="s">
        <v>477</v>
      </c>
      <c r="F186" s="84" t="s">
        <v>1404</v>
      </c>
      <c r="G186" s="92">
        <v>40725</v>
      </c>
      <c r="H186" s="84" t="s">
        <v>478</v>
      </c>
      <c r="I186" s="84" t="s">
        <v>479</v>
      </c>
      <c r="J186" s="84" t="s">
        <v>480</v>
      </c>
      <c r="K186" s="84">
        <v>2392</v>
      </c>
      <c r="L186" s="84" t="s">
        <v>366</v>
      </c>
      <c r="M186" s="92">
        <v>40725</v>
      </c>
      <c r="O186" s="84" t="s">
        <v>482</v>
      </c>
      <c r="P186" s="84" t="s">
        <v>488</v>
      </c>
      <c r="Q186" s="84" t="s">
        <v>1404</v>
      </c>
      <c r="R186" s="84" t="s">
        <v>1405</v>
      </c>
      <c r="S186" s="84" t="s">
        <v>371</v>
      </c>
      <c r="T186" s="84">
        <v>1</v>
      </c>
      <c r="U186" s="90">
        <v>29494.71</v>
      </c>
      <c r="V186" s="84">
        <v>24820.880000000001</v>
      </c>
      <c r="W186" s="84">
        <v>4673.83</v>
      </c>
      <c r="X186" s="91" t="s">
        <v>205</v>
      </c>
      <c r="Y186" s="89">
        <f t="shared" si="10"/>
        <v>29494.71</v>
      </c>
      <c r="Z186" s="84">
        <f t="shared" si="11"/>
        <v>2011</v>
      </c>
      <c r="AA186" s="92">
        <f t="shared" si="12"/>
        <v>40725</v>
      </c>
      <c r="AB186" s="89">
        <f t="shared" si="13"/>
        <v>29494.71</v>
      </c>
      <c r="AC186" s="84" t="str">
        <f t="shared" si="14"/>
        <v>39201</v>
      </c>
    </row>
    <row r="187" spans="1:29" x14ac:dyDescent="0.15">
      <c r="A187" s="84" t="s">
        <v>3095</v>
      </c>
      <c r="B187" s="84">
        <v>304805631</v>
      </c>
      <c r="C187" s="84" t="s">
        <v>705</v>
      </c>
      <c r="D187" s="84" t="s">
        <v>443</v>
      </c>
      <c r="E187" s="84" t="s">
        <v>444</v>
      </c>
      <c r="F187" s="84" t="s">
        <v>2354</v>
      </c>
      <c r="G187" s="92">
        <v>43420</v>
      </c>
      <c r="H187" s="84" t="s">
        <v>446</v>
      </c>
      <c r="I187" s="84" t="s">
        <v>447</v>
      </c>
      <c r="J187" s="84" t="s">
        <v>448</v>
      </c>
      <c r="K187" s="84">
        <v>2392</v>
      </c>
      <c r="L187" s="84" t="s">
        <v>366</v>
      </c>
      <c r="M187" s="92">
        <v>43466</v>
      </c>
      <c r="N187" s="84" t="s">
        <v>3096</v>
      </c>
      <c r="O187" s="84" t="s">
        <v>450</v>
      </c>
      <c r="P187" s="84" t="s">
        <v>685</v>
      </c>
      <c r="Q187" s="84" t="s">
        <v>3097</v>
      </c>
      <c r="R187" s="84" t="s">
        <v>3098</v>
      </c>
      <c r="S187" s="84" t="s">
        <v>371</v>
      </c>
      <c r="T187" s="84">
        <v>1</v>
      </c>
      <c r="U187" s="90">
        <v>29534.560000000001</v>
      </c>
      <c r="V187" s="84">
        <v>10253.14</v>
      </c>
      <c r="W187" s="84">
        <v>19281.420000000002</v>
      </c>
      <c r="X187" s="91" t="s">
        <v>3095</v>
      </c>
      <c r="Y187" s="89">
        <f t="shared" si="10"/>
        <v>29534.560000000001</v>
      </c>
      <c r="Z187" s="84">
        <f t="shared" si="11"/>
        <v>2019</v>
      </c>
      <c r="AA187" s="92">
        <f t="shared" si="12"/>
        <v>43466</v>
      </c>
      <c r="AB187" s="89">
        <f t="shared" si="13"/>
        <v>29534.560000000001</v>
      </c>
      <c r="AC187" s="84" t="str">
        <f t="shared" si="14"/>
        <v>39201</v>
      </c>
    </row>
    <row r="188" spans="1:29" x14ac:dyDescent="0.15">
      <c r="A188" s="84" t="s">
        <v>208</v>
      </c>
      <c r="B188" s="84">
        <v>27260335</v>
      </c>
      <c r="C188" s="84" t="s">
        <v>475</v>
      </c>
      <c r="D188" s="84" t="s">
        <v>476</v>
      </c>
      <c r="E188" s="84" t="s">
        <v>477</v>
      </c>
      <c r="F188" s="84" t="s">
        <v>2227</v>
      </c>
      <c r="G188" s="92">
        <v>40725</v>
      </c>
      <c r="H188" s="84" t="s">
        <v>478</v>
      </c>
      <c r="I188" s="84" t="s">
        <v>479</v>
      </c>
      <c r="J188" s="84" t="s">
        <v>480</v>
      </c>
      <c r="K188" s="84">
        <v>2392</v>
      </c>
      <c r="L188" s="84" t="s">
        <v>366</v>
      </c>
      <c r="M188" s="92">
        <v>40725</v>
      </c>
      <c r="O188" s="84" t="s">
        <v>482</v>
      </c>
      <c r="P188" s="84" t="s">
        <v>488</v>
      </c>
      <c r="Q188" s="84" t="s">
        <v>2227</v>
      </c>
      <c r="R188" s="84" t="s">
        <v>2228</v>
      </c>
      <c r="S188" s="84" t="s">
        <v>371</v>
      </c>
      <c r="T188" s="84">
        <v>1</v>
      </c>
      <c r="U188" s="90">
        <v>29555.13</v>
      </c>
      <c r="V188" s="84">
        <v>24871.73</v>
      </c>
      <c r="W188" s="84">
        <v>4683.4000000000005</v>
      </c>
      <c r="X188" s="91" t="s">
        <v>208</v>
      </c>
      <c r="Y188" s="89">
        <f t="shared" si="10"/>
        <v>29555.13</v>
      </c>
      <c r="Z188" s="84">
        <f t="shared" si="11"/>
        <v>2011</v>
      </c>
      <c r="AA188" s="92">
        <f t="shared" si="12"/>
        <v>40725</v>
      </c>
      <c r="AB188" s="89">
        <f t="shared" si="13"/>
        <v>29555.13</v>
      </c>
      <c r="AC188" s="84" t="str">
        <f t="shared" si="14"/>
        <v>39201</v>
      </c>
    </row>
    <row r="189" spans="1:29" x14ac:dyDescent="0.15">
      <c r="A189" s="84" t="s">
        <v>207</v>
      </c>
      <c r="B189" s="84">
        <v>27260338</v>
      </c>
      <c r="C189" s="84" t="s">
        <v>475</v>
      </c>
      <c r="D189" s="84" t="s">
        <v>476</v>
      </c>
      <c r="E189" s="84" t="s">
        <v>477</v>
      </c>
      <c r="F189" s="84" t="s">
        <v>2564</v>
      </c>
      <c r="G189" s="92">
        <v>40725</v>
      </c>
      <c r="H189" s="84" t="s">
        <v>478</v>
      </c>
      <c r="I189" s="84" t="s">
        <v>479</v>
      </c>
      <c r="J189" s="84" t="s">
        <v>480</v>
      </c>
      <c r="K189" s="84">
        <v>2392</v>
      </c>
      <c r="L189" s="84" t="s">
        <v>366</v>
      </c>
      <c r="M189" s="92">
        <v>40725</v>
      </c>
      <c r="O189" s="84" t="s">
        <v>482</v>
      </c>
      <c r="P189" s="84" t="s">
        <v>488</v>
      </c>
      <c r="Q189" s="84" t="s">
        <v>2564</v>
      </c>
      <c r="R189" s="84" t="s">
        <v>2565</v>
      </c>
      <c r="S189" s="84" t="s">
        <v>371</v>
      </c>
      <c r="T189" s="84">
        <v>1</v>
      </c>
      <c r="U189" s="90">
        <v>29555.13</v>
      </c>
      <c r="V189" s="84">
        <v>24871.73</v>
      </c>
      <c r="W189" s="84">
        <v>4683.4000000000005</v>
      </c>
      <c r="X189" s="91" t="s">
        <v>207</v>
      </c>
      <c r="Y189" s="89">
        <f t="shared" si="10"/>
        <v>29555.13</v>
      </c>
      <c r="Z189" s="84">
        <f t="shared" si="11"/>
        <v>2011</v>
      </c>
      <c r="AA189" s="92">
        <f t="shared" si="12"/>
        <v>40725</v>
      </c>
      <c r="AB189" s="89">
        <f t="shared" si="13"/>
        <v>29555.13</v>
      </c>
      <c r="AC189" s="84" t="str">
        <f t="shared" si="14"/>
        <v>39201</v>
      </c>
    </row>
    <row r="190" spans="1:29" x14ac:dyDescent="0.15">
      <c r="A190" s="84" t="s">
        <v>288</v>
      </c>
      <c r="B190" s="84">
        <v>39461771</v>
      </c>
      <c r="C190" s="84" t="s">
        <v>399</v>
      </c>
      <c r="D190" s="84" t="s">
        <v>387</v>
      </c>
      <c r="E190" s="84" t="s">
        <v>388</v>
      </c>
      <c r="F190" s="84" t="s">
        <v>506</v>
      </c>
      <c r="G190" s="92">
        <v>41214</v>
      </c>
      <c r="H190" s="84" t="s">
        <v>402</v>
      </c>
      <c r="I190" s="84" t="s">
        <v>391</v>
      </c>
      <c r="J190" s="84" t="s">
        <v>392</v>
      </c>
      <c r="K190" s="84">
        <v>2392</v>
      </c>
      <c r="L190" s="84" t="s">
        <v>366</v>
      </c>
      <c r="M190" s="92">
        <v>41244</v>
      </c>
      <c r="N190" s="84" t="s">
        <v>288</v>
      </c>
      <c r="O190" s="84" t="s">
        <v>394</v>
      </c>
      <c r="P190" s="84" t="s">
        <v>507</v>
      </c>
      <c r="Q190" s="84" t="s">
        <v>506</v>
      </c>
      <c r="R190" s="84" t="s">
        <v>508</v>
      </c>
      <c r="S190" s="84" t="s">
        <v>371</v>
      </c>
      <c r="T190" s="84">
        <v>1</v>
      </c>
      <c r="U190" s="90">
        <v>29564.31</v>
      </c>
      <c r="V190" s="84">
        <v>26311.11</v>
      </c>
      <c r="W190" s="84">
        <v>3253.2000000000003</v>
      </c>
      <c r="X190" s="91" t="s">
        <v>288</v>
      </c>
      <c r="Y190" s="89">
        <f t="shared" si="10"/>
        <v>29564.31</v>
      </c>
      <c r="Z190" s="84">
        <f t="shared" si="11"/>
        <v>2012</v>
      </c>
      <c r="AA190" s="92">
        <f t="shared" si="12"/>
        <v>41244</v>
      </c>
      <c r="AB190" s="89">
        <f t="shared" si="13"/>
        <v>29564.31</v>
      </c>
      <c r="AC190" s="84" t="str">
        <f t="shared" si="14"/>
        <v>39201</v>
      </c>
    </row>
    <row r="191" spans="1:29" x14ac:dyDescent="0.15">
      <c r="A191" s="84" t="s">
        <v>289</v>
      </c>
      <c r="B191" s="84">
        <v>39461776</v>
      </c>
      <c r="C191" s="84" t="s">
        <v>399</v>
      </c>
      <c r="D191" s="84" t="s">
        <v>387</v>
      </c>
      <c r="E191" s="84" t="s">
        <v>388</v>
      </c>
      <c r="F191" s="84" t="s">
        <v>509</v>
      </c>
      <c r="G191" s="92">
        <v>41214</v>
      </c>
      <c r="H191" s="84" t="s">
        <v>402</v>
      </c>
      <c r="I191" s="84" t="s">
        <v>391</v>
      </c>
      <c r="J191" s="84" t="s">
        <v>392</v>
      </c>
      <c r="K191" s="84">
        <v>2392</v>
      </c>
      <c r="L191" s="84" t="s">
        <v>366</v>
      </c>
      <c r="M191" s="92">
        <v>41244</v>
      </c>
      <c r="N191" s="84" t="s">
        <v>289</v>
      </c>
      <c r="O191" s="84" t="s">
        <v>394</v>
      </c>
      <c r="P191" s="84" t="s">
        <v>507</v>
      </c>
      <c r="Q191" s="84" t="s">
        <v>509</v>
      </c>
      <c r="R191" s="84" t="s">
        <v>510</v>
      </c>
      <c r="S191" s="84" t="s">
        <v>371</v>
      </c>
      <c r="T191" s="84">
        <v>1</v>
      </c>
      <c r="U191" s="90">
        <v>29564.31</v>
      </c>
      <c r="V191" s="84">
        <v>26311.11</v>
      </c>
      <c r="W191" s="84">
        <v>3253.2000000000003</v>
      </c>
      <c r="X191" s="91" t="s">
        <v>289</v>
      </c>
      <c r="Y191" s="89">
        <f t="shared" si="10"/>
        <v>29564.31</v>
      </c>
      <c r="Z191" s="84">
        <f t="shared" si="11"/>
        <v>2012</v>
      </c>
      <c r="AA191" s="92">
        <f t="shared" si="12"/>
        <v>41244</v>
      </c>
      <c r="AB191" s="89">
        <f t="shared" si="13"/>
        <v>29564.31</v>
      </c>
      <c r="AC191" s="84" t="str">
        <f t="shared" si="14"/>
        <v>39201</v>
      </c>
    </row>
    <row r="192" spans="1:29" x14ac:dyDescent="0.15">
      <c r="A192" s="84" t="s">
        <v>287</v>
      </c>
      <c r="B192" s="84">
        <v>39461761</v>
      </c>
      <c r="C192" s="84" t="s">
        <v>399</v>
      </c>
      <c r="D192" s="84" t="s">
        <v>387</v>
      </c>
      <c r="E192" s="84" t="s">
        <v>388</v>
      </c>
      <c r="F192" s="84" t="s">
        <v>1423</v>
      </c>
      <c r="G192" s="92">
        <v>41214</v>
      </c>
      <c r="H192" s="84" t="s">
        <v>402</v>
      </c>
      <c r="I192" s="84" t="s">
        <v>391</v>
      </c>
      <c r="J192" s="84" t="s">
        <v>392</v>
      </c>
      <c r="K192" s="84">
        <v>2392</v>
      </c>
      <c r="L192" s="84" t="s">
        <v>366</v>
      </c>
      <c r="M192" s="92">
        <v>41244</v>
      </c>
      <c r="N192" s="84" t="s">
        <v>287</v>
      </c>
      <c r="O192" s="84" t="s">
        <v>394</v>
      </c>
      <c r="P192" s="84" t="s">
        <v>507</v>
      </c>
      <c r="Q192" s="84" t="s">
        <v>1423</v>
      </c>
      <c r="R192" s="84" t="s">
        <v>1424</v>
      </c>
      <c r="S192" s="84" t="s">
        <v>371</v>
      </c>
      <c r="T192" s="84">
        <v>1</v>
      </c>
      <c r="U192" s="90">
        <v>29564.31</v>
      </c>
      <c r="V192" s="84">
        <v>26311.11</v>
      </c>
      <c r="W192" s="84">
        <v>3253.2000000000003</v>
      </c>
      <c r="X192" s="91" t="s">
        <v>287</v>
      </c>
      <c r="Y192" s="89">
        <f t="shared" si="10"/>
        <v>29564.31</v>
      </c>
      <c r="Z192" s="84">
        <f t="shared" si="11"/>
        <v>2012</v>
      </c>
      <c r="AA192" s="92">
        <f t="shared" si="12"/>
        <v>41244</v>
      </c>
      <c r="AB192" s="89">
        <f t="shared" si="13"/>
        <v>29564.31</v>
      </c>
      <c r="AC192" s="84" t="str">
        <f t="shared" si="14"/>
        <v>39201</v>
      </c>
    </row>
    <row r="193" spans="1:29" x14ac:dyDescent="0.15">
      <c r="A193" s="84" t="s">
        <v>2157</v>
      </c>
      <c r="B193" s="84">
        <v>26140431</v>
      </c>
      <c r="C193" s="84" t="s">
        <v>359</v>
      </c>
      <c r="D193" s="84" t="s">
        <v>360</v>
      </c>
      <c r="E193" s="84" t="s">
        <v>1889</v>
      </c>
      <c r="F193" s="84" t="s">
        <v>2158</v>
      </c>
      <c r="G193" s="92">
        <v>40330</v>
      </c>
      <c r="H193" s="84" t="s">
        <v>363</v>
      </c>
      <c r="I193" s="84" t="s">
        <v>1892</v>
      </c>
      <c r="J193" s="84" t="s">
        <v>365</v>
      </c>
      <c r="K193" s="84">
        <v>2392</v>
      </c>
      <c r="L193" s="84" t="s">
        <v>366</v>
      </c>
      <c r="M193" s="92">
        <v>40330</v>
      </c>
      <c r="N193" s="84" t="s">
        <v>2159</v>
      </c>
      <c r="O193" s="84" t="s">
        <v>1894</v>
      </c>
      <c r="P193" s="84" t="s">
        <v>369</v>
      </c>
      <c r="Q193" s="84" t="s">
        <v>2160</v>
      </c>
      <c r="R193" s="84" t="s">
        <v>2161</v>
      </c>
      <c r="S193" s="84" t="s">
        <v>371</v>
      </c>
      <c r="T193" s="84">
        <v>1</v>
      </c>
      <c r="U193" s="90">
        <v>29584.23</v>
      </c>
      <c r="V193" s="84">
        <v>25714.84</v>
      </c>
      <c r="W193" s="84">
        <v>3869.39</v>
      </c>
      <c r="X193" s="91" t="s">
        <v>2157</v>
      </c>
      <c r="Y193" s="89">
        <f t="shared" si="10"/>
        <v>29584.23</v>
      </c>
      <c r="Z193" s="84">
        <f t="shared" si="11"/>
        <v>2010</v>
      </c>
      <c r="AA193" s="92">
        <f t="shared" si="12"/>
        <v>40330</v>
      </c>
      <c r="AB193" s="89">
        <f t="shared" si="13"/>
        <v>29584.23</v>
      </c>
      <c r="AC193" s="84" t="str">
        <f t="shared" si="14"/>
        <v>39201</v>
      </c>
    </row>
    <row r="194" spans="1:29" x14ac:dyDescent="0.15">
      <c r="A194" s="84" t="s">
        <v>146</v>
      </c>
      <c r="B194" s="84">
        <v>210230</v>
      </c>
      <c r="C194" s="84" t="s">
        <v>881</v>
      </c>
      <c r="D194" s="84" t="s">
        <v>882</v>
      </c>
      <c r="E194" s="84" t="s">
        <v>935</v>
      </c>
      <c r="F194" s="84" t="s">
        <v>434</v>
      </c>
      <c r="G194" s="92">
        <v>38718</v>
      </c>
      <c r="H194" s="84" t="s">
        <v>885</v>
      </c>
      <c r="I194" s="84" t="s">
        <v>936</v>
      </c>
      <c r="J194" s="84" t="s">
        <v>887</v>
      </c>
      <c r="K194" s="84">
        <v>2392</v>
      </c>
      <c r="L194" s="84" t="s">
        <v>366</v>
      </c>
      <c r="M194" s="92">
        <v>38718</v>
      </c>
      <c r="N194" s="84" t="s">
        <v>941</v>
      </c>
      <c r="O194" s="84" t="s">
        <v>938</v>
      </c>
      <c r="P194" s="84" t="s">
        <v>438</v>
      </c>
      <c r="Q194" s="84" t="s">
        <v>942</v>
      </c>
      <c r="R194" s="84" t="s">
        <v>943</v>
      </c>
      <c r="S194" s="84" t="s">
        <v>371</v>
      </c>
      <c r="T194" s="84">
        <v>1</v>
      </c>
      <c r="U194" s="90">
        <v>29591.74</v>
      </c>
      <c r="V194" s="84">
        <v>35759.480000000003</v>
      </c>
      <c r="W194" s="84">
        <v>-6167.74</v>
      </c>
      <c r="X194" s="91" t="s">
        <v>146</v>
      </c>
      <c r="Y194" s="89">
        <f t="shared" ref="Y194:Y257" si="15">+U194</f>
        <v>29591.74</v>
      </c>
      <c r="Z194" s="84">
        <f t="shared" ref="Z194:Z257" si="16">+YEAR(AA194)</f>
        <v>2006</v>
      </c>
      <c r="AA194" s="92">
        <f t="shared" ref="AA194:AA257" si="17">+M194</f>
        <v>38718</v>
      </c>
      <c r="AB194" s="89">
        <f t="shared" si="13"/>
        <v>29591.74</v>
      </c>
      <c r="AC194" s="84" t="str">
        <f t="shared" si="14"/>
        <v>39201</v>
      </c>
    </row>
    <row r="195" spans="1:29" x14ac:dyDescent="0.15">
      <c r="A195" s="84" t="s">
        <v>269</v>
      </c>
      <c r="B195" s="84">
        <v>43201006</v>
      </c>
      <c r="C195" s="84" t="s">
        <v>399</v>
      </c>
      <c r="D195" s="84" t="s">
        <v>387</v>
      </c>
      <c r="E195" s="84" t="s">
        <v>747</v>
      </c>
      <c r="F195" s="84" t="s">
        <v>1429</v>
      </c>
      <c r="G195" s="92">
        <v>41699</v>
      </c>
      <c r="H195" s="84" t="s">
        <v>402</v>
      </c>
      <c r="I195" s="84" t="s">
        <v>748</v>
      </c>
      <c r="J195" s="84" t="s">
        <v>392</v>
      </c>
      <c r="K195" s="84">
        <v>2392</v>
      </c>
      <c r="L195" s="84" t="s">
        <v>366</v>
      </c>
      <c r="M195" s="92">
        <v>41760</v>
      </c>
      <c r="N195" s="84" t="s">
        <v>1430</v>
      </c>
      <c r="O195" s="84" t="s">
        <v>750</v>
      </c>
      <c r="P195" s="84" t="s">
        <v>555</v>
      </c>
      <c r="Q195" s="84" t="s">
        <v>1431</v>
      </c>
      <c r="R195" s="84" t="s">
        <v>1432</v>
      </c>
      <c r="S195" s="84" t="s">
        <v>371</v>
      </c>
      <c r="T195" s="84">
        <v>1</v>
      </c>
      <c r="U195" s="90">
        <v>29629.81</v>
      </c>
      <c r="V195" s="84">
        <v>21698</v>
      </c>
      <c r="W195" s="84">
        <v>7931.81</v>
      </c>
      <c r="X195" s="91" t="s">
        <v>269</v>
      </c>
      <c r="Y195" s="89">
        <f t="shared" si="15"/>
        <v>29629.81</v>
      </c>
      <c r="Z195" s="84">
        <f t="shared" si="16"/>
        <v>2014</v>
      </c>
      <c r="AA195" s="92">
        <f t="shared" si="17"/>
        <v>41760</v>
      </c>
      <c r="AB195" s="89">
        <f t="shared" ref="AB195:AB258" si="18">+Y195</f>
        <v>29629.81</v>
      </c>
      <c r="AC195" s="84" t="str">
        <f t="shared" ref="AC195:AC258" si="19">LEFT(O195,5)</f>
        <v>39202</v>
      </c>
    </row>
    <row r="196" spans="1:29" x14ac:dyDescent="0.15">
      <c r="A196" s="84" t="s">
        <v>186</v>
      </c>
      <c r="B196" s="84">
        <v>261450</v>
      </c>
      <c r="C196" s="84" t="s">
        <v>410</v>
      </c>
      <c r="D196" s="84" t="s">
        <v>411</v>
      </c>
      <c r="E196" s="84" t="s">
        <v>433</v>
      </c>
      <c r="F196" s="84" t="s">
        <v>434</v>
      </c>
      <c r="G196" s="92">
        <v>38718</v>
      </c>
      <c r="H196" s="84" t="s">
        <v>413</v>
      </c>
      <c r="I196" s="84" t="s">
        <v>435</v>
      </c>
      <c r="J196" s="84" t="s">
        <v>415</v>
      </c>
      <c r="K196" s="84">
        <v>2392</v>
      </c>
      <c r="L196" s="84" t="s">
        <v>366</v>
      </c>
      <c r="M196" s="92">
        <v>38777</v>
      </c>
      <c r="N196" s="84" t="s">
        <v>436</v>
      </c>
      <c r="O196" s="84" t="s">
        <v>437</v>
      </c>
      <c r="P196" s="84" t="s">
        <v>438</v>
      </c>
      <c r="Q196" s="84" t="s">
        <v>439</v>
      </c>
      <c r="R196" s="84" t="s">
        <v>440</v>
      </c>
      <c r="S196" s="84" t="s">
        <v>371</v>
      </c>
      <c r="T196" s="84">
        <v>1</v>
      </c>
      <c r="U196" s="90">
        <v>29670.940000000002</v>
      </c>
      <c r="V196" s="84">
        <v>45828.87</v>
      </c>
      <c r="W196" s="84">
        <v>-16157.93</v>
      </c>
      <c r="X196" s="91" t="s">
        <v>186</v>
      </c>
      <c r="Y196" s="89">
        <f t="shared" si="15"/>
        <v>29670.940000000002</v>
      </c>
      <c r="Z196" s="84">
        <f t="shared" si="16"/>
        <v>2006</v>
      </c>
      <c r="AA196" s="92">
        <f t="shared" si="17"/>
        <v>38777</v>
      </c>
      <c r="AB196" s="89">
        <f t="shared" si="18"/>
        <v>29670.940000000002</v>
      </c>
      <c r="AC196" s="84" t="str">
        <f t="shared" si="19"/>
        <v>39201</v>
      </c>
    </row>
    <row r="197" spans="1:29" x14ac:dyDescent="0.15">
      <c r="A197" s="84" t="s">
        <v>267</v>
      </c>
      <c r="B197" s="84">
        <v>27789670</v>
      </c>
      <c r="C197" s="84" t="s">
        <v>399</v>
      </c>
      <c r="D197" s="84" t="s">
        <v>387</v>
      </c>
      <c r="E197" s="84" t="s">
        <v>747</v>
      </c>
      <c r="F197" s="84" t="s">
        <v>2574</v>
      </c>
      <c r="G197" s="92">
        <v>40695</v>
      </c>
      <c r="H197" s="84" t="s">
        <v>402</v>
      </c>
      <c r="I197" s="84" t="s">
        <v>748</v>
      </c>
      <c r="J197" s="84" t="s">
        <v>392</v>
      </c>
      <c r="K197" s="84">
        <v>2392</v>
      </c>
      <c r="L197" s="84" t="s">
        <v>366</v>
      </c>
      <c r="M197" s="92">
        <v>40695</v>
      </c>
      <c r="N197" s="84" t="s">
        <v>2575</v>
      </c>
      <c r="O197" s="84" t="s">
        <v>750</v>
      </c>
      <c r="P197" s="84" t="s">
        <v>488</v>
      </c>
      <c r="Q197" s="84" t="s">
        <v>2576</v>
      </c>
      <c r="R197" s="84" t="s">
        <v>2577</v>
      </c>
      <c r="S197" s="84" t="s">
        <v>371</v>
      </c>
      <c r="T197" s="84">
        <v>1</v>
      </c>
      <c r="U197" s="90">
        <v>29786.58</v>
      </c>
      <c r="V197" s="84">
        <v>23204.45</v>
      </c>
      <c r="W197" s="84">
        <v>6582.13</v>
      </c>
      <c r="X197" s="91" t="s">
        <v>267</v>
      </c>
      <c r="Y197" s="89">
        <f t="shared" si="15"/>
        <v>29786.58</v>
      </c>
      <c r="Z197" s="84">
        <f t="shared" si="16"/>
        <v>2011</v>
      </c>
      <c r="AA197" s="92">
        <f t="shared" si="17"/>
        <v>40695</v>
      </c>
      <c r="AB197" s="89">
        <f t="shared" si="18"/>
        <v>29786.58</v>
      </c>
      <c r="AC197" s="84" t="str">
        <f t="shared" si="19"/>
        <v>39202</v>
      </c>
    </row>
    <row r="198" spans="1:29" x14ac:dyDescent="0.15">
      <c r="A198" s="84" t="s">
        <v>1136</v>
      </c>
      <c r="B198" s="84">
        <v>202126459</v>
      </c>
      <c r="C198" s="84" t="s">
        <v>399</v>
      </c>
      <c r="D198" s="84" t="s">
        <v>387</v>
      </c>
      <c r="E198" s="84" t="s">
        <v>388</v>
      </c>
      <c r="F198" s="84" t="s">
        <v>1137</v>
      </c>
      <c r="G198" s="92">
        <v>42894</v>
      </c>
      <c r="H198" s="84" t="s">
        <v>402</v>
      </c>
      <c r="I198" s="84" t="s">
        <v>391</v>
      </c>
      <c r="J198" s="84" t="s">
        <v>392</v>
      </c>
      <c r="K198" s="84">
        <v>2392</v>
      </c>
      <c r="L198" s="84" t="s">
        <v>366</v>
      </c>
      <c r="M198" s="92">
        <v>42887</v>
      </c>
      <c r="N198" s="84" t="s">
        <v>1138</v>
      </c>
      <c r="O198" s="84" t="s">
        <v>394</v>
      </c>
      <c r="P198" s="84" t="s">
        <v>663</v>
      </c>
      <c r="Q198" s="84" t="s">
        <v>1137</v>
      </c>
      <c r="R198" s="84" t="s">
        <v>1139</v>
      </c>
      <c r="S198" s="84" t="s">
        <v>371</v>
      </c>
      <c r="T198" s="84">
        <v>1</v>
      </c>
      <c r="U198" s="90">
        <v>29821.05</v>
      </c>
      <c r="V198" s="84">
        <v>26318.639999999999</v>
      </c>
      <c r="W198" s="84">
        <v>3502.41</v>
      </c>
      <c r="X198" s="91" t="s">
        <v>1136</v>
      </c>
      <c r="Y198" s="89">
        <f t="shared" si="15"/>
        <v>29821.05</v>
      </c>
      <c r="Z198" s="84">
        <f t="shared" si="16"/>
        <v>2017</v>
      </c>
      <c r="AA198" s="92">
        <f t="shared" si="17"/>
        <v>42887</v>
      </c>
      <c r="AB198" s="89">
        <f t="shared" si="18"/>
        <v>29821.05</v>
      </c>
      <c r="AC198" s="84" t="str">
        <f t="shared" si="19"/>
        <v>39201</v>
      </c>
    </row>
    <row r="199" spans="1:29" x14ac:dyDescent="0.15">
      <c r="A199" s="84" t="s">
        <v>3412</v>
      </c>
      <c r="B199" s="84">
        <v>106509322</v>
      </c>
      <c r="C199" s="84" t="s">
        <v>442</v>
      </c>
      <c r="D199" s="84" t="s">
        <v>443</v>
      </c>
      <c r="E199" s="84" t="s">
        <v>444</v>
      </c>
      <c r="F199" s="84" t="s">
        <v>3413</v>
      </c>
      <c r="G199" s="92">
        <v>42298</v>
      </c>
      <c r="H199" s="84" t="s">
        <v>446</v>
      </c>
      <c r="I199" s="84" t="s">
        <v>447</v>
      </c>
      <c r="J199" s="84" t="s">
        <v>448</v>
      </c>
      <c r="K199" s="84">
        <v>2392</v>
      </c>
      <c r="L199" s="84" t="s">
        <v>366</v>
      </c>
      <c r="M199" s="92">
        <v>42278</v>
      </c>
      <c r="N199" s="84" t="s">
        <v>3414</v>
      </c>
      <c r="O199" s="84" t="s">
        <v>450</v>
      </c>
      <c r="P199" s="84" t="s">
        <v>575</v>
      </c>
      <c r="Q199" s="84" t="s">
        <v>3415</v>
      </c>
      <c r="R199" s="84" t="s">
        <v>3416</v>
      </c>
      <c r="S199" s="84" t="s">
        <v>371</v>
      </c>
      <c r="T199" s="84">
        <v>1</v>
      </c>
      <c r="U199" s="90">
        <v>29837.16</v>
      </c>
      <c r="V199" s="84">
        <v>14261.64</v>
      </c>
      <c r="W199" s="84">
        <v>15575.52</v>
      </c>
      <c r="X199" s="91" t="s">
        <v>3412</v>
      </c>
      <c r="Y199" s="89">
        <f t="shared" si="15"/>
        <v>29837.16</v>
      </c>
      <c r="Z199" s="84">
        <f t="shared" si="16"/>
        <v>2015</v>
      </c>
      <c r="AA199" s="92">
        <f t="shared" si="17"/>
        <v>42278</v>
      </c>
      <c r="AB199" s="89">
        <f t="shared" si="18"/>
        <v>29837.16</v>
      </c>
      <c r="AC199" s="84" t="str">
        <f t="shared" si="19"/>
        <v>39201</v>
      </c>
    </row>
    <row r="200" spans="1:29" x14ac:dyDescent="0.15">
      <c r="A200" s="84" t="s">
        <v>285</v>
      </c>
      <c r="B200" s="84">
        <v>27789675</v>
      </c>
      <c r="C200" s="84" t="s">
        <v>463</v>
      </c>
      <c r="D200" s="84" t="s">
        <v>464</v>
      </c>
      <c r="E200" s="84" t="s">
        <v>584</v>
      </c>
      <c r="F200" s="84" t="s">
        <v>1794</v>
      </c>
      <c r="G200" s="92">
        <v>40848</v>
      </c>
      <c r="H200" s="84" t="s">
        <v>467</v>
      </c>
      <c r="I200" s="84" t="s">
        <v>585</v>
      </c>
      <c r="J200" s="84" t="s">
        <v>469</v>
      </c>
      <c r="K200" s="84">
        <v>2392</v>
      </c>
      <c r="L200" s="84" t="s">
        <v>366</v>
      </c>
      <c r="M200" s="92">
        <v>40878</v>
      </c>
      <c r="N200" s="84" t="s">
        <v>285</v>
      </c>
      <c r="O200" s="84" t="s">
        <v>587</v>
      </c>
      <c r="P200" s="84" t="s">
        <v>488</v>
      </c>
      <c r="Q200" s="84" t="s">
        <v>1795</v>
      </c>
      <c r="R200" s="84" t="s">
        <v>1796</v>
      </c>
      <c r="S200" s="84" t="s">
        <v>371</v>
      </c>
      <c r="T200" s="84">
        <v>1</v>
      </c>
      <c r="U200" s="90">
        <v>30079.83</v>
      </c>
      <c r="V200" s="84">
        <v>17897.53</v>
      </c>
      <c r="W200" s="84">
        <v>12182.300000000001</v>
      </c>
      <c r="X200" s="91" t="s">
        <v>285</v>
      </c>
      <c r="Y200" s="89">
        <f t="shared" si="15"/>
        <v>30079.83</v>
      </c>
      <c r="Z200" s="84">
        <f t="shared" si="16"/>
        <v>2011</v>
      </c>
      <c r="AA200" s="92">
        <f t="shared" si="17"/>
        <v>40878</v>
      </c>
      <c r="AB200" s="89">
        <f t="shared" si="18"/>
        <v>30079.83</v>
      </c>
      <c r="AC200" s="84" t="str">
        <f t="shared" si="19"/>
        <v>39201</v>
      </c>
    </row>
    <row r="201" spans="1:29" x14ac:dyDescent="0.15">
      <c r="A201" s="84" t="s">
        <v>280</v>
      </c>
      <c r="B201" s="84">
        <v>28401045</v>
      </c>
      <c r="C201" s="84" t="s">
        <v>410</v>
      </c>
      <c r="D201" s="84" t="s">
        <v>411</v>
      </c>
      <c r="E201" s="84" t="s">
        <v>433</v>
      </c>
      <c r="F201" s="84" t="s">
        <v>1797</v>
      </c>
      <c r="G201" s="92">
        <v>41030</v>
      </c>
      <c r="H201" s="84" t="s">
        <v>413</v>
      </c>
      <c r="I201" s="84" t="s">
        <v>435</v>
      </c>
      <c r="J201" s="84" t="s">
        <v>415</v>
      </c>
      <c r="K201" s="84">
        <v>2392</v>
      </c>
      <c r="L201" s="84" t="s">
        <v>366</v>
      </c>
      <c r="M201" s="92">
        <v>41061</v>
      </c>
      <c r="N201" s="84" t="s">
        <v>280</v>
      </c>
      <c r="O201" s="84" t="s">
        <v>437</v>
      </c>
      <c r="P201" s="84" t="s">
        <v>507</v>
      </c>
      <c r="Q201" s="84" t="s">
        <v>1797</v>
      </c>
      <c r="R201" s="84" t="s">
        <v>1798</v>
      </c>
      <c r="S201" s="84" t="s">
        <v>371</v>
      </c>
      <c r="T201" s="84">
        <v>1</v>
      </c>
      <c r="U201" s="90">
        <v>30176.63</v>
      </c>
      <c r="V201" s="84">
        <v>39427.129999999997</v>
      </c>
      <c r="W201" s="84">
        <v>-9250.5</v>
      </c>
      <c r="X201" s="91" t="s">
        <v>280</v>
      </c>
      <c r="Y201" s="89">
        <f t="shared" si="15"/>
        <v>30176.63</v>
      </c>
      <c r="Z201" s="84">
        <f t="shared" si="16"/>
        <v>2012</v>
      </c>
      <c r="AA201" s="92">
        <f t="shared" si="17"/>
        <v>41061</v>
      </c>
      <c r="AB201" s="89">
        <f t="shared" si="18"/>
        <v>30176.63</v>
      </c>
      <c r="AC201" s="84" t="str">
        <f t="shared" si="19"/>
        <v>39201</v>
      </c>
    </row>
    <row r="202" spans="1:29" x14ac:dyDescent="0.15">
      <c r="A202" s="84" t="s">
        <v>223</v>
      </c>
      <c r="B202" s="84">
        <v>39461751</v>
      </c>
      <c r="C202" s="84" t="s">
        <v>463</v>
      </c>
      <c r="D202" s="84" t="s">
        <v>464</v>
      </c>
      <c r="E202" s="84" t="s">
        <v>584</v>
      </c>
      <c r="F202" s="84" t="s">
        <v>2979</v>
      </c>
      <c r="G202" s="92">
        <v>41306</v>
      </c>
      <c r="H202" s="84" t="s">
        <v>467</v>
      </c>
      <c r="I202" s="84" t="s">
        <v>585</v>
      </c>
      <c r="J202" s="84" t="s">
        <v>469</v>
      </c>
      <c r="K202" s="84">
        <v>2392</v>
      </c>
      <c r="L202" s="84" t="s">
        <v>366</v>
      </c>
      <c r="M202" s="92">
        <v>41306</v>
      </c>
      <c r="N202" s="84" t="s">
        <v>223</v>
      </c>
      <c r="O202" s="84" t="s">
        <v>587</v>
      </c>
      <c r="P202" s="84" t="s">
        <v>503</v>
      </c>
      <c r="Q202" s="84" t="s">
        <v>2980</v>
      </c>
      <c r="R202" s="84" t="s">
        <v>2981</v>
      </c>
      <c r="S202" s="84" t="s">
        <v>371</v>
      </c>
      <c r="T202" s="84">
        <v>1</v>
      </c>
      <c r="U202" s="90">
        <v>30492.54</v>
      </c>
      <c r="V202" s="84">
        <v>16843.96</v>
      </c>
      <c r="W202" s="84">
        <v>13648.58</v>
      </c>
      <c r="X202" s="91" t="s">
        <v>223</v>
      </c>
      <c r="Y202" s="89">
        <f t="shared" si="15"/>
        <v>30492.54</v>
      </c>
      <c r="Z202" s="84">
        <f t="shared" si="16"/>
        <v>2013</v>
      </c>
      <c r="AA202" s="92">
        <f t="shared" si="17"/>
        <v>41306</v>
      </c>
      <c r="AB202" s="89">
        <f t="shared" si="18"/>
        <v>30492.54</v>
      </c>
      <c r="AC202" s="84" t="str">
        <f t="shared" si="19"/>
        <v>39201</v>
      </c>
    </row>
    <row r="203" spans="1:29" x14ac:dyDescent="0.15">
      <c r="A203" s="84" t="s">
        <v>2578</v>
      </c>
      <c r="B203" s="84">
        <v>38489350</v>
      </c>
      <c r="C203" s="84" t="s">
        <v>442</v>
      </c>
      <c r="D203" s="84" t="s">
        <v>443</v>
      </c>
      <c r="E203" s="84" t="s">
        <v>444</v>
      </c>
      <c r="F203" s="84" t="s">
        <v>2579</v>
      </c>
      <c r="G203" s="92">
        <v>41306</v>
      </c>
      <c r="H203" s="84" t="s">
        <v>446</v>
      </c>
      <c r="I203" s="84" t="s">
        <v>447</v>
      </c>
      <c r="J203" s="84" t="s">
        <v>448</v>
      </c>
      <c r="K203" s="84">
        <v>2392</v>
      </c>
      <c r="L203" s="84" t="s">
        <v>366</v>
      </c>
      <c r="M203" s="92">
        <v>41306</v>
      </c>
      <c r="N203" s="84" t="s">
        <v>2580</v>
      </c>
      <c r="O203" s="84" t="s">
        <v>450</v>
      </c>
      <c r="P203" s="84" t="s">
        <v>503</v>
      </c>
      <c r="Q203" s="84" t="s">
        <v>2581</v>
      </c>
      <c r="R203" s="84" t="s">
        <v>2582</v>
      </c>
      <c r="S203" s="84" t="s">
        <v>371</v>
      </c>
      <c r="T203" s="84">
        <v>1</v>
      </c>
      <c r="U203" s="90">
        <v>30524.71</v>
      </c>
      <c r="V203" s="84">
        <v>15821.81</v>
      </c>
      <c r="W203" s="84">
        <v>14702.9</v>
      </c>
      <c r="X203" s="91" t="s">
        <v>2578</v>
      </c>
      <c r="Y203" s="89">
        <f t="shared" si="15"/>
        <v>30524.71</v>
      </c>
      <c r="Z203" s="84">
        <f t="shared" si="16"/>
        <v>2013</v>
      </c>
      <c r="AA203" s="92">
        <f t="shared" si="17"/>
        <v>41306</v>
      </c>
      <c r="AB203" s="89">
        <f t="shared" si="18"/>
        <v>30524.71</v>
      </c>
      <c r="AC203" s="84" t="str">
        <f t="shared" si="19"/>
        <v>39201</v>
      </c>
    </row>
    <row r="204" spans="1:29" x14ac:dyDescent="0.15">
      <c r="A204" s="84" t="s">
        <v>578</v>
      </c>
      <c r="B204" s="84">
        <v>75190738</v>
      </c>
      <c r="C204" s="84" t="s">
        <v>399</v>
      </c>
      <c r="D204" s="84" t="s">
        <v>387</v>
      </c>
      <c r="E204" s="84" t="s">
        <v>388</v>
      </c>
      <c r="F204" s="84" t="s">
        <v>579</v>
      </c>
      <c r="G204" s="92">
        <v>42165</v>
      </c>
      <c r="H204" s="84" t="s">
        <v>402</v>
      </c>
      <c r="I204" s="84" t="s">
        <v>391</v>
      </c>
      <c r="J204" s="84" t="s">
        <v>392</v>
      </c>
      <c r="K204" s="84">
        <v>2392</v>
      </c>
      <c r="L204" s="84" t="s">
        <v>366</v>
      </c>
      <c r="M204" s="92">
        <v>42248</v>
      </c>
      <c r="N204" s="84" t="s">
        <v>580</v>
      </c>
      <c r="O204" s="84" t="s">
        <v>394</v>
      </c>
      <c r="P204" s="84" t="s">
        <v>575</v>
      </c>
      <c r="Q204" s="84" t="s">
        <v>581</v>
      </c>
      <c r="R204" s="84" t="s">
        <v>582</v>
      </c>
      <c r="S204" s="84" t="s">
        <v>371</v>
      </c>
      <c r="T204" s="84">
        <v>1</v>
      </c>
      <c r="U204" s="90">
        <v>30530.33</v>
      </c>
      <c r="V204" s="84">
        <v>27155.8</v>
      </c>
      <c r="W204" s="84">
        <v>3374.53</v>
      </c>
      <c r="X204" s="91" t="s">
        <v>578</v>
      </c>
      <c r="Y204" s="89">
        <f t="shared" si="15"/>
        <v>30530.33</v>
      </c>
      <c r="Z204" s="84">
        <f t="shared" si="16"/>
        <v>2015</v>
      </c>
      <c r="AA204" s="92">
        <f t="shared" si="17"/>
        <v>42248</v>
      </c>
      <c r="AB204" s="89">
        <f t="shared" si="18"/>
        <v>30530.33</v>
      </c>
      <c r="AC204" s="84" t="str">
        <f t="shared" si="19"/>
        <v>39201</v>
      </c>
    </row>
    <row r="205" spans="1:29" x14ac:dyDescent="0.15">
      <c r="A205" s="84" t="s">
        <v>3360</v>
      </c>
      <c r="B205" s="84">
        <v>39461781</v>
      </c>
      <c r="C205" s="84" t="s">
        <v>399</v>
      </c>
      <c r="D205" s="84" t="s">
        <v>387</v>
      </c>
      <c r="E205" s="84" t="s">
        <v>747</v>
      </c>
      <c r="F205" s="84" t="s">
        <v>3361</v>
      </c>
      <c r="G205" s="92">
        <v>41214</v>
      </c>
      <c r="H205" s="84" t="s">
        <v>402</v>
      </c>
      <c r="I205" s="84" t="s">
        <v>748</v>
      </c>
      <c r="J205" s="84" t="s">
        <v>392</v>
      </c>
      <c r="K205" s="84">
        <v>2392</v>
      </c>
      <c r="L205" s="84" t="s">
        <v>366</v>
      </c>
      <c r="M205" s="92">
        <v>41244</v>
      </c>
      <c r="N205" s="84" t="s">
        <v>3360</v>
      </c>
      <c r="O205" s="84" t="s">
        <v>750</v>
      </c>
      <c r="P205" s="84" t="s">
        <v>507</v>
      </c>
      <c r="Q205" s="84" t="s">
        <v>3362</v>
      </c>
      <c r="R205" s="84" t="s">
        <v>3363</v>
      </c>
      <c r="S205" s="84" t="s">
        <v>371</v>
      </c>
      <c r="T205" s="84">
        <v>1</v>
      </c>
      <c r="U205" s="90">
        <v>30576.65</v>
      </c>
      <c r="V205" s="84">
        <v>23390.03</v>
      </c>
      <c r="W205" s="84">
        <v>7186.62</v>
      </c>
      <c r="X205" s="91" t="s">
        <v>3360</v>
      </c>
      <c r="Y205" s="89">
        <f t="shared" si="15"/>
        <v>30576.65</v>
      </c>
      <c r="Z205" s="84">
        <f t="shared" si="16"/>
        <v>2012</v>
      </c>
      <c r="AA205" s="92">
        <f t="shared" si="17"/>
        <v>41244</v>
      </c>
      <c r="AB205" s="89">
        <f t="shared" si="18"/>
        <v>30576.65</v>
      </c>
      <c r="AC205" s="84" t="str">
        <f t="shared" si="19"/>
        <v>39202</v>
      </c>
    </row>
    <row r="206" spans="1:29" x14ac:dyDescent="0.15">
      <c r="A206" s="84" t="s">
        <v>2700</v>
      </c>
      <c r="B206" s="84">
        <v>304805743</v>
      </c>
      <c r="C206" s="84" t="s">
        <v>442</v>
      </c>
      <c r="D206" s="84" t="s">
        <v>443</v>
      </c>
      <c r="E206" s="84" t="s">
        <v>444</v>
      </c>
      <c r="F206" s="84" t="s">
        <v>2701</v>
      </c>
      <c r="G206" s="92">
        <v>43420</v>
      </c>
      <c r="H206" s="84" t="s">
        <v>446</v>
      </c>
      <c r="I206" s="84" t="s">
        <v>447</v>
      </c>
      <c r="J206" s="84" t="s">
        <v>448</v>
      </c>
      <c r="K206" s="84">
        <v>2392</v>
      </c>
      <c r="L206" s="84" t="s">
        <v>366</v>
      </c>
      <c r="M206" s="92">
        <v>43435</v>
      </c>
      <c r="N206" s="84" t="s">
        <v>2702</v>
      </c>
      <c r="O206" s="84" t="s">
        <v>450</v>
      </c>
      <c r="P206" s="84" t="s">
        <v>685</v>
      </c>
      <c r="Q206" s="84" t="s">
        <v>2703</v>
      </c>
      <c r="R206" s="84" t="s">
        <v>2704</v>
      </c>
      <c r="S206" s="84" t="s">
        <v>371</v>
      </c>
      <c r="T206" s="84">
        <v>1</v>
      </c>
      <c r="U206" s="90">
        <v>30590.18</v>
      </c>
      <c r="V206" s="84">
        <v>10619.6</v>
      </c>
      <c r="W206" s="84">
        <v>19970.580000000002</v>
      </c>
      <c r="X206" s="91" t="s">
        <v>2700</v>
      </c>
      <c r="Y206" s="89">
        <f t="shared" si="15"/>
        <v>30590.18</v>
      </c>
      <c r="Z206" s="84">
        <f t="shared" si="16"/>
        <v>2018</v>
      </c>
      <c r="AA206" s="92">
        <f t="shared" si="17"/>
        <v>43435</v>
      </c>
      <c r="AB206" s="89">
        <f t="shared" si="18"/>
        <v>30590.18</v>
      </c>
      <c r="AC206" s="84" t="str">
        <f t="shared" si="19"/>
        <v>39201</v>
      </c>
    </row>
    <row r="207" spans="1:29" x14ac:dyDescent="0.15">
      <c r="A207" s="84" t="s">
        <v>3251</v>
      </c>
      <c r="B207" s="84">
        <v>519775697</v>
      </c>
      <c r="C207" s="84" t="s">
        <v>3252</v>
      </c>
      <c r="D207" s="84" t="s">
        <v>423</v>
      </c>
      <c r="E207" s="84" t="s">
        <v>521</v>
      </c>
      <c r="F207" s="84" t="s">
        <v>3253</v>
      </c>
      <c r="G207" s="92">
        <v>44307</v>
      </c>
      <c r="H207" s="84" t="s">
        <v>3254</v>
      </c>
      <c r="I207" s="84" t="s">
        <v>523</v>
      </c>
      <c r="J207" s="84" t="s">
        <v>427</v>
      </c>
      <c r="K207" s="84">
        <v>2392</v>
      </c>
      <c r="L207" s="84" t="s">
        <v>366</v>
      </c>
      <c r="M207" s="92">
        <v>44287</v>
      </c>
      <c r="N207" s="84" t="s">
        <v>3255</v>
      </c>
      <c r="O207" s="84" t="s">
        <v>524</v>
      </c>
      <c r="P207" s="84" t="s">
        <v>793</v>
      </c>
      <c r="Q207" s="84" t="s">
        <v>3256</v>
      </c>
      <c r="R207" s="84" t="s">
        <v>3257</v>
      </c>
      <c r="S207" s="84" t="s">
        <v>371</v>
      </c>
      <c r="T207" s="84">
        <v>1</v>
      </c>
      <c r="U207" s="90">
        <v>30699.7</v>
      </c>
      <c r="V207" s="84">
        <v>4570.7</v>
      </c>
      <c r="W207" s="84">
        <v>26129</v>
      </c>
      <c r="X207" s="91" t="s">
        <v>3251</v>
      </c>
      <c r="Y207" s="89">
        <f t="shared" si="15"/>
        <v>30699.7</v>
      </c>
      <c r="Z207" s="84">
        <f t="shared" si="16"/>
        <v>2021</v>
      </c>
      <c r="AA207" s="92">
        <f t="shared" si="17"/>
        <v>44287</v>
      </c>
      <c r="AB207" s="89">
        <f t="shared" si="18"/>
        <v>30699.7</v>
      </c>
      <c r="AC207" s="84" t="str">
        <f t="shared" si="19"/>
        <v>39201</v>
      </c>
    </row>
    <row r="208" spans="1:29" x14ac:dyDescent="0.15">
      <c r="A208" s="84" t="s">
        <v>177</v>
      </c>
      <c r="B208" s="84">
        <v>25273957</v>
      </c>
      <c r="C208" s="84" t="s">
        <v>511</v>
      </c>
      <c r="D208" s="84" t="s">
        <v>512</v>
      </c>
      <c r="E208" s="84" t="s">
        <v>647</v>
      </c>
      <c r="F208" s="84" t="s">
        <v>3334</v>
      </c>
      <c r="G208" s="92">
        <v>39872</v>
      </c>
      <c r="H208" s="84" t="s">
        <v>515</v>
      </c>
      <c r="I208" s="84" t="s">
        <v>648</v>
      </c>
      <c r="J208" s="84" t="s">
        <v>517</v>
      </c>
      <c r="K208" s="84">
        <v>2392</v>
      </c>
      <c r="L208" s="84" t="s">
        <v>366</v>
      </c>
      <c r="M208" s="92">
        <v>39845</v>
      </c>
      <c r="N208" s="84" t="s">
        <v>3335</v>
      </c>
      <c r="O208" s="84" t="s">
        <v>650</v>
      </c>
      <c r="P208" s="84" t="s">
        <v>1011</v>
      </c>
      <c r="Q208" s="84" t="s">
        <v>3336</v>
      </c>
      <c r="R208" s="84" t="s">
        <v>3337</v>
      </c>
      <c r="S208" s="84" t="s">
        <v>371</v>
      </c>
      <c r="T208" s="84">
        <v>1</v>
      </c>
      <c r="U208" s="90">
        <v>30719.260000000002</v>
      </c>
      <c r="V208" s="84">
        <v>35730.639999999999</v>
      </c>
      <c r="W208" s="84">
        <v>-5011.38</v>
      </c>
      <c r="X208" s="91" t="s">
        <v>177</v>
      </c>
      <c r="Y208" s="89">
        <f t="shared" si="15"/>
        <v>30719.260000000002</v>
      </c>
      <c r="Z208" s="84">
        <f t="shared" si="16"/>
        <v>2009</v>
      </c>
      <c r="AA208" s="92">
        <f t="shared" si="17"/>
        <v>39845</v>
      </c>
      <c r="AB208" s="89">
        <f t="shared" si="18"/>
        <v>30719.260000000002</v>
      </c>
      <c r="AC208" s="84" t="str">
        <f t="shared" si="19"/>
        <v>39201</v>
      </c>
    </row>
    <row r="209" spans="1:29" x14ac:dyDescent="0.15">
      <c r="A209" s="84" t="s">
        <v>274</v>
      </c>
      <c r="B209" s="84">
        <v>27173612</v>
      </c>
      <c r="C209" s="84" t="s">
        <v>797</v>
      </c>
      <c r="D209" s="84" t="s">
        <v>798</v>
      </c>
      <c r="E209" s="84" t="s">
        <v>1560</v>
      </c>
      <c r="F209" s="84" t="s">
        <v>2169</v>
      </c>
      <c r="G209" s="92">
        <v>40513</v>
      </c>
      <c r="H209" s="84" t="s">
        <v>801</v>
      </c>
      <c r="I209" s="84" t="s">
        <v>1562</v>
      </c>
      <c r="J209" s="84" t="s">
        <v>803</v>
      </c>
      <c r="K209" s="84">
        <v>2392</v>
      </c>
      <c r="L209" s="84" t="s">
        <v>366</v>
      </c>
      <c r="M209" s="92">
        <v>40513</v>
      </c>
      <c r="O209" s="84" t="s">
        <v>1564</v>
      </c>
      <c r="P209" s="84" t="s">
        <v>369</v>
      </c>
      <c r="Q209" s="84" t="s">
        <v>2169</v>
      </c>
      <c r="R209" s="84" t="s">
        <v>2170</v>
      </c>
      <c r="S209" s="84" t="s">
        <v>371</v>
      </c>
      <c r="T209" s="84">
        <v>1</v>
      </c>
      <c r="U209" s="90">
        <v>30836.05</v>
      </c>
      <c r="V209" s="84">
        <v>27444.080000000002</v>
      </c>
      <c r="W209" s="84">
        <v>3391.9700000000003</v>
      </c>
      <c r="X209" s="91" t="s">
        <v>274</v>
      </c>
      <c r="Y209" s="89">
        <f t="shared" si="15"/>
        <v>30836.05</v>
      </c>
      <c r="Z209" s="84">
        <f t="shared" si="16"/>
        <v>2010</v>
      </c>
      <c r="AA209" s="92">
        <f t="shared" si="17"/>
        <v>40513</v>
      </c>
      <c r="AB209" s="89">
        <f t="shared" si="18"/>
        <v>30836.05</v>
      </c>
      <c r="AC209" s="84" t="str">
        <f t="shared" si="19"/>
        <v>39201</v>
      </c>
    </row>
    <row r="210" spans="1:29" x14ac:dyDescent="0.15">
      <c r="A210" s="84" t="s">
        <v>2533</v>
      </c>
      <c r="B210" s="84">
        <v>217779</v>
      </c>
      <c r="C210" s="84" t="s">
        <v>881</v>
      </c>
      <c r="D210" s="84" t="s">
        <v>882</v>
      </c>
      <c r="E210" s="84" t="s">
        <v>883</v>
      </c>
      <c r="F210" s="84" t="s">
        <v>434</v>
      </c>
      <c r="G210" s="92">
        <v>39083</v>
      </c>
      <c r="H210" s="84" t="s">
        <v>885</v>
      </c>
      <c r="I210" s="84" t="s">
        <v>886</v>
      </c>
      <c r="J210" s="84" t="s">
        <v>887</v>
      </c>
      <c r="K210" s="84">
        <v>2392</v>
      </c>
      <c r="L210" s="84" t="s">
        <v>366</v>
      </c>
      <c r="M210" s="92">
        <v>39142</v>
      </c>
      <c r="N210" s="84" t="s">
        <v>2534</v>
      </c>
      <c r="O210" s="84" t="s">
        <v>889</v>
      </c>
      <c r="P210" s="84" t="s">
        <v>963</v>
      </c>
      <c r="Q210" s="84" t="s">
        <v>2535</v>
      </c>
      <c r="R210" s="84" t="s">
        <v>2536</v>
      </c>
      <c r="S210" s="84" t="s">
        <v>371</v>
      </c>
      <c r="T210" s="84">
        <v>1</v>
      </c>
      <c r="U210" s="90">
        <v>30855.93</v>
      </c>
      <c r="V210" s="84">
        <v>27461.78</v>
      </c>
      <c r="W210" s="84">
        <v>3394.15</v>
      </c>
      <c r="X210" s="91" t="s">
        <v>2533</v>
      </c>
      <c r="Y210" s="89">
        <f t="shared" si="15"/>
        <v>30855.93</v>
      </c>
      <c r="Z210" s="84">
        <f t="shared" si="16"/>
        <v>2007</v>
      </c>
      <c r="AA210" s="92">
        <f t="shared" si="17"/>
        <v>39142</v>
      </c>
      <c r="AB210" s="89">
        <f t="shared" si="18"/>
        <v>30855.93</v>
      </c>
      <c r="AC210" s="84" t="str">
        <f t="shared" si="19"/>
        <v>39202</v>
      </c>
    </row>
    <row r="211" spans="1:29" x14ac:dyDescent="0.15">
      <c r="A211" s="84" t="s">
        <v>271</v>
      </c>
      <c r="B211" s="84">
        <v>27260324</v>
      </c>
      <c r="C211" s="84" t="s">
        <v>359</v>
      </c>
      <c r="D211" s="84" t="s">
        <v>360</v>
      </c>
      <c r="E211" s="84" t="s">
        <v>1889</v>
      </c>
      <c r="F211" s="84" t="s">
        <v>2971</v>
      </c>
      <c r="G211" s="92">
        <v>40634</v>
      </c>
      <c r="H211" s="84" t="s">
        <v>363</v>
      </c>
      <c r="I211" s="84" t="s">
        <v>1892</v>
      </c>
      <c r="J211" s="84" t="s">
        <v>365</v>
      </c>
      <c r="K211" s="84">
        <v>2392</v>
      </c>
      <c r="L211" s="84" t="s">
        <v>366</v>
      </c>
      <c r="M211" s="92">
        <v>40634</v>
      </c>
      <c r="O211" s="84" t="s">
        <v>1894</v>
      </c>
      <c r="P211" s="84" t="s">
        <v>488</v>
      </c>
      <c r="Q211" s="84" t="s">
        <v>2972</v>
      </c>
      <c r="R211" s="84" t="s">
        <v>2973</v>
      </c>
      <c r="S211" s="84" t="s">
        <v>371</v>
      </c>
      <c r="T211" s="84">
        <v>1</v>
      </c>
      <c r="U211" s="90">
        <v>31030.9</v>
      </c>
      <c r="V211" s="84">
        <v>26704.400000000001</v>
      </c>
      <c r="W211" s="84">
        <v>4326.5</v>
      </c>
      <c r="X211" s="91" t="s">
        <v>271</v>
      </c>
      <c r="Y211" s="89">
        <f t="shared" si="15"/>
        <v>31030.9</v>
      </c>
      <c r="Z211" s="84">
        <f t="shared" si="16"/>
        <v>2011</v>
      </c>
      <c r="AA211" s="92">
        <f t="shared" si="17"/>
        <v>40634</v>
      </c>
      <c r="AB211" s="89">
        <f t="shared" si="18"/>
        <v>31030.9</v>
      </c>
      <c r="AC211" s="84" t="str">
        <f t="shared" si="19"/>
        <v>39201</v>
      </c>
    </row>
    <row r="212" spans="1:29" x14ac:dyDescent="0.15">
      <c r="A212" s="84" t="s">
        <v>858</v>
      </c>
      <c r="B212" s="84">
        <v>342598970</v>
      </c>
      <c r="C212" s="84" t="s">
        <v>475</v>
      </c>
      <c r="D212" s="84" t="s">
        <v>476</v>
      </c>
      <c r="E212" s="84" t="s">
        <v>477</v>
      </c>
      <c r="F212" s="84" t="s">
        <v>863</v>
      </c>
      <c r="G212" s="92">
        <v>43885</v>
      </c>
      <c r="H212" s="84" t="s">
        <v>478</v>
      </c>
      <c r="I212" s="84" t="s">
        <v>479</v>
      </c>
      <c r="J212" s="84" t="s">
        <v>480</v>
      </c>
      <c r="K212" s="84">
        <v>2392</v>
      </c>
      <c r="L212" s="84" t="s">
        <v>366</v>
      </c>
      <c r="M212" s="92">
        <v>43862</v>
      </c>
      <c r="N212" s="84" t="s">
        <v>864</v>
      </c>
      <c r="O212" s="84" t="s">
        <v>482</v>
      </c>
      <c r="P212" s="84" t="s">
        <v>770</v>
      </c>
      <c r="Q212" s="84" t="s">
        <v>865</v>
      </c>
      <c r="R212" s="84" t="s">
        <v>866</v>
      </c>
      <c r="S212" s="84" t="s">
        <v>371</v>
      </c>
      <c r="T212" s="84">
        <v>1</v>
      </c>
      <c r="U212" s="90">
        <v>31072.959999999999</v>
      </c>
      <c r="V212" s="84">
        <v>10496.95</v>
      </c>
      <c r="W212" s="84">
        <v>20576.010000000002</v>
      </c>
      <c r="X212" s="91" t="s">
        <v>858</v>
      </c>
      <c r="Y212" s="89">
        <f t="shared" si="15"/>
        <v>31072.959999999999</v>
      </c>
      <c r="Z212" s="84">
        <f t="shared" si="16"/>
        <v>2020</v>
      </c>
      <c r="AA212" s="92">
        <f t="shared" si="17"/>
        <v>43862</v>
      </c>
      <c r="AB212" s="89">
        <f t="shared" si="18"/>
        <v>31072.959999999999</v>
      </c>
      <c r="AC212" s="84" t="str">
        <f t="shared" si="19"/>
        <v>39201</v>
      </c>
    </row>
    <row r="213" spans="1:29" x14ac:dyDescent="0.15">
      <c r="A213" s="84" t="s">
        <v>486</v>
      </c>
      <c r="B213" s="84">
        <v>27260321</v>
      </c>
      <c r="C213" s="84" t="s">
        <v>475</v>
      </c>
      <c r="D213" s="84" t="s">
        <v>476</v>
      </c>
      <c r="E213" s="84" t="s">
        <v>477</v>
      </c>
      <c r="F213" s="84" t="s">
        <v>487</v>
      </c>
      <c r="G213" s="92">
        <v>40725</v>
      </c>
      <c r="H213" s="84" t="s">
        <v>478</v>
      </c>
      <c r="I213" s="84" t="s">
        <v>479</v>
      </c>
      <c r="J213" s="84" t="s">
        <v>480</v>
      </c>
      <c r="K213" s="84">
        <v>2392</v>
      </c>
      <c r="L213" s="84" t="s">
        <v>366</v>
      </c>
      <c r="M213" s="92">
        <v>40725</v>
      </c>
      <c r="O213" s="84" t="s">
        <v>482</v>
      </c>
      <c r="P213" s="84" t="s">
        <v>488</v>
      </c>
      <c r="Q213" s="84" t="s">
        <v>489</v>
      </c>
      <c r="R213" s="84" t="s">
        <v>490</v>
      </c>
      <c r="S213" s="84" t="s">
        <v>371</v>
      </c>
      <c r="T213" s="84">
        <v>1</v>
      </c>
      <c r="U213" s="90">
        <v>31120.02</v>
      </c>
      <c r="V213" s="84">
        <v>26188.639999999999</v>
      </c>
      <c r="W213" s="84">
        <v>4931.38</v>
      </c>
      <c r="X213" s="91" t="s">
        <v>486</v>
      </c>
      <c r="Y213" s="89">
        <f t="shared" si="15"/>
        <v>31120.02</v>
      </c>
      <c r="Z213" s="84">
        <f t="shared" si="16"/>
        <v>2011</v>
      </c>
      <c r="AA213" s="92">
        <f t="shared" si="17"/>
        <v>40725</v>
      </c>
      <c r="AB213" s="89">
        <f t="shared" si="18"/>
        <v>31120.02</v>
      </c>
      <c r="AC213" s="84" t="str">
        <f t="shared" si="19"/>
        <v>39201</v>
      </c>
    </row>
    <row r="214" spans="1:29" x14ac:dyDescent="0.15">
      <c r="A214" s="84" t="s">
        <v>858</v>
      </c>
      <c r="B214" s="84">
        <v>342598960</v>
      </c>
      <c r="C214" s="84" t="s">
        <v>475</v>
      </c>
      <c r="D214" s="84" t="s">
        <v>476</v>
      </c>
      <c r="E214" s="84" t="s">
        <v>477</v>
      </c>
      <c r="F214" s="84" t="s">
        <v>859</v>
      </c>
      <c r="G214" s="92">
        <v>43885</v>
      </c>
      <c r="H214" s="84" t="s">
        <v>478</v>
      </c>
      <c r="I214" s="84" t="s">
        <v>479</v>
      </c>
      <c r="J214" s="84" t="s">
        <v>480</v>
      </c>
      <c r="K214" s="84">
        <v>2392</v>
      </c>
      <c r="L214" s="84" t="s">
        <v>366</v>
      </c>
      <c r="M214" s="92">
        <v>43862</v>
      </c>
      <c r="N214" s="84" t="s">
        <v>860</v>
      </c>
      <c r="O214" s="84" t="s">
        <v>482</v>
      </c>
      <c r="P214" s="84" t="s">
        <v>770</v>
      </c>
      <c r="Q214" s="84" t="s">
        <v>861</v>
      </c>
      <c r="R214" s="84" t="s">
        <v>862</v>
      </c>
      <c r="S214" s="84" t="s">
        <v>371</v>
      </c>
      <c r="T214" s="84">
        <v>1</v>
      </c>
      <c r="U214" s="90">
        <v>31124.97</v>
      </c>
      <c r="V214" s="84">
        <v>10514.52</v>
      </c>
      <c r="W214" s="84">
        <v>20610.45</v>
      </c>
      <c r="X214" s="91" t="s">
        <v>858</v>
      </c>
      <c r="Y214" s="89">
        <f t="shared" si="15"/>
        <v>31124.97</v>
      </c>
      <c r="Z214" s="84">
        <f t="shared" si="16"/>
        <v>2020</v>
      </c>
      <c r="AA214" s="92">
        <f t="shared" si="17"/>
        <v>43862</v>
      </c>
      <c r="AB214" s="89">
        <f t="shared" si="18"/>
        <v>31124.97</v>
      </c>
      <c r="AC214" s="84" t="str">
        <f t="shared" si="19"/>
        <v>39201</v>
      </c>
    </row>
    <row r="215" spans="1:29" x14ac:dyDescent="0.15">
      <c r="A215" s="84" t="s">
        <v>229</v>
      </c>
      <c r="B215" s="84">
        <v>27260316</v>
      </c>
      <c r="C215" s="84" t="s">
        <v>616</v>
      </c>
      <c r="D215" s="84" t="s">
        <v>387</v>
      </c>
      <c r="E215" s="84" t="s">
        <v>388</v>
      </c>
      <c r="F215" s="84" t="s">
        <v>1400</v>
      </c>
      <c r="G215" s="92">
        <v>40637</v>
      </c>
      <c r="H215" s="84" t="s">
        <v>618</v>
      </c>
      <c r="I215" s="84" t="s">
        <v>391</v>
      </c>
      <c r="J215" s="84" t="s">
        <v>392</v>
      </c>
      <c r="K215" s="84">
        <v>2392</v>
      </c>
      <c r="L215" s="84" t="s">
        <v>366</v>
      </c>
      <c r="M215" s="92">
        <v>40634</v>
      </c>
      <c r="N215" s="84" t="s">
        <v>1401</v>
      </c>
      <c r="O215" s="84" t="s">
        <v>394</v>
      </c>
      <c r="P215" s="84" t="s">
        <v>488</v>
      </c>
      <c r="Q215" s="84" t="s">
        <v>1402</v>
      </c>
      <c r="R215" s="84" t="s">
        <v>1403</v>
      </c>
      <c r="S215" s="84" t="s">
        <v>371</v>
      </c>
      <c r="T215" s="84">
        <v>1</v>
      </c>
      <c r="U215" s="90">
        <v>31170.23</v>
      </c>
      <c r="V215" s="84">
        <v>27741.13</v>
      </c>
      <c r="W215" s="84">
        <v>3429.1</v>
      </c>
      <c r="X215" s="91" t="s">
        <v>229</v>
      </c>
      <c r="Y215" s="89">
        <f t="shared" si="15"/>
        <v>31170.23</v>
      </c>
      <c r="Z215" s="84">
        <f t="shared" si="16"/>
        <v>2011</v>
      </c>
      <c r="AA215" s="92">
        <f t="shared" si="17"/>
        <v>40634</v>
      </c>
      <c r="AB215" s="89">
        <f t="shared" si="18"/>
        <v>31170.23</v>
      </c>
      <c r="AC215" s="84" t="str">
        <f t="shared" si="19"/>
        <v>39201</v>
      </c>
    </row>
    <row r="216" spans="1:29" x14ac:dyDescent="0.15">
      <c r="A216" s="84" t="s">
        <v>2288</v>
      </c>
      <c r="B216" s="84">
        <v>114642776</v>
      </c>
      <c r="C216" s="84" t="s">
        <v>463</v>
      </c>
      <c r="D216" s="84" t="s">
        <v>464</v>
      </c>
      <c r="E216" s="84" t="s">
        <v>584</v>
      </c>
      <c r="F216" s="84" t="s">
        <v>1915</v>
      </c>
      <c r="G216" s="92">
        <v>42241</v>
      </c>
      <c r="H216" s="84" t="s">
        <v>467</v>
      </c>
      <c r="I216" s="84" t="s">
        <v>585</v>
      </c>
      <c r="J216" s="84" t="s">
        <v>469</v>
      </c>
      <c r="K216" s="84">
        <v>2392</v>
      </c>
      <c r="L216" s="84" t="s">
        <v>366</v>
      </c>
      <c r="M216" s="92">
        <v>42217</v>
      </c>
      <c r="N216" s="84" t="s">
        <v>2289</v>
      </c>
      <c r="O216" s="84" t="s">
        <v>587</v>
      </c>
      <c r="P216" s="84" t="s">
        <v>575</v>
      </c>
      <c r="Q216" s="84" t="s">
        <v>2290</v>
      </c>
      <c r="R216" s="84" t="s">
        <v>2291</v>
      </c>
      <c r="S216" s="84" t="s">
        <v>371</v>
      </c>
      <c r="T216" s="84">
        <v>1</v>
      </c>
      <c r="U216" s="90">
        <v>31301.73</v>
      </c>
      <c r="V216" s="84">
        <v>16012.380000000001</v>
      </c>
      <c r="W216" s="84">
        <v>15289.35</v>
      </c>
      <c r="X216" s="91" t="s">
        <v>2288</v>
      </c>
      <c r="Y216" s="89">
        <f t="shared" si="15"/>
        <v>31301.73</v>
      </c>
      <c r="Z216" s="84">
        <f t="shared" si="16"/>
        <v>2015</v>
      </c>
      <c r="AA216" s="92">
        <f t="shared" si="17"/>
        <v>42217</v>
      </c>
      <c r="AB216" s="89">
        <f t="shared" si="18"/>
        <v>31301.73</v>
      </c>
      <c r="AC216" s="84" t="str">
        <f t="shared" si="19"/>
        <v>39201</v>
      </c>
    </row>
    <row r="217" spans="1:29" x14ac:dyDescent="0.15">
      <c r="A217" s="84" t="s">
        <v>858</v>
      </c>
      <c r="B217" s="84">
        <v>342598965</v>
      </c>
      <c r="C217" s="84" t="s">
        <v>475</v>
      </c>
      <c r="D217" s="84" t="s">
        <v>476</v>
      </c>
      <c r="E217" s="84" t="s">
        <v>477</v>
      </c>
      <c r="F217" s="84" t="s">
        <v>3214</v>
      </c>
      <c r="G217" s="92">
        <v>43885</v>
      </c>
      <c r="H217" s="84" t="s">
        <v>478</v>
      </c>
      <c r="I217" s="84" t="s">
        <v>479</v>
      </c>
      <c r="J217" s="84" t="s">
        <v>480</v>
      </c>
      <c r="K217" s="84">
        <v>2392</v>
      </c>
      <c r="L217" s="84" t="s">
        <v>366</v>
      </c>
      <c r="M217" s="92">
        <v>43862</v>
      </c>
      <c r="N217" s="84" t="s">
        <v>3215</v>
      </c>
      <c r="O217" s="84" t="s">
        <v>482</v>
      </c>
      <c r="P217" s="84" t="s">
        <v>770</v>
      </c>
      <c r="Q217" s="84" t="s">
        <v>3216</v>
      </c>
      <c r="R217" s="84" t="s">
        <v>3217</v>
      </c>
      <c r="S217" s="84" t="s">
        <v>371</v>
      </c>
      <c r="T217" s="84">
        <v>1</v>
      </c>
      <c r="U217" s="90">
        <v>31319.81</v>
      </c>
      <c r="V217" s="84">
        <v>10580.34</v>
      </c>
      <c r="W217" s="84">
        <v>20739.47</v>
      </c>
      <c r="X217" s="91" t="s">
        <v>858</v>
      </c>
      <c r="Y217" s="89">
        <f t="shared" si="15"/>
        <v>31319.81</v>
      </c>
      <c r="Z217" s="84">
        <f t="shared" si="16"/>
        <v>2020</v>
      </c>
      <c r="AA217" s="92">
        <f t="shared" si="17"/>
        <v>43862</v>
      </c>
      <c r="AB217" s="89">
        <f t="shared" si="18"/>
        <v>31319.81</v>
      </c>
      <c r="AC217" s="84" t="str">
        <f t="shared" si="19"/>
        <v>39201</v>
      </c>
    </row>
    <row r="218" spans="1:29" x14ac:dyDescent="0.15">
      <c r="A218" s="84" t="s">
        <v>1449</v>
      </c>
      <c r="B218" s="84">
        <v>75190655</v>
      </c>
      <c r="C218" s="84" t="s">
        <v>422</v>
      </c>
      <c r="D218" s="84" t="s">
        <v>423</v>
      </c>
      <c r="E218" s="84" t="s">
        <v>521</v>
      </c>
      <c r="F218" s="84" t="s">
        <v>1450</v>
      </c>
      <c r="G218" s="92">
        <v>42144</v>
      </c>
      <c r="H218" s="84" t="s">
        <v>425</v>
      </c>
      <c r="I218" s="84" t="s">
        <v>523</v>
      </c>
      <c r="J218" s="84" t="s">
        <v>427</v>
      </c>
      <c r="K218" s="84">
        <v>2392</v>
      </c>
      <c r="L218" s="84" t="s">
        <v>366</v>
      </c>
      <c r="M218" s="92">
        <v>42248</v>
      </c>
      <c r="N218" s="84" t="s">
        <v>1451</v>
      </c>
      <c r="O218" s="84" t="s">
        <v>524</v>
      </c>
      <c r="P218" s="84" t="s">
        <v>575</v>
      </c>
      <c r="Q218" s="84" t="s">
        <v>1452</v>
      </c>
      <c r="R218" s="84" t="s">
        <v>1453</v>
      </c>
      <c r="S218" s="84" t="s">
        <v>371</v>
      </c>
      <c r="T218" s="84">
        <v>1</v>
      </c>
      <c r="U218" s="90">
        <v>31330.5</v>
      </c>
      <c r="V218" s="84">
        <v>17763.510000000002</v>
      </c>
      <c r="W218" s="84">
        <v>13566.99</v>
      </c>
      <c r="X218" s="91" t="s">
        <v>1449</v>
      </c>
      <c r="Y218" s="89">
        <f t="shared" si="15"/>
        <v>31330.5</v>
      </c>
      <c r="Z218" s="84">
        <f t="shared" si="16"/>
        <v>2015</v>
      </c>
      <c r="AA218" s="92">
        <f t="shared" si="17"/>
        <v>42248</v>
      </c>
      <c r="AB218" s="89">
        <f t="shared" si="18"/>
        <v>31330.5</v>
      </c>
      <c r="AC218" s="84" t="str">
        <f t="shared" si="19"/>
        <v>39201</v>
      </c>
    </row>
    <row r="219" spans="1:29" x14ac:dyDescent="0.15">
      <c r="A219" s="84" t="s">
        <v>2284</v>
      </c>
      <c r="B219" s="84">
        <v>114642771</v>
      </c>
      <c r="C219" s="84" t="s">
        <v>463</v>
      </c>
      <c r="D219" s="84" t="s">
        <v>464</v>
      </c>
      <c r="E219" s="84" t="s">
        <v>584</v>
      </c>
      <c r="F219" s="84" t="s">
        <v>1915</v>
      </c>
      <c r="G219" s="92">
        <v>42241</v>
      </c>
      <c r="H219" s="84" t="s">
        <v>467</v>
      </c>
      <c r="I219" s="84" t="s">
        <v>585</v>
      </c>
      <c r="J219" s="84" t="s">
        <v>469</v>
      </c>
      <c r="K219" s="84">
        <v>2392</v>
      </c>
      <c r="L219" s="84" t="s">
        <v>366</v>
      </c>
      <c r="M219" s="92">
        <v>42217</v>
      </c>
      <c r="N219" s="84" t="s">
        <v>2285</v>
      </c>
      <c r="O219" s="84" t="s">
        <v>587</v>
      </c>
      <c r="P219" s="84" t="s">
        <v>575</v>
      </c>
      <c r="Q219" s="84" t="s">
        <v>2286</v>
      </c>
      <c r="R219" s="84" t="s">
        <v>2287</v>
      </c>
      <c r="S219" s="84" t="s">
        <v>371</v>
      </c>
      <c r="T219" s="84">
        <v>1</v>
      </c>
      <c r="U219" s="90">
        <v>31386.260000000002</v>
      </c>
      <c r="V219" s="84">
        <v>16055.62</v>
      </c>
      <c r="W219" s="84">
        <v>15330.64</v>
      </c>
      <c r="X219" s="91" t="s">
        <v>2284</v>
      </c>
      <c r="Y219" s="89">
        <f t="shared" si="15"/>
        <v>31386.260000000002</v>
      </c>
      <c r="Z219" s="84">
        <f t="shared" si="16"/>
        <v>2015</v>
      </c>
      <c r="AA219" s="92">
        <f t="shared" si="17"/>
        <v>42217</v>
      </c>
      <c r="AB219" s="89">
        <f t="shared" si="18"/>
        <v>31386.260000000002</v>
      </c>
      <c r="AC219" s="84" t="str">
        <f t="shared" si="19"/>
        <v>39201</v>
      </c>
    </row>
    <row r="220" spans="1:29" x14ac:dyDescent="0.15">
      <c r="A220" s="84" t="s">
        <v>265</v>
      </c>
      <c r="B220" s="84">
        <v>261585</v>
      </c>
      <c r="C220" s="84" t="s">
        <v>881</v>
      </c>
      <c r="D220" s="84" t="s">
        <v>882</v>
      </c>
      <c r="E220" s="84" t="s">
        <v>883</v>
      </c>
      <c r="F220" s="84" t="s">
        <v>434</v>
      </c>
      <c r="G220" s="92">
        <v>39083</v>
      </c>
      <c r="H220" s="84" t="s">
        <v>885</v>
      </c>
      <c r="I220" s="84" t="s">
        <v>886</v>
      </c>
      <c r="J220" s="84" t="s">
        <v>887</v>
      </c>
      <c r="K220" s="84">
        <v>2392</v>
      </c>
      <c r="L220" s="84" t="s">
        <v>366</v>
      </c>
      <c r="M220" s="92">
        <v>39142</v>
      </c>
      <c r="N220" s="84" t="s">
        <v>966</v>
      </c>
      <c r="O220" s="84" t="s">
        <v>889</v>
      </c>
      <c r="P220" s="84" t="s">
        <v>963</v>
      </c>
      <c r="Q220" s="84" t="s">
        <v>967</v>
      </c>
      <c r="R220" s="84" t="s">
        <v>968</v>
      </c>
      <c r="S220" s="84" t="s">
        <v>371</v>
      </c>
      <c r="T220" s="84">
        <v>1</v>
      </c>
      <c r="U220" s="90">
        <v>31391.43</v>
      </c>
      <c r="V220" s="84">
        <v>27938.37</v>
      </c>
      <c r="W220" s="84">
        <v>3453.06</v>
      </c>
      <c r="X220" s="91" t="s">
        <v>265</v>
      </c>
      <c r="Y220" s="89">
        <f t="shared" si="15"/>
        <v>31391.43</v>
      </c>
      <c r="Z220" s="84">
        <f t="shared" si="16"/>
        <v>2007</v>
      </c>
      <c r="AA220" s="92">
        <f t="shared" si="17"/>
        <v>39142</v>
      </c>
      <c r="AB220" s="89">
        <f t="shared" si="18"/>
        <v>31391.43</v>
      </c>
      <c r="AC220" s="84" t="str">
        <f t="shared" si="19"/>
        <v>39202</v>
      </c>
    </row>
    <row r="221" spans="1:29" x14ac:dyDescent="0.15">
      <c r="A221" s="84" t="s">
        <v>604</v>
      </c>
      <c r="B221" s="84">
        <v>122668956</v>
      </c>
      <c r="C221" s="84" t="s">
        <v>442</v>
      </c>
      <c r="D221" s="84" t="s">
        <v>443</v>
      </c>
      <c r="E221" s="84" t="s">
        <v>444</v>
      </c>
      <c r="F221" s="84" t="s">
        <v>558</v>
      </c>
      <c r="G221" s="92">
        <v>42241</v>
      </c>
      <c r="H221" s="84" t="s">
        <v>446</v>
      </c>
      <c r="I221" s="84" t="s">
        <v>447</v>
      </c>
      <c r="J221" s="84" t="s">
        <v>448</v>
      </c>
      <c r="K221" s="84">
        <v>2392</v>
      </c>
      <c r="L221" s="84" t="s">
        <v>366</v>
      </c>
      <c r="M221" s="92">
        <v>42217</v>
      </c>
      <c r="N221" s="84" t="s">
        <v>605</v>
      </c>
      <c r="O221" s="84" t="s">
        <v>450</v>
      </c>
      <c r="P221" s="84" t="s">
        <v>575</v>
      </c>
      <c r="Q221" s="84" t="s">
        <v>606</v>
      </c>
      <c r="R221" s="84" t="s">
        <v>607</v>
      </c>
      <c r="S221" s="84" t="s">
        <v>371</v>
      </c>
      <c r="T221" s="84">
        <v>1</v>
      </c>
      <c r="U221" s="90">
        <v>31623.65</v>
      </c>
      <c r="V221" s="84">
        <v>15115.550000000001</v>
      </c>
      <c r="W221" s="84">
        <v>16508.099999999999</v>
      </c>
      <c r="X221" s="91" t="s">
        <v>604</v>
      </c>
      <c r="Y221" s="89">
        <f t="shared" si="15"/>
        <v>31623.65</v>
      </c>
      <c r="Z221" s="84">
        <f t="shared" si="16"/>
        <v>2015</v>
      </c>
      <c r="AA221" s="92">
        <f t="shared" si="17"/>
        <v>42217</v>
      </c>
      <c r="AB221" s="89">
        <f t="shared" si="18"/>
        <v>31623.65</v>
      </c>
      <c r="AC221" s="84" t="str">
        <f t="shared" si="19"/>
        <v>39201</v>
      </c>
    </row>
    <row r="222" spans="1:29" x14ac:dyDescent="0.15">
      <c r="A222" s="84" t="s">
        <v>599</v>
      </c>
      <c r="B222" s="84">
        <v>122668949</v>
      </c>
      <c r="C222" s="84" t="s">
        <v>442</v>
      </c>
      <c r="D222" s="84" t="s">
        <v>443</v>
      </c>
      <c r="E222" s="84" t="s">
        <v>444</v>
      </c>
      <c r="F222" s="84" t="s">
        <v>600</v>
      </c>
      <c r="G222" s="92">
        <v>42199</v>
      </c>
      <c r="H222" s="84" t="s">
        <v>446</v>
      </c>
      <c r="I222" s="84" t="s">
        <v>447</v>
      </c>
      <c r="J222" s="84" t="s">
        <v>448</v>
      </c>
      <c r="K222" s="84">
        <v>2392</v>
      </c>
      <c r="L222" s="84" t="s">
        <v>366</v>
      </c>
      <c r="M222" s="92">
        <v>42186</v>
      </c>
      <c r="N222" s="84" t="s">
        <v>601</v>
      </c>
      <c r="O222" s="84" t="s">
        <v>450</v>
      </c>
      <c r="P222" s="84" t="s">
        <v>575</v>
      </c>
      <c r="Q222" s="84" t="s">
        <v>602</v>
      </c>
      <c r="R222" s="84" t="s">
        <v>603</v>
      </c>
      <c r="S222" s="84" t="s">
        <v>371</v>
      </c>
      <c r="T222" s="84">
        <v>1</v>
      </c>
      <c r="U222" s="90">
        <v>31668.010000000002</v>
      </c>
      <c r="V222" s="84">
        <v>15136.75</v>
      </c>
      <c r="W222" s="84">
        <v>16531.260000000002</v>
      </c>
      <c r="X222" s="91" t="s">
        <v>599</v>
      </c>
      <c r="Y222" s="89">
        <f t="shared" si="15"/>
        <v>31668.010000000002</v>
      </c>
      <c r="Z222" s="84">
        <f t="shared" si="16"/>
        <v>2015</v>
      </c>
      <c r="AA222" s="92">
        <f t="shared" si="17"/>
        <v>42186</v>
      </c>
      <c r="AB222" s="89">
        <f t="shared" si="18"/>
        <v>31668.010000000002</v>
      </c>
      <c r="AC222" s="84" t="str">
        <f t="shared" si="19"/>
        <v>39201</v>
      </c>
    </row>
    <row r="223" spans="1:29" x14ac:dyDescent="0.15">
      <c r="A223" s="84" t="s">
        <v>1929</v>
      </c>
      <c r="B223" s="84">
        <v>205233798</v>
      </c>
      <c r="C223" s="84" t="s">
        <v>359</v>
      </c>
      <c r="D223" s="84" t="s">
        <v>360</v>
      </c>
      <c r="E223" s="84" t="s">
        <v>1889</v>
      </c>
      <c r="F223" s="84" t="s">
        <v>1930</v>
      </c>
      <c r="G223" s="92">
        <v>41760</v>
      </c>
      <c r="H223" s="84" t="s">
        <v>363</v>
      </c>
      <c r="I223" s="84" t="s">
        <v>1892</v>
      </c>
      <c r="J223" s="84" t="s">
        <v>365</v>
      </c>
      <c r="K223" s="84">
        <v>2392</v>
      </c>
      <c r="L223" s="84" t="s">
        <v>366</v>
      </c>
      <c r="M223" s="92">
        <v>41760</v>
      </c>
      <c r="N223" s="84" t="s">
        <v>1931</v>
      </c>
      <c r="O223" s="84" t="s">
        <v>1894</v>
      </c>
      <c r="P223" s="84" t="s">
        <v>555</v>
      </c>
      <c r="Q223" s="84" t="s">
        <v>1932</v>
      </c>
      <c r="R223" s="84" t="s">
        <v>1933</v>
      </c>
      <c r="S223" s="84" t="s">
        <v>371</v>
      </c>
      <c r="T223" s="84">
        <v>1</v>
      </c>
      <c r="U223" s="90">
        <v>31789.8</v>
      </c>
      <c r="V223" s="84">
        <v>26326.38</v>
      </c>
      <c r="W223" s="84">
        <v>5463.42</v>
      </c>
      <c r="X223" s="91" t="s">
        <v>1929</v>
      </c>
      <c r="Y223" s="89">
        <f t="shared" si="15"/>
        <v>31789.8</v>
      </c>
      <c r="Z223" s="84">
        <f t="shared" si="16"/>
        <v>2014</v>
      </c>
      <c r="AA223" s="92">
        <f t="shared" si="17"/>
        <v>41760</v>
      </c>
      <c r="AB223" s="89">
        <f t="shared" si="18"/>
        <v>31789.8</v>
      </c>
      <c r="AC223" s="84" t="str">
        <f t="shared" si="19"/>
        <v>39201</v>
      </c>
    </row>
    <row r="224" spans="1:29" x14ac:dyDescent="0.15">
      <c r="A224" s="84" t="s">
        <v>2515</v>
      </c>
      <c r="B224" s="84">
        <v>27173605</v>
      </c>
      <c r="C224" s="84" t="s">
        <v>399</v>
      </c>
      <c r="D224" s="84" t="s">
        <v>387</v>
      </c>
      <c r="E224" s="84" t="s">
        <v>747</v>
      </c>
      <c r="F224" s="84" t="s">
        <v>2516</v>
      </c>
      <c r="G224" s="92">
        <v>40323</v>
      </c>
      <c r="H224" s="84" t="s">
        <v>402</v>
      </c>
      <c r="I224" s="84" t="s">
        <v>748</v>
      </c>
      <c r="J224" s="84" t="s">
        <v>392</v>
      </c>
      <c r="K224" s="84">
        <v>2392</v>
      </c>
      <c r="L224" s="84" t="s">
        <v>366</v>
      </c>
      <c r="M224" s="92">
        <v>40299</v>
      </c>
      <c r="N224" s="84" t="s">
        <v>2517</v>
      </c>
      <c r="O224" s="84" t="s">
        <v>750</v>
      </c>
      <c r="P224" s="84" t="s">
        <v>369</v>
      </c>
      <c r="Q224" s="84" t="s">
        <v>2518</v>
      </c>
      <c r="R224" s="84" t="s">
        <v>2519</v>
      </c>
      <c r="S224" s="84" t="s">
        <v>371</v>
      </c>
      <c r="T224" s="84">
        <v>1</v>
      </c>
      <c r="U224" s="90">
        <v>31833.780000000002</v>
      </c>
      <c r="V224" s="84">
        <v>25313.77</v>
      </c>
      <c r="W224" s="84">
        <v>6520.01</v>
      </c>
      <c r="X224" s="91" t="s">
        <v>2515</v>
      </c>
      <c r="Y224" s="89">
        <f t="shared" si="15"/>
        <v>31833.780000000002</v>
      </c>
      <c r="Z224" s="84">
        <f t="shared" si="16"/>
        <v>2010</v>
      </c>
      <c r="AA224" s="92">
        <f t="shared" si="17"/>
        <v>40299</v>
      </c>
      <c r="AB224" s="89">
        <f t="shared" si="18"/>
        <v>31833.780000000002</v>
      </c>
      <c r="AC224" s="84" t="str">
        <f t="shared" si="19"/>
        <v>39202</v>
      </c>
    </row>
    <row r="225" spans="1:29" x14ac:dyDescent="0.15">
      <c r="A225" s="84" t="s">
        <v>848</v>
      </c>
      <c r="B225" s="84">
        <v>397244826</v>
      </c>
      <c r="C225" s="84" t="s">
        <v>475</v>
      </c>
      <c r="D225" s="84" t="s">
        <v>476</v>
      </c>
      <c r="E225" s="84" t="s">
        <v>477</v>
      </c>
      <c r="F225" s="84" t="s">
        <v>849</v>
      </c>
      <c r="G225" s="92">
        <v>44046</v>
      </c>
      <c r="H225" s="84" t="s">
        <v>478</v>
      </c>
      <c r="I225" s="84" t="s">
        <v>479</v>
      </c>
      <c r="J225" s="84" t="s">
        <v>480</v>
      </c>
      <c r="K225" s="84">
        <v>2392</v>
      </c>
      <c r="L225" s="84" t="s">
        <v>366</v>
      </c>
      <c r="M225" s="92">
        <v>44044</v>
      </c>
      <c r="N225" s="84" t="s">
        <v>850</v>
      </c>
      <c r="O225" s="84" t="s">
        <v>482</v>
      </c>
      <c r="P225" s="84" t="s">
        <v>770</v>
      </c>
      <c r="Q225" s="84" t="s">
        <v>851</v>
      </c>
      <c r="R225" s="84" t="s">
        <v>852</v>
      </c>
      <c r="S225" s="84" t="s">
        <v>371</v>
      </c>
      <c r="T225" s="84">
        <v>1</v>
      </c>
      <c r="U225" s="90">
        <v>31886.29</v>
      </c>
      <c r="V225" s="84">
        <v>10771.710000000001</v>
      </c>
      <c r="W225" s="84">
        <v>21114.58</v>
      </c>
      <c r="X225" s="91" t="s">
        <v>848</v>
      </c>
      <c r="Y225" s="89">
        <f t="shared" si="15"/>
        <v>31886.29</v>
      </c>
      <c r="Z225" s="84">
        <f t="shared" si="16"/>
        <v>2020</v>
      </c>
      <c r="AA225" s="92">
        <f t="shared" si="17"/>
        <v>44044</v>
      </c>
      <c r="AB225" s="89">
        <f t="shared" si="18"/>
        <v>31886.29</v>
      </c>
      <c r="AC225" s="84" t="str">
        <f t="shared" si="19"/>
        <v>39201</v>
      </c>
    </row>
    <row r="226" spans="1:29" x14ac:dyDescent="0.15">
      <c r="A226" s="84" t="s">
        <v>2296</v>
      </c>
      <c r="B226" s="84">
        <v>122668987</v>
      </c>
      <c r="C226" s="84" t="s">
        <v>463</v>
      </c>
      <c r="D226" s="84" t="s">
        <v>464</v>
      </c>
      <c r="E226" s="84" t="s">
        <v>584</v>
      </c>
      <c r="F226" s="84" t="s">
        <v>558</v>
      </c>
      <c r="G226" s="92">
        <v>42261</v>
      </c>
      <c r="H226" s="84" t="s">
        <v>467</v>
      </c>
      <c r="I226" s="84" t="s">
        <v>585</v>
      </c>
      <c r="J226" s="84" t="s">
        <v>469</v>
      </c>
      <c r="K226" s="84">
        <v>2392</v>
      </c>
      <c r="L226" s="84" t="s">
        <v>366</v>
      </c>
      <c r="M226" s="92">
        <v>42309</v>
      </c>
      <c r="N226" s="84" t="s">
        <v>2297</v>
      </c>
      <c r="O226" s="84" t="s">
        <v>587</v>
      </c>
      <c r="P226" s="84" t="s">
        <v>575</v>
      </c>
      <c r="Q226" s="84" t="s">
        <v>2298</v>
      </c>
      <c r="R226" s="84" t="s">
        <v>2299</v>
      </c>
      <c r="S226" s="84" t="s">
        <v>371</v>
      </c>
      <c r="T226" s="84">
        <v>1</v>
      </c>
      <c r="U226" s="90">
        <v>31902.959999999999</v>
      </c>
      <c r="V226" s="84">
        <v>16319.94</v>
      </c>
      <c r="W226" s="84">
        <v>15583.02</v>
      </c>
      <c r="X226" s="91" t="s">
        <v>2296</v>
      </c>
      <c r="Y226" s="89">
        <f t="shared" si="15"/>
        <v>31902.959999999999</v>
      </c>
      <c r="Z226" s="84">
        <f t="shared" si="16"/>
        <v>2015</v>
      </c>
      <c r="AA226" s="92">
        <f t="shared" si="17"/>
        <v>42309</v>
      </c>
      <c r="AB226" s="89">
        <f t="shared" si="18"/>
        <v>31902.959999999999</v>
      </c>
      <c r="AC226" s="84" t="str">
        <f t="shared" si="19"/>
        <v>39201</v>
      </c>
    </row>
    <row r="227" spans="1:29" x14ac:dyDescent="0.15">
      <c r="A227" s="84" t="s">
        <v>1837</v>
      </c>
      <c r="B227" s="84">
        <v>24688554</v>
      </c>
      <c r="C227" s="84" t="s">
        <v>563</v>
      </c>
      <c r="D227" s="84" t="s">
        <v>443</v>
      </c>
      <c r="E227" s="84" t="s">
        <v>444</v>
      </c>
      <c r="F227" s="84" t="s">
        <v>1838</v>
      </c>
      <c r="G227" s="92">
        <v>39817</v>
      </c>
      <c r="H227" s="84" t="s">
        <v>566</v>
      </c>
      <c r="I227" s="84" t="s">
        <v>447</v>
      </c>
      <c r="J227" s="84" t="s">
        <v>448</v>
      </c>
      <c r="K227" s="84">
        <v>2392</v>
      </c>
      <c r="L227" s="84" t="s">
        <v>366</v>
      </c>
      <c r="M227" s="92">
        <v>39783</v>
      </c>
      <c r="N227" s="84" t="s">
        <v>1839</v>
      </c>
      <c r="O227" s="84" t="s">
        <v>450</v>
      </c>
      <c r="P227" s="84" t="s">
        <v>1011</v>
      </c>
      <c r="Q227" s="84" t="s">
        <v>1840</v>
      </c>
      <c r="R227" s="84" t="s">
        <v>1841</v>
      </c>
      <c r="S227" s="84" t="s">
        <v>371</v>
      </c>
      <c r="T227" s="84">
        <v>1</v>
      </c>
      <c r="U227" s="90">
        <v>31922.09</v>
      </c>
      <c r="V227" s="84">
        <v>19548.93</v>
      </c>
      <c r="W227" s="84">
        <v>12373.16</v>
      </c>
      <c r="X227" s="91" t="s">
        <v>1837</v>
      </c>
      <c r="Y227" s="89">
        <f t="shared" si="15"/>
        <v>31922.09</v>
      </c>
      <c r="Z227" s="84">
        <f t="shared" si="16"/>
        <v>2008</v>
      </c>
      <c r="AA227" s="92">
        <f t="shared" si="17"/>
        <v>39783</v>
      </c>
      <c r="AB227" s="89">
        <f t="shared" si="18"/>
        <v>31922.09</v>
      </c>
      <c r="AC227" s="84" t="str">
        <f t="shared" si="19"/>
        <v>39201</v>
      </c>
    </row>
    <row r="228" spans="1:29" x14ac:dyDescent="0.15">
      <c r="A228" s="84" t="s">
        <v>677</v>
      </c>
      <c r="B228" s="84">
        <v>203714610</v>
      </c>
      <c r="C228" s="84" t="s">
        <v>399</v>
      </c>
      <c r="D228" s="84" t="s">
        <v>387</v>
      </c>
      <c r="E228" s="84" t="s">
        <v>388</v>
      </c>
      <c r="F228" s="84" t="s">
        <v>678</v>
      </c>
      <c r="G228" s="92">
        <v>42199</v>
      </c>
      <c r="H228" s="84" t="s">
        <v>402</v>
      </c>
      <c r="I228" s="84" t="s">
        <v>391</v>
      </c>
      <c r="J228" s="84" t="s">
        <v>392</v>
      </c>
      <c r="K228" s="84">
        <v>2392</v>
      </c>
      <c r="L228" s="84" t="s">
        <v>366</v>
      </c>
      <c r="M228" s="92">
        <v>42186</v>
      </c>
      <c r="N228" s="84" t="s">
        <v>679</v>
      </c>
      <c r="O228" s="84" t="s">
        <v>394</v>
      </c>
      <c r="P228" s="84" t="s">
        <v>575</v>
      </c>
      <c r="Q228" s="84" t="s">
        <v>680</v>
      </c>
      <c r="R228" s="84" t="s">
        <v>681</v>
      </c>
      <c r="S228" s="84" t="s">
        <v>371</v>
      </c>
      <c r="T228" s="84">
        <v>1</v>
      </c>
      <c r="U228" s="90">
        <v>32037.41</v>
      </c>
      <c r="V228" s="84">
        <v>28496.31</v>
      </c>
      <c r="W228" s="84">
        <v>3541.1</v>
      </c>
      <c r="X228" s="91" t="s">
        <v>677</v>
      </c>
      <c r="Y228" s="89">
        <f t="shared" si="15"/>
        <v>32037.41</v>
      </c>
      <c r="Z228" s="84">
        <f t="shared" si="16"/>
        <v>2015</v>
      </c>
      <c r="AA228" s="92">
        <f t="shared" si="17"/>
        <v>42186</v>
      </c>
      <c r="AB228" s="89">
        <f t="shared" si="18"/>
        <v>32037.41</v>
      </c>
      <c r="AC228" s="84" t="str">
        <f t="shared" si="19"/>
        <v>39201</v>
      </c>
    </row>
    <row r="229" spans="1:29" x14ac:dyDescent="0.15">
      <c r="A229" s="84" t="s">
        <v>197</v>
      </c>
      <c r="B229" s="84">
        <v>41145211</v>
      </c>
      <c r="C229" s="84" t="s">
        <v>422</v>
      </c>
      <c r="D229" s="84" t="s">
        <v>423</v>
      </c>
      <c r="E229" s="84" t="s">
        <v>521</v>
      </c>
      <c r="F229" s="84" t="s">
        <v>522</v>
      </c>
      <c r="G229" s="92">
        <v>41306</v>
      </c>
      <c r="H229" s="84" t="s">
        <v>425</v>
      </c>
      <c r="I229" s="84" t="s">
        <v>523</v>
      </c>
      <c r="J229" s="84" t="s">
        <v>427</v>
      </c>
      <c r="K229" s="84">
        <v>2392</v>
      </c>
      <c r="L229" s="84" t="s">
        <v>366</v>
      </c>
      <c r="M229" s="92">
        <v>41306</v>
      </c>
      <c r="N229" s="84" t="s">
        <v>197</v>
      </c>
      <c r="O229" s="84" t="s">
        <v>524</v>
      </c>
      <c r="P229" s="84" t="s">
        <v>503</v>
      </c>
      <c r="Q229" s="84" t="s">
        <v>525</v>
      </c>
      <c r="R229" s="84" t="s">
        <v>526</v>
      </c>
      <c r="S229" s="84" t="s">
        <v>371</v>
      </c>
      <c r="T229" s="84">
        <v>1</v>
      </c>
      <c r="U229" s="90">
        <v>32253.43</v>
      </c>
      <c r="V229" s="84">
        <v>19630.91</v>
      </c>
      <c r="W229" s="84">
        <v>12622.52</v>
      </c>
      <c r="X229" s="91" t="s">
        <v>197</v>
      </c>
      <c r="Y229" s="89">
        <f t="shared" si="15"/>
        <v>32253.43</v>
      </c>
      <c r="Z229" s="84">
        <f t="shared" si="16"/>
        <v>2013</v>
      </c>
      <c r="AA229" s="92">
        <f t="shared" si="17"/>
        <v>41306</v>
      </c>
      <c r="AB229" s="89">
        <f t="shared" si="18"/>
        <v>32253.43</v>
      </c>
      <c r="AC229" s="84" t="str">
        <f t="shared" si="19"/>
        <v>39201</v>
      </c>
    </row>
    <row r="230" spans="1:29" x14ac:dyDescent="0.15">
      <c r="A230" s="84" t="s">
        <v>239</v>
      </c>
      <c r="B230" s="84">
        <v>27350487</v>
      </c>
      <c r="C230" s="84" t="s">
        <v>511</v>
      </c>
      <c r="D230" s="84" t="s">
        <v>512</v>
      </c>
      <c r="E230" s="84" t="s">
        <v>513</v>
      </c>
      <c r="F230" s="84" t="s">
        <v>3343</v>
      </c>
      <c r="G230" s="92">
        <v>40483</v>
      </c>
      <c r="H230" s="84" t="s">
        <v>515</v>
      </c>
      <c r="I230" s="84" t="s">
        <v>516</v>
      </c>
      <c r="J230" s="84" t="s">
        <v>517</v>
      </c>
      <c r="K230" s="84">
        <v>2392</v>
      </c>
      <c r="L230" s="84" t="s">
        <v>366</v>
      </c>
      <c r="M230" s="92">
        <v>40483</v>
      </c>
      <c r="N230" s="84" t="s">
        <v>3344</v>
      </c>
      <c r="O230" s="84" t="s">
        <v>518</v>
      </c>
      <c r="P230" s="84" t="s">
        <v>369</v>
      </c>
      <c r="Q230" s="84" t="s">
        <v>3345</v>
      </c>
      <c r="R230" s="84" t="s">
        <v>3346</v>
      </c>
      <c r="S230" s="84" t="s">
        <v>371</v>
      </c>
      <c r="T230" s="84">
        <v>1</v>
      </c>
      <c r="U230" s="90">
        <v>32342.760000000002</v>
      </c>
      <c r="V230" s="84">
        <v>28168.920000000002</v>
      </c>
      <c r="W230" s="84">
        <v>4173.84</v>
      </c>
      <c r="X230" s="91" t="s">
        <v>239</v>
      </c>
      <c r="Y230" s="89">
        <f t="shared" si="15"/>
        <v>32342.760000000002</v>
      </c>
      <c r="Z230" s="84">
        <f t="shared" si="16"/>
        <v>2010</v>
      </c>
      <c r="AA230" s="92">
        <f t="shared" si="17"/>
        <v>40483</v>
      </c>
      <c r="AB230" s="89">
        <f t="shared" si="18"/>
        <v>32342.760000000002</v>
      </c>
      <c r="AC230" s="84" t="str">
        <f t="shared" si="19"/>
        <v>39202</v>
      </c>
    </row>
    <row r="231" spans="1:29" x14ac:dyDescent="0.15">
      <c r="A231" s="84" t="s">
        <v>3364</v>
      </c>
      <c r="B231" s="84">
        <v>39461799</v>
      </c>
      <c r="C231" s="84" t="s">
        <v>511</v>
      </c>
      <c r="D231" s="84" t="s">
        <v>512</v>
      </c>
      <c r="E231" s="84" t="s">
        <v>647</v>
      </c>
      <c r="F231" s="84" t="s">
        <v>3365</v>
      </c>
      <c r="G231" s="92">
        <v>41306</v>
      </c>
      <c r="H231" s="84" t="s">
        <v>515</v>
      </c>
      <c r="I231" s="84" t="s">
        <v>648</v>
      </c>
      <c r="J231" s="84" t="s">
        <v>517</v>
      </c>
      <c r="K231" s="84">
        <v>2392</v>
      </c>
      <c r="L231" s="84" t="s">
        <v>366</v>
      </c>
      <c r="M231" s="92">
        <v>41306</v>
      </c>
      <c r="N231" s="84" t="s">
        <v>3366</v>
      </c>
      <c r="O231" s="84" t="s">
        <v>650</v>
      </c>
      <c r="P231" s="84" t="s">
        <v>503</v>
      </c>
      <c r="Q231" s="84" t="s">
        <v>3367</v>
      </c>
      <c r="R231" s="84" t="s">
        <v>3368</v>
      </c>
      <c r="S231" s="84" t="s">
        <v>371</v>
      </c>
      <c r="T231" s="84">
        <v>1</v>
      </c>
      <c r="U231" s="90">
        <v>32365.030000000002</v>
      </c>
      <c r="V231" s="84">
        <v>35025.629999999997</v>
      </c>
      <c r="W231" s="84">
        <v>-2660.6</v>
      </c>
      <c r="X231" s="91" t="s">
        <v>3364</v>
      </c>
      <c r="Y231" s="89">
        <f t="shared" si="15"/>
        <v>32365.030000000002</v>
      </c>
      <c r="Z231" s="84">
        <f t="shared" si="16"/>
        <v>2013</v>
      </c>
      <c r="AA231" s="92">
        <f t="shared" si="17"/>
        <v>41306</v>
      </c>
      <c r="AB231" s="89">
        <f t="shared" si="18"/>
        <v>32365.030000000002</v>
      </c>
      <c r="AC231" s="84" t="str">
        <f t="shared" si="19"/>
        <v>39201</v>
      </c>
    </row>
    <row r="232" spans="1:29" x14ac:dyDescent="0.15">
      <c r="A232" s="84" t="s">
        <v>259</v>
      </c>
      <c r="B232" s="84">
        <v>39457826</v>
      </c>
      <c r="C232" s="84" t="s">
        <v>881</v>
      </c>
      <c r="D232" s="84" t="s">
        <v>882</v>
      </c>
      <c r="E232" s="84" t="s">
        <v>935</v>
      </c>
      <c r="F232" s="84" t="s">
        <v>2240</v>
      </c>
      <c r="G232" s="92">
        <v>40817</v>
      </c>
      <c r="H232" s="84" t="s">
        <v>885</v>
      </c>
      <c r="I232" s="84" t="s">
        <v>936</v>
      </c>
      <c r="J232" s="84" t="s">
        <v>887</v>
      </c>
      <c r="K232" s="84">
        <v>2392</v>
      </c>
      <c r="L232" s="84" t="s">
        <v>366</v>
      </c>
      <c r="M232" s="92">
        <v>40848</v>
      </c>
      <c r="N232" s="84" t="s">
        <v>2241</v>
      </c>
      <c r="O232" s="84" t="s">
        <v>938</v>
      </c>
      <c r="P232" s="84" t="s">
        <v>488</v>
      </c>
      <c r="Q232" s="84" t="s">
        <v>2242</v>
      </c>
      <c r="R232" s="84" t="s">
        <v>2243</v>
      </c>
      <c r="S232" s="84" t="s">
        <v>371</v>
      </c>
      <c r="T232" s="84">
        <v>1</v>
      </c>
      <c r="U232" s="90">
        <v>32421.780000000002</v>
      </c>
      <c r="V232" s="84">
        <v>36050.9</v>
      </c>
      <c r="W232" s="84">
        <v>-3629.12</v>
      </c>
      <c r="X232" s="91" t="s">
        <v>259</v>
      </c>
      <c r="Y232" s="89">
        <f t="shared" si="15"/>
        <v>32421.780000000002</v>
      </c>
      <c r="Z232" s="84">
        <f t="shared" si="16"/>
        <v>2011</v>
      </c>
      <c r="AA232" s="92">
        <f t="shared" si="17"/>
        <v>40848</v>
      </c>
      <c r="AB232" s="89">
        <f t="shared" si="18"/>
        <v>32421.780000000002</v>
      </c>
      <c r="AC232" s="84" t="str">
        <f t="shared" si="19"/>
        <v>39201</v>
      </c>
    </row>
    <row r="233" spans="1:29" x14ac:dyDescent="0.15">
      <c r="A233" s="84" t="s">
        <v>1480</v>
      </c>
      <c r="B233" s="84">
        <v>122669173</v>
      </c>
      <c r="C233" s="84" t="s">
        <v>1076</v>
      </c>
      <c r="D233" s="84" t="s">
        <v>464</v>
      </c>
      <c r="E233" s="84" t="s">
        <v>584</v>
      </c>
      <c r="F233" s="84" t="s">
        <v>1481</v>
      </c>
      <c r="G233" s="92">
        <v>42594</v>
      </c>
      <c r="H233" s="84" t="s">
        <v>1078</v>
      </c>
      <c r="I233" s="84" t="s">
        <v>585</v>
      </c>
      <c r="J233" s="84" t="s">
        <v>469</v>
      </c>
      <c r="K233" s="84">
        <v>2392</v>
      </c>
      <c r="L233" s="84" t="s">
        <v>366</v>
      </c>
      <c r="M233" s="92">
        <v>42583</v>
      </c>
      <c r="N233" s="84" t="s">
        <v>1482</v>
      </c>
      <c r="O233" s="84" t="s">
        <v>587</v>
      </c>
      <c r="P233" s="84" t="s">
        <v>612</v>
      </c>
      <c r="Q233" s="84" t="s">
        <v>1481</v>
      </c>
      <c r="R233" s="84" t="s">
        <v>1483</v>
      </c>
      <c r="S233" s="84" t="s">
        <v>371</v>
      </c>
      <c r="T233" s="84">
        <v>1</v>
      </c>
      <c r="U233" s="90">
        <v>32585.9</v>
      </c>
      <c r="V233" s="84">
        <v>15607.630000000001</v>
      </c>
      <c r="W233" s="84">
        <v>16978.27</v>
      </c>
      <c r="X233" s="91" t="s">
        <v>1480</v>
      </c>
      <c r="Y233" s="89">
        <f t="shared" si="15"/>
        <v>32585.9</v>
      </c>
      <c r="Z233" s="84">
        <f t="shared" si="16"/>
        <v>2016</v>
      </c>
      <c r="AA233" s="92">
        <f t="shared" si="17"/>
        <v>42583</v>
      </c>
      <c r="AB233" s="89">
        <f t="shared" si="18"/>
        <v>32585.9</v>
      </c>
      <c r="AC233" s="84" t="str">
        <f t="shared" si="19"/>
        <v>39201</v>
      </c>
    </row>
    <row r="234" spans="1:29" x14ac:dyDescent="0.15">
      <c r="A234" s="84" t="s">
        <v>2622</v>
      </c>
      <c r="B234" s="84">
        <v>75190743</v>
      </c>
      <c r="C234" s="84" t="s">
        <v>399</v>
      </c>
      <c r="D234" s="84" t="s">
        <v>387</v>
      </c>
      <c r="E234" s="84" t="s">
        <v>388</v>
      </c>
      <c r="F234" s="84" t="s">
        <v>1915</v>
      </c>
      <c r="G234" s="92">
        <v>42199</v>
      </c>
      <c r="H234" s="84" t="s">
        <v>402</v>
      </c>
      <c r="I234" s="84" t="s">
        <v>391</v>
      </c>
      <c r="J234" s="84" t="s">
        <v>392</v>
      </c>
      <c r="K234" s="84">
        <v>2392</v>
      </c>
      <c r="L234" s="84" t="s">
        <v>366</v>
      </c>
      <c r="M234" s="92">
        <v>42186</v>
      </c>
      <c r="N234" s="84" t="s">
        <v>2623</v>
      </c>
      <c r="O234" s="84" t="s">
        <v>394</v>
      </c>
      <c r="P234" s="84" t="s">
        <v>575</v>
      </c>
      <c r="Q234" s="84" t="s">
        <v>2624</v>
      </c>
      <c r="R234" s="84" t="s">
        <v>2625</v>
      </c>
      <c r="S234" s="84" t="s">
        <v>371</v>
      </c>
      <c r="T234" s="84">
        <v>1</v>
      </c>
      <c r="U234" s="90">
        <v>32593.670000000002</v>
      </c>
      <c r="V234" s="84">
        <v>28991.08</v>
      </c>
      <c r="W234" s="84">
        <v>3602.59</v>
      </c>
      <c r="X234" s="91" t="s">
        <v>2622</v>
      </c>
      <c r="Y234" s="89">
        <f t="shared" si="15"/>
        <v>32593.670000000002</v>
      </c>
      <c r="Z234" s="84">
        <f t="shared" si="16"/>
        <v>2015</v>
      </c>
      <c r="AA234" s="92">
        <f t="shared" si="17"/>
        <v>42186</v>
      </c>
      <c r="AB234" s="89">
        <f t="shared" si="18"/>
        <v>32593.670000000002</v>
      </c>
      <c r="AC234" s="84" t="str">
        <f t="shared" si="19"/>
        <v>39201</v>
      </c>
    </row>
    <row r="235" spans="1:29" x14ac:dyDescent="0.15">
      <c r="A235" s="84" t="s">
        <v>1719</v>
      </c>
      <c r="B235" s="84">
        <v>27173550</v>
      </c>
      <c r="C235" s="84" t="s">
        <v>797</v>
      </c>
      <c r="D235" s="84" t="s">
        <v>798</v>
      </c>
      <c r="E235" s="84" t="s">
        <v>799</v>
      </c>
      <c r="F235" s="84" t="s">
        <v>1720</v>
      </c>
      <c r="G235" s="92">
        <v>40603</v>
      </c>
      <c r="H235" s="84" t="s">
        <v>801</v>
      </c>
      <c r="I235" s="84" t="s">
        <v>802</v>
      </c>
      <c r="J235" s="84" t="s">
        <v>803</v>
      </c>
      <c r="K235" s="84">
        <v>2392</v>
      </c>
      <c r="L235" s="84" t="s">
        <v>366</v>
      </c>
      <c r="M235" s="92">
        <v>40603</v>
      </c>
      <c r="O235" s="84" t="s">
        <v>805</v>
      </c>
      <c r="P235" s="84" t="s">
        <v>488</v>
      </c>
      <c r="Q235" s="84" t="s">
        <v>1720</v>
      </c>
      <c r="R235" s="84" t="s">
        <v>1721</v>
      </c>
      <c r="S235" s="84" t="s">
        <v>371</v>
      </c>
      <c r="T235" s="84">
        <v>1</v>
      </c>
      <c r="U235" s="90">
        <v>32651.21</v>
      </c>
      <c r="V235" s="84">
        <v>29004.54</v>
      </c>
      <c r="W235" s="84">
        <v>3646.67</v>
      </c>
      <c r="X235" s="91" t="s">
        <v>1719</v>
      </c>
      <c r="Y235" s="89">
        <f t="shared" si="15"/>
        <v>32651.21</v>
      </c>
      <c r="Z235" s="84">
        <f t="shared" si="16"/>
        <v>2011</v>
      </c>
      <c r="AA235" s="92">
        <f t="shared" si="17"/>
        <v>40603</v>
      </c>
      <c r="AB235" s="89">
        <f t="shared" si="18"/>
        <v>32651.21</v>
      </c>
      <c r="AC235" s="84" t="str">
        <f t="shared" si="19"/>
        <v>39202</v>
      </c>
    </row>
    <row r="236" spans="1:29" x14ac:dyDescent="0.15">
      <c r="A236" s="84" t="s">
        <v>2612</v>
      </c>
      <c r="B236" s="84">
        <v>24688539</v>
      </c>
      <c r="C236" s="84" t="s">
        <v>563</v>
      </c>
      <c r="D236" s="84" t="s">
        <v>443</v>
      </c>
      <c r="E236" s="84" t="s">
        <v>444</v>
      </c>
      <c r="F236" s="84" t="s">
        <v>2613</v>
      </c>
      <c r="G236" s="92">
        <v>39817</v>
      </c>
      <c r="H236" s="84" t="s">
        <v>566</v>
      </c>
      <c r="I236" s="84" t="s">
        <v>447</v>
      </c>
      <c r="J236" s="84" t="s">
        <v>448</v>
      </c>
      <c r="K236" s="84">
        <v>2392</v>
      </c>
      <c r="L236" s="84" t="s">
        <v>366</v>
      </c>
      <c r="M236" s="92">
        <v>39783</v>
      </c>
      <c r="N236" s="84" t="s">
        <v>2614</v>
      </c>
      <c r="O236" s="84" t="s">
        <v>450</v>
      </c>
      <c r="P236" s="84" t="s">
        <v>1011</v>
      </c>
      <c r="Q236" s="84" t="s">
        <v>2615</v>
      </c>
      <c r="R236" s="84" t="s">
        <v>2616</v>
      </c>
      <c r="S236" s="84" t="s">
        <v>371</v>
      </c>
      <c r="T236" s="84">
        <v>1</v>
      </c>
      <c r="U236" s="90">
        <v>32721.64</v>
      </c>
      <c r="V236" s="84">
        <v>20038.57</v>
      </c>
      <c r="W236" s="84">
        <v>12683.07</v>
      </c>
      <c r="X236" s="91" t="s">
        <v>2612</v>
      </c>
      <c r="Y236" s="89">
        <f t="shared" si="15"/>
        <v>32721.64</v>
      </c>
      <c r="Z236" s="84">
        <f t="shared" si="16"/>
        <v>2008</v>
      </c>
      <c r="AA236" s="92">
        <f t="shared" si="17"/>
        <v>39783</v>
      </c>
      <c r="AB236" s="89">
        <f t="shared" si="18"/>
        <v>32721.64</v>
      </c>
      <c r="AC236" s="84" t="str">
        <f t="shared" si="19"/>
        <v>39201</v>
      </c>
    </row>
    <row r="237" spans="1:29" x14ac:dyDescent="0.15">
      <c r="A237" s="84" t="s">
        <v>2308</v>
      </c>
      <c r="B237" s="84">
        <v>122669111</v>
      </c>
      <c r="C237" s="84" t="s">
        <v>410</v>
      </c>
      <c r="D237" s="84" t="s">
        <v>411</v>
      </c>
      <c r="E237" s="84" t="s">
        <v>433</v>
      </c>
      <c r="F237" s="84" t="s">
        <v>558</v>
      </c>
      <c r="G237" s="92">
        <v>42394</v>
      </c>
      <c r="H237" s="84" t="s">
        <v>413</v>
      </c>
      <c r="I237" s="84" t="s">
        <v>435</v>
      </c>
      <c r="J237" s="84" t="s">
        <v>415</v>
      </c>
      <c r="K237" s="84">
        <v>2392</v>
      </c>
      <c r="L237" s="84" t="s">
        <v>366</v>
      </c>
      <c r="M237" s="92">
        <v>42370</v>
      </c>
      <c r="N237" s="84" t="s">
        <v>2309</v>
      </c>
      <c r="O237" s="84" t="s">
        <v>437</v>
      </c>
      <c r="P237" s="84" t="s">
        <v>612</v>
      </c>
      <c r="Q237" s="84" t="s">
        <v>2310</v>
      </c>
      <c r="R237" s="84" t="s">
        <v>2311</v>
      </c>
      <c r="S237" s="84" t="s">
        <v>371</v>
      </c>
      <c r="T237" s="84">
        <v>1</v>
      </c>
      <c r="U237" s="90">
        <v>32729.59</v>
      </c>
      <c r="V237" s="84">
        <v>37569.03</v>
      </c>
      <c r="W237" s="84">
        <v>-4839.4400000000005</v>
      </c>
      <c r="X237" s="91" t="s">
        <v>2308</v>
      </c>
      <c r="Y237" s="89">
        <f t="shared" si="15"/>
        <v>32729.59</v>
      </c>
      <c r="Z237" s="84">
        <f t="shared" si="16"/>
        <v>2016</v>
      </c>
      <c r="AA237" s="92">
        <f t="shared" si="17"/>
        <v>42370</v>
      </c>
      <c r="AB237" s="89">
        <f t="shared" si="18"/>
        <v>32729.59</v>
      </c>
      <c r="AC237" s="84" t="str">
        <f t="shared" si="19"/>
        <v>39201</v>
      </c>
    </row>
    <row r="238" spans="1:29" x14ac:dyDescent="0.15">
      <c r="A238" s="84" t="s">
        <v>2505</v>
      </c>
      <c r="B238" s="84">
        <v>747694678</v>
      </c>
      <c r="C238" s="84" t="s">
        <v>422</v>
      </c>
      <c r="D238" s="84" t="s">
        <v>423</v>
      </c>
      <c r="E238" s="84" t="s">
        <v>521</v>
      </c>
      <c r="F238" s="84" t="s">
        <v>2506</v>
      </c>
      <c r="G238" s="92">
        <v>44881</v>
      </c>
      <c r="H238" s="84" t="s">
        <v>425</v>
      </c>
      <c r="I238" s="84" t="s">
        <v>523</v>
      </c>
      <c r="J238" s="84" t="s">
        <v>427</v>
      </c>
      <c r="K238" s="84">
        <v>2392</v>
      </c>
      <c r="L238" s="84" t="s">
        <v>810</v>
      </c>
      <c r="M238" s="92">
        <v>44866</v>
      </c>
      <c r="O238" s="84" t="s">
        <v>524</v>
      </c>
      <c r="P238" s="84" t="s">
        <v>811</v>
      </c>
      <c r="Q238" s="84" t="s">
        <v>2506</v>
      </c>
      <c r="R238" s="84" t="s">
        <v>2507</v>
      </c>
      <c r="S238" s="84" t="s">
        <v>371</v>
      </c>
      <c r="T238" s="84">
        <v>2</v>
      </c>
      <c r="U238" s="90">
        <v>32826.800000000003</v>
      </c>
      <c r="V238" s="84">
        <v>1630.97</v>
      </c>
      <c r="W238" s="84">
        <v>31195.83</v>
      </c>
      <c r="X238" s="91" t="s">
        <v>2505</v>
      </c>
      <c r="Y238" s="89">
        <f t="shared" si="15"/>
        <v>32826.800000000003</v>
      </c>
      <c r="Z238" s="84">
        <f t="shared" si="16"/>
        <v>2022</v>
      </c>
      <c r="AA238" s="92">
        <f t="shared" si="17"/>
        <v>44866</v>
      </c>
      <c r="AB238" s="89">
        <f t="shared" si="18"/>
        <v>32826.800000000003</v>
      </c>
      <c r="AC238" s="84" t="str">
        <f t="shared" si="19"/>
        <v>39201</v>
      </c>
    </row>
    <row r="239" spans="1:29" x14ac:dyDescent="0.15">
      <c r="A239" s="84" t="s">
        <v>237</v>
      </c>
      <c r="B239" s="84">
        <v>26140413</v>
      </c>
      <c r="C239" s="84" t="s">
        <v>541</v>
      </c>
      <c r="D239" s="84" t="s">
        <v>542</v>
      </c>
      <c r="E239" s="84" t="s">
        <v>543</v>
      </c>
      <c r="F239" s="84" t="s">
        <v>1347</v>
      </c>
      <c r="G239" s="92">
        <v>40360</v>
      </c>
      <c r="H239" s="84" t="s">
        <v>545</v>
      </c>
      <c r="I239" s="84" t="s">
        <v>546</v>
      </c>
      <c r="J239" s="84" t="s">
        <v>547</v>
      </c>
      <c r="K239" s="84">
        <v>2392</v>
      </c>
      <c r="L239" s="84" t="s">
        <v>366</v>
      </c>
      <c r="M239" s="92">
        <v>40391</v>
      </c>
      <c r="N239" s="84" t="s">
        <v>1348</v>
      </c>
      <c r="O239" s="84" t="s">
        <v>549</v>
      </c>
      <c r="P239" s="84" t="s">
        <v>369</v>
      </c>
      <c r="Q239" s="84" t="s">
        <v>1349</v>
      </c>
      <c r="R239" s="84" t="s">
        <v>1350</v>
      </c>
      <c r="S239" s="84" t="s">
        <v>371</v>
      </c>
      <c r="T239" s="84">
        <v>1</v>
      </c>
      <c r="U239" s="90">
        <v>32845.61</v>
      </c>
      <c r="V239" s="84">
        <v>29232.59</v>
      </c>
      <c r="W239" s="84">
        <v>3613.02</v>
      </c>
      <c r="X239" s="91" t="s">
        <v>237</v>
      </c>
      <c r="Y239" s="89">
        <f t="shared" si="15"/>
        <v>32845.61</v>
      </c>
      <c r="Z239" s="84">
        <f t="shared" si="16"/>
        <v>2010</v>
      </c>
      <c r="AA239" s="92">
        <f t="shared" si="17"/>
        <v>40391</v>
      </c>
      <c r="AB239" s="89">
        <f t="shared" si="18"/>
        <v>32845.61</v>
      </c>
      <c r="AC239" s="84" t="str">
        <f t="shared" si="19"/>
        <v>39202</v>
      </c>
    </row>
    <row r="240" spans="1:29" x14ac:dyDescent="0.15">
      <c r="A240" s="84" t="s">
        <v>218</v>
      </c>
      <c r="B240" s="84">
        <v>27650238</v>
      </c>
      <c r="C240" s="84" t="s">
        <v>463</v>
      </c>
      <c r="D240" s="84" t="s">
        <v>464</v>
      </c>
      <c r="E240" s="84" t="s">
        <v>584</v>
      </c>
      <c r="F240" s="84" t="s">
        <v>1789</v>
      </c>
      <c r="G240" s="92">
        <v>40695</v>
      </c>
      <c r="H240" s="84" t="s">
        <v>467</v>
      </c>
      <c r="I240" s="84" t="s">
        <v>585</v>
      </c>
      <c r="J240" s="84" t="s">
        <v>469</v>
      </c>
      <c r="K240" s="84">
        <v>2392</v>
      </c>
      <c r="L240" s="84" t="s">
        <v>366</v>
      </c>
      <c r="M240" s="92">
        <v>40695</v>
      </c>
      <c r="N240" s="84" t="s">
        <v>218</v>
      </c>
      <c r="O240" s="84" t="s">
        <v>587</v>
      </c>
      <c r="P240" s="84" t="s">
        <v>488</v>
      </c>
      <c r="Q240" s="84" t="s">
        <v>1790</v>
      </c>
      <c r="R240" s="84" t="s">
        <v>1791</v>
      </c>
      <c r="S240" s="84" t="s">
        <v>371</v>
      </c>
      <c r="T240" s="84">
        <v>1</v>
      </c>
      <c r="U240" s="90">
        <v>32884.129999999997</v>
      </c>
      <c r="V240" s="84">
        <v>19566.09</v>
      </c>
      <c r="W240" s="84">
        <v>13318.04</v>
      </c>
      <c r="X240" s="91" t="s">
        <v>218</v>
      </c>
      <c r="Y240" s="89">
        <f t="shared" si="15"/>
        <v>32884.129999999997</v>
      </c>
      <c r="Z240" s="84">
        <f t="shared" si="16"/>
        <v>2011</v>
      </c>
      <c r="AA240" s="92">
        <f t="shared" si="17"/>
        <v>40695</v>
      </c>
      <c r="AB240" s="89">
        <f t="shared" si="18"/>
        <v>32884.129999999997</v>
      </c>
      <c r="AC240" s="84" t="str">
        <f t="shared" si="19"/>
        <v>39201</v>
      </c>
    </row>
    <row r="241" spans="1:29" x14ac:dyDescent="0.15">
      <c r="A241" s="84" t="s">
        <v>2555</v>
      </c>
      <c r="B241" s="84">
        <v>24929743</v>
      </c>
      <c r="C241" s="84" t="s">
        <v>3324</v>
      </c>
      <c r="D241" s="84" t="s">
        <v>443</v>
      </c>
      <c r="E241" s="84" t="s">
        <v>444</v>
      </c>
      <c r="F241" s="84" t="s">
        <v>2556</v>
      </c>
      <c r="G241" s="92">
        <v>39961</v>
      </c>
      <c r="H241" s="84" t="s">
        <v>3325</v>
      </c>
      <c r="I241" s="84" t="s">
        <v>447</v>
      </c>
      <c r="J241" s="84" t="s">
        <v>448</v>
      </c>
      <c r="K241" s="84">
        <v>2392</v>
      </c>
      <c r="L241" s="84" t="s">
        <v>366</v>
      </c>
      <c r="M241" s="92">
        <v>39934</v>
      </c>
      <c r="N241" s="84" t="s">
        <v>3326</v>
      </c>
      <c r="O241" s="84" t="s">
        <v>450</v>
      </c>
      <c r="P241" s="84" t="s">
        <v>1011</v>
      </c>
      <c r="Q241" s="84" t="s">
        <v>2558</v>
      </c>
      <c r="R241" s="84" t="s">
        <v>2559</v>
      </c>
      <c r="S241" s="84" t="s">
        <v>371</v>
      </c>
      <c r="T241" s="84">
        <v>29</v>
      </c>
      <c r="U241" s="90">
        <v>32949.71</v>
      </c>
      <c r="V241" s="84">
        <v>20178.240000000002</v>
      </c>
      <c r="W241" s="84">
        <v>12771.470000000001</v>
      </c>
      <c r="X241" s="91" t="s">
        <v>2555</v>
      </c>
      <c r="Y241" s="89">
        <f t="shared" si="15"/>
        <v>32949.71</v>
      </c>
      <c r="Z241" s="84">
        <f t="shared" si="16"/>
        <v>2009</v>
      </c>
      <c r="AA241" s="92">
        <f t="shared" si="17"/>
        <v>39934</v>
      </c>
      <c r="AB241" s="89">
        <f t="shared" si="18"/>
        <v>32949.71</v>
      </c>
      <c r="AC241" s="84" t="str">
        <f t="shared" si="19"/>
        <v>39201</v>
      </c>
    </row>
    <row r="242" spans="1:29" x14ac:dyDescent="0.15">
      <c r="A242" s="84" t="s">
        <v>162</v>
      </c>
      <c r="B242" s="84">
        <v>27173565</v>
      </c>
      <c r="C242" s="84" t="s">
        <v>541</v>
      </c>
      <c r="D242" s="84" t="s">
        <v>542</v>
      </c>
      <c r="E242" s="84" t="s">
        <v>959</v>
      </c>
      <c r="F242" s="84" t="s">
        <v>3292</v>
      </c>
      <c r="G242" s="92">
        <v>40360</v>
      </c>
      <c r="H242" s="84" t="s">
        <v>545</v>
      </c>
      <c r="I242" s="84" t="s">
        <v>960</v>
      </c>
      <c r="J242" s="84" t="s">
        <v>547</v>
      </c>
      <c r="K242" s="84">
        <v>2392</v>
      </c>
      <c r="L242" s="84" t="s">
        <v>366</v>
      </c>
      <c r="M242" s="92">
        <v>40391</v>
      </c>
      <c r="N242" s="84" t="s">
        <v>3293</v>
      </c>
      <c r="O242" s="84" t="s">
        <v>962</v>
      </c>
      <c r="P242" s="84" t="s">
        <v>369</v>
      </c>
      <c r="Q242" s="84" t="s">
        <v>3292</v>
      </c>
      <c r="R242" s="84" t="s">
        <v>3294</v>
      </c>
      <c r="S242" s="84" t="s">
        <v>371</v>
      </c>
      <c r="T242" s="84">
        <v>1</v>
      </c>
      <c r="U242" s="90">
        <v>33002.379999999997</v>
      </c>
      <c r="V242" s="84">
        <v>54896.46</v>
      </c>
      <c r="W242" s="84">
        <v>-21894.080000000002</v>
      </c>
      <c r="X242" s="91" t="s">
        <v>162</v>
      </c>
      <c r="Y242" s="89">
        <f t="shared" si="15"/>
        <v>33002.379999999997</v>
      </c>
      <c r="Z242" s="84">
        <f t="shared" si="16"/>
        <v>2010</v>
      </c>
      <c r="AA242" s="92">
        <f t="shared" si="17"/>
        <v>40391</v>
      </c>
      <c r="AB242" s="89">
        <f t="shared" si="18"/>
        <v>33002.379999999997</v>
      </c>
      <c r="AC242" s="84" t="str">
        <f t="shared" si="19"/>
        <v>39201</v>
      </c>
    </row>
    <row r="243" spans="1:29" x14ac:dyDescent="0.15">
      <c r="A243" s="84" t="s">
        <v>249</v>
      </c>
      <c r="B243" s="84">
        <v>24920355</v>
      </c>
      <c r="C243" s="84" t="s">
        <v>373</v>
      </c>
      <c r="D243" s="84" t="s">
        <v>374</v>
      </c>
      <c r="E243" s="84" t="s">
        <v>1604</v>
      </c>
      <c r="F243" s="84" t="s">
        <v>2218</v>
      </c>
      <c r="G243" s="92">
        <v>39898</v>
      </c>
      <c r="H243" s="84" t="s">
        <v>377</v>
      </c>
      <c r="I243" s="84" t="s">
        <v>1606</v>
      </c>
      <c r="J243" s="84" t="s">
        <v>379</v>
      </c>
      <c r="K243" s="84">
        <v>2392</v>
      </c>
      <c r="L243" s="84" t="s">
        <v>366</v>
      </c>
      <c r="M243" s="92">
        <v>39873</v>
      </c>
      <c r="N243" s="84" t="s">
        <v>2219</v>
      </c>
      <c r="O243" s="84" t="s">
        <v>1608</v>
      </c>
      <c r="P243" s="84" t="s">
        <v>1011</v>
      </c>
      <c r="Q243" s="84" t="s">
        <v>2218</v>
      </c>
      <c r="R243" s="84" t="s">
        <v>2220</v>
      </c>
      <c r="S243" s="84" t="s">
        <v>371</v>
      </c>
      <c r="T243" s="84">
        <v>1</v>
      </c>
      <c r="U243" s="90">
        <v>33023.07</v>
      </c>
      <c r="V243" s="84">
        <v>60991.340000000004</v>
      </c>
      <c r="W243" s="84">
        <v>-27968.27</v>
      </c>
      <c r="X243" s="91" t="s">
        <v>249</v>
      </c>
      <c r="Y243" s="89">
        <f t="shared" si="15"/>
        <v>33023.07</v>
      </c>
      <c r="Z243" s="84">
        <f t="shared" si="16"/>
        <v>2009</v>
      </c>
      <c r="AA243" s="92">
        <f t="shared" si="17"/>
        <v>39873</v>
      </c>
      <c r="AB243" s="89">
        <f t="shared" si="18"/>
        <v>33023.07</v>
      </c>
      <c r="AC243" s="84" t="str">
        <f t="shared" si="19"/>
        <v>39201</v>
      </c>
    </row>
    <row r="244" spans="1:29" x14ac:dyDescent="0.15">
      <c r="A244" s="84" t="s">
        <v>462</v>
      </c>
      <c r="B244" s="84">
        <v>26140408</v>
      </c>
      <c r="C244" s="84" t="s">
        <v>463</v>
      </c>
      <c r="D244" s="84" t="s">
        <v>464</v>
      </c>
      <c r="E244" s="84" t="s">
        <v>465</v>
      </c>
      <c r="F244" s="84" t="s">
        <v>466</v>
      </c>
      <c r="G244" s="92">
        <v>40360</v>
      </c>
      <c r="H244" s="84" t="s">
        <v>467</v>
      </c>
      <c r="I244" s="84" t="s">
        <v>468</v>
      </c>
      <c r="J244" s="84" t="s">
        <v>469</v>
      </c>
      <c r="K244" s="84">
        <v>2392</v>
      </c>
      <c r="L244" s="84" t="s">
        <v>366</v>
      </c>
      <c r="M244" s="92">
        <v>40391</v>
      </c>
      <c r="N244" s="84" t="s">
        <v>470</v>
      </c>
      <c r="O244" s="84" t="s">
        <v>471</v>
      </c>
      <c r="P244" s="84" t="s">
        <v>369</v>
      </c>
      <c r="Q244" s="84" t="s">
        <v>472</v>
      </c>
      <c r="R244" s="84" t="s">
        <v>473</v>
      </c>
      <c r="S244" s="84" t="s">
        <v>371</v>
      </c>
      <c r="T244" s="84">
        <v>1</v>
      </c>
      <c r="U244" s="90">
        <v>33109.870000000003</v>
      </c>
      <c r="V244" s="84">
        <v>28359.06</v>
      </c>
      <c r="W244" s="84">
        <v>4750.8100000000004</v>
      </c>
      <c r="X244" s="91" t="s">
        <v>462</v>
      </c>
      <c r="Y244" s="89">
        <f t="shared" si="15"/>
        <v>33109.870000000003</v>
      </c>
      <c r="Z244" s="84">
        <f t="shared" si="16"/>
        <v>2010</v>
      </c>
      <c r="AA244" s="92">
        <f t="shared" si="17"/>
        <v>40391</v>
      </c>
      <c r="AB244" s="89">
        <f t="shared" si="18"/>
        <v>33109.870000000003</v>
      </c>
      <c r="AC244" s="84" t="str">
        <f t="shared" si="19"/>
        <v>39202</v>
      </c>
    </row>
    <row r="245" spans="1:29" x14ac:dyDescent="0.15">
      <c r="A245" s="84" t="s">
        <v>1149</v>
      </c>
      <c r="B245" s="84">
        <v>289691008</v>
      </c>
      <c r="C245" s="84" t="s">
        <v>410</v>
      </c>
      <c r="D245" s="84" t="s">
        <v>411</v>
      </c>
      <c r="E245" s="84" t="s">
        <v>689</v>
      </c>
      <c r="F245" s="84" t="s">
        <v>1150</v>
      </c>
      <c r="G245" s="92">
        <v>43258</v>
      </c>
      <c r="H245" s="84" t="s">
        <v>413</v>
      </c>
      <c r="I245" s="84" t="s">
        <v>691</v>
      </c>
      <c r="J245" s="84" t="s">
        <v>415</v>
      </c>
      <c r="K245" s="84">
        <v>2392</v>
      </c>
      <c r="L245" s="84" t="s">
        <v>366</v>
      </c>
      <c r="M245" s="92">
        <v>43252</v>
      </c>
      <c r="N245" s="84" t="s">
        <v>1151</v>
      </c>
      <c r="O245" s="84" t="s">
        <v>693</v>
      </c>
      <c r="P245" s="84" t="s">
        <v>685</v>
      </c>
      <c r="Q245" s="84" t="s">
        <v>1152</v>
      </c>
      <c r="R245" s="84" t="s">
        <v>1153</v>
      </c>
      <c r="S245" s="84" t="s">
        <v>371</v>
      </c>
      <c r="T245" s="84">
        <v>1</v>
      </c>
      <c r="U245" s="90">
        <v>33119.770000000004</v>
      </c>
      <c r="V245" s="84">
        <v>19102.150000000001</v>
      </c>
      <c r="W245" s="84">
        <v>14017.62</v>
      </c>
      <c r="X245" s="91" t="s">
        <v>1149</v>
      </c>
      <c r="Y245" s="89">
        <f t="shared" si="15"/>
        <v>33119.770000000004</v>
      </c>
      <c r="Z245" s="84">
        <f t="shared" si="16"/>
        <v>2018</v>
      </c>
      <c r="AA245" s="92">
        <f t="shared" si="17"/>
        <v>43252</v>
      </c>
      <c r="AB245" s="89">
        <f t="shared" si="18"/>
        <v>33119.770000000004</v>
      </c>
      <c r="AC245" s="84" t="str">
        <f t="shared" si="19"/>
        <v>39202</v>
      </c>
    </row>
    <row r="246" spans="1:29" x14ac:dyDescent="0.15">
      <c r="A246" s="84" t="s">
        <v>1883</v>
      </c>
      <c r="B246" s="84">
        <v>122669131</v>
      </c>
      <c r="C246" s="84" t="s">
        <v>623</v>
      </c>
      <c r="D246" s="84" t="s">
        <v>624</v>
      </c>
      <c r="E246" s="84" t="s">
        <v>734</v>
      </c>
      <c r="F246" s="84" t="s">
        <v>1875</v>
      </c>
      <c r="G246" s="92">
        <v>42433</v>
      </c>
      <c r="H246" s="84" t="s">
        <v>627</v>
      </c>
      <c r="I246" s="84" t="s">
        <v>736</v>
      </c>
      <c r="J246" s="84" t="s">
        <v>629</v>
      </c>
      <c r="K246" s="84">
        <v>2392</v>
      </c>
      <c r="L246" s="84" t="s">
        <v>366</v>
      </c>
      <c r="M246" s="92">
        <v>42430</v>
      </c>
      <c r="N246" s="84" t="s">
        <v>1884</v>
      </c>
      <c r="O246" s="84" t="s">
        <v>738</v>
      </c>
      <c r="P246" s="84" t="s">
        <v>612</v>
      </c>
      <c r="Q246" s="84" t="s">
        <v>1885</v>
      </c>
      <c r="R246" s="84" t="s">
        <v>1886</v>
      </c>
      <c r="S246" s="84" t="s">
        <v>371</v>
      </c>
      <c r="T246" s="84">
        <v>1</v>
      </c>
      <c r="U246" s="90">
        <v>33275.82</v>
      </c>
      <c r="V246" s="84">
        <v>18609.22</v>
      </c>
      <c r="W246" s="84">
        <v>14666.6</v>
      </c>
      <c r="X246" s="91" t="s">
        <v>1883</v>
      </c>
      <c r="Y246" s="89">
        <f t="shared" si="15"/>
        <v>33275.82</v>
      </c>
      <c r="Z246" s="84">
        <f t="shared" si="16"/>
        <v>2016</v>
      </c>
      <c r="AA246" s="92">
        <f t="shared" si="17"/>
        <v>42430</v>
      </c>
      <c r="AB246" s="89">
        <f t="shared" si="18"/>
        <v>33275.82</v>
      </c>
      <c r="AC246" s="84" t="str">
        <f t="shared" si="19"/>
        <v>39201</v>
      </c>
    </row>
    <row r="247" spans="1:29" x14ac:dyDescent="0.15">
      <c r="A247" s="84" t="s">
        <v>3015</v>
      </c>
      <c r="B247" s="84">
        <v>114759828</v>
      </c>
      <c r="C247" s="84" t="s">
        <v>463</v>
      </c>
      <c r="D247" s="84" t="s">
        <v>464</v>
      </c>
      <c r="E247" s="84" t="s">
        <v>584</v>
      </c>
      <c r="F247" s="84" t="s">
        <v>1915</v>
      </c>
      <c r="G247" s="92">
        <v>42383</v>
      </c>
      <c r="H247" s="84" t="s">
        <v>467</v>
      </c>
      <c r="I247" s="84" t="s">
        <v>585</v>
      </c>
      <c r="J247" s="84" t="s">
        <v>469</v>
      </c>
      <c r="K247" s="84">
        <v>2392</v>
      </c>
      <c r="L247" s="84" t="s">
        <v>366</v>
      </c>
      <c r="M247" s="92">
        <v>42370</v>
      </c>
      <c r="N247" s="84" t="s">
        <v>3016</v>
      </c>
      <c r="O247" s="84" t="s">
        <v>587</v>
      </c>
      <c r="P247" s="84" t="s">
        <v>612</v>
      </c>
      <c r="Q247" s="84" t="s">
        <v>3017</v>
      </c>
      <c r="R247" s="84" t="s">
        <v>3018</v>
      </c>
      <c r="S247" s="84" t="s">
        <v>371</v>
      </c>
      <c r="T247" s="84">
        <v>1</v>
      </c>
      <c r="U247" s="90">
        <v>33293.449999999997</v>
      </c>
      <c r="V247" s="84">
        <v>15946.52</v>
      </c>
      <c r="W247" s="84">
        <v>17346.93</v>
      </c>
      <c r="X247" s="91" t="s">
        <v>3015</v>
      </c>
      <c r="Y247" s="89">
        <f t="shared" si="15"/>
        <v>33293.449999999997</v>
      </c>
      <c r="Z247" s="84">
        <f t="shared" si="16"/>
        <v>2016</v>
      </c>
      <c r="AA247" s="92">
        <f t="shared" si="17"/>
        <v>42370</v>
      </c>
      <c r="AB247" s="89">
        <f t="shared" si="18"/>
        <v>33293.449999999997</v>
      </c>
      <c r="AC247" s="84" t="str">
        <f t="shared" si="19"/>
        <v>39201</v>
      </c>
    </row>
    <row r="248" spans="1:29" x14ac:dyDescent="0.15">
      <c r="A248" s="84" t="s">
        <v>1874</v>
      </c>
      <c r="B248" s="84">
        <v>122669048</v>
      </c>
      <c r="C248" s="84" t="s">
        <v>475</v>
      </c>
      <c r="D248" s="84" t="s">
        <v>476</v>
      </c>
      <c r="E248" s="84" t="s">
        <v>477</v>
      </c>
      <c r="F248" s="84" t="s">
        <v>1875</v>
      </c>
      <c r="G248" s="92">
        <v>42464</v>
      </c>
      <c r="H248" s="84" t="s">
        <v>478</v>
      </c>
      <c r="I248" s="84" t="s">
        <v>479</v>
      </c>
      <c r="J248" s="84" t="s">
        <v>480</v>
      </c>
      <c r="K248" s="84">
        <v>2392</v>
      </c>
      <c r="L248" s="84" t="s">
        <v>366</v>
      </c>
      <c r="M248" s="92">
        <v>42461</v>
      </c>
      <c r="N248" s="84" t="s">
        <v>1876</v>
      </c>
      <c r="O248" s="84" t="s">
        <v>482</v>
      </c>
      <c r="P248" s="84" t="s">
        <v>612</v>
      </c>
      <c r="Q248" s="84" t="s">
        <v>1877</v>
      </c>
      <c r="R248" s="84" t="s">
        <v>1878</v>
      </c>
      <c r="S248" s="84" t="s">
        <v>371</v>
      </c>
      <c r="T248" s="84">
        <v>1</v>
      </c>
      <c r="U248" s="90">
        <v>33359.21</v>
      </c>
      <c r="V248" s="84">
        <v>25033.25</v>
      </c>
      <c r="W248" s="84">
        <v>8325.9600000000009</v>
      </c>
      <c r="X248" s="91" t="s">
        <v>1874</v>
      </c>
      <c r="Y248" s="89">
        <f t="shared" si="15"/>
        <v>33359.21</v>
      </c>
      <c r="Z248" s="84">
        <f t="shared" si="16"/>
        <v>2016</v>
      </c>
      <c r="AA248" s="92">
        <f t="shared" si="17"/>
        <v>42461</v>
      </c>
      <c r="AB248" s="89">
        <f t="shared" si="18"/>
        <v>33359.21</v>
      </c>
      <c r="AC248" s="84" t="str">
        <f t="shared" si="19"/>
        <v>39201</v>
      </c>
    </row>
    <row r="249" spans="1:29" x14ac:dyDescent="0.15">
      <c r="A249" s="84" t="s">
        <v>1412</v>
      </c>
      <c r="B249" s="84">
        <v>39457871</v>
      </c>
      <c r="C249" s="84" t="s">
        <v>623</v>
      </c>
      <c r="D249" s="84" t="s">
        <v>624</v>
      </c>
      <c r="E249" s="84" t="s">
        <v>734</v>
      </c>
      <c r="F249" s="84" t="s">
        <v>1413</v>
      </c>
      <c r="G249" s="92">
        <v>41085</v>
      </c>
      <c r="H249" s="84" t="s">
        <v>627</v>
      </c>
      <c r="I249" s="84" t="s">
        <v>736</v>
      </c>
      <c r="J249" s="84" t="s">
        <v>629</v>
      </c>
      <c r="K249" s="84">
        <v>2392</v>
      </c>
      <c r="L249" s="84" t="s">
        <v>366</v>
      </c>
      <c r="M249" s="92">
        <v>41061</v>
      </c>
      <c r="N249" s="84" t="s">
        <v>1414</v>
      </c>
      <c r="O249" s="84" t="s">
        <v>738</v>
      </c>
      <c r="P249" s="84" t="s">
        <v>507</v>
      </c>
      <c r="Q249" s="84" t="s">
        <v>1415</v>
      </c>
      <c r="R249" s="84" t="s">
        <v>1416</v>
      </c>
      <c r="S249" s="84" t="s">
        <v>371</v>
      </c>
      <c r="T249" s="84">
        <v>1</v>
      </c>
      <c r="U249" s="90">
        <v>33383.599999999999</v>
      </c>
      <c r="V249" s="84">
        <v>21901</v>
      </c>
      <c r="W249" s="84">
        <v>11482.6</v>
      </c>
      <c r="X249" s="91" t="s">
        <v>1412</v>
      </c>
      <c r="Y249" s="89">
        <f t="shared" si="15"/>
        <v>33383.599999999999</v>
      </c>
      <c r="Z249" s="84">
        <f t="shared" si="16"/>
        <v>2012</v>
      </c>
      <c r="AA249" s="92">
        <f t="shared" si="17"/>
        <v>41061</v>
      </c>
      <c r="AB249" s="89">
        <f t="shared" si="18"/>
        <v>33383.599999999999</v>
      </c>
      <c r="AC249" s="84" t="str">
        <f t="shared" si="19"/>
        <v>39201</v>
      </c>
    </row>
    <row r="250" spans="1:29" x14ac:dyDescent="0.15">
      <c r="A250" s="84" t="s">
        <v>290</v>
      </c>
      <c r="B250" s="84">
        <v>41145240</v>
      </c>
      <c r="C250" s="84" t="s">
        <v>399</v>
      </c>
      <c r="D250" s="84" t="s">
        <v>387</v>
      </c>
      <c r="E250" s="84" t="s">
        <v>388</v>
      </c>
      <c r="F250" s="84" t="s">
        <v>1051</v>
      </c>
      <c r="G250" s="92">
        <v>41487</v>
      </c>
      <c r="H250" s="84" t="s">
        <v>402</v>
      </c>
      <c r="I250" s="84" t="s">
        <v>391</v>
      </c>
      <c r="J250" s="84" t="s">
        <v>392</v>
      </c>
      <c r="K250" s="84">
        <v>2392</v>
      </c>
      <c r="L250" s="84" t="s">
        <v>366</v>
      </c>
      <c r="M250" s="92">
        <v>41579</v>
      </c>
      <c r="N250" s="84" t="s">
        <v>290</v>
      </c>
      <c r="O250" s="84" t="s">
        <v>394</v>
      </c>
      <c r="P250" s="84" t="s">
        <v>503</v>
      </c>
      <c r="Q250" s="84" t="s">
        <v>1052</v>
      </c>
      <c r="R250" s="84" t="s">
        <v>1053</v>
      </c>
      <c r="S250" s="84" t="s">
        <v>371</v>
      </c>
      <c r="T250" s="84">
        <v>1</v>
      </c>
      <c r="U250" s="90">
        <v>33415.78</v>
      </c>
      <c r="V250" s="84">
        <v>29736.83</v>
      </c>
      <c r="W250" s="84">
        <v>3678.9500000000003</v>
      </c>
      <c r="X250" s="91" t="s">
        <v>290</v>
      </c>
      <c r="Y250" s="89">
        <f t="shared" si="15"/>
        <v>33415.78</v>
      </c>
      <c r="Z250" s="84">
        <f t="shared" si="16"/>
        <v>2013</v>
      </c>
      <c r="AA250" s="92">
        <f t="shared" si="17"/>
        <v>41579</v>
      </c>
      <c r="AB250" s="89">
        <f t="shared" si="18"/>
        <v>33415.78</v>
      </c>
      <c r="AC250" s="84" t="str">
        <f t="shared" si="19"/>
        <v>39201</v>
      </c>
    </row>
    <row r="251" spans="1:29" x14ac:dyDescent="0.15">
      <c r="A251" s="84" t="s">
        <v>2370</v>
      </c>
      <c r="B251" s="84">
        <v>303696183</v>
      </c>
      <c r="C251" s="84" t="s">
        <v>399</v>
      </c>
      <c r="D251" s="84" t="s">
        <v>387</v>
      </c>
      <c r="E251" s="84" t="s">
        <v>388</v>
      </c>
      <c r="F251" s="84" t="s">
        <v>2371</v>
      </c>
      <c r="G251" s="92">
        <v>42186</v>
      </c>
      <c r="H251" s="84" t="s">
        <v>402</v>
      </c>
      <c r="I251" s="84" t="s">
        <v>391</v>
      </c>
      <c r="J251" s="84" t="s">
        <v>392</v>
      </c>
      <c r="K251" s="84">
        <v>2392</v>
      </c>
      <c r="L251" s="84" t="s">
        <v>366</v>
      </c>
      <c r="M251" s="92">
        <v>42309</v>
      </c>
      <c r="N251" s="84" t="s">
        <v>2372</v>
      </c>
      <c r="O251" s="84" t="s">
        <v>394</v>
      </c>
      <c r="P251" s="84" t="s">
        <v>575</v>
      </c>
      <c r="Q251" s="84" t="s">
        <v>2371</v>
      </c>
      <c r="R251" s="84" t="s">
        <v>2373</v>
      </c>
      <c r="S251" s="84" t="s">
        <v>371</v>
      </c>
      <c r="T251" s="84">
        <v>1</v>
      </c>
      <c r="U251" s="90">
        <v>33460.81</v>
      </c>
      <c r="V251" s="84">
        <v>29762.38</v>
      </c>
      <c r="W251" s="84">
        <v>3698.4300000000003</v>
      </c>
      <c r="X251" s="91" t="s">
        <v>2370</v>
      </c>
      <c r="Y251" s="89">
        <f t="shared" si="15"/>
        <v>33460.81</v>
      </c>
      <c r="Z251" s="84">
        <f t="shared" si="16"/>
        <v>2015</v>
      </c>
      <c r="AA251" s="92">
        <f t="shared" si="17"/>
        <v>42309</v>
      </c>
      <c r="AB251" s="89">
        <f t="shared" si="18"/>
        <v>33460.81</v>
      </c>
      <c r="AC251" s="84" t="str">
        <f t="shared" si="19"/>
        <v>39201</v>
      </c>
    </row>
    <row r="252" spans="1:29" x14ac:dyDescent="0.15">
      <c r="A252" s="84" t="s">
        <v>210</v>
      </c>
      <c r="B252" s="84">
        <v>39457896</v>
      </c>
      <c r="C252" s="84" t="s">
        <v>475</v>
      </c>
      <c r="D252" s="84" t="s">
        <v>476</v>
      </c>
      <c r="E252" s="84" t="s">
        <v>499</v>
      </c>
      <c r="F252" s="84" t="s">
        <v>1042</v>
      </c>
      <c r="G252" s="92">
        <v>41306</v>
      </c>
      <c r="H252" s="84" t="s">
        <v>478</v>
      </c>
      <c r="I252" s="84" t="s">
        <v>501</v>
      </c>
      <c r="J252" s="84" t="s">
        <v>480</v>
      </c>
      <c r="K252" s="84">
        <v>2392</v>
      </c>
      <c r="L252" s="84" t="s">
        <v>366</v>
      </c>
      <c r="M252" s="92">
        <v>41306</v>
      </c>
      <c r="N252" s="84" t="s">
        <v>210</v>
      </c>
      <c r="O252" s="84" t="s">
        <v>502</v>
      </c>
      <c r="P252" s="84" t="s">
        <v>503</v>
      </c>
      <c r="Q252" s="84" t="s">
        <v>1043</v>
      </c>
      <c r="R252" s="84" t="s">
        <v>1044</v>
      </c>
      <c r="S252" s="84" t="s">
        <v>371</v>
      </c>
      <c r="T252" s="84">
        <v>1</v>
      </c>
      <c r="U252" s="90">
        <v>33533.94</v>
      </c>
      <c r="V252" s="84">
        <v>23885.87</v>
      </c>
      <c r="W252" s="84">
        <v>9648.07</v>
      </c>
      <c r="X252" s="91" t="s">
        <v>210</v>
      </c>
      <c r="Y252" s="89">
        <f t="shared" si="15"/>
        <v>33533.94</v>
      </c>
      <c r="Z252" s="84">
        <f t="shared" si="16"/>
        <v>2013</v>
      </c>
      <c r="AA252" s="92">
        <f t="shared" si="17"/>
        <v>41306</v>
      </c>
      <c r="AB252" s="89">
        <f t="shared" si="18"/>
        <v>33533.94</v>
      </c>
      <c r="AC252" s="84" t="str">
        <f t="shared" si="19"/>
        <v>39202</v>
      </c>
    </row>
    <row r="253" spans="1:29" x14ac:dyDescent="0.15">
      <c r="A253" s="84" t="s">
        <v>219</v>
      </c>
      <c r="B253" s="84">
        <v>39461731</v>
      </c>
      <c r="C253" s="84" t="s">
        <v>475</v>
      </c>
      <c r="D253" s="84" t="s">
        <v>476</v>
      </c>
      <c r="E253" s="84" t="s">
        <v>499</v>
      </c>
      <c r="F253" s="84" t="s">
        <v>1417</v>
      </c>
      <c r="G253" s="92">
        <v>41306</v>
      </c>
      <c r="H253" s="84" t="s">
        <v>478</v>
      </c>
      <c r="I253" s="84" t="s">
        <v>501</v>
      </c>
      <c r="J253" s="84" t="s">
        <v>480</v>
      </c>
      <c r="K253" s="84">
        <v>2392</v>
      </c>
      <c r="L253" s="84" t="s">
        <v>366</v>
      </c>
      <c r="M253" s="92">
        <v>41306</v>
      </c>
      <c r="N253" s="84" t="s">
        <v>219</v>
      </c>
      <c r="O253" s="84" t="s">
        <v>502</v>
      </c>
      <c r="P253" s="84" t="s">
        <v>503</v>
      </c>
      <c r="Q253" s="84" t="s">
        <v>1418</v>
      </c>
      <c r="R253" s="84" t="s">
        <v>1419</v>
      </c>
      <c r="S253" s="84" t="s">
        <v>371</v>
      </c>
      <c r="T253" s="84">
        <v>1</v>
      </c>
      <c r="U253" s="90">
        <v>33533.94</v>
      </c>
      <c r="V253" s="84">
        <v>23885.87</v>
      </c>
      <c r="W253" s="84">
        <v>9648.07</v>
      </c>
      <c r="X253" s="91" t="s">
        <v>219</v>
      </c>
      <c r="Y253" s="89">
        <f t="shared" si="15"/>
        <v>33533.94</v>
      </c>
      <c r="Z253" s="84">
        <f t="shared" si="16"/>
        <v>2013</v>
      </c>
      <c r="AA253" s="92">
        <f t="shared" si="17"/>
        <v>41306</v>
      </c>
      <c r="AB253" s="89">
        <f t="shared" si="18"/>
        <v>33533.94</v>
      </c>
      <c r="AC253" s="84" t="str">
        <f t="shared" si="19"/>
        <v>39202</v>
      </c>
    </row>
    <row r="254" spans="1:29" x14ac:dyDescent="0.15">
      <c r="A254" s="84" t="s">
        <v>212</v>
      </c>
      <c r="B254" s="84">
        <v>39461716</v>
      </c>
      <c r="C254" s="84" t="s">
        <v>475</v>
      </c>
      <c r="D254" s="84" t="s">
        <v>476</v>
      </c>
      <c r="E254" s="84" t="s">
        <v>499</v>
      </c>
      <c r="F254" s="84" t="s">
        <v>2247</v>
      </c>
      <c r="G254" s="92">
        <v>41306</v>
      </c>
      <c r="H254" s="84" t="s">
        <v>478</v>
      </c>
      <c r="I254" s="84" t="s">
        <v>501</v>
      </c>
      <c r="J254" s="84" t="s">
        <v>480</v>
      </c>
      <c r="K254" s="84">
        <v>2392</v>
      </c>
      <c r="L254" s="84" t="s">
        <v>366</v>
      </c>
      <c r="M254" s="92">
        <v>41306</v>
      </c>
      <c r="N254" s="84" t="s">
        <v>212</v>
      </c>
      <c r="O254" s="84" t="s">
        <v>502</v>
      </c>
      <c r="P254" s="84" t="s">
        <v>503</v>
      </c>
      <c r="Q254" s="84" t="s">
        <v>2248</v>
      </c>
      <c r="R254" s="84" t="s">
        <v>2249</v>
      </c>
      <c r="S254" s="84" t="s">
        <v>371</v>
      </c>
      <c r="T254" s="84">
        <v>1</v>
      </c>
      <c r="U254" s="90">
        <v>33533.94</v>
      </c>
      <c r="V254" s="84">
        <v>23885.87</v>
      </c>
      <c r="W254" s="84">
        <v>9648.07</v>
      </c>
      <c r="X254" s="91" t="s">
        <v>212</v>
      </c>
      <c r="Y254" s="89">
        <f t="shared" si="15"/>
        <v>33533.94</v>
      </c>
      <c r="Z254" s="84">
        <f t="shared" si="16"/>
        <v>2013</v>
      </c>
      <c r="AA254" s="92">
        <f t="shared" si="17"/>
        <v>41306</v>
      </c>
      <c r="AB254" s="89">
        <f t="shared" si="18"/>
        <v>33533.94</v>
      </c>
      <c r="AC254" s="84" t="str">
        <f t="shared" si="19"/>
        <v>39202</v>
      </c>
    </row>
    <row r="255" spans="1:29" x14ac:dyDescent="0.15">
      <c r="A255" s="84" t="s">
        <v>1714</v>
      </c>
      <c r="B255" s="84">
        <v>27173534</v>
      </c>
      <c r="C255" s="84" t="s">
        <v>881</v>
      </c>
      <c r="D255" s="84" t="s">
        <v>882</v>
      </c>
      <c r="E255" s="84" t="s">
        <v>883</v>
      </c>
      <c r="F255" s="84" t="s">
        <v>1715</v>
      </c>
      <c r="G255" s="92">
        <v>40515</v>
      </c>
      <c r="H255" s="84" t="s">
        <v>885</v>
      </c>
      <c r="I255" s="84" t="s">
        <v>886</v>
      </c>
      <c r="J255" s="84" t="s">
        <v>887</v>
      </c>
      <c r="K255" s="84">
        <v>2392</v>
      </c>
      <c r="L255" s="84" t="s">
        <v>366</v>
      </c>
      <c r="M255" s="92">
        <v>40513</v>
      </c>
      <c r="N255" s="84" t="s">
        <v>1716</v>
      </c>
      <c r="O255" s="84" t="s">
        <v>889</v>
      </c>
      <c r="P255" s="84" t="s">
        <v>369</v>
      </c>
      <c r="Q255" s="84" t="s">
        <v>1717</v>
      </c>
      <c r="R255" s="84" t="s">
        <v>1718</v>
      </c>
      <c r="S255" s="84" t="s">
        <v>371</v>
      </c>
      <c r="T255" s="84">
        <v>1</v>
      </c>
      <c r="U255" s="90">
        <v>33558.660000000003</v>
      </c>
      <c r="V255" s="84">
        <v>29867.21</v>
      </c>
      <c r="W255" s="84">
        <v>3691.4500000000003</v>
      </c>
      <c r="X255" s="91" t="s">
        <v>1714</v>
      </c>
      <c r="Y255" s="89">
        <f t="shared" si="15"/>
        <v>33558.660000000003</v>
      </c>
      <c r="Z255" s="84">
        <f t="shared" si="16"/>
        <v>2010</v>
      </c>
      <c r="AA255" s="92">
        <f t="shared" si="17"/>
        <v>40513</v>
      </c>
      <c r="AB255" s="89">
        <f t="shared" si="18"/>
        <v>33558.660000000003</v>
      </c>
      <c r="AC255" s="84" t="str">
        <f t="shared" si="19"/>
        <v>39202</v>
      </c>
    </row>
    <row r="256" spans="1:29" x14ac:dyDescent="0.15">
      <c r="A256" s="84" t="s">
        <v>191</v>
      </c>
      <c r="B256" s="84">
        <v>26435061</v>
      </c>
      <c r="C256" s="84" t="s">
        <v>422</v>
      </c>
      <c r="D256" s="84" t="s">
        <v>423</v>
      </c>
      <c r="E256" s="84" t="s">
        <v>521</v>
      </c>
      <c r="F256" s="84" t="s">
        <v>2967</v>
      </c>
      <c r="G256" s="92">
        <v>40330</v>
      </c>
      <c r="H256" s="84" t="s">
        <v>425</v>
      </c>
      <c r="I256" s="84" t="s">
        <v>523</v>
      </c>
      <c r="J256" s="84" t="s">
        <v>427</v>
      </c>
      <c r="K256" s="84">
        <v>2392</v>
      </c>
      <c r="L256" s="84" t="s">
        <v>366</v>
      </c>
      <c r="M256" s="92">
        <v>40330</v>
      </c>
      <c r="N256" s="84" t="s">
        <v>2968</v>
      </c>
      <c r="O256" s="84" t="s">
        <v>524</v>
      </c>
      <c r="P256" s="84" t="s">
        <v>369</v>
      </c>
      <c r="Q256" s="84" t="s">
        <v>2969</v>
      </c>
      <c r="R256" s="84" t="s">
        <v>2970</v>
      </c>
      <c r="S256" s="84" t="s">
        <v>371</v>
      </c>
      <c r="T256" s="84">
        <v>1</v>
      </c>
      <c r="U256" s="90">
        <v>33600.94</v>
      </c>
      <c r="V256" s="84">
        <v>22635.52</v>
      </c>
      <c r="W256" s="84">
        <v>10965.42</v>
      </c>
      <c r="X256" s="91" t="s">
        <v>191</v>
      </c>
      <c r="Y256" s="89">
        <f t="shared" si="15"/>
        <v>33600.94</v>
      </c>
      <c r="Z256" s="84">
        <f t="shared" si="16"/>
        <v>2010</v>
      </c>
      <c r="AA256" s="92">
        <f t="shared" si="17"/>
        <v>40330</v>
      </c>
      <c r="AB256" s="89">
        <f t="shared" si="18"/>
        <v>33600.94</v>
      </c>
      <c r="AC256" s="84" t="str">
        <f t="shared" si="19"/>
        <v>39201</v>
      </c>
    </row>
    <row r="257" spans="1:29" x14ac:dyDescent="0.15">
      <c r="A257" s="84" t="s">
        <v>3440</v>
      </c>
      <c r="B257" s="84">
        <v>122669136</v>
      </c>
      <c r="C257" s="84" t="s">
        <v>399</v>
      </c>
      <c r="D257" s="84" t="s">
        <v>387</v>
      </c>
      <c r="E257" s="84" t="s">
        <v>388</v>
      </c>
      <c r="F257" s="84" t="s">
        <v>3441</v>
      </c>
      <c r="G257" s="92">
        <v>42440</v>
      </c>
      <c r="H257" s="84" t="s">
        <v>402</v>
      </c>
      <c r="I257" s="84" t="s">
        <v>391</v>
      </c>
      <c r="J257" s="84" t="s">
        <v>392</v>
      </c>
      <c r="K257" s="84">
        <v>2392</v>
      </c>
      <c r="L257" s="84" t="s">
        <v>366</v>
      </c>
      <c r="M257" s="92">
        <v>42430</v>
      </c>
      <c r="N257" s="84" t="s">
        <v>3442</v>
      </c>
      <c r="O257" s="84" t="s">
        <v>394</v>
      </c>
      <c r="P257" s="84" t="s">
        <v>612</v>
      </c>
      <c r="Q257" s="84" t="s">
        <v>3443</v>
      </c>
      <c r="R257" s="84" t="s">
        <v>3444</v>
      </c>
      <c r="S257" s="84" t="s">
        <v>371</v>
      </c>
      <c r="T257" s="84">
        <v>1</v>
      </c>
      <c r="U257" s="90">
        <v>33695.39</v>
      </c>
      <c r="V257" s="84">
        <v>29930.3</v>
      </c>
      <c r="W257" s="84">
        <v>3765.09</v>
      </c>
      <c r="X257" s="91" t="s">
        <v>3440</v>
      </c>
      <c r="Y257" s="89">
        <f t="shared" si="15"/>
        <v>33695.39</v>
      </c>
      <c r="Z257" s="84">
        <f t="shared" si="16"/>
        <v>2016</v>
      </c>
      <c r="AA257" s="92">
        <f t="shared" si="17"/>
        <v>42430</v>
      </c>
      <c r="AB257" s="89">
        <f t="shared" si="18"/>
        <v>33695.39</v>
      </c>
      <c r="AC257" s="84" t="str">
        <f t="shared" si="19"/>
        <v>39201</v>
      </c>
    </row>
    <row r="258" spans="1:29" x14ac:dyDescent="0.15">
      <c r="A258" s="84" t="s">
        <v>2165</v>
      </c>
      <c r="B258" s="84">
        <v>27173529</v>
      </c>
      <c r="C258" s="84" t="s">
        <v>881</v>
      </c>
      <c r="D258" s="84" t="s">
        <v>882</v>
      </c>
      <c r="E258" s="84" t="s">
        <v>883</v>
      </c>
      <c r="F258" s="84" t="s">
        <v>1715</v>
      </c>
      <c r="G258" s="92">
        <v>40515</v>
      </c>
      <c r="H258" s="84" t="s">
        <v>885</v>
      </c>
      <c r="I258" s="84" t="s">
        <v>886</v>
      </c>
      <c r="J258" s="84" t="s">
        <v>887</v>
      </c>
      <c r="K258" s="84">
        <v>2392</v>
      </c>
      <c r="L258" s="84" t="s">
        <v>366</v>
      </c>
      <c r="M258" s="92">
        <v>40513</v>
      </c>
      <c r="N258" s="84" t="s">
        <v>2166</v>
      </c>
      <c r="O258" s="84" t="s">
        <v>889</v>
      </c>
      <c r="P258" s="84" t="s">
        <v>369</v>
      </c>
      <c r="Q258" s="84" t="s">
        <v>2167</v>
      </c>
      <c r="R258" s="84" t="s">
        <v>2168</v>
      </c>
      <c r="S258" s="84" t="s">
        <v>371</v>
      </c>
      <c r="T258" s="84">
        <v>1</v>
      </c>
      <c r="U258" s="90">
        <v>33727.57</v>
      </c>
      <c r="V258" s="84">
        <v>30017.54</v>
      </c>
      <c r="W258" s="84">
        <v>3710.03</v>
      </c>
      <c r="X258" s="91" t="s">
        <v>2165</v>
      </c>
      <c r="Y258" s="89">
        <f t="shared" ref="Y258:Y321" si="20">+U258</f>
        <v>33727.57</v>
      </c>
      <c r="Z258" s="84">
        <f t="shared" ref="Z258:Z321" si="21">+YEAR(AA258)</f>
        <v>2010</v>
      </c>
      <c r="AA258" s="92">
        <f t="shared" ref="AA258:AA321" si="22">+M258</f>
        <v>40513</v>
      </c>
      <c r="AB258" s="89">
        <f t="shared" si="18"/>
        <v>33727.57</v>
      </c>
      <c r="AC258" s="84" t="str">
        <f t="shared" si="19"/>
        <v>39202</v>
      </c>
    </row>
    <row r="259" spans="1:29" x14ac:dyDescent="0.15">
      <c r="A259" s="84" t="s">
        <v>245</v>
      </c>
      <c r="B259" s="84">
        <v>27173524</v>
      </c>
      <c r="C259" s="84" t="s">
        <v>475</v>
      </c>
      <c r="D259" s="84" t="s">
        <v>476</v>
      </c>
      <c r="E259" s="84" t="s">
        <v>477</v>
      </c>
      <c r="F259" s="84" t="s">
        <v>908</v>
      </c>
      <c r="G259" s="92">
        <v>40360</v>
      </c>
      <c r="H259" s="84" t="s">
        <v>478</v>
      </c>
      <c r="I259" s="84" t="s">
        <v>479</v>
      </c>
      <c r="J259" s="84" t="s">
        <v>480</v>
      </c>
      <c r="K259" s="84">
        <v>2392</v>
      </c>
      <c r="L259" s="84" t="s">
        <v>366</v>
      </c>
      <c r="M259" s="92">
        <v>40360</v>
      </c>
      <c r="N259" s="84" t="s">
        <v>909</v>
      </c>
      <c r="O259" s="84" t="s">
        <v>482</v>
      </c>
      <c r="P259" s="84" t="s">
        <v>369</v>
      </c>
      <c r="Q259" s="84" t="s">
        <v>910</v>
      </c>
      <c r="R259" s="84" t="s">
        <v>911</v>
      </c>
      <c r="S259" s="84" t="s">
        <v>371</v>
      </c>
      <c r="T259" s="84">
        <v>1</v>
      </c>
      <c r="U259" s="90">
        <v>33784.54</v>
      </c>
      <c r="V259" s="84">
        <v>28817.96</v>
      </c>
      <c r="W259" s="84">
        <v>4966.58</v>
      </c>
      <c r="X259" s="91" t="s">
        <v>245</v>
      </c>
      <c r="Y259" s="89">
        <f t="shared" si="20"/>
        <v>33784.54</v>
      </c>
      <c r="Z259" s="84">
        <f t="shared" si="21"/>
        <v>2010</v>
      </c>
      <c r="AA259" s="92">
        <f t="shared" si="22"/>
        <v>40360</v>
      </c>
      <c r="AB259" s="89">
        <f t="shared" ref="AB259:AB322" si="23">+Y259</f>
        <v>33784.54</v>
      </c>
      <c r="AC259" s="84" t="str">
        <f t="shared" ref="AC259:AC322" si="24">LEFT(O259,5)</f>
        <v>39201</v>
      </c>
    </row>
    <row r="260" spans="1:29" x14ac:dyDescent="0.15">
      <c r="A260" s="84" t="s">
        <v>227</v>
      </c>
      <c r="B260" s="84">
        <v>26435056</v>
      </c>
      <c r="C260" s="84" t="s">
        <v>399</v>
      </c>
      <c r="D260" s="84" t="s">
        <v>387</v>
      </c>
      <c r="E260" s="84" t="s">
        <v>388</v>
      </c>
      <c r="F260" s="84" t="s">
        <v>1396</v>
      </c>
      <c r="G260" s="92">
        <v>40330</v>
      </c>
      <c r="H260" s="84" t="s">
        <v>402</v>
      </c>
      <c r="I260" s="84" t="s">
        <v>391</v>
      </c>
      <c r="J260" s="84" t="s">
        <v>392</v>
      </c>
      <c r="K260" s="84">
        <v>2392</v>
      </c>
      <c r="L260" s="84" t="s">
        <v>366</v>
      </c>
      <c r="M260" s="92">
        <v>40330</v>
      </c>
      <c r="N260" s="84" t="s">
        <v>1397</v>
      </c>
      <c r="O260" s="84" t="s">
        <v>394</v>
      </c>
      <c r="P260" s="84" t="s">
        <v>369</v>
      </c>
      <c r="Q260" s="84" t="s">
        <v>1398</v>
      </c>
      <c r="R260" s="84" t="s">
        <v>1399</v>
      </c>
      <c r="S260" s="84" t="s">
        <v>371</v>
      </c>
      <c r="T260" s="84">
        <v>1</v>
      </c>
      <c r="U260" s="90">
        <v>33878.31</v>
      </c>
      <c r="V260" s="84">
        <v>30151.59</v>
      </c>
      <c r="W260" s="84">
        <v>3726.7200000000003</v>
      </c>
      <c r="X260" s="91" t="s">
        <v>227</v>
      </c>
      <c r="Y260" s="89">
        <f t="shared" si="20"/>
        <v>33878.31</v>
      </c>
      <c r="Z260" s="84">
        <f t="shared" si="21"/>
        <v>2010</v>
      </c>
      <c r="AA260" s="92">
        <f t="shared" si="22"/>
        <v>40330</v>
      </c>
      <c r="AB260" s="89">
        <f t="shared" si="23"/>
        <v>33878.31</v>
      </c>
      <c r="AC260" s="84" t="str">
        <f t="shared" si="24"/>
        <v>39201</v>
      </c>
    </row>
    <row r="261" spans="1:29" x14ac:dyDescent="0.15">
      <c r="A261" s="84" t="s">
        <v>235</v>
      </c>
      <c r="B261" s="84">
        <v>203714623</v>
      </c>
      <c r="C261" s="84" t="s">
        <v>399</v>
      </c>
      <c r="D261" s="84" t="s">
        <v>387</v>
      </c>
      <c r="E261" s="84" t="s">
        <v>747</v>
      </c>
      <c r="F261" s="84" t="s">
        <v>434</v>
      </c>
      <c r="G261" s="92">
        <v>39083</v>
      </c>
      <c r="H261" s="84" t="s">
        <v>402</v>
      </c>
      <c r="I261" s="84" t="s">
        <v>748</v>
      </c>
      <c r="J261" s="84" t="s">
        <v>392</v>
      </c>
      <c r="K261" s="84">
        <v>2392</v>
      </c>
      <c r="L261" s="84" t="s">
        <v>366</v>
      </c>
      <c r="M261" s="92">
        <v>39203</v>
      </c>
      <c r="N261" s="84" t="s">
        <v>3478</v>
      </c>
      <c r="O261" s="84" t="s">
        <v>750</v>
      </c>
      <c r="P261" s="84" t="s">
        <v>963</v>
      </c>
      <c r="Q261" s="84" t="s">
        <v>3479</v>
      </c>
      <c r="R261" s="84" t="s">
        <v>3480</v>
      </c>
      <c r="S261" s="84" t="s">
        <v>371</v>
      </c>
      <c r="T261" s="84">
        <v>1</v>
      </c>
      <c r="U261" s="90">
        <v>33905.340000000004</v>
      </c>
      <c r="V261" s="84">
        <v>28557.62</v>
      </c>
      <c r="W261" s="84">
        <v>5347.72</v>
      </c>
      <c r="X261" s="91" t="s">
        <v>235</v>
      </c>
      <c r="Y261" s="89">
        <f t="shared" si="20"/>
        <v>33905.340000000004</v>
      </c>
      <c r="Z261" s="84">
        <f t="shared" si="21"/>
        <v>2007</v>
      </c>
      <c r="AA261" s="92">
        <f t="shared" si="22"/>
        <v>39203</v>
      </c>
      <c r="AB261" s="89">
        <f t="shared" si="23"/>
        <v>33905.340000000004</v>
      </c>
      <c r="AC261" s="84" t="str">
        <f t="shared" si="24"/>
        <v>39202</v>
      </c>
    </row>
    <row r="262" spans="1:29" x14ac:dyDescent="0.15">
      <c r="A262" s="84" t="s">
        <v>3023</v>
      </c>
      <c r="B262" s="84">
        <v>114642750</v>
      </c>
      <c r="C262" s="84" t="s">
        <v>609</v>
      </c>
      <c r="D262" s="84" t="s">
        <v>542</v>
      </c>
      <c r="E262" s="84" t="s">
        <v>959</v>
      </c>
      <c r="F262" s="84" t="s">
        <v>558</v>
      </c>
      <c r="G262" s="92">
        <v>42188</v>
      </c>
      <c r="H262" s="84" t="s">
        <v>610</v>
      </c>
      <c r="I262" s="84" t="s">
        <v>960</v>
      </c>
      <c r="J262" s="84" t="s">
        <v>547</v>
      </c>
      <c r="K262" s="84">
        <v>2392</v>
      </c>
      <c r="L262" s="84" t="s">
        <v>366</v>
      </c>
      <c r="M262" s="92">
        <v>42186</v>
      </c>
      <c r="N262" s="84" t="s">
        <v>3024</v>
      </c>
      <c r="O262" s="84" t="s">
        <v>962</v>
      </c>
      <c r="P262" s="84" t="s">
        <v>575</v>
      </c>
      <c r="Q262" s="84" t="s">
        <v>3025</v>
      </c>
      <c r="R262" s="84" t="s">
        <v>3026</v>
      </c>
      <c r="S262" s="84" t="s">
        <v>371</v>
      </c>
      <c r="T262" s="84">
        <v>1</v>
      </c>
      <c r="U262" s="90">
        <v>34092.379999999997</v>
      </c>
      <c r="V262" s="84">
        <v>46162.63</v>
      </c>
      <c r="W262" s="84">
        <v>-12070.25</v>
      </c>
      <c r="X262" s="91" t="s">
        <v>3023</v>
      </c>
      <c r="Y262" s="89">
        <f t="shared" si="20"/>
        <v>34092.379999999997</v>
      </c>
      <c r="Z262" s="84">
        <f t="shared" si="21"/>
        <v>2015</v>
      </c>
      <c r="AA262" s="92">
        <f t="shared" si="22"/>
        <v>42186</v>
      </c>
      <c r="AB262" s="89">
        <f t="shared" si="23"/>
        <v>34092.379999999997</v>
      </c>
      <c r="AC262" s="84" t="str">
        <f t="shared" si="24"/>
        <v>39201</v>
      </c>
    </row>
    <row r="263" spans="1:29" x14ac:dyDescent="0.15">
      <c r="A263" s="84" t="s">
        <v>2304</v>
      </c>
      <c r="B263" s="84">
        <v>122669063</v>
      </c>
      <c r="C263" s="84" t="s">
        <v>463</v>
      </c>
      <c r="D263" s="84" t="s">
        <v>464</v>
      </c>
      <c r="E263" s="84" t="s">
        <v>584</v>
      </c>
      <c r="F263" s="84" t="s">
        <v>2305</v>
      </c>
      <c r="G263" s="92">
        <v>42423</v>
      </c>
      <c r="H263" s="84" t="s">
        <v>467</v>
      </c>
      <c r="I263" s="84" t="s">
        <v>585</v>
      </c>
      <c r="J263" s="84" t="s">
        <v>469</v>
      </c>
      <c r="K263" s="84">
        <v>2392</v>
      </c>
      <c r="L263" s="84" t="s">
        <v>366</v>
      </c>
      <c r="M263" s="92">
        <v>42401</v>
      </c>
      <c r="N263" s="84" t="s">
        <v>2306</v>
      </c>
      <c r="O263" s="84" t="s">
        <v>587</v>
      </c>
      <c r="P263" s="84" t="s">
        <v>612</v>
      </c>
      <c r="Q263" s="84" t="s">
        <v>2305</v>
      </c>
      <c r="R263" s="84" t="s">
        <v>2307</v>
      </c>
      <c r="S263" s="84" t="s">
        <v>371</v>
      </c>
      <c r="T263" s="84">
        <v>1</v>
      </c>
      <c r="U263" s="90">
        <v>34092.57</v>
      </c>
      <c r="V263" s="84">
        <v>16329.28</v>
      </c>
      <c r="W263" s="84">
        <v>17763.29</v>
      </c>
      <c r="X263" s="91" t="s">
        <v>2304</v>
      </c>
      <c r="Y263" s="89">
        <f t="shared" si="20"/>
        <v>34092.57</v>
      </c>
      <c r="Z263" s="84">
        <f t="shared" si="21"/>
        <v>2016</v>
      </c>
      <c r="AA263" s="92">
        <f t="shared" si="22"/>
        <v>42401</v>
      </c>
      <c r="AB263" s="89">
        <f t="shared" si="23"/>
        <v>34092.57</v>
      </c>
      <c r="AC263" s="84" t="str">
        <f t="shared" si="24"/>
        <v>39201</v>
      </c>
    </row>
    <row r="264" spans="1:29" x14ac:dyDescent="0.15">
      <c r="A264" s="84" t="s">
        <v>1832</v>
      </c>
      <c r="B264" s="84">
        <v>42711895</v>
      </c>
      <c r="C264" s="84" t="s">
        <v>442</v>
      </c>
      <c r="D264" s="84" t="s">
        <v>443</v>
      </c>
      <c r="E264" s="84" t="s">
        <v>706</v>
      </c>
      <c r="F264" s="84" t="s">
        <v>1833</v>
      </c>
      <c r="G264" s="92">
        <v>41640</v>
      </c>
      <c r="H264" s="84" t="s">
        <v>446</v>
      </c>
      <c r="I264" s="84" t="s">
        <v>708</v>
      </c>
      <c r="J264" s="84" t="s">
        <v>448</v>
      </c>
      <c r="K264" s="84">
        <v>2392</v>
      </c>
      <c r="L264" s="84" t="s">
        <v>366</v>
      </c>
      <c r="M264" s="92">
        <v>41760</v>
      </c>
      <c r="N264" s="84" t="s">
        <v>1834</v>
      </c>
      <c r="O264" s="84" t="s">
        <v>710</v>
      </c>
      <c r="P264" s="84" t="s">
        <v>555</v>
      </c>
      <c r="Q264" s="84" t="s">
        <v>1835</v>
      </c>
      <c r="R264" s="84" t="s">
        <v>1836</v>
      </c>
      <c r="S264" s="84" t="s">
        <v>371</v>
      </c>
      <c r="T264" s="84">
        <v>1</v>
      </c>
      <c r="U264" s="90">
        <v>34105.379999999997</v>
      </c>
      <c r="V264" s="84">
        <v>17924</v>
      </c>
      <c r="W264" s="84">
        <v>16181.380000000001</v>
      </c>
      <c r="X264" s="91" t="s">
        <v>1832</v>
      </c>
      <c r="Y264" s="89">
        <f t="shared" si="20"/>
        <v>34105.379999999997</v>
      </c>
      <c r="Z264" s="84">
        <f t="shared" si="21"/>
        <v>2014</v>
      </c>
      <c r="AA264" s="92">
        <f t="shared" si="22"/>
        <v>41760</v>
      </c>
      <c r="AB264" s="89">
        <f t="shared" si="23"/>
        <v>34105.379999999997</v>
      </c>
      <c r="AC264" s="84" t="str">
        <f t="shared" si="24"/>
        <v>39202</v>
      </c>
    </row>
    <row r="265" spans="1:29" x14ac:dyDescent="0.15">
      <c r="A265" s="84" t="s">
        <v>1919</v>
      </c>
      <c r="B265" s="84">
        <v>165126954</v>
      </c>
      <c r="C265" s="84" t="s">
        <v>463</v>
      </c>
      <c r="D265" s="84" t="s">
        <v>464</v>
      </c>
      <c r="E265" s="84" t="s">
        <v>584</v>
      </c>
      <c r="F265" s="84" t="s">
        <v>1920</v>
      </c>
      <c r="G265" s="92">
        <v>42802</v>
      </c>
      <c r="H265" s="84" t="s">
        <v>467</v>
      </c>
      <c r="I265" s="84" t="s">
        <v>585</v>
      </c>
      <c r="J265" s="84" t="s">
        <v>469</v>
      </c>
      <c r="K265" s="84">
        <v>2392</v>
      </c>
      <c r="L265" s="84" t="s">
        <v>366</v>
      </c>
      <c r="M265" s="92">
        <v>42795</v>
      </c>
      <c r="N265" s="84" t="s">
        <v>1921</v>
      </c>
      <c r="O265" s="84" t="s">
        <v>587</v>
      </c>
      <c r="P265" s="84" t="s">
        <v>663</v>
      </c>
      <c r="Q265" s="84" t="s">
        <v>1922</v>
      </c>
      <c r="R265" s="84" t="s">
        <v>1923</v>
      </c>
      <c r="S265" s="84" t="s">
        <v>371</v>
      </c>
      <c r="T265" s="84">
        <v>1</v>
      </c>
      <c r="U265" s="90">
        <v>34119.550000000003</v>
      </c>
      <c r="V265" s="84">
        <v>14760.93</v>
      </c>
      <c r="W265" s="84">
        <v>19358.62</v>
      </c>
      <c r="X265" s="91" t="s">
        <v>1919</v>
      </c>
      <c r="Y265" s="89">
        <f t="shared" si="20"/>
        <v>34119.550000000003</v>
      </c>
      <c r="Z265" s="84">
        <f t="shared" si="21"/>
        <v>2017</v>
      </c>
      <c r="AA265" s="92">
        <f t="shared" si="22"/>
        <v>42795</v>
      </c>
      <c r="AB265" s="89">
        <f t="shared" si="23"/>
        <v>34119.550000000003</v>
      </c>
      <c r="AC265" s="84" t="str">
        <f t="shared" si="24"/>
        <v>39201</v>
      </c>
    </row>
    <row r="266" spans="1:29" x14ac:dyDescent="0.15">
      <c r="A266" s="84" t="s">
        <v>3407</v>
      </c>
      <c r="B266" s="84">
        <v>106509296</v>
      </c>
      <c r="C266" s="84" t="s">
        <v>454</v>
      </c>
      <c r="D266" s="84" t="s">
        <v>374</v>
      </c>
      <c r="E266" s="84" t="s">
        <v>1604</v>
      </c>
      <c r="F266" s="84" t="s">
        <v>3408</v>
      </c>
      <c r="G266" s="92">
        <v>42347</v>
      </c>
      <c r="H266" s="84" t="s">
        <v>457</v>
      </c>
      <c r="I266" s="84" t="s">
        <v>1606</v>
      </c>
      <c r="J266" s="84" t="s">
        <v>379</v>
      </c>
      <c r="K266" s="84">
        <v>2392</v>
      </c>
      <c r="L266" s="84" t="s">
        <v>366</v>
      </c>
      <c r="M266" s="92">
        <v>42339</v>
      </c>
      <c r="N266" s="84" t="s">
        <v>3409</v>
      </c>
      <c r="O266" s="84" t="s">
        <v>1608</v>
      </c>
      <c r="P266" s="84" t="s">
        <v>575</v>
      </c>
      <c r="Q266" s="84" t="s">
        <v>3410</v>
      </c>
      <c r="R266" s="84" t="s">
        <v>3411</v>
      </c>
      <c r="S266" s="84" t="s">
        <v>371</v>
      </c>
      <c r="T266" s="84">
        <v>1</v>
      </c>
      <c r="U266" s="90">
        <v>34136.32</v>
      </c>
      <c r="V266" s="84">
        <v>48529.17</v>
      </c>
      <c r="W266" s="84">
        <v>-14392.85</v>
      </c>
      <c r="X266" s="91" t="s">
        <v>3407</v>
      </c>
      <c r="Y266" s="89">
        <f t="shared" si="20"/>
        <v>34136.32</v>
      </c>
      <c r="Z266" s="84">
        <f t="shared" si="21"/>
        <v>2015</v>
      </c>
      <c r="AA266" s="92">
        <f t="shared" si="22"/>
        <v>42339</v>
      </c>
      <c r="AB266" s="89">
        <f t="shared" si="23"/>
        <v>34136.32</v>
      </c>
      <c r="AC266" s="84" t="str">
        <f t="shared" si="24"/>
        <v>39201</v>
      </c>
    </row>
    <row r="267" spans="1:29" x14ac:dyDescent="0.15">
      <c r="A267" s="84" t="s">
        <v>2124</v>
      </c>
      <c r="B267" s="84">
        <v>342597968</v>
      </c>
      <c r="C267" s="84" t="s">
        <v>563</v>
      </c>
      <c r="D267" s="84" t="s">
        <v>443</v>
      </c>
      <c r="E267" s="84" t="s">
        <v>564</v>
      </c>
      <c r="F267" s="84" t="s">
        <v>2125</v>
      </c>
      <c r="G267" s="92">
        <v>44013</v>
      </c>
      <c r="H267" s="84" t="s">
        <v>566</v>
      </c>
      <c r="I267" s="84" t="s">
        <v>567</v>
      </c>
      <c r="J267" s="84" t="s">
        <v>448</v>
      </c>
      <c r="K267" s="84">
        <v>2392</v>
      </c>
      <c r="L267" s="84" t="s">
        <v>810</v>
      </c>
      <c r="M267" s="92">
        <v>44013</v>
      </c>
      <c r="O267" s="84" t="s">
        <v>569</v>
      </c>
      <c r="P267" s="84" t="s">
        <v>770</v>
      </c>
      <c r="Q267" s="84" t="s">
        <v>2125</v>
      </c>
      <c r="R267" s="84" t="s">
        <v>2126</v>
      </c>
      <c r="S267" s="84" t="s">
        <v>371</v>
      </c>
      <c r="T267" s="84">
        <v>6</v>
      </c>
      <c r="U267" s="90">
        <v>34196.47</v>
      </c>
      <c r="V267" s="84">
        <v>2646.65</v>
      </c>
      <c r="W267" s="84">
        <v>31549.82</v>
      </c>
      <c r="X267" s="91" t="s">
        <v>2124</v>
      </c>
      <c r="Y267" s="89">
        <f t="shared" si="20"/>
        <v>34196.47</v>
      </c>
      <c r="Z267" s="84">
        <f t="shared" si="21"/>
        <v>2020</v>
      </c>
      <c r="AA267" s="92">
        <f t="shared" si="22"/>
        <v>44013</v>
      </c>
      <c r="AB267" s="89">
        <f t="shared" si="23"/>
        <v>34196.47</v>
      </c>
      <c r="AC267" s="84" t="str">
        <f t="shared" si="24"/>
        <v>39204</v>
      </c>
    </row>
    <row r="268" spans="1:29" x14ac:dyDescent="0.15">
      <c r="A268" s="84" t="s">
        <v>3470</v>
      </c>
      <c r="B268" s="84">
        <v>165126926</v>
      </c>
      <c r="C268" s="84" t="s">
        <v>463</v>
      </c>
      <c r="D268" s="84" t="s">
        <v>464</v>
      </c>
      <c r="E268" s="84" t="s">
        <v>584</v>
      </c>
      <c r="F268" s="84" t="s">
        <v>558</v>
      </c>
      <c r="G268" s="92">
        <v>42702</v>
      </c>
      <c r="H268" s="84" t="s">
        <v>467</v>
      </c>
      <c r="I268" s="84" t="s">
        <v>585</v>
      </c>
      <c r="J268" s="84" t="s">
        <v>469</v>
      </c>
      <c r="K268" s="84">
        <v>2392</v>
      </c>
      <c r="L268" s="84" t="s">
        <v>366</v>
      </c>
      <c r="M268" s="92">
        <v>42705</v>
      </c>
      <c r="N268" s="84" t="s">
        <v>3471</v>
      </c>
      <c r="O268" s="84" t="s">
        <v>587</v>
      </c>
      <c r="P268" s="84" t="s">
        <v>612</v>
      </c>
      <c r="Q268" s="84" t="s">
        <v>3472</v>
      </c>
      <c r="R268" s="84" t="s">
        <v>3473</v>
      </c>
      <c r="S268" s="84" t="s">
        <v>371</v>
      </c>
      <c r="T268" s="84">
        <v>1</v>
      </c>
      <c r="U268" s="90">
        <v>34311.54</v>
      </c>
      <c r="V268" s="84">
        <v>16434.16</v>
      </c>
      <c r="W268" s="84">
        <v>17877.38</v>
      </c>
      <c r="X268" s="91" t="s">
        <v>3470</v>
      </c>
      <c r="Y268" s="89">
        <f t="shared" si="20"/>
        <v>34311.54</v>
      </c>
      <c r="Z268" s="84">
        <f t="shared" si="21"/>
        <v>2016</v>
      </c>
      <c r="AA268" s="92">
        <f t="shared" si="22"/>
        <v>42705</v>
      </c>
      <c r="AB268" s="89">
        <f t="shared" si="23"/>
        <v>34311.54</v>
      </c>
      <c r="AC268" s="84" t="str">
        <f t="shared" si="24"/>
        <v>39201</v>
      </c>
    </row>
    <row r="269" spans="1:29" x14ac:dyDescent="0.15">
      <c r="A269" s="84" t="s">
        <v>3040</v>
      </c>
      <c r="B269" s="84">
        <v>166701801</v>
      </c>
      <c r="C269" s="84" t="s">
        <v>442</v>
      </c>
      <c r="D269" s="84" t="s">
        <v>443</v>
      </c>
      <c r="E269" s="84" t="s">
        <v>444</v>
      </c>
      <c r="F269" s="84" t="s">
        <v>617</v>
      </c>
      <c r="G269" s="92">
        <v>42774</v>
      </c>
      <c r="H269" s="84" t="s">
        <v>446</v>
      </c>
      <c r="I269" s="84" t="s">
        <v>447</v>
      </c>
      <c r="J269" s="84" t="s">
        <v>448</v>
      </c>
      <c r="K269" s="84">
        <v>2392</v>
      </c>
      <c r="L269" s="84" t="s">
        <v>366</v>
      </c>
      <c r="M269" s="92">
        <v>42795</v>
      </c>
      <c r="N269" s="84" t="s">
        <v>1126</v>
      </c>
      <c r="O269" s="84" t="s">
        <v>450</v>
      </c>
      <c r="P269" s="84" t="s">
        <v>663</v>
      </c>
      <c r="Q269" s="84" t="s">
        <v>3041</v>
      </c>
      <c r="R269" s="84" t="s">
        <v>3042</v>
      </c>
      <c r="S269" s="84" t="s">
        <v>371</v>
      </c>
      <c r="T269" s="84">
        <v>1</v>
      </c>
      <c r="U269" s="90">
        <v>34312.39</v>
      </c>
      <c r="V269" s="84">
        <v>13810.210000000001</v>
      </c>
      <c r="W269" s="84">
        <v>20502.18</v>
      </c>
      <c r="X269" s="91" t="s">
        <v>3040</v>
      </c>
      <c r="Y269" s="89">
        <f t="shared" si="20"/>
        <v>34312.39</v>
      </c>
      <c r="Z269" s="84">
        <f t="shared" si="21"/>
        <v>2017</v>
      </c>
      <c r="AA269" s="92">
        <f t="shared" si="22"/>
        <v>42795</v>
      </c>
      <c r="AB269" s="89">
        <f t="shared" si="23"/>
        <v>34312.39</v>
      </c>
      <c r="AC269" s="84" t="str">
        <f t="shared" si="24"/>
        <v>39201</v>
      </c>
    </row>
    <row r="270" spans="1:29" x14ac:dyDescent="0.15">
      <c r="A270" s="84" t="s">
        <v>1887</v>
      </c>
      <c r="B270" s="84">
        <v>122669163</v>
      </c>
      <c r="C270" s="84" t="s">
        <v>1888</v>
      </c>
      <c r="D270" s="84" t="s">
        <v>360</v>
      </c>
      <c r="E270" s="84" t="s">
        <v>1889</v>
      </c>
      <c r="F270" s="84" t="s">
        <v>1890</v>
      </c>
      <c r="G270" s="92">
        <v>42551</v>
      </c>
      <c r="H270" s="84" t="s">
        <v>1891</v>
      </c>
      <c r="I270" s="84" t="s">
        <v>1892</v>
      </c>
      <c r="J270" s="84" t="s">
        <v>365</v>
      </c>
      <c r="K270" s="84">
        <v>2392</v>
      </c>
      <c r="L270" s="84" t="s">
        <v>366</v>
      </c>
      <c r="M270" s="92">
        <v>42552</v>
      </c>
      <c r="N270" s="84" t="s">
        <v>1893</v>
      </c>
      <c r="O270" s="84" t="s">
        <v>1894</v>
      </c>
      <c r="P270" s="84" t="s">
        <v>612</v>
      </c>
      <c r="Q270" s="84" t="s">
        <v>1895</v>
      </c>
      <c r="R270" s="84" t="s">
        <v>1896</v>
      </c>
      <c r="S270" s="84" t="s">
        <v>371</v>
      </c>
      <c r="T270" s="84">
        <v>1</v>
      </c>
      <c r="U270" s="90">
        <v>34339.96</v>
      </c>
      <c r="V270" s="84">
        <v>26868.420000000002</v>
      </c>
      <c r="W270" s="84">
        <v>7471.54</v>
      </c>
      <c r="X270" s="91" t="s">
        <v>1887</v>
      </c>
      <c r="Y270" s="89">
        <f t="shared" si="20"/>
        <v>34339.96</v>
      </c>
      <c r="Z270" s="84">
        <f t="shared" si="21"/>
        <v>2016</v>
      </c>
      <c r="AA270" s="92">
        <f t="shared" si="22"/>
        <v>42552</v>
      </c>
      <c r="AB270" s="89">
        <f t="shared" si="23"/>
        <v>34339.96</v>
      </c>
      <c r="AC270" s="84" t="str">
        <f t="shared" si="24"/>
        <v>39201</v>
      </c>
    </row>
    <row r="271" spans="1:29" x14ac:dyDescent="0.15">
      <c r="A271" s="84" t="s">
        <v>228</v>
      </c>
      <c r="B271" s="84">
        <v>26435051</v>
      </c>
      <c r="C271" s="84" t="s">
        <v>399</v>
      </c>
      <c r="D271" s="84" t="s">
        <v>387</v>
      </c>
      <c r="E271" s="84" t="s">
        <v>388</v>
      </c>
      <c r="F271" s="84" t="s">
        <v>2963</v>
      </c>
      <c r="G271" s="92">
        <v>40330</v>
      </c>
      <c r="H271" s="84" t="s">
        <v>402</v>
      </c>
      <c r="I271" s="84" t="s">
        <v>391</v>
      </c>
      <c r="J271" s="84" t="s">
        <v>392</v>
      </c>
      <c r="K271" s="84">
        <v>2392</v>
      </c>
      <c r="L271" s="84" t="s">
        <v>366</v>
      </c>
      <c r="M271" s="92">
        <v>40330</v>
      </c>
      <c r="N271" s="84" t="s">
        <v>2964</v>
      </c>
      <c r="O271" s="84" t="s">
        <v>394</v>
      </c>
      <c r="P271" s="84" t="s">
        <v>369</v>
      </c>
      <c r="Q271" s="84" t="s">
        <v>2965</v>
      </c>
      <c r="R271" s="84" t="s">
        <v>2966</v>
      </c>
      <c r="S271" s="84" t="s">
        <v>371</v>
      </c>
      <c r="T271" s="84">
        <v>1</v>
      </c>
      <c r="U271" s="90">
        <v>34503.11</v>
      </c>
      <c r="V271" s="84">
        <v>30707.66</v>
      </c>
      <c r="W271" s="84">
        <v>3795.4500000000003</v>
      </c>
      <c r="X271" s="91" t="s">
        <v>228</v>
      </c>
      <c r="Y271" s="89">
        <f t="shared" si="20"/>
        <v>34503.11</v>
      </c>
      <c r="Z271" s="84">
        <f t="shared" si="21"/>
        <v>2010</v>
      </c>
      <c r="AA271" s="92">
        <f t="shared" si="22"/>
        <v>40330</v>
      </c>
      <c r="AB271" s="89">
        <f t="shared" si="23"/>
        <v>34503.11</v>
      </c>
      <c r="AC271" s="84" t="str">
        <f t="shared" si="24"/>
        <v>39201</v>
      </c>
    </row>
    <row r="272" spans="1:29" x14ac:dyDescent="0.15">
      <c r="A272" s="84" t="s">
        <v>2880</v>
      </c>
      <c r="B272" s="84">
        <v>396419239</v>
      </c>
      <c r="C272" s="84" t="s">
        <v>797</v>
      </c>
      <c r="D272" s="84" t="s">
        <v>798</v>
      </c>
      <c r="E272" s="84" t="s">
        <v>799</v>
      </c>
      <c r="F272" s="84" t="s">
        <v>434</v>
      </c>
      <c r="G272" s="92">
        <v>38353</v>
      </c>
      <c r="H272" s="84" t="s">
        <v>801</v>
      </c>
      <c r="I272" s="84" t="s">
        <v>802</v>
      </c>
      <c r="J272" s="84" t="s">
        <v>803</v>
      </c>
      <c r="K272" s="84">
        <v>2392</v>
      </c>
      <c r="L272" s="84" t="s">
        <v>366</v>
      </c>
      <c r="M272" s="92">
        <v>38353</v>
      </c>
      <c r="N272" s="84" t="s">
        <v>2881</v>
      </c>
      <c r="O272" s="84" t="s">
        <v>805</v>
      </c>
      <c r="P272" s="84" t="s">
        <v>951</v>
      </c>
      <c r="Q272" s="84" t="s">
        <v>2882</v>
      </c>
      <c r="R272" s="84" t="s">
        <v>2883</v>
      </c>
      <c r="S272" s="84" t="s">
        <v>371</v>
      </c>
      <c r="T272" s="84">
        <v>1</v>
      </c>
      <c r="U272" s="90">
        <v>34520.57</v>
      </c>
      <c r="V272" s="84">
        <v>30723.100000000002</v>
      </c>
      <c r="W272" s="84">
        <v>3797.4700000000003</v>
      </c>
      <c r="X272" s="91" t="s">
        <v>2880</v>
      </c>
      <c r="Y272" s="89">
        <f t="shared" si="20"/>
        <v>34520.57</v>
      </c>
      <c r="Z272" s="84">
        <f t="shared" si="21"/>
        <v>2005</v>
      </c>
      <c r="AA272" s="92">
        <f t="shared" si="22"/>
        <v>38353</v>
      </c>
      <c r="AB272" s="89">
        <f t="shared" si="23"/>
        <v>34520.57</v>
      </c>
      <c r="AC272" s="84" t="str">
        <f t="shared" si="24"/>
        <v>39202</v>
      </c>
    </row>
    <row r="273" spans="1:29" x14ac:dyDescent="0.15">
      <c r="A273" s="84" t="s">
        <v>1246</v>
      </c>
      <c r="B273" s="84">
        <v>374569734</v>
      </c>
      <c r="C273" s="84" t="s">
        <v>422</v>
      </c>
      <c r="D273" s="84" t="s">
        <v>423</v>
      </c>
      <c r="E273" s="84" t="s">
        <v>521</v>
      </c>
      <c r="F273" s="84" t="s">
        <v>1247</v>
      </c>
      <c r="G273" s="92">
        <v>43990</v>
      </c>
      <c r="H273" s="84" t="s">
        <v>425</v>
      </c>
      <c r="I273" s="84" t="s">
        <v>523</v>
      </c>
      <c r="J273" s="84" t="s">
        <v>427</v>
      </c>
      <c r="K273" s="84">
        <v>2392</v>
      </c>
      <c r="L273" s="84" t="s">
        <v>366</v>
      </c>
      <c r="M273" s="92">
        <v>43983</v>
      </c>
      <c r="N273" s="84" t="s">
        <v>1248</v>
      </c>
      <c r="O273" s="84" t="s">
        <v>524</v>
      </c>
      <c r="P273" s="84" t="s">
        <v>770</v>
      </c>
      <c r="Q273" s="84" t="s">
        <v>1249</v>
      </c>
      <c r="R273" s="84" t="s">
        <v>1250</v>
      </c>
      <c r="S273" s="84" t="s">
        <v>371</v>
      </c>
      <c r="T273" s="84">
        <v>1</v>
      </c>
      <c r="U273" s="90">
        <v>34543.730000000003</v>
      </c>
      <c r="V273" s="84">
        <v>8454.9600000000009</v>
      </c>
      <c r="W273" s="84">
        <v>26088.77</v>
      </c>
      <c r="X273" s="91" t="s">
        <v>1246</v>
      </c>
      <c r="Y273" s="89">
        <f t="shared" si="20"/>
        <v>34543.730000000003</v>
      </c>
      <c r="Z273" s="84">
        <f t="shared" si="21"/>
        <v>2020</v>
      </c>
      <c r="AA273" s="92">
        <f t="shared" si="22"/>
        <v>43983</v>
      </c>
      <c r="AB273" s="89">
        <f t="shared" si="23"/>
        <v>34543.730000000003</v>
      </c>
      <c r="AC273" s="84" t="str">
        <f t="shared" si="24"/>
        <v>39201</v>
      </c>
    </row>
    <row r="274" spans="1:29" x14ac:dyDescent="0.15">
      <c r="A274" s="84" t="s">
        <v>282</v>
      </c>
      <c r="B274" s="84">
        <v>47098793</v>
      </c>
      <c r="C274" s="84" t="s">
        <v>410</v>
      </c>
      <c r="D274" s="84" t="s">
        <v>411</v>
      </c>
      <c r="E274" s="84" t="s">
        <v>433</v>
      </c>
      <c r="F274" s="84" t="s">
        <v>3390</v>
      </c>
      <c r="G274" s="92">
        <v>41487</v>
      </c>
      <c r="H274" s="84" t="s">
        <v>413</v>
      </c>
      <c r="I274" s="84" t="s">
        <v>435</v>
      </c>
      <c r="J274" s="84" t="s">
        <v>415</v>
      </c>
      <c r="K274" s="84">
        <v>2392</v>
      </c>
      <c r="L274" s="84" t="s">
        <v>366</v>
      </c>
      <c r="M274" s="92">
        <v>41518</v>
      </c>
      <c r="N274" s="84" t="s">
        <v>282</v>
      </c>
      <c r="O274" s="84" t="s">
        <v>437</v>
      </c>
      <c r="P274" s="84" t="s">
        <v>503</v>
      </c>
      <c r="Q274" s="84" t="s">
        <v>3391</v>
      </c>
      <c r="R274" s="84" t="s">
        <v>3392</v>
      </c>
      <c r="S274" s="84" t="s">
        <v>371</v>
      </c>
      <c r="T274" s="84">
        <v>1</v>
      </c>
      <c r="U274" s="90">
        <v>34626.090000000004</v>
      </c>
      <c r="V274" s="84">
        <v>43866.9</v>
      </c>
      <c r="W274" s="84">
        <v>-9240.81</v>
      </c>
      <c r="X274" s="91" t="s">
        <v>282</v>
      </c>
      <c r="Y274" s="89">
        <f t="shared" si="20"/>
        <v>34626.090000000004</v>
      </c>
      <c r="Z274" s="84">
        <f t="shared" si="21"/>
        <v>2013</v>
      </c>
      <c r="AA274" s="92">
        <f t="shared" si="22"/>
        <v>41518</v>
      </c>
      <c r="AB274" s="89">
        <f t="shared" si="23"/>
        <v>34626.090000000004</v>
      </c>
      <c r="AC274" s="84" t="str">
        <f t="shared" si="24"/>
        <v>39201</v>
      </c>
    </row>
    <row r="275" spans="1:29" x14ac:dyDescent="0.15">
      <c r="A275" s="84" t="s">
        <v>642</v>
      </c>
      <c r="B275" s="84">
        <v>140703610</v>
      </c>
      <c r="C275" s="84" t="s">
        <v>475</v>
      </c>
      <c r="D275" s="84" t="s">
        <v>476</v>
      </c>
      <c r="E275" s="84" t="s">
        <v>477</v>
      </c>
      <c r="F275" s="84" t="s">
        <v>558</v>
      </c>
      <c r="G275" s="92">
        <v>42732</v>
      </c>
      <c r="H275" s="84" t="s">
        <v>478</v>
      </c>
      <c r="I275" s="84" t="s">
        <v>479</v>
      </c>
      <c r="J275" s="84" t="s">
        <v>480</v>
      </c>
      <c r="K275" s="84">
        <v>2392</v>
      </c>
      <c r="L275" s="84" t="s">
        <v>366</v>
      </c>
      <c r="M275" s="92">
        <v>42705</v>
      </c>
      <c r="N275" s="84" t="s">
        <v>643</v>
      </c>
      <c r="O275" s="84" t="s">
        <v>482</v>
      </c>
      <c r="P275" s="84" t="s">
        <v>612</v>
      </c>
      <c r="Q275" s="84" t="s">
        <v>644</v>
      </c>
      <c r="R275" s="84" t="s">
        <v>645</v>
      </c>
      <c r="S275" s="84" t="s">
        <v>371</v>
      </c>
      <c r="T275" s="84">
        <v>1</v>
      </c>
      <c r="U275" s="90">
        <v>34745.68</v>
      </c>
      <c r="V275" s="84">
        <v>26073.68</v>
      </c>
      <c r="W275" s="84">
        <v>8672</v>
      </c>
      <c r="X275" s="91" t="s">
        <v>642</v>
      </c>
      <c r="Y275" s="89">
        <f t="shared" si="20"/>
        <v>34745.68</v>
      </c>
      <c r="Z275" s="84">
        <f t="shared" si="21"/>
        <v>2016</v>
      </c>
      <c r="AA275" s="92">
        <f t="shared" si="22"/>
        <v>42705</v>
      </c>
      <c r="AB275" s="89">
        <f t="shared" si="23"/>
        <v>34745.68</v>
      </c>
      <c r="AC275" s="84" t="str">
        <f t="shared" si="24"/>
        <v>39201</v>
      </c>
    </row>
    <row r="276" spans="1:29" x14ac:dyDescent="0.15">
      <c r="A276" s="84" t="s">
        <v>2785</v>
      </c>
      <c r="B276" s="84">
        <v>323941322</v>
      </c>
      <c r="C276" s="84" t="s">
        <v>399</v>
      </c>
      <c r="D276" s="84" t="s">
        <v>387</v>
      </c>
      <c r="E276" s="84" t="s">
        <v>747</v>
      </c>
      <c r="F276" s="84" t="s">
        <v>1549</v>
      </c>
      <c r="G276" s="92">
        <v>43704</v>
      </c>
      <c r="H276" s="84" t="s">
        <v>402</v>
      </c>
      <c r="I276" s="84" t="s">
        <v>748</v>
      </c>
      <c r="J276" s="84" t="s">
        <v>392</v>
      </c>
      <c r="K276" s="84">
        <v>2392</v>
      </c>
      <c r="L276" s="84" t="s">
        <v>366</v>
      </c>
      <c r="M276" s="92">
        <v>43709</v>
      </c>
      <c r="N276" s="84" t="s">
        <v>2786</v>
      </c>
      <c r="O276" s="84" t="s">
        <v>750</v>
      </c>
      <c r="P276" s="84" t="s">
        <v>730</v>
      </c>
      <c r="Q276" s="84" t="s">
        <v>2787</v>
      </c>
      <c r="R276" s="84" t="s">
        <v>2788</v>
      </c>
      <c r="S276" s="84" t="s">
        <v>371</v>
      </c>
      <c r="T276" s="84">
        <v>1</v>
      </c>
      <c r="U276" s="90">
        <v>34808.69</v>
      </c>
      <c r="V276" s="84">
        <v>13149.24</v>
      </c>
      <c r="W276" s="84">
        <v>21659.45</v>
      </c>
      <c r="X276" s="91" t="s">
        <v>2785</v>
      </c>
      <c r="Y276" s="89">
        <f t="shared" si="20"/>
        <v>34808.69</v>
      </c>
      <c r="Z276" s="84">
        <f t="shared" si="21"/>
        <v>2019</v>
      </c>
      <c r="AA276" s="92">
        <f t="shared" si="22"/>
        <v>43709</v>
      </c>
      <c r="AB276" s="89">
        <f t="shared" si="23"/>
        <v>34808.69</v>
      </c>
      <c r="AC276" s="84" t="str">
        <f t="shared" si="24"/>
        <v>39202</v>
      </c>
    </row>
    <row r="277" spans="1:29" x14ac:dyDescent="0.15">
      <c r="A277" s="84" t="s">
        <v>1985</v>
      </c>
      <c r="B277" s="84">
        <v>327345821</v>
      </c>
      <c r="C277" s="84" t="s">
        <v>1986</v>
      </c>
      <c r="D277" s="84" t="s">
        <v>443</v>
      </c>
      <c r="E277" s="84" t="s">
        <v>564</v>
      </c>
      <c r="F277" s="84" t="s">
        <v>1987</v>
      </c>
      <c r="G277" s="92">
        <v>43592</v>
      </c>
      <c r="H277" s="84" t="s">
        <v>1988</v>
      </c>
      <c r="I277" s="84" t="s">
        <v>567</v>
      </c>
      <c r="J277" s="84" t="s">
        <v>448</v>
      </c>
      <c r="K277" s="84">
        <v>2392</v>
      </c>
      <c r="L277" s="84" t="s">
        <v>810</v>
      </c>
      <c r="M277" s="92">
        <v>43891</v>
      </c>
      <c r="O277" s="84" t="s">
        <v>569</v>
      </c>
      <c r="P277" s="84" t="s">
        <v>730</v>
      </c>
      <c r="Q277" s="84" t="s">
        <v>1987</v>
      </c>
      <c r="R277" s="84" t="s">
        <v>1989</v>
      </c>
      <c r="S277" s="84" t="s">
        <v>371</v>
      </c>
      <c r="T277" s="84">
        <v>9</v>
      </c>
      <c r="U277" s="90">
        <v>34811.870000000003</v>
      </c>
      <c r="V277" s="84">
        <v>3871.13</v>
      </c>
      <c r="W277" s="84">
        <v>30940.74</v>
      </c>
      <c r="X277" s="91" t="s">
        <v>1985</v>
      </c>
      <c r="Y277" s="89">
        <f t="shared" si="20"/>
        <v>34811.870000000003</v>
      </c>
      <c r="Z277" s="84">
        <f t="shared" si="21"/>
        <v>2020</v>
      </c>
      <c r="AA277" s="92">
        <f t="shared" si="22"/>
        <v>43891</v>
      </c>
      <c r="AB277" s="89">
        <f t="shared" si="23"/>
        <v>34811.870000000003</v>
      </c>
      <c r="AC277" s="84" t="str">
        <f t="shared" si="24"/>
        <v>39204</v>
      </c>
    </row>
    <row r="278" spans="1:29" x14ac:dyDescent="0.15">
      <c r="A278" s="84" t="s">
        <v>1408</v>
      </c>
      <c r="B278" s="84">
        <v>39457831</v>
      </c>
      <c r="C278" s="84" t="s">
        <v>410</v>
      </c>
      <c r="D278" s="84" t="s">
        <v>411</v>
      </c>
      <c r="E278" s="84" t="s">
        <v>689</v>
      </c>
      <c r="F278" s="84" t="s">
        <v>1409</v>
      </c>
      <c r="G278" s="92">
        <v>41306</v>
      </c>
      <c r="H278" s="84" t="s">
        <v>413</v>
      </c>
      <c r="I278" s="84" t="s">
        <v>691</v>
      </c>
      <c r="J278" s="84" t="s">
        <v>415</v>
      </c>
      <c r="K278" s="84">
        <v>2392</v>
      </c>
      <c r="L278" s="84" t="s">
        <v>366</v>
      </c>
      <c r="M278" s="92">
        <v>41306</v>
      </c>
      <c r="N278" s="84" t="s">
        <v>1408</v>
      </c>
      <c r="O278" s="84" t="s">
        <v>693</v>
      </c>
      <c r="P278" s="84" t="s">
        <v>503</v>
      </c>
      <c r="Q278" s="84" t="s">
        <v>1410</v>
      </c>
      <c r="R278" s="84" t="s">
        <v>1411</v>
      </c>
      <c r="S278" s="84" t="s">
        <v>371</v>
      </c>
      <c r="T278" s="84">
        <v>1</v>
      </c>
      <c r="U278" s="90">
        <v>34878.379999999997</v>
      </c>
      <c r="V278" s="84">
        <v>28941.96</v>
      </c>
      <c r="W278" s="84">
        <v>5936.42</v>
      </c>
      <c r="X278" s="91" t="s">
        <v>1408</v>
      </c>
      <c r="Y278" s="89">
        <f t="shared" si="20"/>
        <v>34878.379999999997</v>
      </c>
      <c r="Z278" s="84">
        <f t="shared" si="21"/>
        <v>2013</v>
      </c>
      <c r="AA278" s="92">
        <f t="shared" si="22"/>
        <v>41306</v>
      </c>
      <c r="AB278" s="89">
        <f t="shared" si="23"/>
        <v>34878.379999999997</v>
      </c>
      <c r="AC278" s="84" t="str">
        <f t="shared" si="24"/>
        <v>39202</v>
      </c>
    </row>
    <row r="279" spans="1:29" x14ac:dyDescent="0.15">
      <c r="A279" s="84" t="s">
        <v>195</v>
      </c>
      <c r="B279" s="84">
        <v>39457841</v>
      </c>
      <c r="C279" s="84" t="s">
        <v>410</v>
      </c>
      <c r="D279" s="84" t="s">
        <v>411</v>
      </c>
      <c r="E279" s="84" t="s">
        <v>689</v>
      </c>
      <c r="F279" s="84" t="s">
        <v>1808</v>
      </c>
      <c r="G279" s="92">
        <v>41306</v>
      </c>
      <c r="H279" s="84" t="s">
        <v>413</v>
      </c>
      <c r="I279" s="84" t="s">
        <v>691</v>
      </c>
      <c r="J279" s="84" t="s">
        <v>415</v>
      </c>
      <c r="K279" s="84">
        <v>2392</v>
      </c>
      <c r="L279" s="84" t="s">
        <v>366</v>
      </c>
      <c r="M279" s="92">
        <v>41306</v>
      </c>
      <c r="N279" s="84" t="s">
        <v>195</v>
      </c>
      <c r="O279" s="84" t="s">
        <v>693</v>
      </c>
      <c r="P279" s="84" t="s">
        <v>503</v>
      </c>
      <c r="Q279" s="84" t="s">
        <v>1809</v>
      </c>
      <c r="R279" s="84" t="s">
        <v>1810</v>
      </c>
      <c r="S279" s="84" t="s">
        <v>371</v>
      </c>
      <c r="T279" s="84">
        <v>1</v>
      </c>
      <c r="U279" s="90">
        <v>34878.400000000001</v>
      </c>
      <c r="V279" s="84">
        <v>28941.97</v>
      </c>
      <c r="W279" s="84">
        <v>5936.43</v>
      </c>
      <c r="X279" s="91" t="s">
        <v>195</v>
      </c>
      <c r="Y279" s="89">
        <f t="shared" si="20"/>
        <v>34878.400000000001</v>
      </c>
      <c r="Z279" s="84">
        <f t="shared" si="21"/>
        <v>2013</v>
      </c>
      <c r="AA279" s="92">
        <f t="shared" si="22"/>
        <v>41306</v>
      </c>
      <c r="AB279" s="89">
        <f t="shared" si="23"/>
        <v>34878.400000000001</v>
      </c>
      <c r="AC279" s="84" t="str">
        <f t="shared" si="24"/>
        <v>39202</v>
      </c>
    </row>
    <row r="280" spans="1:29" x14ac:dyDescent="0.15">
      <c r="A280" s="84" t="s">
        <v>753</v>
      </c>
      <c r="B280" s="84">
        <v>327347395</v>
      </c>
      <c r="C280" s="84" t="s">
        <v>399</v>
      </c>
      <c r="D280" s="84" t="s">
        <v>387</v>
      </c>
      <c r="E280" s="84" t="s">
        <v>747</v>
      </c>
      <c r="F280" s="84" t="s">
        <v>754</v>
      </c>
      <c r="G280" s="92">
        <v>43746</v>
      </c>
      <c r="H280" s="84" t="s">
        <v>402</v>
      </c>
      <c r="I280" s="84" t="s">
        <v>748</v>
      </c>
      <c r="J280" s="84" t="s">
        <v>392</v>
      </c>
      <c r="K280" s="84">
        <v>2392</v>
      </c>
      <c r="L280" s="84" t="s">
        <v>366</v>
      </c>
      <c r="M280" s="92">
        <v>43739</v>
      </c>
      <c r="N280" s="84" t="s">
        <v>755</v>
      </c>
      <c r="O280" s="84" t="s">
        <v>750</v>
      </c>
      <c r="P280" s="84" t="s">
        <v>730</v>
      </c>
      <c r="Q280" s="84" t="s">
        <v>754</v>
      </c>
      <c r="R280" s="84" t="s">
        <v>756</v>
      </c>
      <c r="S280" s="84" t="s">
        <v>371</v>
      </c>
      <c r="T280" s="84">
        <v>1</v>
      </c>
      <c r="U280" s="90">
        <v>34881.199999999997</v>
      </c>
      <c r="V280" s="84">
        <v>13176.630000000001</v>
      </c>
      <c r="W280" s="84">
        <v>21704.57</v>
      </c>
      <c r="X280" s="91" t="s">
        <v>753</v>
      </c>
      <c r="Y280" s="89">
        <f t="shared" si="20"/>
        <v>34881.199999999997</v>
      </c>
      <c r="Z280" s="84">
        <f t="shared" si="21"/>
        <v>2019</v>
      </c>
      <c r="AA280" s="92">
        <f t="shared" si="22"/>
        <v>43739</v>
      </c>
      <c r="AB280" s="89">
        <f t="shared" si="23"/>
        <v>34881.199999999997</v>
      </c>
      <c r="AC280" s="84" t="str">
        <f t="shared" si="24"/>
        <v>39202</v>
      </c>
    </row>
    <row r="281" spans="1:29" x14ac:dyDescent="0.15">
      <c r="A281" s="84" t="s">
        <v>284</v>
      </c>
      <c r="B281" s="84">
        <v>27789650</v>
      </c>
      <c r="C281" s="84" t="s">
        <v>463</v>
      </c>
      <c r="D281" s="84" t="s">
        <v>464</v>
      </c>
      <c r="E281" s="84" t="s">
        <v>584</v>
      </c>
      <c r="F281" s="84" t="s">
        <v>3349</v>
      </c>
      <c r="G281" s="92">
        <v>40848</v>
      </c>
      <c r="H281" s="84" t="s">
        <v>467</v>
      </c>
      <c r="I281" s="84" t="s">
        <v>585</v>
      </c>
      <c r="J281" s="84" t="s">
        <v>469</v>
      </c>
      <c r="K281" s="84">
        <v>2392</v>
      </c>
      <c r="L281" s="84" t="s">
        <v>366</v>
      </c>
      <c r="M281" s="92">
        <v>40878</v>
      </c>
      <c r="N281" s="84" t="s">
        <v>284</v>
      </c>
      <c r="O281" s="84" t="s">
        <v>587</v>
      </c>
      <c r="P281" s="84" t="s">
        <v>488</v>
      </c>
      <c r="Q281" s="84" t="s">
        <v>3350</v>
      </c>
      <c r="R281" s="84" t="s">
        <v>3351</v>
      </c>
      <c r="S281" s="84" t="s">
        <v>371</v>
      </c>
      <c r="T281" s="84">
        <v>1</v>
      </c>
      <c r="U281" s="90">
        <v>34895.590000000004</v>
      </c>
      <c r="V281" s="84">
        <v>20762.91</v>
      </c>
      <c r="W281" s="84">
        <v>14132.68</v>
      </c>
      <c r="X281" s="91" t="s">
        <v>284</v>
      </c>
      <c r="Y281" s="89">
        <f t="shared" si="20"/>
        <v>34895.590000000004</v>
      </c>
      <c r="Z281" s="84">
        <f t="shared" si="21"/>
        <v>2011</v>
      </c>
      <c r="AA281" s="92">
        <f t="shared" si="22"/>
        <v>40878</v>
      </c>
      <c r="AB281" s="89">
        <f t="shared" si="23"/>
        <v>34895.590000000004</v>
      </c>
      <c r="AC281" s="84" t="str">
        <f t="shared" si="24"/>
        <v>39201</v>
      </c>
    </row>
    <row r="282" spans="1:29" x14ac:dyDescent="0.15">
      <c r="A282" s="84" t="s">
        <v>1193</v>
      </c>
      <c r="B282" s="84">
        <v>329407389</v>
      </c>
      <c r="C282" s="84" t="s">
        <v>399</v>
      </c>
      <c r="D282" s="84" t="s">
        <v>387</v>
      </c>
      <c r="E282" s="84" t="s">
        <v>747</v>
      </c>
      <c r="F282" s="84" t="s">
        <v>1194</v>
      </c>
      <c r="G282" s="92">
        <v>43746</v>
      </c>
      <c r="H282" s="84" t="s">
        <v>402</v>
      </c>
      <c r="I282" s="84" t="s">
        <v>748</v>
      </c>
      <c r="J282" s="84" t="s">
        <v>392</v>
      </c>
      <c r="K282" s="84">
        <v>2392</v>
      </c>
      <c r="L282" s="84" t="s">
        <v>366</v>
      </c>
      <c r="M282" s="92">
        <v>43739</v>
      </c>
      <c r="N282" s="84" t="s">
        <v>1195</v>
      </c>
      <c r="O282" s="84" t="s">
        <v>750</v>
      </c>
      <c r="P282" s="84" t="s">
        <v>730</v>
      </c>
      <c r="Q282" s="84" t="s">
        <v>1194</v>
      </c>
      <c r="R282" s="84" t="s">
        <v>1196</v>
      </c>
      <c r="S282" s="84" t="s">
        <v>371</v>
      </c>
      <c r="T282" s="84">
        <v>1</v>
      </c>
      <c r="U282" s="90">
        <v>34898.89</v>
      </c>
      <c r="V282" s="84">
        <v>13183.32</v>
      </c>
      <c r="W282" s="84">
        <v>21715.57</v>
      </c>
      <c r="X282" s="91" t="s">
        <v>1193</v>
      </c>
      <c r="Y282" s="89">
        <f t="shared" si="20"/>
        <v>34898.89</v>
      </c>
      <c r="Z282" s="84">
        <f t="shared" si="21"/>
        <v>2019</v>
      </c>
      <c r="AA282" s="92">
        <f t="shared" si="22"/>
        <v>43739</v>
      </c>
      <c r="AB282" s="89">
        <f t="shared" si="23"/>
        <v>34898.89</v>
      </c>
      <c r="AC282" s="84" t="str">
        <f t="shared" si="24"/>
        <v>39202</v>
      </c>
    </row>
    <row r="283" spans="1:29" x14ac:dyDescent="0.15">
      <c r="A283" s="84" t="s">
        <v>3162</v>
      </c>
      <c r="B283" s="84">
        <v>327347400</v>
      </c>
      <c r="C283" s="84" t="s">
        <v>399</v>
      </c>
      <c r="D283" s="84" t="s">
        <v>387</v>
      </c>
      <c r="E283" s="84" t="s">
        <v>747</v>
      </c>
      <c r="F283" s="84" t="s">
        <v>3163</v>
      </c>
      <c r="G283" s="92">
        <v>43746</v>
      </c>
      <c r="H283" s="84" t="s">
        <v>402</v>
      </c>
      <c r="I283" s="84" t="s">
        <v>748</v>
      </c>
      <c r="J283" s="84" t="s">
        <v>392</v>
      </c>
      <c r="K283" s="84">
        <v>2392</v>
      </c>
      <c r="L283" s="84" t="s">
        <v>366</v>
      </c>
      <c r="M283" s="92">
        <v>43739</v>
      </c>
      <c r="N283" s="84" t="s">
        <v>3164</v>
      </c>
      <c r="O283" s="84" t="s">
        <v>750</v>
      </c>
      <c r="P283" s="84" t="s">
        <v>730</v>
      </c>
      <c r="Q283" s="84" t="s">
        <v>3163</v>
      </c>
      <c r="R283" s="84" t="s">
        <v>3165</v>
      </c>
      <c r="S283" s="84" t="s">
        <v>371</v>
      </c>
      <c r="T283" s="84">
        <v>1</v>
      </c>
      <c r="U283" s="90">
        <v>34898.89</v>
      </c>
      <c r="V283" s="84">
        <v>13183.32</v>
      </c>
      <c r="W283" s="84">
        <v>21715.57</v>
      </c>
      <c r="X283" s="91" t="s">
        <v>3162</v>
      </c>
      <c r="Y283" s="89">
        <f t="shared" si="20"/>
        <v>34898.89</v>
      </c>
      <c r="Z283" s="84">
        <f t="shared" si="21"/>
        <v>2019</v>
      </c>
      <c r="AA283" s="92">
        <f t="shared" si="22"/>
        <v>43739</v>
      </c>
      <c r="AB283" s="89">
        <f t="shared" si="23"/>
        <v>34898.89</v>
      </c>
      <c r="AC283" s="84" t="str">
        <f t="shared" si="24"/>
        <v>39202</v>
      </c>
    </row>
    <row r="284" spans="1:29" x14ac:dyDescent="0.15">
      <c r="A284" s="84" t="s">
        <v>214</v>
      </c>
      <c r="B284" s="84">
        <v>27789640</v>
      </c>
      <c r="C284" s="84" t="s">
        <v>463</v>
      </c>
      <c r="D284" s="84" t="s">
        <v>464</v>
      </c>
      <c r="E284" s="84" t="s">
        <v>465</v>
      </c>
      <c r="F284" s="84" t="s">
        <v>1792</v>
      </c>
      <c r="G284" s="92">
        <v>40603</v>
      </c>
      <c r="H284" s="84" t="s">
        <v>467</v>
      </c>
      <c r="I284" s="84" t="s">
        <v>468</v>
      </c>
      <c r="J284" s="84" t="s">
        <v>469</v>
      </c>
      <c r="K284" s="84">
        <v>2392</v>
      </c>
      <c r="L284" s="84" t="s">
        <v>366</v>
      </c>
      <c r="M284" s="92">
        <v>40603</v>
      </c>
      <c r="N284" s="84" t="s">
        <v>214</v>
      </c>
      <c r="O284" s="84" t="s">
        <v>471</v>
      </c>
      <c r="P284" s="84" t="s">
        <v>488</v>
      </c>
      <c r="Q284" s="84" t="s">
        <v>1792</v>
      </c>
      <c r="R284" s="84" t="s">
        <v>1793</v>
      </c>
      <c r="S284" s="84" t="s">
        <v>371</v>
      </c>
      <c r="T284" s="84">
        <v>1</v>
      </c>
      <c r="U284" s="90">
        <v>34944.270000000004</v>
      </c>
      <c r="V284" s="84">
        <v>29622.670000000002</v>
      </c>
      <c r="W284" s="84">
        <v>5321.6</v>
      </c>
      <c r="X284" s="91" t="s">
        <v>214</v>
      </c>
      <c r="Y284" s="89">
        <f t="shared" si="20"/>
        <v>34944.270000000004</v>
      </c>
      <c r="Z284" s="84">
        <f t="shared" si="21"/>
        <v>2011</v>
      </c>
      <c r="AA284" s="92">
        <f t="shared" si="22"/>
        <v>40603</v>
      </c>
      <c r="AB284" s="89">
        <f t="shared" si="23"/>
        <v>34944.270000000004</v>
      </c>
      <c r="AC284" s="84" t="str">
        <f t="shared" si="24"/>
        <v>39202</v>
      </c>
    </row>
    <row r="285" spans="1:29" x14ac:dyDescent="0.15">
      <c r="A285" s="84" t="s">
        <v>240</v>
      </c>
      <c r="B285" s="84">
        <v>28292173</v>
      </c>
      <c r="C285" s="84" t="s">
        <v>511</v>
      </c>
      <c r="D285" s="84" t="s">
        <v>512</v>
      </c>
      <c r="E285" s="84" t="s">
        <v>647</v>
      </c>
      <c r="F285" s="84" t="s">
        <v>1030</v>
      </c>
      <c r="G285" s="92">
        <v>40665</v>
      </c>
      <c r="H285" s="84" t="s">
        <v>515</v>
      </c>
      <c r="I285" s="84" t="s">
        <v>648</v>
      </c>
      <c r="J285" s="84" t="s">
        <v>517</v>
      </c>
      <c r="K285" s="84">
        <v>2392</v>
      </c>
      <c r="L285" s="84" t="s">
        <v>366</v>
      </c>
      <c r="M285" s="92">
        <v>41030</v>
      </c>
      <c r="N285" s="84" t="s">
        <v>1031</v>
      </c>
      <c r="O285" s="84" t="s">
        <v>650</v>
      </c>
      <c r="P285" s="84" t="s">
        <v>488</v>
      </c>
      <c r="Q285" s="84" t="s">
        <v>1032</v>
      </c>
      <c r="R285" s="84" t="s">
        <v>1033</v>
      </c>
      <c r="S285" s="84" t="s">
        <v>371</v>
      </c>
      <c r="T285" s="84">
        <v>1</v>
      </c>
      <c r="U285" s="90">
        <v>34999.590000000004</v>
      </c>
      <c r="V285" s="84">
        <v>39293</v>
      </c>
      <c r="W285" s="84">
        <v>-4293.41</v>
      </c>
      <c r="X285" s="91" t="s">
        <v>240</v>
      </c>
      <c r="Y285" s="89">
        <f t="shared" si="20"/>
        <v>34999.590000000004</v>
      </c>
      <c r="Z285" s="84">
        <f t="shared" si="21"/>
        <v>2012</v>
      </c>
      <c r="AA285" s="92">
        <f t="shared" si="22"/>
        <v>41030</v>
      </c>
      <c r="AB285" s="89">
        <f t="shared" si="23"/>
        <v>34999.590000000004</v>
      </c>
      <c r="AC285" s="84" t="str">
        <f t="shared" si="24"/>
        <v>39201</v>
      </c>
    </row>
    <row r="286" spans="1:29" x14ac:dyDescent="0.15">
      <c r="A286" s="84" t="s">
        <v>1520</v>
      </c>
      <c r="B286" s="84">
        <v>300612854</v>
      </c>
      <c r="C286" s="84" t="s">
        <v>475</v>
      </c>
      <c r="D286" s="84" t="s">
        <v>476</v>
      </c>
      <c r="E286" s="84" t="s">
        <v>499</v>
      </c>
      <c r="F286" s="84" t="s">
        <v>1521</v>
      </c>
      <c r="G286" s="92">
        <v>43264</v>
      </c>
      <c r="H286" s="84" t="s">
        <v>478</v>
      </c>
      <c r="I286" s="84" t="s">
        <v>501</v>
      </c>
      <c r="J286" s="84" t="s">
        <v>480</v>
      </c>
      <c r="K286" s="84">
        <v>2392</v>
      </c>
      <c r="L286" s="84" t="s">
        <v>366</v>
      </c>
      <c r="M286" s="92">
        <v>43252</v>
      </c>
      <c r="N286" s="84" t="s">
        <v>1522</v>
      </c>
      <c r="O286" s="84" t="s">
        <v>502</v>
      </c>
      <c r="P286" s="84" t="s">
        <v>685</v>
      </c>
      <c r="Q286" s="84" t="s">
        <v>1523</v>
      </c>
      <c r="R286" s="84" t="s">
        <v>1524</v>
      </c>
      <c r="S286" s="84" t="s">
        <v>371</v>
      </c>
      <c r="T286" s="84">
        <v>1</v>
      </c>
      <c r="U286" s="90">
        <v>35029.840000000004</v>
      </c>
      <c r="V286" s="84">
        <v>15905.380000000001</v>
      </c>
      <c r="W286" s="84">
        <v>19124.46</v>
      </c>
      <c r="X286" s="91" t="s">
        <v>1520</v>
      </c>
      <c r="Y286" s="89">
        <f t="shared" si="20"/>
        <v>35029.840000000004</v>
      </c>
      <c r="Z286" s="84">
        <f t="shared" si="21"/>
        <v>2018</v>
      </c>
      <c r="AA286" s="92">
        <f t="shared" si="22"/>
        <v>43252</v>
      </c>
      <c r="AB286" s="89">
        <f t="shared" si="23"/>
        <v>35029.840000000004</v>
      </c>
      <c r="AC286" s="84" t="str">
        <f t="shared" si="24"/>
        <v>39202</v>
      </c>
    </row>
    <row r="287" spans="1:29" x14ac:dyDescent="0.15">
      <c r="A287" s="84" t="s">
        <v>727</v>
      </c>
      <c r="B287" s="84">
        <v>313686215</v>
      </c>
      <c r="C287" s="84" t="s">
        <v>463</v>
      </c>
      <c r="D287" s="84" t="s">
        <v>464</v>
      </c>
      <c r="E287" s="84" t="s">
        <v>465</v>
      </c>
      <c r="F287" s="84" t="s">
        <v>728</v>
      </c>
      <c r="G287" s="92">
        <v>43566</v>
      </c>
      <c r="H287" s="84" t="s">
        <v>467</v>
      </c>
      <c r="I287" s="84" t="s">
        <v>468</v>
      </c>
      <c r="J287" s="84" t="s">
        <v>469</v>
      </c>
      <c r="K287" s="84">
        <v>2392</v>
      </c>
      <c r="L287" s="84" t="s">
        <v>366</v>
      </c>
      <c r="M287" s="92">
        <v>43556</v>
      </c>
      <c r="N287" s="84" t="s">
        <v>729</v>
      </c>
      <c r="O287" s="84" t="s">
        <v>471</v>
      </c>
      <c r="P287" s="84" t="s">
        <v>730</v>
      </c>
      <c r="Q287" s="84" t="s">
        <v>731</v>
      </c>
      <c r="R287" s="84" t="s">
        <v>732</v>
      </c>
      <c r="S287" s="84" t="s">
        <v>371</v>
      </c>
      <c r="T287" s="84">
        <v>1</v>
      </c>
      <c r="U287" s="90">
        <v>35094.6</v>
      </c>
      <c r="V287" s="84">
        <v>15768.54</v>
      </c>
      <c r="W287" s="84">
        <v>19326.060000000001</v>
      </c>
      <c r="X287" s="91" t="s">
        <v>727</v>
      </c>
      <c r="Y287" s="89">
        <f t="shared" si="20"/>
        <v>35094.6</v>
      </c>
      <c r="Z287" s="84">
        <f t="shared" si="21"/>
        <v>2019</v>
      </c>
      <c r="AA287" s="92">
        <f t="shared" si="22"/>
        <v>43556</v>
      </c>
      <c r="AB287" s="89">
        <f t="shared" si="23"/>
        <v>35094.6</v>
      </c>
      <c r="AC287" s="84" t="str">
        <f t="shared" si="24"/>
        <v>39202</v>
      </c>
    </row>
    <row r="288" spans="1:29" x14ac:dyDescent="0.15">
      <c r="A288" s="84" t="s">
        <v>3540</v>
      </c>
      <c r="B288" s="84">
        <v>327347421</v>
      </c>
      <c r="C288" s="84" t="s">
        <v>774</v>
      </c>
      <c r="D288" s="84" t="s">
        <v>775</v>
      </c>
      <c r="E288" s="84" t="s">
        <v>2392</v>
      </c>
      <c r="F288" s="84" t="s">
        <v>3541</v>
      </c>
      <c r="G288" s="92">
        <v>43734</v>
      </c>
      <c r="H288" s="84" t="s">
        <v>778</v>
      </c>
      <c r="I288" s="84" t="s">
        <v>2394</v>
      </c>
      <c r="J288" s="84" t="s">
        <v>780</v>
      </c>
      <c r="K288" s="84">
        <v>2392</v>
      </c>
      <c r="L288" s="84" t="s">
        <v>366</v>
      </c>
      <c r="M288" s="92">
        <v>43709</v>
      </c>
      <c r="N288" s="84" t="s">
        <v>3542</v>
      </c>
      <c r="O288" s="84" t="s">
        <v>2396</v>
      </c>
      <c r="P288" s="84" t="s">
        <v>730</v>
      </c>
      <c r="Q288" s="84" t="s">
        <v>3543</v>
      </c>
      <c r="R288" s="84" t="s">
        <v>3544</v>
      </c>
      <c r="S288" s="84" t="s">
        <v>371</v>
      </c>
      <c r="T288" s="84">
        <v>1</v>
      </c>
      <c r="U288" s="90">
        <v>35096.01</v>
      </c>
      <c r="V288" s="84">
        <v>14111.210000000001</v>
      </c>
      <c r="W288" s="84">
        <v>20984.799999999999</v>
      </c>
      <c r="X288" s="91" t="s">
        <v>3540</v>
      </c>
      <c r="Y288" s="89">
        <f t="shared" si="20"/>
        <v>35096.01</v>
      </c>
      <c r="Z288" s="84">
        <f t="shared" si="21"/>
        <v>2019</v>
      </c>
      <c r="AA288" s="92">
        <f t="shared" si="22"/>
        <v>43709</v>
      </c>
      <c r="AB288" s="89">
        <f t="shared" si="23"/>
        <v>35096.01</v>
      </c>
      <c r="AC288" s="84" t="str">
        <f t="shared" si="24"/>
        <v>39202</v>
      </c>
    </row>
    <row r="289" spans="1:29" x14ac:dyDescent="0.15">
      <c r="A289" s="84" t="s">
        <v>3531</v>
      </c>
      <c r="B289" s="84">
        <v>323941327</v>
      </c>
      <c r="C289" s="84" t="s">
        <v>399</v>
      </c>
      <c r="D289" s="84" t="s">
        <v>387</v>
      </c>
      <c r="E289" s="84" t="s">
        <v>747</v>
      </c>
      <c r="F289" s="84" t="s">
        <v>1549</v>
      </c>
      <c r="G289" s="92">
        <v>43704</v>
      </c>
      <c r="H289" s="84" t="s">
        <v>402</v>
      </c>
      <c r="I289" s="84" t="s">
        <v>748</v>
      </c>
      <c r="J289" s="84" t="s">
        <v>392</v>
      </c>
      <c r="K289" s="84">
        <v>2392</v>
      </c>
      <c r="L289" s="84" t="s">
        <v>366</v>
      </c>
      <c r="M289" s="92">
        <v>43709</v>
      </c>
      <c r="N289" s="84" t="s">
        <v>3532</v>
      </c>
      <c r="O289" s="84" t="s">
        <v>750</v>
      </c>
      <c r="P289" s="84" t="s">
        <v>730</v>
      </c>
      <c r="Q289" s="84" t="s">
        <v>3533</v>
      </c>
      <c r="R289" s="84" t="s">
        <v>3534</v>
      </c>
      <c r="S289" s="84" t="s">
        <v>371</v>
      </c>
      <c r="T289" s="84">
        <v>1</v>
      </c>
      <c r="U289" s="90">
        <v>35099.379999999997</v>
      </c>
      <c r="V289" s="84">
        <v>13259.050000000001</v>
      </c>
      <c r="W289" s="84">
        <v>21840.33</v>
      </c>
      <c r="X289" s="91" t="s">
        <v>3531</v>
      </c>
      <c r="Y289" s="89">
        <f t="shared" si="20"/>
        <v>35099.379999999997</v>
      </c>
      <c r="Z289" s="84">
        <f t="shared" si="21"/>
        <v>2019</v>
      </c>
      <c r="AA289" s="92">
        <f t="shared" si="22"/>
        <v>43709</v>
      </c>
      <c r="AB289" s="89">
        <f t="shared" si="23"/>
        <v>35099.379999999997</v>
      </c>
      <c r="AC289" s="84" t="str">
        <f t="shared" si="24"/>
        <v>39202</v>
      </c>
    </row>
    <row r="290" spans="1:29" x14ac:dyDescent="0.15">
      <c r="A290" s="84" t="s">
        <v>2741</v>
      </c>
      <c r="B290" s="84">
        <v>313686210</v>
      </c>
      <c r="C290" s="84" t="s">
        <v>463</v>
      </c>
      <c r="D290" s="84" t="s">
        <v>464</v>
      </c>
      <c r="E290" s="84" t="s">
        <v>465</v>
      </c>
      <c r="F290" s="84" t="s">
        <v>2742</v>
      </c>
      <c r="G290" s="92">
        <v>43566</v>
      </c>
      <c r="H290" s="84" t="s">
        <v>467</v>
      </c>
      <c r="I290" s="84" t="s">
        <v>468</v>
      </c>
      <c r="J290" s="84" t="s">
        <v>469</v>
      </c>
      <c r="K290" s="84">
        <v>2392</v>
      </c>
      <c r="L290" s="84" t="s">
        <v>366</v>
      </c>
      <c r="M290" s="92">
        <v>43556</v>
      </c>
      <c r="N290" s="84" t="s">
        <v>2743</v>
      </c>
      <c r="O290" s="84" t="s">
        <v>471</v>
      </c>
      <c r="P290" s="84" t="s">
        <v>730</v>
      </c>
      <c r="Q290" s="84" t="s">
        <v>2744</v>
      </c>
      <c r="R290" s="84" t="s">
        <v>2745</v>
      </c>
      <c r="S290" s="84" t="s">
        <v>371</v>
      </c>
      <c r="T290" s="84">
        <v>1</v>
      </c>
      <c r="U290" s="90">
        <v>35239.74</v>
      </c>
      <c r="V290" s="84">
        <v>15833.75</v>
      </c>
      <c r="W290" s="84">
        <v>19405.990000000002</v>
      </c>
      <c r="X290" s="91" t="s">
        <v>2741</v>
      </c>
      <c r="Y290" s="89">
        <f t="shared" si="20"/>
        <v>35239.74</v>
      </c>
      <c r="Z290" s="84">
        <f t="shared" si="21"/>
        <v>2019</v>
      </c>
      <c r="AA290" s="92">
        <f t="shared" si="22"/>
        <v>43556</v>
      </c>
      <c r="AB290" s="89">
        <f t="shared" si="23"/>
        <v>35239.74</v>
      </c>
      <c r="AC290" s="84" t="str">
        <f t="shared" si="24"/>
        <v>39202</v>
      </c>
    </row>
    <row r="291" spans="1:29" x14ac:dyDescent="0.15">
      <c r="A291" s="84" t="s">
        <v>1168</v>
      </c>
      <c r="B291" s="84">
        <v>313686205</v>
      </c>
      <c r="C291" s="84" t="s">
        <v>463</v>
      </c>
      <c r="D291" s="84" t="s">
        <v>464</v>
      </c>
      <c r="E291" s="84" t="s">
        <v>465</v>
      </c>
      <c r="F291" s="84" t="s">
        <v>1169</v>
      </c>
      <c r="G291" s="92">
        <v>43566</v>
      </c>
      <c r="H291" s="84" t="s">
        <v>467</v>
      </c>
      <c r="I291" s="84" t="s">
        <v>468</v>
      </c>
      <c r="J291" s="84" t="s">
        <v>469</v>
      </c>
      <c r="K291" s="84">
        <v>2392</v>
      </c>
      <c r="L291" s="84" t="s">
        <v>366</v>
      </c>
      <c r="M291" s="92">
        <v>43556</v>
      </c>
      <c r="N291" s="84" t="s">
        <v>1170</v>
      </c>
      <c r="O291" s="84" t="s">
        <v>471</v>
      </c>
      <c r="P291" s="84" t="s">
        <v>730</v>
      </c>
      <c r="Q291" s="84" t="s">
        <v>1171</v>
      </c>
      <c r="R291" s="84" t="s">
        <v>1172</v>
      </c>
      <c r="S291" s="84" t="s">
        <v>371</v>
      </c>
      <c r="T291" s="84">
        <v>1</v>
      </c>
      <c r="U291" s="90">
        <v>35291.46</v>
      </c>
      <c r="V291" s="84">
        <v>15856.99</v>
      </c>
      <c r="W291" s="84">
        <v>19434.47</v>
      </c>
      <c r="X291" s="91" t="s">
        <v>1168</v>
      </c>
      <c r="Y291" s="89">
        <f t="shared" si="20"/>
        <v>35291.46</v>
      </c>
      <c r="Z291" s="84">
        <f t="shared" si="21"/>
        <v>2019</v>
      </c>
      <c r="AA291" s="92">
        <f t="shared" si="22"/>
        <v>43556</v>
      </c>
      <c r="AB291" s="89">
        <f t="shared" si="23"/>
        <v>35291.46</v>
      </c>
      <c r="AC291" s="84" t="str">
        <f t="shared" si="24"/>
        <v>39202</v>
      </c>
    </row>
    <row r="292" spans="1:29" x14ac:dyDescent="0.15">
      <c r="A292" s="84" t="s">
        <v>1463</v>
      </c>
      <c r="B292" s="84">
        <v>114642764</v>
      </c>
      <c r="C292" s="84" t="s">
        <v>422</v>
      </c>
      <c r="D292" s="84" t="s">
        <v>423</v>
      </c>
      <c r="E292" s="84" t="s">
        <v>521</v>
      </c>
      <c r="F292" s="84" t="s">
        <v>1464</v>
      </c>
      <c r="G292" s="92">
        <v>42241</v>
      </c>
      <c r="H292" s="84" t="s">
        <v>425</v>
      </c>
      <c r="I292" s="84" t="s">
        <v>523</v>
      </c>
      <c r="J292" s="84" t="s">
        <v>427</v>
      </c>
      <c r="K292" s="84">
        <v>2392</v>
      </c>
      <c r="L292" s="84" t="s">
        <v>366</v>
      </c>
      <c r="M292" s="92">
        <v>42217</v>
      </c>
      <c r="N292" s="84" t="s">
        <v>1465</v>
      </c>
      <c r="O292" s="84" t="s">
        <v>524</v>
      </c>
      <c r="P292" s="84" t="s">
        <v>575</v>
      </c>
      <c r="Q292" s="84" t="s">
        <v>1466</v>
      </c>
      <c r="R292" s="84" t="s">
        <v>1467</v>
      </c>
      <c r="S292" s="84" t="s">
        <v>371</v>
      </c>
      <c r="T292" s="84">
        <v>1</v>
      </c>
      <c r="U292" s="90">
        <v>35367.770000000004</v>
      </c>
      <c r="V292" s="84">
        <v>20052.53</v>
      </c>
      <c r="W292" s="84">
        <v>15315.24</v>
      </c>
      <c r="X292" s="91" t="s">
        <v>1463</v>
      </c>
      <c r="Y292" s="89">
        <f t="shared" si="20"/>
        <v>35367.770000000004</v>
      </c>
      <c r="Z292" s="84">
        <f t="shared" si="21"/>
        <v>2015</v>
      </c>
      <c r="AA292" s="92">
        <f t="shared" si="22"/>
        <v>42217</v>
      </c>
      <c r="AB292" s="89">
        <f t="shared" si="23"/>
        <v>35367.770000000004</v>
      </c>
      <c r="AC292" s="84" t="str">
        <f t="shared" si="24"/>
        <v>39201</v>
      </c>
    </row>
    <row r="293" spans="1:29" x14ac:dyDescent="0.15">
      <c r="A293" s="84" t="s">
        <v>281</v>
      </c>
      <c r="B293" s="84">
        <v>39457836</v>
      </c>
      <c r="C293" s="84" t="s">
        <v>410</v>
      </c>
      <c r="D293" s="84" t="s">
        <v>411</v>
      </c>
      <c r="E293" s="84" t="s">
        <v>689</v>
      </c>
      <c r="F293" s="84" t="s">
        <v>2244</v>
      </c>
      <c r="G293" s="92">
        <v>41306</v>
      </c>
      <c r="H293" s="84" t="s">
        <v>413</v>
      </c>
      <c r="I293" s="84" t="s">
        <v>691</v>
      </c>
      <c r="J293" s="84" t="s">
        <v>415</v>
      </c>
      <c r="K293" s="84">
        <v>2392</v>
      </c>
      <c r="L293" s="84" t="s">
        <v>366</v>
      </c>
      <c r="M293" s="92">
        <v>41306</v>
      </c>
      <c r="N293" s="84" t="s">
        <v>281</v>
      </c>
      <c r="O293" s="84" t="s">
        <v>693</v>
      </c>
      <c r="P293" s="84" t="s">
        <v>503</v>
      </c>
      <c r="Q293" s="84" t="s">
        <v>2245</v>
      </c>
      <c r="R293" s="84" t="s">
        <v>2246</v>
      </c>
      <c r="S293" s="84" t="s">
        <v>371</v>
      </c>
      <c r="T293" s="84">
        <v>1</v>
      </c>
      <c r="U293" s="90">
        <v>35397.22</v>
      </c>
      <c r="V293" s="84">
        <v>29372.49</v>
      </c>
      <c r="W293" s="84">
        <v>6024.7300000000005</v>
      </c>
      <c r="X293" s="91" t="s">
        <v>281</v>
      </c>
      <c r="Y293" s="89">
        <f t="shared" si="20"/>
        <v>35397.22</v>
      </c>
      <c r="Z293" s="84">
        <f t="shared" si="21"/>
        <v>2013</v>
      </c>
      <c r="AA293" s="92">
        <f t="shared" si="22"/>
        <v>41306</v>
      </c>
      <c r="AB293" s="89">
        <f t="shared" si="23"/>
        <v>35397.22</v>
      </c>
      <c r="AC293" s="84" t="str">
        <f t="shared" si="24"/>
        <v>39202</v>
      </c>
    </row>
    <row r="294" spans="1:29" x14ac:dyDescent="0.15">
      <c r="A294" s="84" t="s">
        <v>231</v>
      </c>
      <c r="B294" s="84">
        <v>43200988</v>
      </c>
      <c r="C294" s="84" t="s">
        <v>399</v>
      </c>
      <c r="D294" s="84" t="s">
        <v>387</v>
      </c>
      <c r="E294" s="84" t="s">
        <v>388</v>
      </c>
      <c r="F294" s="84" t="s">
        <v>1820</v>
      </c>
      <c r="G294" s="92">
        <v>41395</v>
      </c>
      <c r="H294" s="84" t="s">
        <v>402</v>
      </c>
      <c r="I294" s="84" t="s">
        <v>391</v>
      </c>
      <c r="J294" s="84" t="s">
        <v>392</v>
      </c>
      <c r="K294" s="84">
        <v>2392</v>
      </c>
      <c r="L294" s="84" t="s">
        <v>366</v>
      </c>
      <c r="M294" s="92">
        <v>41395</v>
      </c>
      <c r="N294" s="84" t="s">
        <v>1821</v>
      </c>
      <c r="O294" s="84" t="s">
        <v>394</v>
      </c>
      <c r="P294" s="84" t="s">
        <v>503</v>
      </c>
      <c r="Q294" s="84" t="s">
        <v>1822</v>
      </c>
      <c r="R294" s="84" t="s">
        <v>1823</v>
      </c>
      <c r="S294" s="84" t="s">
        <v>371</v>
      </c>
      <c r="T294" s="84">
        <v>1</v>
      </c>
      <c r="U294" s="90">
        <v>35420.6</v>
      </c>
      <c r="V294" s="84">
        <v>31520.93</v>
      </c>
      <c r="W294" s="84">
        <v>3899.67</v>
      </c>
      <c r="X294" s="91" t="s">
        <v>231</v>
      </c>
      <c r="Y294" s="89">
        <f t="shared" si="20"/>
        <v>35420.6</v>
      </c>
      <c r="Z294" s="84">
        <f t="shared" si="21"/>
        <v>2013</v>
      </c>
      <c r="AA294" s="92">
        <f t="shared" si="22"/>
        <v>41395</v>
      </c>
      <c r="AB294" s="89">
        <f t="shared" si="23"/>
        <v>35420.6</v>
      </c>
      <c r="AC294" s="84" t="str">
        <f t="shared" si="24"/>
        <v>39201</v>
      </c>
    </row>
    <row r="295" spans="1:29" x14ac:dyDescent="0.15">
      <c r="A295" s="84" t="s">
        <v>224</v>
      </c>
      <c r="B295" s="84">
        <v>43208758</v>
      </c>
      <c r="C295" s="84" t="s">
        <v>1076</v>
      </c>
      <c r="D295" s="84" t="s">
        <v>464</v>
      </c>
      <c r="E295" s="84" t="s">
        <v>465</v>
      </c>
      <c r="F295" s="84" t="s">
        <v>1824</v>
      </c>
      <c r="G295" s="92">
        <v>41671</v>
      </c>
      <c r="H295" s="84" t="s">
        <v>1078</v>
      </c>
      <c r="I295" s="84" t="s">
        <v>468</v>
      </c>
      <c r="J295" s="84" t="s">
        <v>469</v>
      </c>
      <c r="K295" s="84">
        <v>2392</v>
      </c>
      <c r="L295" s="84" t="s">
        <v>366</v>
      </c>
      <c r="M295" s="92">
        <v>41760</v>
      </c>
      <c r="N295" s="84" t="s">
        <v>1825</v>
      </c>
      <c r="O295" s="84" t="s">
        <v>471</v>
      </c>
      <c r="P295" s="84" t="s">
        <v>555</v>
      </c>
      <c r="Q295" s="84" t="s">
        <v>1826</v>
      </c>
      <c r="R295" s="84" t="s">
        <v>1827</v>
      </c>
      <c r="S295" s="84" t="s">
        <v>371</v>
      </c>
      <c r="T295" s="84">
        <v>1</v>
      </c>
      <c r="U295" s="90">
        <v>35487.64</v>
      </c>
      <c r="V295" s="84">
        <v>29024.07</v>
      </c>
      <c r="W295" s="84">
        <v>6463.57</v>
      </c>
      <c r="X295" s="91" t="s">
        <v>224</v>
      </c>
      <c r="Y295" s="89">
        <f t="shared" si="20"/>
        <v>35487.64</v>
      </c>
      <c r="Z295" s="84">
        <f t="shared" si="21"/>
        <v>2014</v>
      </c>
      <c r="AA295" s="92">
        <f t="shared" si="22"/>
        <v>41760</v>
      </c>
      <c r="AB295" s="89">
        <f t="shared" si="23"/>
        <v>35487.64</v>
      </c>
      <c r="AC295" s="84" t="str">
        <f t="shared" si="24"/>
        <v>39202</v>
      </c>
    </row>
    <row r="296" spans="1:29" x14ac:dyDescent="0.15">
      <c r="A296" s="84" t="s">
        <v>1852</v>
      </c>
      <c r="B296" s="84">
        <v>107021691</v>
      </c>
      <c r="C296" s="84" t="s">
        <v>475</v>
      </c>
      <c r="D296" s="84" t="s">
        <v>476</v>
      </c>
      <c r="E296" s="84" t="s">
        <v>499</v>
      </c>
      <c r="F296" s="84" t="s">
        <v>1853</v>
      </c>
      <c r="G296" s="92">
        <v>42369</v>
      </c>
      <c r="H296" s="84" t="s">
        <v>478</v>
      </c>
      <c r="I296" s="84" t="s">
        <v>501</v>
      </c>
      <c r="J296" s="84" t="s">
        <v>480</v>
      </c>
      <c r="K296" s="84">
        <v>2392</v>
      </c>
      <c r="L296" s="84" t="s">
        <v>366</v>
      </c>
      <c r="M296" s="92">
        <v>42401</v>
      </c>
      <c r="N296" s="84" t="s">
        <v>1854</v>
      </c>
      <c r="O296" s="84" t="s">
        <v>502</v>
      </c>
      <c r="P296" s="84" t="s">
        <v>575</v>
      </c>
      <c r="Q296" s="84" t="s">
        <v>1853</v>
      </c>
      <c r="R296" s="84" t="s">
        <v>1855</v>
      </c>
      <c r="S296" s="84" t="s">
        <v>371</v>
      </c>
      <c r="T296" s="84">
        <v>1</v>
      </c>
      <c r="U296" s="90">
        <v>35579.65</v>
      </c>
      <c r="V296" s="84">
        <v>23533.57</v>
      </c>
      <c r="W296" s="84">
        <v>12046.08</v>
      </c>
      <c r="X296" s="91" t="s">
        <v>1852</v>
      </c>
      <c r="Y296" s="89">
        <f t="shared" si="20"/>
        <v>35579.65</v>
      </c>
      <c r="Z296" s="84">
        <f t="shared" si="21"/>
        <v>2016</v>
      </c>
      <c r="AA296" s="92">
        <f t="shared" si="22"/>
        <v>42401</v>
      </c>
      <c r="AB296" s="89">
        <f t="shared" si="23"/>
        <v>35579.65</v>
      </c>
      <c r="AC296" s="84" t="str">
        <f t="shared" si="24"/>
        <v>39202</v>
      </c>
    </row>
    <row r="297" spans="1:29" x14ac:dyDescent="0.15">
      <c r="A297" s="84" t="s">
        <v>225</v>
      </c>
      <c r="B297" s="84">
        <v>43208761</v>
      </c>
      <c r="C297" s="84" t="s">
        <v>1076</v>
      </c>
      <c r="D297" s="84" t="s">
        <v>464</v>
      </c>
      <c r="E297" s="84" t="s">
        <v>465</v>
      </c>
      <c r="F297" s="84" t="s">
        <v>1828</v>
      </c>
      <c r="G297" s="92">
        <v>41671</v>
      </c>
      <c r="H297" s="84" t="s">
        <v>1078</v>
      </c>
      <c r="I297" s="84" t="s">
        <v>468</v>
      </c>
      <c r="J297" s="84" t="s">
        <v>469</v>
      </c>
      <c r="K297" s="84">
        <v>2392</v>
      </c>
      <c r="L297" s="84" t="s">
        <v>366</v>
      </c>
      <c r="M297" s="92">
        <v>41760</v>
      </c>
      <c r="N297" s="84" t="s">
        <v>1829</v>
      </c>
      <c r="O297" s="84" t="s">
        <v>471</v>
      </c>
      <c r="P297" s="84" t="s">
        <v>555</v>
      </c>
      <c r="Q297" s="84" t="s">
        <v>1830</v>
      </c>
      <c r="R297" s="84" t="s">
        <v>1831</v>
      </c>
      <c r="S297" s="84" t="s">
        <v>371</v>
      </c>
      <c r="T297" s="84">
        <v>1</v>
      </c>
      <c r="U297" s="90">
        <v>35598.17</v>
      </c>
      <c r="V297" s="84">
        <v>29114.47</v>
      </c>
      <c r="W297" s="84">
        <v>6483.7</v>
      </c>
      <c r="X297" s="91" t="s">
        <v>225</v>
      </c>
      <c r="Y297" s="89">
        <f t="shared" si="20"/>
        <v>35598.17</v>
      </c>
      <c r="Z297" s="84">
        <f t="shared" si="21"/>
        <v>2014</v>
      </c>
      <c r="AA297" s="92">
        <f t="shared" si="22"/>
        <v>41760</v>
      </c>
      <c r="AB297" s="89">
        <f t="shared" si="23"/>
        <v>35598.17</v>
      </c>
      <c r="AC297" s="84" t="str">
        <f t="shared" si="24"/>
        <v>39202</v>
      </c>
    </row>
    <row r="298" spans="1:29" x14ac:dyDescent="0.15">
      <c r="A298" s="84" t="s">
        <v>242</v>
      </c>
      <c r="B298" s="84">
        <v>43212653</v>
      </c>
      <c r="C298" s="84" t="s">
        <v>422</v>
      </c>
      <c r="D298" s="84" t="s">
        <v>423</v>
      </c>
      <c r="E298" s="84" t="s">
        <v>521</v>
      </c>
      <c r="F298" s="84" t="s">
        <v>3386</v>
      </c>
      <c r="G298" s="92">
        <v>41395</v>
      </c>
      <c r="H298" s="84" t="s">
        <v>425</v>
      </c>
      <c r="I298" s="84" t="s">
        <v>523</v>
      </c>
      <c r="J298" s="84" t="s">
        <v>427</v>
      </c>
      <c r="K298" s="84">
        <v>2392</v>
      </c>
      <c r="L298" s="84" t="s">
        <v>366</v>
      </c>
      <c r="M298" s="92">
        <v>41395</v>
      </c>
      <c r="N298" s="84" t="s">
        <v>3387</v>
      </c>
      <c r="O298" s="84" t="s">
        <v>524</v>
      </c>
      <c r="P298" s="84" t="s">
        <v>503</v>
      </c>
      <c r="Q298" s="84" t="s">
        <v>3388</v>
      </c>
      <c r="R298" s="84" t="s">
        <v>3389</v>
      </c>
      <c r="S298" s="84" t="s">
        <v>371</v>
      </c>
      <c r="T298" s="84">
        <v>1</v>
      </c>
      <c r="U298" s="90">
        <v>35634.03</v>
      </c>
      <c r="V298" s="84">
        <v>21688.5</v>
      </c>
      <c r="W298" s="84">
        <v>13945.53</v>
      </c>
      <c r="X298" s="91" t="s">
        <v>242</v>
      </c>
      <c r="Y298" s="89">
        <f t="shared" si="20"/>
        <v>35634.03</v>
      </c>
      <c r="Z298" s="84">
        <f t="shared" si="21"/>
        <v>2013</v>
      </c>
      <c r="AA298" s="92">
        <f t="shared" si="22"/>
        <v>41395</v>
      </c>
      <c r="AB298" s="89">
        <f t="shared" si="23"/>
        <v>35634.03</v>
      </c>
      <c r="AC298" s="84" t="str">
        <f t="shared" si="24"/>
        <v>39201</v>
      </c>
    </row>
    <row r="299" spans="1:29" x14ac:dyDescent="0.15">
      <c r="A299" s="84" t="s">
        <v>1548</v>
      </c>
      <c r="B299" s="84">
        <v>317527499</v>
      </c>
      <c r="C299" s="84" t="s">
        <v>399</v>
      </c>
      <c r="D299" s="84" t="s">
        <v>387</v>
      </c>
      <c r="E299" s="84" t="s">
        <v>747</v>
      </c>
      <c r="F299" s="84" t="s">
        <v>1549</v>
      </c>
      <c r="G299" s="92">
        <v>43598</v>
      </c>
      <c r="H299" s="84" t="s">
        <v>402</v>
      </c>
      <c r="I299" s="84" t="s">
        <v>748</v>
      </c>
      <c r="J299" s="84" t="s">
        <v>392</v>
      </c>
      <c r="K299" s="84">
        <v>2392</v>
      </c>
      <c r="L299" s="84" t="s">
        <v>366</v>
      </c>
      <c r="M299" s="92">
        <v>43586</v>
      </c>
      <c r="N299" s="84" t="s">
        <v>1550</v>
      </c>
      <c r="O299" s="84" t="s">
        <v>750</v>
      </c>
      <c r="P299" s="84" t="s">
        <v>730</v>
      </c>
      <c r="Q299" s="84" t="s">
        <v>1551</v>
      </c>
      <c r="R299" s="84" t="s">
        <v>1552</v>
      </c>
      <c r="S299" s="84" t="s">
        <v>371</v>
      </c>
      <c r="T299" s="84">
        <v>1</v>
      </c>
      <c r="U299" s="90">
        <v>35654.629999999997</v>
      </c>
      <c r="V299" s="84">
        <v>13468.800000000001</v>
      </c>
      <c r="W299" s="84">
        <v>22185.83</v>
      </c>
      <c r="X299" s="91" t="s">
        <v>1548</v>
      </c>
      <c r="Y299" s="89">
        <f t="shared" si="20"/>
        <v>35654.629999999997</v>
      </c>
      <c r="Z299" s="84">
        <f t="shared" si="21"/>
        <v>2019</v>
      </c>
      <c r="AA299" s="92">
        <f t="shared" si="22"/>
        <v>43586</v>
      </c>
      <c r="AB299" s="89">
        <f t="shared" si="23"/>
        <v>35654.629999999997</v>
      </c>
      <c r="AC299" s="84" t="str">
        <f t="shared" si="24"/>
        <v>39202</v>
      </c>
    </row>
    <row r="300" spans="1:29" x14ac:dyDescent="0.15">
      <c r="A300" s="84" t="s">
        <v>3147</v>
      </c>
      <c r="B300" s="84">
        <v>317527504</v>
      </c>
      <c r="C300" s="84" t="s">
        <v>399</v>
      </c>
      <c r="D300" s="84" t="s">
        <v>387</v>
      </c>
      <c r="E300" s="84" t="s">
        <v>747</v>
      </c>
      <c r="F300" s="84" t="s">
        <v>1549</v>
      </c>
      <c r="G300" s="92">
        <v>43598</v>
      </c>
      <c r="H300" s="84" t="s">
        <v>402</v>
      </c>
      <c r="I300" s="84" t="s">
        <v>748</v>
      </c>
      <c r="J300" s="84" t="s">
        <v>392</v>
      </c>
      <c r="K300" s="84">
        <v>2392</v>
      </c>
      <c r="L300" s="84" t="s">
        <v>366</v>
      </c>
      <c r="M300" s="92">
        <v>43586</v>
      </c>
      <c r="N300" s="84" t="s">
        <v>3148</v>
      </c>
      <c r="O300" s="84" t="s">
        <v>750</v>
      </c>
      <c r="P300" s="84" t="s">
        <v>730</v>
      </c>
      <c r="Q300" s="84" t="s">
        <v>3149</v>
      </c>
      <c r="R300" s="84" t="s">
        <v>3150</v>
      </c>
      <c r="S300" s="84" t="s">
        <v>371</v>
      </c>
      <c r="T300" s="84">
        <v>1</v>
      </c>
      <c r="U300" s="90">
        <v>35654.629999999997</v>
      </c>
      <c r="V300" s="84">
        <v>13468.800000000001</v>
      </c>
      <c r="W300" s="84">
        <v>22185.83</v>
      </c>
      <c r="X300" s="91" t="s">
        <v>3147</v>
      </c>
      <c r="Y300" s="89">
        <f t="shared" si="20"/>
        <v>35654.629999999997</v>
      </c>
      <c r="Z300" s="84">
        <f t="shared" si="21"/>
        <v>2019</v>
      </c>
      <c r="AA300" s="92">
        <f t="shared" si="22"/>
        <v>43586</v>
      </c>
      <c r="AB300" s="89">
        <f t="shared" si="23"/>
        <v>35654.629999999997</v>
      </c>
      <c r="AC300" s="84" t="str">
        <f t="shared" si="24"/>
        <v>39202</v>
      </c>
    </row>
    <row r="301" spans="1:29" x14ac:dyDescent="0.15">
      <c r="A301" s="84" t="s">
        <v>316</v>
      </c>
      <c r="B301" s="84">
        <v>39457856</v>
      </c>
      <c r="C301" s="84" t="s">
        <v>373</v>
      </c>
      <c r="D301" s="84" t="s">
        <v>374</v>
      </c>
      <c r="E301" s="84" t="s">
        <v>455</v>
      </c>
      <c r="F301" s="84" t="s">
        <v>1038</v>
      </c>
      <c r="G301" s="92">
        <v>41082</v>
      </c>
      <c r="H301" s="84" t="s">
        <v>377</v>
      </c>
      <c r="I301" s="84" t="s">
        <v>458</v>
      </c>
      <c r="J301" s="84" t="s">
        <v>379</v>
      </c>
      <c r="K301" s="84">
        <v>2392</v>
      </c>
      <c r="L301" s="84" t="s">
        <v>366</v>
      </c>
      <c r="M301" s="92">
        <v>41091</v>
      </c>
      <c r="N301" s="84" t="s">
        <v>1039</v>
      </c>
      <c r="O301" s="84" t="s">
        <v>459</v>
      </c>
      <c r="P301" s="84" t="s">
        <v>507</v>
      </c>
      <c r="Q301" s="84" t="s">
        <v>1040</v>
      </c>
      <c r="R301" s="84" t="s">
        <v>1041</v>
      </c>
      <c r="S301" s="84" t="s">
        <v>371</v>
      </c>
      <c r="T301" s="84">
        <v>1</v>
      </c>
      <c r="U301" s="90">
        <v>35829.54</v>
      </c>
      <c r="V301" s="84">
        <v>31386.350000000002</v>
      </c>
      <c r="W301" s="84">
        <v>4443.1900000000005</v>
      </c>
      <c r="X301" s="91" t="s">
        <v>316</v>
      </c>
      <c r="Y301" s="89">
        <f t="shared" si="20"/>
        <v>35829.54</v>
      </c>
      <c r="Z301" s="84">
        <f t="shared" si="21"/>
        <v>2012</v>
      </c>
      <c r="AA301" s="92">
        <f t="shared" si="22"/>
        <v>41091</v>
      </c>
      <c r="AB301" s="89">
        <f t="shared" si="23"/>
        <v>35829.54</v>
      </c>
      <c r="AC301" s="84" t="str">
        <f t="shared" si="24"/>
        <v>39202</v>
      </c>
    </row>
    <row r="302" spans="1:29" x14ac:dyDescent="0.15">
      <c r="A302" s="84" t="s">
        <v>3651</v>
      </c>
      <c r="B302" s="84">
        <v>747694630</v>
      </c>
      <c r="C302" s="84" t="s">
        <v>623</v>
      </c>
      <c r="D302" s="84" t="s">
        <v>624</v>
      </c>
      <c r="E302" s="84" t="s">
        <v>734</v>
      </c>
      <c r="F302" s="84" t="s">
        <v>3652</v>
      </c>
      <c r="G302" s="92">
        <v>44863</v>
      </c>
      <c r="H302" s="84" t="s">
        <v>627</v>
      </c>
      <c r="I302" s="84" t="s">
        <v>736</v>
      </c>
      <c r="J302" s="84" t="s">
        <v>629</v>
      </c>
      <c r="K302" s="84">
        <v>2392</v>
      </c>
      <c r="L302" s="84" t="s">
        <v>810</v>
      </c>
      <c r="M302" s="92">
        <v>44866</v>
      </c>
      <c r="O302" s="84" t="s">
        <v>738</v>
      </c>
      <c r="P302" s="84" t="s">
        <v>811</v>
      </c>
      <c r="Q302" s="84" t="s">
        <v>3652</v>
      </c>
      <c r="R302" s="84" t="s">
        <v>3653</v>
      </c>
      <c r="S302" s="84" t="s">
        <v>371</v>
      </c>
      <c r="T302" s="84">
        <v>2</v>
      </c>
      <c r="U302" s="90">
        <v>35968.04</v>
      </c>
      <c r="V302" s="84">
        <v>1806.68</v>
      </c>
      <c r="W302" s="84">
        <v>34161.360000000001</v>
      </c>
      <c r="X302" s="91" t="s">
        <v>3651</v>
      </c>
      <c r="Y302" s="89">
        <f t="shared" si="20"/>
        <v>35968.04</v>
      </c>
      <c r="Z302" s="84">
        <f t="shared" si="21"/>
        <v>2022</v>
      </c>
      <c r="AA302" s="92">
        <f t="shared" si="22"/>
        <v>44866</v>
      </c>
      <c r="AB302" s="89">
        <f t="shared" si="23"/>
        <v>35968.04</v>
      </c>
      <c r="AC302" s="84" t="str">
        <f t="shared" si="24"/>
        <v>39201</v>
      </c>
    </row>
    <row r="303" spans="1:29" x14ac:dyDescent="0.15">
      <c r="A303" s="84" t="s">
        <v>1577</v>
      </c>
      <c r="B303" s="84">
        <v>333755373</v>
      </c>
      <c r="C303" s="84" t="s">
        <v>563</v>
      </c>
      <c r="D303" s="84" t="s">
        <v>443</v>
      </c>
      <c r="E303" s="84" t="s">
        <v>564</v>
      </c>
      <c r="F303" s="84" t="s">
        <v>1578</v>
      </c>
      <c r="G303" s="92">
        <v>43964</v>
      </c>
      <c r="H303" s="84" t="s">
        <v>566</v>
      </c>
      <c r="I303" s="84" t="s">
        <v>567</v>
      </c>
      <c r="J303" s="84" t="s">
        <v>448</v>
      </c>
      <c r="K303" s="84">
        <v>2392</v>
      </c>
      <c r="L303" s="84" t="s">
        <v>810</v>
      </c>
      <c r="M303" s="92">
        <v>43952</v>
      </c>
      <c r="O303" s="84" t="s">
        <v>569</v>
      </c>
      <c r="P303" s="84" t="s">
        <v>770</v>
      </c>
      <c r="Q303" s="84" t="s">
        <v>1578</v>
      </c>
      <c r="R303" s="84" t="s">
        <v>1579</v>
      </c>
      <c r="S303" s="84" t="s">
        <v>371</v>
      </c>
      <c r="T303" s="84">
        <v>6</v>
      </c>
      <c r="U303" s="90">
        <v>36022.94</v>
      </c>
      <c r="V303" s="84">
        <v>2788.01</v>
      </c>
      <c r="W303" s="84">
        <v>33234.93</v>
      </c>
      <c r="X303" s="91" t="s">
        <v>1577</v>
      </c>
      <c r="Y303" s="89">
        <f t="shared" si="20"/>
        <v>36022.94</v>
      </c>
      <c r="Z303" s="84">
        <f t="shared" si="21"/>
        <v>2020</v>
      </c>
      <c r="AA303" s="92">
        <f t="shared" si="22"/>
        <v>43952</v>
      </c>
      <c r="AB303" s="89">
        <f t="shared" si="23"/>
        <v>36022.94</v>
      </c>
      <c r="AC303" s="84" t="str">
        <f t="shared" si="24"/>
        <v>39204</v>
      </c>
    </row>
    <row r="304" spans="1:29" x14ac:dyDescent="0.15">
      <c r="A304" s="84" t="s">
        <v>321</v>
      </c>
      <c r="B304" s="84">
        <v>30742020</v>
      </c>
      <c r="C304" s="84" t="s">
        <v>442</v>
      </c>
      <c r="D304" s="84" t="s">
        <v>443</v>
      </c>
      <c r="E304" s="84" t="s">
        <v>444</v>
      </c>
      <c r="F304" s="84" t="s">
        <v>322</v>
      </c>
      <c r="G304" s="92">
        <v>40848</v>
      </c>
      <c r="H304" s="84" t="s">
        <v>446</v>
      </c>
      <c r="I304" s="84" t="s">
        <v>447</v>
      </c>
      <c r="J304" s="84" t="s">
        <v>448</v>
      </c>
      <c r="K304" s="84">
        <v>2392</v>
      </c>
      <c r="L304" s="84" t="s">
        <v>366</v>
      </c>
      <c r="M304" s="92">
        <v>40878</v>
      </c>
      <c r="N304" s="84" t="s">
        <v>3314</v>
      </c>
      <c r="O304" s="84" t="s">
        <v>450</v>
      </c>
      <c r="P304" s="84" t="s">
        <v>488</v>
      </c>
      <c r="Q304" s="84" t="s">
        <v>3315</v>
      </c>
      <c r="R304" s="84" t="s">
        <v>3316</v>
      </c>
      <c r="S304" s="84" t="s">
        <v>371</v>
      </c>
      <c r="T304" s="84">
        <v>1</v>
      </c>
      <c r="U304" s="90">
        <v>36120.81</v>
      </c>
      <c r="V304" s="84">
        <v>20279.650000000001</v>
      </c>
      <c r="W304" s="84">
        <v>15841.16</v>
      </c>
      <c r="X304" s="91" t="s">
        <v>321</v>
      </c>
      <c r="Y304" s="89">
        <f t="shared" si="20"/>
        <v>36120.81</v>
      </c>
      <c r="Z304" s="84">
        <f t="shared" si="21"/>
        <v>2011</v>
      </c>
      <c r="AA304" s="92">
        <f t="shared" si="22"/>
        <v>40878</v>
      </c>
      <c r="AB304" s="89">
        <f t="shared" si="23"/>
        <v>36120.81</v>
      </c>
      <c r="AC304" s="84" t="str">
        <f t="shared" si="24"/>
        <v>39201</v>
      </c>
    </row>
    <row r="305" spans="1:29" x14ac:dyDescent="0.15">
      <c r="A305" s="84" t="s">
        <v>278</v>
      </c>
      <c r="B305" s="84">
        <v>41145222</v>
      </c>
      <c r="C305" s="84" t="s">
        <v>797</v>
      </c>
      <c r="D305" s="84" t="s">
        <v>798</v>
      </c>
      <c r="E305" s="84" t="s">
        <v>799</v>
      </c>
      <c r="F305" s="84" t="s">
        <v>527</v>
      </c>
      <c r="G305" s="92">
        <v>41487</v>
      </c>
      <c r="H305" s="84" t="s">
        <v>801</v>
      </c>
      <c r="I305" s="84" t="s">
        <v>802</v>
      </c>
      <c r="J305" s="84" t="s">
        <v>803</v>
      </c>
      <c r="K305" s="84">
        <v>2392</v>
      </c>
      <c r="L305" s="84" t="s">
        <v>366</v>
      </c>
      <c r="M305" s="92">
        <v>41579</v>
      </c>
      <c r="N305" s="84" t="s">
        <v>278</v>
      </c>
      <c r="O305" s="84" t="s">
        <v>805</v>
      </c>
      <c r="P305" s="84" t="s">
        <v>503</v>
      </c>
      <c r="Q305" s="84" t="s">
        <v>1818</v>
      </c>
      <c r="R305" s="84" t="s">
        <v>1819</v>
      </c>
      <c r="S305" s="84" t="s">
        <v>371</v>
      </c>
      <c r="T305" s="84">
        <v>1</v>
      </c>
      <c r="U305" s="90">
        <v>36276.49</v>
      </c>
      <c r="V305" s="84">
        <v>32144.240000000002</v>
      </c>
      <c r="W305" s="84">
        <v>4132.25</v>
      </c>
      <c r="X305" s="91" t="s">
        <v>278</v>
      </c>
      <c r="Y305" s="89">
        <f t="shared" si="20"/>
        <v>36276.49</v>
      </c>
      <c r="Z305" s="84">
        <f t="shared" si="21"/>
        <v>2013</v>
      </c>
      <c r="AA305" s="92">
        <f t="shared" si="22"/>
        <v>41579</v>
      </c>
      <c r="AB305" s="89">
        <f t="shared" si="23"/>
        <v>36276.49</v>
      </c>
      <c r="AC305" s="84" t="str">
        <f t="shared" si="24"/>
        <v>39202</v>
      </c>
    </row>
    <row r="306" spans="1:29" x14ac:dyDescent="0.15">
      <c r="A306" s="84" t="s">
        <v>2134</v>
      </c>
      <c r="B306" s="84">
        <v>333755370</v>
      </c>
      <c r="C306" s="84" t="s">
        <v>563</v>
      </c>
      <c r="D306" s="84" t="s">
        <v>443</v>
      </c>
      <c r="E306" s="84" t="s">
        <v>564</v>
      </c>
      <c r="F306" s="84" t="s">
        <v>2135</v>
      </c>
      <c r="G306" s="92">
        <v>43964</v>
      </c>
      <c r="H306" s="84" t="s">
        <v>566</v>
      </c>
      <c r="I306" s="84" t="s">
        <v>567</v>
      </c>
      <c r="J306" s="84" t="s">
        <v>448</v>
      </c>
      <c r="K306" s="84">
        <v>2392</v>
      </c>
      <c r="L306" s="84" t="s">
        <v>810</v>
      </c>
      <c r="M306" s="92">
        <v>43952</v>
      </c>
      <c r="O306" s="84" t="s">
        <v>569</v>
      </c>
      <c r="P306" s="84" t="s">
        <v>770</v>
      </c>
      <c r="Q306" s="84" t="s">
        <v>2135</v>
      </c>
      <c r="R306" s="84" t="s">
        <v>2136</v>
      </c>
      <c r="S306" s="84" t="s">
        <v>371</v>
      </c>
      <c r="T306" s="84">
        <v>6</v>
      </c>
      <c r="U306" s="90">
        <v>36301.35</v>
      </c>
      <c r="V306" s="84">
        <v>2809.56</v>
      </c>
      <c r="W306" s="84">
        <v>33491.79</v>
      </c>
      <c r="X306" s="91" t="s">
        <v>2134</v>
      </c>
      <c r="Y306" s="89">
        <f t="shared" si="20"/>
        <v>36301.35</v>
      </c>
      <c r="Z306" s="84">
        <f t="shared" si="21"/>
        <v>2020</v>
      </c>
      <c r="AA306" s="92">
        <f t="shared" si="22"/>
        <v>43952</v>
      </c>
      <c r="AB306" s="89">
        <f t="shared" si="23"/>
        <v>36301.35</v>
      </c>
      <c r="AC306" s="84" t="str">
        <f t="shared" si="24"/>
        <v>39204</v>
      </c>
    </row>
    <row r="307" spans="1:29" x14ac:dyDescent="0.15">
      <c r="A307" s="84" t="s">
        <v>329</v>
      </c>
      <c r="B307" s="84">
        <v>27093921</v>
      </c>
      <c r="C307" s="84" t="s">
        <v>442</v>
      </c>
      <c r="D307" s="84" t="s">
        <v>443</v>
      </c>
      <c r="E307" s="84" t="s">
        <v>706</v>
      </c>
      <c r="F307" s="84" t="s">
        <v>1387</v>
      </c>
      <c r="G307" s="92">
        <v>40513</v>
      </c>
      <c r="H307" s="84" t="s">
        <v>446</v>
      </c>
      <c r="I307" s="84" t="s">
        <v>708</v>
      </c>
      <c r="J307" s="84" t="s">
        <v>448</v>
      </c>
      <c r="K307" s="84">
        <v>2392</v>
      </c>
      <c r="L307" s="84" t="s">
        <v>366</v>
      </c>
      <c r="M307" s="92">
        <v>40513</v>
      </c>
      <c r="N307" s="84" t="s">
        <v>1388</v>
      </c>
      <c r="O307" s="84" t="s">
        <v>710</v>
      </c>
      <c r="P307" s="84" t="s">
        <v>369</v>
      </c>
      <c r="Q307" s="84" t="s">
        <v>1387</v>
      </c>
      <c r="R307" s="84" t="s">
        <v>1389</v>
      </c>
      <c r="S307" s="84" t="s">
        <v>371</v>
      </c>
      <c r="T307" s="84">
        <v>1</v>
      </c>
      <c r="U307" s="90">
        <v>36579.18</v>
      </c>
      <c r="V307" s="84">
        <v>21937.119999999999</v>
      </c>
      <c r="W307" s="84">
        <v>14642.06</v>
      </c>
      <c r="X307" s="91" t="s">
        <v>329</v>
      </c>
      <c r="Y307" s="89">
        <f t="shared" si="20"/>
        <v>36579.18</v>
      </c>
      <c r="Z307" s="84">
        <f t="shared" si="21"/>
        <v>2010</v>
      </c>
      <c r="AA307" s="92">
        <f t="shared" si="22"/>
        <v>40513</v>
      </c>
      <c r="AB307" s="89">
        <f t="shared" si="23"/>
        <v>36579.18</v>
      </c>
      <c r="AC307" s="84" t="str">
        <f t="shared" si="24"/>
        <v>39202</v>
      </c>
    </row>
    <row r="308" spans="1:29" x14ac:dyDescent="0.15">
      <c r="A308" s="84" t="s">
        <v>254</v>
      </c>
      <c r="B308" s="84">
        <v>39457768</v>
      </c>
      <c r="C308" s="84" t="s">
        <v>454</v>
      </c>
      <c r="D308" s="84" t="s">
        <v>374</v>
      </c>
      <c r="E308" s="84" t="s">
        <v>455</v>
      </c>
      <c r="F308" s="84" t="s">
        <v>1799</v>
      </c>
      <c r="G308" s="92">
        <v>40709</v>
      </c>
      <c r="H308" s="84" t="s">
        <v>457</v>
      </c>
      <c r="I308" s="84" t="s">
        <v>458</v>
      </c>
      <c r="J308" s="84" t="s">
        <v>379</v>
      </c>
      <c r="K308" s="84">
        <v>2392</v>
      </c>
      <c r="L308" s="84" t="s">
        <v>366</v>
      </c>
      <c r="M308" s="92">
        <v>40695</v>
      </c>
      <c r="N308" s="84" t="s">
        <v>1800</v>
      </c>
      <c r="O308" s="84" t="s">
        <v>459</v>
      </c>
      <c r="P308" s="84" t="s">
        <v>488</v>
      </c>
      <c r="Q308" s="84" t="s">
        <v>1801</v>
      </c>
      <c r="R308" s="84" t="s">
        <v>1802</v>
      </c>
      <c r="S308" s="84" t="s">
        <v>371</v>
      </c>
      <c r="T308" s="84">
        <v>1</v>
      </c>
      <c r="U308" s="90">
        <v>36595.279999999999</v>
      </c>
      <c r="V308" s="84">
        <v>32171.5</v>
      </c>
      <c r="W308" s="84">
        <v>4423.78</v>
      </c>
      <c r="X308" s="91" t="s">
        <v>254</v>
      </c>
      <c r="Y308" s="89">
        <f t="shared" si="20"/>
        <v>36595.279999999999</v>
      </c>
      <c r="Z308" s="84">
        <f t="shared" si="21"/>
        <v>2011</v>
      </c>
      <c r="AA308" s="92">
        <f t="shared" si="22"/>
        <v>40695</v>
      </c>
      <c r="AB308" s="89">
        <f t="shared" si="23"/>
        <v>36595.279999999999</v>
      </c>
      <c r="AC308" s="84" t="str">
        <f t="shared" si="24"/>
        <v>39202</v>
      </c>
    </row>
    <row r="309" spans="1:29" x14ac:dyDescent="0.15">
      <c r="A309" s="84" t="s">
        <v>1968</v>
      </c>
      <c r="B309" s="84">
        <v>287179860</v>
      </c>
      <c r="C309" s="84" t="s">
        <v>399</v>
      </c>
      <c r="D309" s="84" t="s">
        <v>387</v>
      </c>
      <c r="E309" s="84" t="s">
        <v>747</v>
      </c>
      <c r="F309" s="84" t="s">
        <v>1969</v>
      </c>
      <c r="G309" s="92">
        <v>43236</v>
      </c>
      <c r="H309" s="84" t="s">
        <v>402</v>
      </c>
      <c r="I309" s="84" t="s">
        <v>748</v>
      </c>
      <c r="J309" s="84" t="s">
        <v>392</v>
      </c>
      <c r="K309" s="84">
        <v>2392</v>
      </c>
      <c r="L309" s="84" t="s">
        <v>366</v>
      </c>
      <c r="M309" s="92">
        <v>43221</v>
      </c>
      <c r="N309" s="84" t="s">
        <v>1970</v>
      </c>
      <c r="O309" s="84" t="s">
        <v>750</v>
      </c>
      <c r="P309" s="84" t="s">
        <v>685</v>
      </c>
      <c r="Q309" s="84" t="s">
        <v>1971</v>
      </c>
      <c r="R309" s="84" t="s">
        <v>1972</v>
      </c>
      <c r="S309" s="84" t="s">
        <v>371</v>
      </c>
      <c r="T309" s="84">
        <v>1</v>
      </c>
      <c r="U309" s="90">
        <v>36621.46</v>
      </c>
      <c r="V309" s="84">
        <v>17732.350000000002</v>
      </c>
      <c r="W309" s="84">
        <v>18889.11</v>
      </c>
      <c r="X309" s="91" t="s">
        <v>1968</v>
      </c>
      <c r="Y309" s="89">
        <f t="shared" si="20"/>
        <v>36621.46</v>
      </c>
      <c r="Z309" s="84">
        <f t="shared" si="21"/>
        <v>2018</v>
      </c>
      <c r="AA309" s="92">
        <f t="shared" si="22"/>
        <v>43221</v>
      </c>
      <c r="AB309" s="89">
        <f t="shared" si="23"/>
        <v>36621.46</v>
      </c>
      <c r="AC309" s="84" t="str">
        <f t="shared" si="24"/>
        <v>39202</v>
      </c>
    </row>
    <row r="310" spans="1:29" x14ac:dyDescent="0.15">
      <c r="A310" s="84" t="s">
        <v>220</v>
      </c>
      <c r="B310" s="84">
        <v>43166756</v>
      </c>
      <c r="C310" s="84" t="s">
        <v>475</v>
      </c>
      <c r="D310" s="84" t="s">
        <v>476</v>
      </c>
      <c r="E310" s="84" t="s">
        <v>477</v>
      </c>
      <c r="F310" s="84" t="s">
        <v>2260</v>
      </c>
      <c r="G310" s="92">
        <v>41609</v>
      </c>
      <c r="H310" s="84" t="s">
        <v>478</v>
      </c>
      <c r="I310" s="84" t="s">
        <v>479</v>
      </c>
      <c r="J310" s="84" t="s">
        <v>480</v>
      </c>
      <c r="K310" s="84">
        <v>2392</v>
      </c>
      <c r="L310" s="84" t="s">
        <v>366</v>
      </c>
      <c r="M310" s="92">
        <v>41609</v>
      </c>
      <c r="N310" s="84" t="s">
        <v>2261</v>
      </c>
      <c r="O310" s="84" t="s">
        <v>482</v>
      </c>
      <c r="P310" s="84" t="s">
        <v>503</v>
      </c>
      <c r="Q310" s="84" t="s">
        <v>2262</v>
      </c>
      <c r="R310" s="84" t="s">
        <v>2263</v>
      </c>
      <c r="S310" s="84" t="s">
        <v>371</v>
      </c>
      <c r="T310" s="84">
        <v>1</v>
      </c>
      <c r="U310" s="90">
        <v>36818.54</v>
      </c>
      <c r="V310" s="84">
        <v>30032.79</v>
      </c>
      <c r="W310" s="84">
        <v>6785.75</v>
      </c>
      <c r="X310" s="91" t="s">
        <v>220</v>
      </c>
      <c r="Y310" s="89">
        <f t="shared" si="20"/>
        <v>36818.54</v>
      </c>
      <c r="Z310" s="84">
        <f t="shared" si="21"/>
        <v>2013</v>
      </c>
      <c r="AA310" s="92">
        <f t="shared" si="22"/>
        <v>41609</v>
      </c>
      <c r="AB310" s="89">
        <f t="shared" si="23"/>
        <v>36818.54</v>
      </c>
      <c r="AC310" s="84" t="str">
        <f t="shared" si="24"/>
        <v>39201</v>
      </c>
    </row>
    <row r="311" spans="1:29" x14ac:dyDescent="0.15">
      <c r="A311" s="84" t="s">
        <v>3369</v>
      </c>
      <c r="B311" s="84">
        <v>39888197</v>
      </c>
      <c r="C311" s="84" t="s">
        <v>442</v>
      </c>
      <c r="D311" s="84" t="s">
        <v>443</v>
      </c>
      <c r="E311" s="84" t="s">
        <v>444</v>
      </c>
      <c r="F311" s="84" t="s">
        <v>3370</v>
      </c>
      <c r="G311" s="92">
        <v>41426</v>
      </c>
      <c r="H311" s="84" t="s">
        <v>446</v>
      </c>
      <c r="I311" s="84" t="s">
        <v>447</v>
      </c>
      <c r="J311" s="84" t="s">
        <v>448</v>
      </c>
      <c r="K311" s="84">
        <v>2392</v>
      </c>
      <c r="L311" s="84" t="s">
        <v>366</v>
      </c>
      <c r="M311" s="92">
        <v>41426</v>
      </c>
      <c r="N311" s="84" t="s">
        <v>3371</v>
      </c>
      <c r="O311" s="84" t="s">
        <v>450</v>
      </c>
      <c r="P311" s="84" t="s">
        <v>503</v>
      </c>
      <c r="Q311" s="84" t="s">
        <v>3372</v>
      </c>
      <c r="R311" s="84" t="s">
        <v>3373</v>
      </c>
      <c r="S311" s="84" t="s">
        <v>371</v>
      </c>
      <c r="T311" s="84">
        <v>1</v>
      </c>
      <c r="U311" s="90">
        <v>36998.69</v>
      </c>
      <c r="V311" s="84">
        <v>19177.45</v>
      </c>
      <c r="W311" s="84">
        <v>17821.240000000002</v>
      </c>
      <c r="X311" s="91" t="s">
        <v>3369</v>
      </c>
      <c r="Y311" s="89">
        <f t="shared" si="20"/>
        <v>36998.69</v>
      </c>
      <c r="Z311" s="84">
        <f t="shared" si="21"/>
        <v>2013</v>
      </c>
      <c r="AA311" s="92">
        <f t="shared" si="22"/>
        <v>41426</v>
      </c>
      <c r="AB311" s="89">
        <f t="shared" si="23"/>
        <v>36998.69</v>
      </c>
      <c r="AC311" s="84" t="str">
        <f t="shared" si="24"/>
        <v>39201</v>
      </c>
    </row>
    <row r="312" spans="1:29" x14ac:dyDescent="0.15">
      <c r="A312" s="84" t="s">
        <v>2767</v>
      </c>
      <c r="B312" s="84">
        <v>322404380</v>
      </c>
      <c r="C312" s="84" t="s">
        <v>399</v>
      </c>
      <c r="D312" s="84" t="s">
        <v>387</v>
      </c>
      <c r="E312" s="84" t="s">
        <v>747</v>
      </c>
      <c r="F312" s="84" t="s">
        <v>2768</v>
      </c>
      <c r="G312" s="92">
        <v>43648</v>
      </c>
      <c r="H312" s="84" t="s">
        <v>402</v>
      </c>
      <c r="I312" s="84" t="s">
        <v>748</v>
      </c>
      <c r="J312" s="84" t="s">
        <v>392</v>
      </c>
      <c r="K312" s="84">
        <v>2392</v>
      </c>
      <c r="L312" s="84" t="s">
        <v>366</v>
      </c>
      <c r="M312" s="92">
        <v>43647</v>
      </c>
      <c r="N312" s="84" t="s">
        <v>2769</v>
      </c>
      <c r="O312" s="84" t="s">
        <v>750</v>
      </c>
      <c r="P312" s="84" t="s">
        <v>730</v>
      </c>
      <c r="Q312" s="84" t="s">
        <v>2770</v>
      </c>
      <c r="R312" s="84" t="s">
        <v>2771</v>
      </c>
      <c r="S312" s="84" t="s">
        <v>371</v>
      </c>
      <c r="T312" s="84">
        <v>1</v>
      </c>
      <c r="U312" s="90">
        <v>37078.910000000003</v>
      </c>
      <c r="V312" s="84">
        <v>14006.84</v>
      </c>
      <c r="W312" s="84">
        <v>23072.07</v>
      </c>
      <c r="X312" s="91" t="s">
        <v>2767</v>
      </c>
      <c r="Y312" s="89">
        <f t="shared" si="20"/>
        <v>37078.910000000003</v>
      </c>
      <c r="Z312" s="84">
        <f t="shared" si="21"/>
        <v>2019</v>
      </c>
      <c r="AA312" s="92">
        <f t="shared" si="22"/>
        <v>43647</v>
      </c>
      <c r="AB312" s="89">
        <f t="shared" si="23"/>
        <v>37078.910000000003</v>
      </c>
      <c r="AC312" s="84" t="str">
        <f t="shared" si="24"/>
        <v>39202</v>
      </c>
    </row>
    <row r="313" spans="1:29" x14ac:dyDescent="0.15">
      <c r="A313" s="84" t="s">
        <v>441</v>
      </c>
      <c r="B313" s="84">
        <v>27093926</v>
      </c>
      <c r="C313" s="84" t="s">
        <v>442</v>
      </c>
      <c r="D313" s="84" t="s">
        <v>443</v>
      </c>
      <c r="E313" s="84" t="s">
        <v>444</v>
      </c>
      <c r="F313" s="84" t="s">
        <v>445</v>
      </c>
      <c r="G313" s="92">
        <v>40513</v>
      </c>
      <c r="H313" s="84" t="s">
        <v>446</v>
      </c>
      <c r="I313" s="84" t="s">
        <v>447</v>
      </c>
      <c r="J313" s="84" t="s">
        <v>448</v>
      </c>
      <c r="K313" s="84">
        <v>2392</v>
      </c>
      <c r="L313" s="84" t="s">
        <v>366</v>
      </c>
      <c r="M313" s="92">
        <v>40513</v>
      </c>
      <c r="N313" s="84" t="s">
        <v>449</v>
      </c>
      <c r="O313" s="84" t="s">
        <v>450</v>
      </c>
      <c r="P313" s="84" t="s">
        <v>369</v>
      </c>
      <c r="Q313" s="84" t="s">
        <v>451</v>
      </c>
      <c r="R313" s="84" t="s">
        <v>452</v>
      </c>
      <c r="S313" s="84" t="s">
        <v>371</v>
      </c>
      <c r="T313" s="84">
        <v>1</v>
      </c>
      <c r="U313" s="90">
        <v>37102.31</v>
      </c>
      <c r="V313" s="84">
        <v>21770.5</v>
      </c>
      <c r="W313" s="84">
        <v>15331.81</v>
      </c>
      <c r="X313" s="91" t="s">
        <v>441</v>
      </c>
      <c r="Y313" s="89">
        <f t="shared" si="20"/>
        <v>37102.31</v>
      </c>
      <c r="Z313" s="84">
        <f t="shared" si="21"/>
        <v>2010</v>
      </c>
      <c r="AA313" s="92">
        <f t="shared" si="22"/>
        <v>40513</v>
      </c>
      <c r="AB313" s="89">
        <f t="shared" si="23"/>
        <v>37102.31</v>
      </c>
      <c r="AC313" s="84" t="str">
        <f t="shared" si="24"/>
        <v>39201</v>
      </c>
    </row>
    <row r="314" spans="1:29" x14ac:dyDescent="0.15">
      <c r="A314" s="84" t="s">
        <v>583</v>
      </c>
      <c r="B314" s="84">
        <v>114759816</v>
      </c>
      <c r="C314" s="84" t="s">
        <v>463</v>
      </c>
      <c r="D314" s="84" t="s">
        <v>464</v>
      </c>
      <c r="E314" s="84" t="s">
        <v>584</v>
      </c>
      <c r="F314" s="84" t="s">
        <v>558</v>
      </c>
      <c r="G314" s="92">
        <v>42241</v>
      </c>
      <c r="H314" s="84" t="s">
        <v>467</v>
      </c>
      <c r="I314" s="84" t="s">
        <v>585</v>
      </c>
      <c r="J314" s="84" t="s">
        <v>469</v>
      </c>
      <c r="K314" s="84">
        <v>2392</v>
      </c>
      <c r="L314" s="84" t="s">
        <v>366</v>
      </c>
      <c r="M314" s="92">
        <v>42217</v>
      </c>
      <c r="N314" s="84" t="s">
        <v>586</v>
      </c>
      <c r="O314" s="84" t="s">
        <v>587</v>
      </c>
      <c r="P314" s="84" t="s">
        <v>575</v>
      </c>
      <c r="Q314" s="84" t="s">
        <v>588</v>
      </c>
      <c r="R314" s="84" t="s">
        <v>589</v>
      </c>
      <c r="S314" s="84" t="s">
        <v>371</v>
      </c>
      <c r="T314" s="84">
        <v>1</v>
      </c>
      <c r="U314" s="90">
        <v>37107.879999999997</v>
      </c>
      <c r="V314" s="84">
        <v>18982.510000000002</v>
      </c>
      <c r="W314" s="84">
        <v>18125.37</v>
      </c>
      <c r="X314" s="91" t="s">
        <v>583</v>
      </c>
      <c r="Y314" s="89">
        <f t="shared" si="20"/>
        <v>37107.879999999997</v>
      </c>
      <c r="Z314" s="84">
        <f t="shared" si="21"/>
        <v>2015</v>
      </c>
      <c r="AA314" s="92">
        <f t="shared" si="22"/>
        <v>42217</v>
      </c>
      <c r="AB314" s="89">
        <f t="shared" si="23"/>
        <v>37107.879999999997</v>
      </c>
      <c r="AC314" s="84" t="str">
        <f t="shared" si="24"/>
        <v>39201</v>
      </c>
    </row>
    <row r="315" spans="1:29" x14ac:dyDescent="0.15">
      <c r="A315" s="84" t="s">
        <v>3011</v>
      </c>
      <c r="B315" s="84">
        <v>106509310</v>
      </c>
      <c r="C315" s="84" t="s">
        <v>463</v>
      </c>
      <c r="D315" s="84" t="s">
        <v>464</v>
      </c>
      <c r="E315" s="84" t="s">
        <v>584</v>
      </c>
      <c r="F315" s="84" t="s">
        <v>558</v>
      </c>
      <c r="G315" s="92">
        <v>42292</v>
      </c>
      <c r="H315" s="84" t="s">
        <v>467</v>
      </c>
      <c r="I315" s="84" t="s">
        <v>585</v>
      </c>
      <c r="J315" s="84" t="s">
        <v>469</v>
      </c>
      <c r="K315" s="84">
        <v>2392</v>
      </c>
      <c r="L315" s="84" t="s">
        <v>366</v>
      </c>
      <c r="M315" s="92">
        <v>42278</v>
      </c>
      <c r="N315" s="84" t="s">
        <v>3012</v>
      </c>
      <c r="O315" s="84" t="s">
        <v>587</v>
      </c>
      <c r="P315" s="84" t="s">
        <v>575</v>
      </c>
      <c r="Q315" s="84" t="s">
        <v>3013</v>
      </c>
      <c r="R315" s="84" t="s">
        <v>3014</v>
      </c>
      <c r="S315" s="84" t="s">
        <v>371</v>
      </c>
      <c r="T315" s="84">
        <v>1</v>
      </c>
      <c r="U315" s="90">
        <v>37145.69</v>
      </c>
      <c r="V315" s="84">
        <v>19001.850000000002</v>
      </c>
      <c r="W315" s="84">
        <v>18143.84</v>
      </c>
      <c r="X315" s="91" t="s">
        <v>3011</v>
      </c>
      <c r="Y315" s="89">
        <f t="shared" si="20"/>
        <v>37145.69</v>
      </c>
      <c r="Z315" s="84">
        <f t="shared" si="21"/>
        <v>2015</v>
      </c>
      <c r="AA315" s="92">
        <f t="shared" si="22"/>
        <v>42278</v>
      </c>
      <c r="AB315" s="89">
        <f t="shared" si="23"/>
        <v>37145.69</v>
      </c>
      <c r="AC315" s="84" t="str">
        <f t="shared" si="24"/>
        <v>39201</v>
      </c>
    </row>
    <row r="316" spans="1:29" x14ac:dyDescent="0.15">
      <c r="A316" s="84" t="s">
        <v>222</v>
      </c>
      <c r="B316" s="84">
        <v>43166770</v>
      </c>
      <c r="C316" s="84" t="s">
        <v>475</v>
      </c>
      <c r="D316" s="84" t="s">
        <v>476</v>
      </c>
      <c r="E316" s="84" t="s">
        <v>477</v>
      </c>
      <c r="F316" s="84" t="s">
        <v>1058</v>
      </c>
      <c r="G316" s="92">
        <v>41609</v>
      </c>
      <c r="H316" s="84" t="s">
        <v>478</v>
      </c>
      <c r="I316" s="84" t="s">
        <v>479</v>
      </c>
      <c r="J316" s="84" t="s">
        <v>480</v>
      </c>
      <c r="K316" s="84">
        <v>2392</v>
      </c>
      <c r="L316" s="84" t="s">
        <v>366</v>
      </c>
      <c r="M316" s="92">
        <v>41609</v>
      </c>
      <c r="N316" s="84" t="s">
        <v>1059</v>
      </c>
      <c r="O316" s="84" t="s">
        <v>482</v>
      </c>
      <c r="P316" s="84" t="s">
        <v>503</v>
      </c>
      <c r="Q316" s="84" t="s">
        <v>1060</v>
      </c>
      <c r="R316" s="84" t="s">
        <v>1061</v>
      </c>
      <c r="S316" s="84" t="s">
        <v>371</v>
      </c>
      <c r="T316" s="84">
        <v>1</v>
      </c>
      <c r="U316" s="90">
        <v>37158.870000000003</v>
      </c>
      <c r="V316" s="84">
        <v>30310.39</v>
      </c>
      <c r="W316" s="84">
        <v>6848.4800000000005</v>
      </c>
      <c r="X316" s="91" t="s">
        <v>222</v>
      </c>
      <c r="Y316" s="89">
        <f t="shared" si="20"/>
        <v>37158.870000000003</v>
      </c>
      <c r="Z316" s="84">
        <f t="shared" si="21"/>
        <v>2013</v>
      </c>
      <c r="AA316" s="92">
        <f t="shared" si="22"/>
        <v>41609</v>
      </c>
      <c r="AB316" s="89">
        <f t="shared" si="23"/>
        <v>37158.870000000003</v>
      </c>
      <c r="AC316" s="84" t="str">
        <f t="shared" si="24"/>
        <v>39201</v>
      </c>
    </row>
    <row r="317" spans="1:29" x14ac:dyDescent="0.15">
      <c r="A317" s="84" t="s">
        <v>292</v>
      </c>
      <c r="B317" s="84">
        <v>26140398</v>
      </c>
      <c r="C317" s="84" t="s">
        <v>359</v>
      </c>
      <c r="D317" s="84" t="s">
        <v>360</v>
      </c>
      <c r="E317" s="84" t="s">
        <v>361</v>
      </c>
      <c r="F317" s="84" t="s">
        <v>362</v>
      </c>
      <c r="G317" s="92">
        <v>40330</v>
      </c>
      <c r="H317" s="84" t="s">
        <v>363</v>
      </c>
      <c r="I317" s="84" t="s">
        <v>364</v>
      </c>
      <c r="J317" s="84" t="s">
        <v>365</v>
      </c>
      <c r="K317" s="84">
        <v>2392</v>
      </c>
      <c r="L317" s="84" t="s">
        <v>366</v>
      </c>
      <c r="M317" s="92">
        <v>40330</v>
      </c>
      <c r="N317" s="84" t="s">
        <v>367</v>
      </c>
      <c r="O317" s="84" t="s">
        <v>368</v>
      </c>
      <c r="P317" s="84" t="s">
        <v>369</v>
      </c>
      <c r="Q317" s="84" t="s">
        <v>362</v>
      </c>
      <c r="R317" s="84" t="s">
        <v>370</v>
      </c>
      <c r="S317" s="84" t="s">
        <v>371</v>
      </c>
      <c r="T317" s="84">
        <v>1</v>
      </c>
      <c r="U317" s="90">
        <v>37252.11</v>
      </c>
      <c r="V317" s="84">
        <v>32997</v>
      </c>
      <c r="W317" s="84">
        <v>4255.1099999999997</v>
      </c>
      <c r="X317" s="91" t="s">
        <v>292</v>
      </c>
      <c r="Y317" s="89">
        <f t="shared" si="20"/>
        <v>37252.11</v>
      </c>
      <c r="Z317" s="84">
        <f t="shared" si="21"/>
        <v>2010</v>
      </c>
      <c r="AA317" s="92">
        <f t="shared" si="22"/>
        <v>40330</v>
      </c>
      <c r="AB317" s="89">
        <f t="shared" si="23"/>
        <v>37252.11</v>
      </c>
      <c r="AC317" s="84" t="str">
        <f t="shared" si="24"/>
        <v>39202</v>
      </c>
    </row>
    <row r="318" spans="1:29" x14ac:dyDescent="0.15">
      <c r="A318" s="84" t="s">
        <v>2477</v>
      </c>
      <c r="B318" s="84">
        <v>432571706</v>
      </c>
      <c r="C318" s="84" t="s">
        <v>399</v>
      </c>
      <c r="D318" s="84" t="s">
        <v>387</v>
      </c>
      <c r="E318" s="84" t="s">
        <v>747</v>
      </c>
      <c r="F318" s="84" t="s">
        <v>2478</v>
      </c>
      <c r="G318" s="92">
        <v>44145</v>
      </c>
      <c r="H318" s="84" t="s">
        <v>402</v>
      </c>
      <c r="I318" s="84" t="s">
        <v>748</v>
      </c>
      <c r="J318" s="84" t="s">
        <v>392</v>
      </c>
      <c r="K318" s="84">
        <v>2392</v>
      </c>
      <c r="L318" s="84" t="s">
        <v>366</v>
      </c>
      <c r="M318" s="92">
        <v>44136</v>
      </c>
      <c r="N318" s="84" t="s">
        <v>2479</v>
      </c>
      <c r="O318" s="84" t="s">
        <v>750</v>
      </c>
      <c r="P318" s="84" t="s">
        <v>770</v>
      </c>
      <c r="Q318" s="84" t="s">
        <v>2480</v>
      </c>
      <c r="R318" s="84" t="s">
        <v>2481</v>
      </c>
      <c r="S318" s="84" t="s">
        <v>371</v>
      </c>
      <c r="T318" s="84">
        <v>1</v>
      </c>
      <c r="U318" s="90">
        <v>37263.85</v>
      </c>
      <c r="V318" s="84">
        <v>9859.2000000000007</v>
      </c>
      <c r="W318" s="84">
        <v>27404.65</v>
      </c>
      <c r="X318" s="91" t="s">
        <v>2477</v>
      </c>
      <c r="Y318" s="89">
        <f t="shared" si="20"/>
        <v>37263.85</v>
      </c>
      <c r="Z318" s="84">
        <f t="shared" si="21"/>
        <v>2020</v>
      </c>
      <c r="AA318" s="92">
        <f t="shared" si="22"/>
        <v>44136</v>
      </c>
      <c r="AB318" s="89">
        <f t="shared" si="23"/>
        <v>37263.85</v>
      </c>
      <c r="AC318" s="84" t="str">
        <f t="shared" si="24"/>
        <v>39202</v>
      </c>
    </row>
    <row r="319" spans="1:29" x14ac:dyDescent="0.15">
      <c r="A319" s="84" t="s">
        <v>184</v>
      </c>
      <c r="B319" s="84">
        <v>39461804</v>
      </c>
      <c r="C319" s="84" t="s">
        <v>511</v>
      </c>
      <c r="D319" s="84" t="s">
        <v>512</v>
      </c>
      <c r="E319" s="84" t="s">
        <v>647</v>
      </c>
      <c r="F319" s="84" t="s">
        <v>2253</v>
      </c>
      <c r="G319" s="92">
        <v>41306</v>
      </c>
      <c r="H319" s="84" t="s">
        <v>515</v>
      </c>
      <c r="I319" s="84" t="s">
        <v>648</v>
      </c>
      <c r="J319" s="84" t="s">
        <v>517</v>
      </c>
      <c r="K319" s="84">
        <v>2392</v>
      </c>
      <c r="L319" s="84" t="s">
        <v>366</v>
      </c>
      <c r="M319" s="92">
        <v>41306</v>
      </c>
      <c r="N319" s="84" t="s">
        <v>2254</v>
      </c>
      <c r="O319" s="84" t="s">
        <v>650</v>
      </c>
      <c r="P319" s="84" t="s">
        <v>503</v>
      </c>
      <c r="Q319" s="84" t="s">
        <v>2255</v>
      </c>
      <c r="R319" s="84" t="s">
        <v>2256</v>
      </c>
      <c r="S319" s="84" t="s">
        <v>371</v>
      </c>
      <c r="T319" s="84">
        <v>1</v>
      </c>
      <c r="U319" s="90">
        <v>37272.660000000003</v>
      </c>
      <c r="V319" s="84">
        <v>40336.69</v>
      </c>
      <c r="W319" s="84">
        <v>-3064.03</v>
      </c>
      <c r="X319" s="91" t="s">
        <v>184</v>
      </c>
      <c r="Y319" s="89">
        <f t="shared" si="20"/>
        <v>37272.660000000003</v>
      </c>
      <c r="Z319" s="84">
        <f t="shared" si="21"/>
        <v>2013</v>
      </c>
      <c r="AA319" s="92">
        <f t="shared" si="22"/>
        <v>41306</v>
      </c>
      <c r="AB319" s="89">
        <f t="shared" si="23"/>
        <v>37272.660000000003</v>
      </c>
      <c r="AC319" s="84" t="str">
        <f t="shared" si="24"/>
        <v>39201</v>
      </c>
    </row>
    <row r="320" spans="1:29" x14ac:dyDescent="0.15">
      <c r="A320" s="84" t="s">
        <v>2755</v>
      </c>
      <c r="B320" s="84">
        <v>317527526</v>
      </c>
      <c r="C320" s="84" t="s">
        <v>2756</v>
      </c>
      <c r="D320" s="84" t="s">
        <v>443</v>
      </c>
      <c r="E320" s="84" t="s">
        <v>706</v>
      </c>
      <c r="F320" s="84" t="s">
        <v>2757</v>
      </c>
      <c r="G320" s="92">
        <v>43593</v>
      </c>
      <c r="H320" s="84" t="s">
        <v>2758</v>
      </c>
      <c r="I320" s="84" t="s">
        <v>708</v>
      </c>
      <c r="J320" s="84" t="s">
        <v>448</v>
      </c>
      <c r="K320" s="84">
        <v>2392</v>
      </c>
      <c r="L320" s="84" t="s">
        <v>366</v>
      </c>
      <c r="M320" s="92">
        <v>43586</v>
      </c>
      <c r="N320" s="84" t="s">
        <v>2759</v>
      </c>
      <c r="O320" s="84" t="s">
        <v>710</v>
      </c>
      <c r="P320" s="84" t="s">
        <v>730</v>
      </c>
      <c r="Q320" s="84" t="s">
        <v>2760</v>
      </c>
      <c r="R320" s="84" t="s">
        <v>2761</v>
      </c>
      <c r="S320" s="84" t="s">
        <v>371</v>
      </c>
      <c r="T320" s="84">
        <v>1</v>
      </c>
      <c r="U320" s="90">
        <v>37283.25</v>
      </c>
      <c r="V320" s="84">
        <v>10010.370000000001</v>
      </c>
      <c r="W320" s="84">
        <v>27272.880000000001</v>
      </c>
      <c r="X320" s="91" t="s">
        <v>2755</v>
      </c>
      <c r="Y320" s="89">
        <f t="shared" si="20"/>
        <v>37283.25</v>
      </c>
      <c r="Z320" s="84">
        <f t="shared" si="21"/>
        <v>2019</v>
      </c>
      <c r="AA320" s="92">
        <f t="shared" si="22"/>
        <v>43586</v>
      </c>
      <c r="AB320" s="89">
        <f t="shared" si="23"/>
        <v>37283.25</v>
      </c>
      <c r="AC320" s="84" t="str">
        <f t="shared" si="24"/>
        <v>39202</v>
      </c>
    </row>
    <row r="321" spans="1:29" x14ac:dyDescent="0.15">
      <c r="A321" s="84" t="s">
        <v>2989</v>
      </c>
      <c r="B321" s="84">
        <v>59353665</v>
      </c>
      <c r="C321" s="84" t="s">
        <v>623</v>
      </c>
      <c r="D321" s="84" t="s">
        <v>624</v>
      </c>
      <c r="E321" s="84" t="s">
        <v>734</v>
      </c>
      <c r="F321" s="84" t="s">
        <v>786</v>
      </c>
      <c r="G321" s="92">
        <v>42258</v>
      </c>
      <c r="H321" s="84" t="s">
        <v>627</v>
      </c>
      <c r="I321" s="84" t="s">
        <v>736</v>
      </c>
      <c r="J321" s="84" t="s">
        <v>629</v>
      </c>
      <c r="K321" s="84">
        <v>2392</v>
      </c>
      <c r="L321" s="84" t="s">
        <v>366</v>
      </c>
      <c r="M321" s="92">
        <v>42248</v>
      </c>
      <c r="N321" s="84" t="s">
        <v>2990</v>
      </c>
      <c r="O321" s="84" t="s">
        <v>738</v>
      </c>
      <c r="P321" s="84" t="s">
        <v>575</v>
      </c>
      <c r="Q321" s="84" t="s">
        <v>2991</v>
      </c>
      <c r="R321" s="84" t="s">
        <v>2992</v>
      </c>
      <c r="S321" s="84" t="s">
        <v>371</v>
      </c>
      <c r="T321" s="84">
        <v>1</v>
      </c>
      <c r="U321" s="90">
        <v>37285.57</v>
      </c>
      <c r="V321" s="84">
        <v>22162.83</v>
      </c>
      <c r="W321" s="84">
        <v>15122.74</v>
      </c>
      <c r="X321" s="91" t="s">
        <v>2989</v>
      </c>
      <c r="Y321" s="89">
        <f t="shared" si="20"/>
        <v>37285.57</v>
      </c>
      <c r="Z321" s="84">
        <f t="shared" si="21"/>
        <v>2015</v>
      </c>
      <c r="AA321" s="92">
        <f t="shared" si="22"/>
        <v>42248</v>
      </c>
      <c r="AB321" s="89">
        <f t="shared" si="23"/>
        <v>37285.57</v>
      </c>
      <c r="AC321" s="84" t="str">
        <f t="shared" si="24"/>
        <v>39201</v>
      </c>
    </row>
    <row r="322" spans="1:29" x14ac:dyDescent="0.15">
      <c r="A322" s="84" t="s">
        <v>1082</v>
      </c>
      <c r="B322" s="84">
        <v>88371534</v>
      </c>
      <c r="C322" s="84" t="s">
        <v>399</v>
      </c>
      <c r="D322" s="84" t="s">
        <v>387</v>
      </c>
      <c r="E322" s="84" t="s">
        <v>388</v>
      </c>
      <c r="F322" s="84" t="s">
        <v>1083</v>
      </c>
      <c r="G322" s="92">
        <v>42227</v>
      </c>
      <c r="H322" s="84" t="s">
        <v>402</v>
      </c>
      <c r="I322" s="84" t="s">
        <v>391</v>
      </c>
      <c r="J322" s="84" t="s">
        <v>392</v>
      </c>
      <c r="K322" s="84">
        <v>2392</v>
      </c>
      <c r="L322" s="84" t="s">
        <v>366</v>
      </c>
      <c r="M322" s="92">
        <v>42309</v>
      </c>
      <c r="N322" s="84" t="s">
        <v>1084</v>
      </c>
      <c r="O322" s="84" t="s">
        <v>394</v>
      </c>
      <c r="P322" s="84" t="s">
        <v>575</v>
      </c>
      <c r="Q322" s="84" t="s">
        <v>1085</v>
      </c>
      <c r="R322" s="84" t="s">
        <v>1086</v>
      </c>
      <c r="S322" s="84" t="s">
        <v>371</v>
      </c>
      <c r="T322" s="84">
        <v>1</v>
      </c>
      <c r="U322" s="90">
        <v>37300.1</v>
      </c>
      <c r="V322" s="84">
        <v>33177.31</v>
      </c>
      <c r="W322" s="84">
        <v>4122.79</v>
      </c>
      <c r="X322" s="91" t="s">
        <v>1082</v>
      </c>
      <c r="Y322" s="89">
        <f t="shared" ref="Y322:Y385" si="25">+U322</f>
        <v>37300.1</v>
      </c>
      <c r="Z322" s="84">
        <f t="shared" ref="Z322:Z385" si="26">+YEAR(AA322)</f>
        <v>2015</v>
      </c>
      <c r="AA322" s="92">
        <f t="shared" ref="AA322:AA385" si="27">+M322</f>
        <v>42309</v>
      </c>
      <c r="AB322" s="89">
        <f t="shared" si="23"/>
        <v>37300.1</v>
      </c>
      <c r="AC322" s="84" t="str">
        <f t="shared" si="24"/>
        <v>39201</v>
      </c>
    </row>
    <row r="323" spans="1:29" x14ac:dyDescent="0.15">
      <c r="A323" s="84" t="s">
        <v>2993</v>
      </c>
      <c r="B323" s="84">
        <v>88796891</v>
      </c>
      <c r="C323" s="84" t="s">
        <v>399</v>
      </c>
      <c r="D323" s="84" t="s">
        <v>387</v>
      </c>
      <c r="E323" s="84" t="s">
        <v>388</v>
      </c>
      <c r="F323" s="84" t="s">
        <v>2994</v>
      </c>
      <c r="G323" s="92">
        <v>42293</v>
      </c>
      <c r="H323" s="84" t="s">
        <v>402</v>
      </c>
      <c r="I323" s="84" t="s">
        <v>391</v>
      </c>
      <c r="J323" s="84" t="s">
        <v>392</v>
      </c>
      <c r="K323" s="84">
        <v>2392</v>
      </c>
      <c r="L323" s="84" t="s">
        <v>366</v>
      </c>
      <c r="M323" s="92">
        <v>42309</v>
      </c>
      <c r="N323" s="84" t="s">
        <v>2995</v>
      </c>
      <c r="O323" s="84" t="s">
        <v>394</v>
      </c>
      <c r="P323" s="84" t="s">
        <v>575</v>
      </c>
      <c r="Q323" s="84" t="s">
        <v>2996</v>
      </c>
      <c r="R323" s="84" t="s">
        <v>2997</v>
      </c>
      <c r="S323" s="84" t="s">
        <v>371</v>
      </c>
      <c r="T323" s="84">
        <v>1</v>
      </c>
      <c r="U323" s="90">
        <v>37300.1</v>
      </c>
      <c r="V323" s="84">
        <v>33177.31</v>
      </c>
      <c r="W323" s="84">
        <v>4122.79</v>
      </c>
      <c r="X323" s="91" t="s">
        <v>2993</v>
      </c>
      <c r="Y323" s="89">
        <f t="shared" si="25"/>
        <v>37300.1</v>
      </c>
      <c r="Z323" s="84">
        <f t="shared" si="26"/>
        <v>2015</v>
      </c>
      <c r="AA323" s="92">
        <f t="shared" si="27"/>
        <v>42309</v>
      </c>
      <c r="AB323" s="89">
        <f t="shared" ref="AB323:AB386" si="28">+Y323</f>
        <v>37300.1</v>
      </c>
      <c r="AC323" s="84" t="str">
        <f t="shared" ref="AC323:AC386" si="29">LEFT(O323,5)</f>
        <v>39201</v>
      </c>
    </row>
    <row r="324" spans="1:29" x14ac:dyDescent="0.15">
      <c r="A324" s="84" t="s">
        <v>2329</v>
      </c>
      <c r="B324" s="84">
        <v>202148453</v>
      </c>
      <c r="C324" s="84" t="s">
        <v>442</v>
      </c>
      <c r="D324" s="84" t="s">
        <v>443</v>
      </c>
      <c r="E324" s="84" t="s">
        <v>444</v>
      </c>
      <c r="F324" s="84" t="s">
        <v>2330</v>
      </c>
      <c r="G324" s="92">
        <v>42867</v>
      </c>
      <c r="H324" s="84" t="s">
        <v>446</v>
      </c>
      <c r="I324" s="84" t="s">
        <v>447</v>
      </c>
      <c r="J324" s="84" t="s">
        <v>448</v>
      </c>
      <c r="K324" s="84">
        <v>2392</v>
      </c>
      <c r="L324" s="84" t="s">
        <v>366</v>
      </c>
      <c r="M324" s="92">
        <v>42887</v>
      </c>
      <c r="N324" s="84" t="s">
        <v>2331</v>
      </c>
      <c r="O324" s="84" t="s">
        <v>450</v>
      </c>
      <c r="P324" s="84" t="s">
        <v>663</v>
      </c>
      <c r="Q324" s="84" t="s">
        <v>2332</v>
      </c>
      <c r="R324" s="84" t="s">
        <v>2333</v>
      </c>
      <c r="S324" s="84" t="s">
        <v>371</v>
      </c>
      <c r="T324" s="84">
        <v>1</v>
      </c>
      <c r="U324" s="90">
        <v>37330.28</v>
      </c>
      <c r="V324" s="84">
        <v>15024.86</v>
      </c>
      <c r="W324" s="84">
        <v>22305.420000000002</v>
      </c>
      <c r="X324" s="91" t="s">
        <v>2329</v>
      </c>
      <c r="Y324" s="89">
        <f t="shared" si="25"/>
        <v>37330.28</v>
      </c>
      <c r="Z324" s="84">
        <f t="shared" si="26"/>
        <v>2017</v>
      </c>
      <c r="AA324" s="92">
        <f t="shared" si="27"/>
        <v>42887</v>
      </c>
      <c r="AB324" s="89">
        <f t="shared" si="28"/>
        <v>37330.28</v>
      </c>
      <c r="AC324" s="84" t="str">
        <f t="shared" si="29"/>
        <v>39201</v>
      </c>
    </row>
    <row r="325" spans="1:29" x14ac:dyDescent="0.15">
      <c r="A325" s="84" t="s">
        <v>1433</v>
      </c>
      <c r="B325" s="84">
        <v>43166844</v>
      </c>
      <c r="C325" s="84" t="s">
        <v>623</v>
      </c>
      <c r="D325" s="84" t="s">
        <v>624</v>
      </c>
      <c r="E325" s="84" t="s">
        <v>625</v>
      </c>
      <c r="F325" s="84" t="s">
        <v>1434</v>
      </c>
      <c r="G325" s="92">
        <v>41646</v>
      </c>
      <c r="H325" s="84" t="s">
        <v>627</v>
      </c>
      <c r="I325" s="84" t="s">
        <v>628</v>
      </c>
      <c r="J325" s="84" t="s">
        <v>629</v>
      </c>
      <c r="K325" s="84">
        <v>2392</v>
      </c>
      <c r="L325" s="84" t="s">
        <v>366</v>
      </c>
      <c r="M325" s="92">
        <v>41760</v>
      </c>
      <c r="N325" s="84" t="s">
        <v>1435</v>
      </c>
      <c r="O325" s="84" t="s">
        <v>631</v>
      </c>
      <c r="P325" s="84" t="s">
        <v>555</v>
      </c>
      <c r="Q325" s="84" t="s">
        <v>1436</v>
      </c>
      <c r="R325" s="84" t="s">
        <v>1437</v>
      </c>
      <c r="S325" s="84" t="s">
        <v>371</v>
      </c>
      <c r="T325" s="84">
        <v>1</v>
      </c>
      <c r="U325" s="90">
        <v>37333.82</v>
      </c>
      <c r="V325" s="84">
        <v>19663.12</v>
      </c>
      <c r="W325" s="84">
        <v>17670.7</v>
      </c>
      <c r="X325" s="91" t="s">
        <v>1433</v>
      </c>
      <c r="Y325" s="89">
        <f t="shared" si="25"/>
        <v>37333.82</v>
      </c>
      <c r="Z325" s="84">
        <f t="shared" si="26"/>
        <v>2014</v>
      </c>
      <c r="AA325" s="92">
        <f t="shared" si="27"/>
        <v>41760</v>
      </c>
      <c r="AB325" s="89">
        <f t="shared" si="28"/>
        <v>37333.82</v>
      </c>
      <c r="AC325" s="84" t="str">
        <f t="shared" si="29"/>
        <v>39202</v>
      </c>
    </row>
    <row r="326" spans="1:29" x14ac:dyDescent="0.15">
      <c r="A326" s="84" t="s">
        <v>1803</v>
      </c>
      <c r="B326" s="84">
        <v>39457784</v>
      </c>
      <c r="C326" s="84" t="s">
        <v>881</v>
      </c>
      <c r="D326" s="84" t="s">
        <v>882</v>
      </c>
      <c r="E326" s="84" t="s">
        <v>883</v>
      </c>
      <c r="F326" s="84" t="s">
        <v>1804</v>
      </c>
      <c r="G326" s="92">
        <v>40817</v>
      </c>
      <c r="H326" s="84" t="s">
        <v>885</v>
      </c>
      <c r="I326" s="84" t="s">
        <v>886</v>
      </c>
      <c r="J326" s="84" t="s">
        <v>887</v>
      </c>
      <c r="K326" s="84">
        <v>2392</v>
      </c>
      <c r="L326" s="84" t="s">
        <v>366</v>
      </c>
      <c r="M326" s="92">
        <v>40848</v>
      </c>
      <c r="N326" s="84" t="s">
        <v>1805</v>
      </c>
      <c r="O326" s="84" t="s">
        <v>889</v>
      </c>
      <c r="P326" s="84" t="s">
        <v>488</v>
      </c>
      <c r="Q326" s="84" t="s">
        <v>1806</v>
      </c>
      <c r="R326" s="84" t="s">
        <v>1807</v>
      </c>
      <c r="S326" s="84" t="s">
        <v>371</v>
      </c>
      <c r="T326" s="84">
        <v>1</v>
      </c>
      <c r="U326" s="90">
        <v>37385.360000000001</v>
      </c>
      <c r="V326" s="84">
        <v>33272.97</v>
      </c>
      <c r="W326" s="84">
        <v>4112.3900000000003</v>
      </c>
      <c r="X326" s="91" t="s">
        <v>1803</v>
      </c>
      <c r="Y326" s="89">
        <f t="shared" si="25"/>
        <v>37385.360000000001</v>
      </c>
      <c r="Z326" s="84">
        <f t="shared" si="26"/>
        <v>2011</v>
      </c>
      <c r="AA326" s="92">
        <f t="shared" si="27"/>
        <v>40848</v>
      </c>
      <c r="AB326" s="89">
        <f t="shared" si="28"/>
        <v>37385.360000000001</v>
      </c>
      <c r="AC326" s="84" t="str">
        <f t="shared" si="29"/>
        <v>39202</v>
      </c>
    </row>
    <row r="327" spans="1:29" x14ac:dyDescent="0.15">
      <c r="A327" s="84" t="s">
        <v>153</v>
      </c>
      <c r="B327" s="84">
        <v>39457778</v>
      </c>
      <c r="C327" s="84" t="s">
        <v>881</v>
      </c>
      <c r="D327" s="84" t="s">
        <v>882</v>
      </c>
      <c r="E327" s="84" t="s">
        <v>883</v>
      </c>
      <c r="F327" s="84" t="s">
        <v>1034</v>
      </c>
      <c r="G327" s="92">
        <v>40817</v>
      </c>
      <c r="H327" s="84" t="s">
        <v>885</v>
      </c>
      <c r="I327" s="84" t="s">
        <v>886</v>
      </c>
      <c r="J327" s="84" t="s">
        <v>887</v>
      </c>
      <c r="K327" s="84">
        <v>2392</v>
      </c>
      <c r="L327" s="84" t="s">
        <v>366</v>
      </c>
      <c r="M327" s="92">
        <v>40848</v>
      </c>
      <c r="N327" s="84" t="s">
        <v>1035</v>
      </c>
      <c r="O327" s="84" t="s">
        <v>889</v>
      </c>
      <c r="P327" s="84" t="s">
        <v>488</v>
      </c>
      <c r="Q327" s="84" t="s">
        <v>1036</v>
      </c>
      <c r="R327" s="84" t="s">
        <v>1037</v>
      </c>
      <c r="S327" s="84" t="s">
        <v>371</v>
      </c>
      <c r="T327" s="84">
        <v>1</v>
      </c>
      <c r="U327" s="90">
        <v>37385.410000000003</v>
      </c>
      <c r="V327" s="84">
        <v>33273.01</v>
      </c>
      <c r="W327" s="84">
        <v>4112.3999999999996</v>
      </c>
      <c r="X327" s="91" t="s">
        <v>153</v>
      </c>
      <c r="Y327" s="89">
        <f t="shared" si="25"/>
        <v>37385.410000000003</v>
      </c>
      <c r="Z327" s="84">
        <f t="shared" si="26"/>
        <v>2011</v>
      </c>
      <c r="AA327" s="92">
        <f t="shared" si="27"/>
        <v>40848</v>
      </c>
      <c r="AB327" s="89">
        <f t="shared" si="28"/>
        <v>37385.410000000003</v>
      </c>
      <c r="AC327" s="84" t="str">
        <f t="shared" si="29"/>
        <v>39202</v>
      </c>
    </row>
    <row r="328" spans="1:29" x14ac:dyDescent="0.15">
      <c r="A328" s="84" t="s">
        <v>3355</v>
      </c>
      <c r="B328" s="84">
        <v>39457773</v>
      </c>
      <c r="C328" s="84" t="s">
        <v>881</v>
      </c>
      <c r="D328" s="84" t="s">
        <v>882</v>
      </c>
      <c r="E328" s="84" t="s">
        <v>883</v>
      </c>
      <c r="F328" s="84" t="s">
        <v>3356</v>
      </c>
      <c r="G328" s="92">
        <v>40817</v>
      </c>
      <c r="H328" s="84" t="s">
        <v>885</v>
      </c>
      <c r="I328" s="84" t="s">
        <v>886</v>
      </c>
      <c r="J328" s="84" t="s">
        <v>887</v>
      </c>
      <c r="K328" s="84">
        <v>2392</v>
      </c>
      <c r="L328" s="84" t="s">
        <v>366</v>
      </c>
      <c r="M328" s="92">
        <v>40848</v>
      </c>
      <c r="N328" s="84" t="s">
        <v>3357</v>
      </c>
      <c r="O328" s="84" t="s">
        <v>889</v>
      </c>
      <c r="P328" s="84" t="s">
        <v>488</v>
      </c>
      <c r="Q328" s="84" t="s">
        <v>3358</v>
      </c>
      <c r="R328" s="84" t="s">
        <v>3359</v>
      </c>
      <c r="S328" s="84" t="s">
        <v>371</v>
      </c>
      <c r="T328" s="84">
        <v>1</v>
      </c>
      <c r="U328" s="90">
        <v>37385.42</v>
      </c>
      <c r="V328" s="84">
        <v>33273.020000000004</v>
      </c>
      <c r="W328" s="84">
        <v>4112.3999999999996</v>
      </c>
      <c r="X328" s="91" t="s">
        <v>3355</v>
      </c>
      <c r="Y328" s="89">
        <f t="shared" si="25"/>
        <v>37385.42</v>
      </c>
      <c r="Z328" s="84">
        <f t="shared" si="26"/>
        <v>2011</v>
      </c>
      <c r="AA328" s="92">
        <f t="shared" si="27"/>
        <v>40848</v>
      </c>
      <c r="AB328" s="89">
        <f t="shared" si="28"/>
        <v>37385.42</v>
      </c>
      <c r="AC328" s="84" t="str">
        <f t="shared" si="29"/>
        <v>39202</v>
      </c>
    </row>
    <row r="329" spans="1:29" x14ac:dyDescent="0.15">
      <c r="A329" s="84" t="s">
        <v>253</v>
      </c>
      <c r="B329" s="84">
        <v>42720456</v>
      </c>
      <c r="C329" s="84" t="s">
        <v>373</v>
      </c>
      <c r="D329" s="84" t="s">
        <v>374</v>
      </c>
      <c r="E329" s="84" t="s">
        <v>455</v>
      </c>
      <c r="F329" s="84" t="s">
        <v>1425</v>
      </c>
      <c r="G329" s="92">
        <v>41577</v>
      </c>
      <c r="H329" s="84" t="s">
        <v>377</v>
      </c>
      <c r="I329" s="84" t="s">
        <v>458</v>
      </c>
      <c r="J329" s="84" t="s">
        <v>379</v>
      </c>
      <c r="K329" s="84">
        <v>2392</v>
      </c>
      <c r="L329" s="84" t="s">
        <v>366</v>
      </c>
      <c r="M329" s="92">
        <v>41760</v>
      </c>
      <c r="N329" s="84" t="s">
        <v>1426</v>
      </c>
      <c r="O329" s="84" t="s">
        <v>459</v>
      </c>
      <c r="P329" s="84" t="s">
        <v>503</v>
      </c>
      <c r="Q329" s="84" t="s">
        <v>1427</v>
      </c>
      <c r="R329" s="84" t="s">
        <v>1428</v>
      </c>
      <c r="S329" s="84" t="s">
        <v>371</v>
      </c>
      <c r="T329" s="84">
        <v>1</v>
      </c>
      <c r="U329" s="90">
        <v>37454.58</v>
      </c>
      <c r="V329" s="84">
        <v>32678.100000000002</v>
      </c>
      <c r="W329" s="84">
        <v>4776.4800000000005</v>
      </c>
      <c r="X329" s="91" t="s">
        <v>253</v>
      </c>
      <c r="Y329" s="89">
        <f t="shared" si="25"/>
        <v>37454.58</v>
      </c>
      <c r="Z329" s="84">
        <f t="shared" si="26"/>
        <v>2014</v>
      </c>
      <c r="AA329" s="92">
        <f t="shared" si="27"/>
        <v>41760</v>
      </c>
      <c r="AB329" s="89">
        <f t="shared" si="28"/>
        <v>37454.58</v>
      </c>
      <c r="AC329" s="84" t="str">
        <f t="shared" si="29"/>
        <v>39202</v>
      </c>
    </row>
    <row r="330" spans="1:29" x14ac:dyDescent="0.15">
      <c r="A330" s="84" t="s">
        <v>3397</v>
      </c>
      <c r="B330" s="84">
        <v>52835346</v>
      </c>
      <c r="C330" s="84" t="s">
        <v>373</v>
      </c>
      <c r="D330" s="84" t="s">
        <v>374</v>
      </c>
      <c r="E330" s="84" t="s">
        <v>1604</v>
      </c>
      <c r="F330" s="84" t="s">
        <v>3398</v>
      </c>
      <c r="G330" s="92">
        <v>42004</v>
      </c>
      <c r="H330" s="84" t="s">
        <v>377</v>
      </c>
      <c r="I330" s="84" t="s">
        <v>1606</v>
      </c>
      <c r="J330" s="84" t="s">
        <v>379</v>
      </c>
      <c r="K330" s="84">
        <v>2392</v>
      </c>
      <c r="L330" s="84" t="s">
        <v>366</v>
      </c>
      <c r="M330" s="92">
        <v>41974</v>
      </c>
      <c r="N330" s="84" t="s">
        <v>3399</v>
      </c>
      <c r="O330" s="84" t="s">
        <v>1608</v>
      </c>
      <c r="P330" s="84" t="s">
        <v>555</v>
      </c>
      <c r="Q330" s="84" t="s">
        <v>3400</v>
      </c>
      <c r="R330" s="84" t="s">
        <v>3401</v>
      </c>
      <c r="S330" s="84" t="s">
        <v>371</v>
      </c>
      <c r="T330" s="84">
        <v>1</v>
      </c>
      <c r="U330" s="90">
        <v>37488.520000000004</v>
      </c>
      <c r="V330" s="84">
        <v>55952.08</v>
      </c>
      <c r="W330" s="84">
        <v>-18463.560000000001</v>
      </c>
      <c r="X330" s="91" t="s">
        <v>3397</v>
      </c>
      <c r="Y330" s="89">
        <f t="shared" si="25"/>
        <v>37488.520000000004</v>
      </c>
      <c r="Z330" s="84">
        <f t="shared" si="26"/>
        <v>2014</v>
      </c>
      <c r="AA330" s="92">
        <f t="shared" si="27"/>
        <v>41974</v>
      </c>
      <c r="AB330" s="89">
        <f t="shared" si="28"/>
        <v>37488.520000000004</v>
      </c>
      <c r="AC330" s="84" t="str">
        <f t="shared" si="29"/>
        <v>39201</v>
      </c>
    </row>
    <row r="331" spans="1:29" x14ac:dyDescent="0.15">
      <c r="A331" s="84" t="s">
        <v>168</v>
      </c>
      <c r="B331" s="84">
        <v>41145216</v>
      </c>
      <c r="C331" s="84" t="s">
        <v>359</v>
      </c>
      <c r="D331" s="84" t="s">
        <v>360</v>
      </c>
      <c r="E331" s="84" t="s">
        <v>361</v>
      </c>
      <c r="F331" s="84" t="s">
        <v>527</v>
      </c>
      <c r="G331" s="92">
        <v>41487</v>
      </c>
      <c r="H331" s="84" t="s">
        <v>363</v>
      </c>
      <c r="I331" s="84" t="s">
        <v>364</v>
      </c>
      <c r="J331" s="84" t="s">
        <v>365</v>
      </c>
      <c r="K331" s="84">
        <v>2392</v>
      </c>
      <c r="L331" s="84" t="s">
        <v>366</v>
      </c>
      <c r="M331" s="92">
        <v>41579</v>
      </c>
      <c r="N331" s="84" t="s">
        <v>168</v>
      </c>
      <c r="O331" s="84" t="s">
        <v>368</v>
      </c>
      <c r="P331" s="84" t="s">
        <v>503</v>
      </c>
      <c r="Q331" s="84" t="s">
        <v>528</v>
      </c>
      <c r="R331" s="84" t="s">
        <v>529</v>
      </c>
      <c r="S331" s="84" t="s">
        <v>371</v>
      </c>
      <c r="T331" s="84">
        <v>1</v>
      </c>
      <c r="U331" s="90">
        <v>37592.14</v>
      </c>
      <c r="V331" s="84">
        <v>33064.92</v>
      </c>
      <c r="W331" s="84">
        <v>4527.22</v>
      </c>
      <c r="X331" s="91" t="s">
        <v>168</v>
      </c>
      <c r="Y331" s="89">
        <f t="shared" si="25"/>
        <v>37592.14</v>
      </c>
      <c r="Z331" s="84">
        <f t="shared" si="26"/>
        <v>2013</v>
      </c>
      <c r="AA331" s="92">
        <f t="shared" si="27"/>
        <v>41579</v>
      </c>
      <c r="AB331" s="89">
        <f t="shared" si="28"/>
        <v>37592.14</v>
      </c>
      <c r="AC331" s="84" t="str">
        <f t="shared" si="29"/>
        <v>39202</v>
      </c>
    </row>
    <row r="332" spans="1:29" x14ac:dyDescent="0.15">
      <c r="A332" s="84" t="s">
        <v>3561</v>
      </c>
      <c r="B332" s="84">
        <v>356608214</v>
      </c>
      <c r="C332" s="84" t="s">
        <v>541</v>
      </c>
      <c r="D332" s="84" t="s">
        <v>542</v>
      </c>
      <c r="E332" s="84" t="s">
        <v>543</v>
      </c>
      <c r="F332" s="84" t="s">
        <v>1242</v>
      </c>
      <c r="G332" s="92">
        <v>43928</v>
      </c>
      <c r="H332" s="84" t="s">
        <v>545</v>
      </c>
      <c r="I332" s="84" t="s">
        <v>546</v>
      </c>
      <c r="J332" s="84" t="s">
        <v>547</v>
      </c>
      <c r="K332" s="84">
        <v>2392</v>
      </c>
      <c r="L332" s="84" t="s">
        <v>366</v>
      </c>
      <c r="M332" s="92">
        <v>43922</v>
      </c>
      <c r="N332" s="84" t="s">
        <v>3562</v>
      </c>
      <c r="O332" s="84" t="s">
        <v>549</v>
      </c>
      <c r="P332" s="84" t="s">
        <v>770</v>
      </c>
      <c r="Q332" s="84" t="s">
        <v>3563</v>
      </c>
      <c r="R332" s="84" t="s">
        <v>3564</v>
      </c>
      <c r="S332" s="84" t="s">
        <v>371</v>
      </c>
      <c r="T332" s="84">
        <v>1</v>
      </c>
      <c r="U332" s="90">
        <v>37649.61</v>
      </c>
      <c r="V332" s="84">
        <v>33508.15</v>
      </c>
      <c r="W332" s="84">
        <v>4141.46</v>
      </c>
      <c r="X332" s="91" t="s">
        <v>3561</v>
      </c>
      <c r="Y332" s="89">
        <f t="shared" si="25"/>
        <v>37649.61</v>
      </c>
      <c r="Z332" s="84">
        <f t="shared" si="26"/>
        <v>2020</v>
      </c>
      <c r="AA332" s="92">
        <f t="shared" si="27"/>
        <v>43922</v>
      </c>
      <c r="AB332" s="89">
        <f t="shared" si="28"/>
        <v>37649.61</v>
      </c>
      <c r="AC332" s="84" t="str">
        <f t="shared" si="29"/>
        <v>39202</v>
      </c>
    </row>
    <row r="333" spans="1:29" x14ac:dyDescent="0.15">
      <c r="A333" s="84" t="s">
        <v>1472</v>
      </c>
      <c r="B333" s="84">
        <v>122669043</v>
      </c>
      <c r="C333" s="84" t="s">
        <v>475</v>
      </c>
      <c r="D333" s="84" t="s">
        <v>476</v>
      </c>
      <c r="E333" s="84" t="s">
        <v>477</v>
      </c>
      <c r="F333" s="84" t="s">
        <v>1473</v>
      </c>
      <c r="G333" s="92">
        <v>42433</v>
      </c>
      <c r="H333" s="84" t="s">
        <v>478</v>
      </c>
      <c r="I333" s="84" t="s">
        <v>479</v>
      </c>
      <c r="J333" s="84" t="s">
        <v>480</v>
      </c>
      <c r="K333" s="84">
        <v>2392</v>
      </c>
      <c r="L333" s="84" t="s">
        <v>366</v>
      </c>
      <c r="M333" s="92">
        <v>42430</v>
      </c>
      <c r="N333" s="84" t="s">
        <v>1474</v>
      </c>
      <c r="O333" s="84" t="s">
        <v>482</v>
      </c>
      <c r="P333" s="84" t="s">
        <v>612</v>
      </c>
      <c r="Q333" s="84" t="s">
        <v>1473</v>
      </c>
      <c r="R333" s="84" t="s">
        <v>1475</v>
      </c>
      <c r="S333" s="84" t="s">
        <v>371</v>
      </c>
      <c r="T333" s="84">
        <v>1</v>
      </c>
      <c r="U333" s="90">
        <v>37681.520000000004</v>
      </c>
      <c r="V333" s="84">
        <v>28276.78</v>
      </c>
      <c r="W333" s="84">
        <v>9404.74</v>
      </c>
      <c r="X333" s="91" t="s">
        <v>1472</v>
      </c>
      <c r="Y333" s="89">
        <f t="shared" si="25"/>
        <v>37681.520000000004</v>
      </c>
      <c r="Z333" s="84">
        <f t="shared" si="26"/>
        <v>2016</v>
      </c>
      <c r="AA333" s="92">
        <f t="shared" si="27"/>
        <v>42430</v>
      </c>
      <c r="AB333" s="89">
        <f t="shared" si="28"/>
        <v>37681.520000000004</v>
      </c>
      <c r="AC333" s="84" t="str">
        <f t="shared" si="29"/>
        <v>39201</v>
      </c>
    </row>
    <row r="334" spans="1:29" x14ac:dyDescent="0.15">
      <c r="A334" s="84" t="s">
        <v>1442</v>
      </c>
      <c r="B334" s="84">
        <v>47098801</v>
      </c>
      <c r="C334" s="84" t="s">
        <v>797</v>
      </c>
      <c r="D334" s="84" t="s">
        <v>798</v>
      </c>
      <c r="E334" s="84" t="s">
        <v>799</v>
      </c>
      <c r="F334" s="84" t="s">
        <v>1443</v>
      </c>
      <c r="G334" s="92">
        <v>41944</v>
      </c>
      <c r="H334" s="84" t="s">
        <v>801</v>
      </c>
      <c r="I334" s="84" t="s">
        <v>802</v>
      </c>
      <c r="J334" s="84" t="s">
        <v>803</v>
      </c>
      <c r="K334" s="84">
        <v>2392</v>
      </c>
      <c r="L334" s="84" t="s">
        <v>366</v>
      </c>
      <c r="M334" s="92">
        <v>41974</v>
      </c>
      <c r="N334" s="84" t="s">
        <v>1442</v>
      </c>
      <c r="O334" s="84" t="s">
        <v>805</v>
      </c>
      <c r="P334" s="84" t="s">
        <v>555</v>
      </c>
      <c r="Q334" s="84" t="s">
        <v>1444</v>
      </c>
      <c r="R334" s="84" t="s">
        <v>1445</v>
      </c>
      <c r="S334" s="84" t="s">
        <v>371</v>
      </c>
      <c r="T334" s="84">
        <v>1</v>
      </c>
      <c r="U334" s="90">
        <v>37748.410000000003</v>
      </c>
      <c r="V334" s="84">
        <v>33359.22</v>
      </c>
      <c r="W334" s="84">
        <v>4389.1900000000005</v>
      </c>
      <c r="X334" s="91" t="s">
        <v>1442</v>
      </c>
      <c r="Y334" s="89">
        <f t="shared" si="25"/>
        <v>37748.410000000003</v>
      </c>
      <c r="Z334" s="84">
        <f t="shared" si="26"/>
        <v>2014</v>
      </c>
      <c r="AA334" s="92">
        <f t="shared" si="27"/>
        <v>41974</v>
      </c>
      <c r="AB334" s="89">
        <f t="shared" si="28"/>
        <v>37748.410000000003</v>
      </c>
      <c r="AC334" s="84" t="str">
        <f t="shared" si="29"/>
        <v>39202</v>
      </c>
    </row>
    <row r="335" spans="1:29" x14ac:dyDescent="0.15">
      <c r="A335" s="84" t="s">
        <v>2075</v>
      </c>
      <c r="B335" s="84">
        <v>355322757</v>
      </c>
      <c r="C335" s="84" t="s">
        <v>2756</v>
      </c>
      <c r="D335" s="84" t="s">
        <v>443</v>
      </c>
      <c r="E335" s="84" t="s">
        <v>444</v>
      </c>
      <c r="F335" s="84" t="s">
        <v>2077</v>
      </c>
      <c r="G335" s="92">
        <v>43922</v>
      </c>
      <c r="H335" s="84" t="s">
        <v>2758</v>
      </c>
      <c r="I335" s="84" t="s">
        <v>447</v>
      </c>
      <c r="J335" s="84" t="s">
        <v>448</v>
      </c>
      <c r="K335" s="84">
        <v>2392</v>
      </c>
      <c r="L335" s="84" t="s">
        <v>366</v>
      </c>
      <c r="M335" s="92">
        <v>43922</v>
      </c>
      <c r="N335" s="84" t="s">
        <v>2893</v>
      </c>
      <c r="O335" s="84" t="s">
        <v>450</v>
      </c>
      <c r="P335" s="84" t="s">
        <v>770</v>
      </c>
      <c r="Q335" s="84" t="s">
        <v>2894</v>
      </c>
      <c r="R335" s="84" t="s">
        <v>2895</v>
      </c>
      <c r="S335" s="84" t="s">
        <v>371</v>
      </c>
      <c r="T335" s="84">
        <v>1</v>
      </c>
      <c r="U335" s="90">
        <v>37750.770000000004</v>
      </c>
      <c r="V335" s="84">
        <v>8026.77</v>
      </c>
      <c r="W335" s="84">
        <v>29724</v>
      </c>
      <c r="X335" s="91" t="s">
        <v>2075</v>
      </c>
      <c r="Y335" s="89">
        <f t="shared" si="25"/>
        <v>37750.770000000004</v>
      </c>
      <c r="Z335" s="84">
        <f t="shared" si="26"/>
        <v>2020</v>
      </c>
      <c r="AA335" s="92">
        <f t="shared" si="27"/>
        <v>43922</v>
      </c>
      <c r="AB335" s="89">
        <f t="shared" si="28"/>
        <v>37750.770000000004</v>
      </c>
      <c r="AC335" s="84" t="str">
        <f t="shared" si="29"/>
        <v>39201</v>
      </c>
    </row>
    <row r="336" spans="1:29" x14ac:dyDescent="0.15">
      <c r="A336" s="84" t="s">
        <v>1906</v>
      </c>
      <c r="B336" s="84">
        <v>165126749</v>
      </c>
      <c r="C336" s="84" t="s">
        <v>1118</v>
      </c>
      <c r="D336" s="84" t="s">
        <v>882</v>
      </c>
      <c r="E336" s="84" t="s">
        <v>935</v>
      </c>
      <c r="F336" s="84" t="s">
        <v>1907</v>
      </c>
      <c r="G336" s="92">
        <v>42669</v>
      </c>
      <c r="H336" s="84" t="s">
        <v>1120</v>
      </c>
      <c r="I336" s="84" t="s">
        <v>936</v>
      </c>
      <c r="J336" s="84" t="s">
        <v>887</v>
      </c>
      <c r="K336" s="84">
        <v>2392</v>
      </c>
      <c r="L336" s="84" t="s">
        <v>366</v>
      </c>
      <c r="M336" s="92">
        <v>42644</v>
      </c>
      <c r="N336" s="84" t="s">
        <v>1908</v>
      </c>
      <c r="O336" s="84" t="s">
        <v>938</v>
      </c>
      <c r="P336" s="84" t="s">
        <v>612</v>
      </c>
      <c r="Q336" s="84" t="s">
        <v>1909</v>
      </c>
      <c r="R336" s="84" t="s">
        <v>1910</v>
      </c>
      <c r="S336" s="84" t="s">
        <v>371</v>
      </c>
      <c r="T336" s="84">
        <v>1</v>
      </c>
      <c r="U336" s="90">
        <v>37874.9</v>
      </c>
      <c r="V336" s="84">
        <v>38459.74</v>
      </c>
      <c r="W336" s="84">
        <v>-584.84</v>
      </c>
      <c r="X336" s="91" t="s">
        <v>1906</v>
      </c>
      <c r="Y336" s="89">
        <f t="shared" si="25"/>
        <v>37874.9</v>
      </c>
      <c r="Z336" s="84">
        <f t="shared" si="26"/>
        <v>2016</v>
      </c>
      <c r="AA336" s="92">
        <f t="shared" si="27"/>
        <v>42644</v>
      </c>
      <c r="AB336" s="89">
        <f t="shared" si="28"/>
        <v>37874.9</v>
      </c>
      <c r="AC336" s="84" t="str">
        <f t="shared" si="29"/>
        <v>39201</v>
      </c>
    </row>
    <row r="337" spans="1:29" x14ac:dyDescent="0.15">
      <c r="A337" s="84" t="s">
        <v>1212</v>
      </c>
      <c r="B337" s="84">
        <v>337153962</v>
      </c>
      <c r="C337" s="84" t="s">
        <v>834</v>
      </c>
      <c r="D337" s="84" t="s">
        <v>443</v>
      </c>
      <c r="E337" s="84" t="s">
        <v>706</v>
      </c>
      <c r="F337" s="84" t="s">
        <v>1213</v>
      </c>
      <c r="G337" s="92">
        <v>43836</v>
      </c>
      <c r="H337" s="84" t="s">
        <v>836</v>
      </c>
      <c r="I337" s="84" t="s">
        <v>708</v>
      </c>
      <c r="J337" s="84" t="s">
        <v>448</v>
      </c>
      <c r="K337" s="84">
        <v>2392</v>
      </c>
      <c r="L337" s="84" t="s">
        <v>366</v>
      </c>
      <c r="M337" s="92">
        <v>43831</v>
      </c>
      <c r="N337" s="84" t="s">
        <v>1214</v>
      </c>
      <c r="O337" s="84" t="s">
        <v>710</v>
      </c>
      <c r="P337" s="84" t="s">
        <v>770</v>
      </c>
      <c r="Q337" s="84" t="s">
        <v>1215</v>
      </c>
      <c r="R337" s="84" t="s">
        <v>1216</v>
      </c>
      <c r="S337" s="84" t="s">
        <v>371</v>
      </c>
      <c r="T337" s="84">
        <v>1</v>
      </c>
      <c r="U337" s="90">
        <v>38079.67</v>
      </c>
      <c r="V337" s="84">
        <v>7578.46</v>
      </c>
      <c r="W337" s="84">
        <v>30501.21</v>
      </c>
      <c r="X337" s="91" t="s">
        <v>1212</v>
      </c>
      <c r="Y337" s="89">
        <f t="shared" si="25"/>
        <v>38079.67</v>
      </c>
      <c r="Z337" s="84">
        <f t="shared" si="26"/>
        <v>2020</v>
      </c>
      <c r="AA337" s="92">
        <f t="shared" si="27"/>
        <v>43831</v>
      </c>
      <c r="AB337" s="89">
        <f t="shared" si="28"/>
        <v>38079.67</v>
      </c>
      <c r="AC337" s="84" t="str">
        <f t="shared" si="29"/>
        <v>39202</v>
      </c>
    </row>
    <row r="338" spans="1:29" x14ac:dyDescent="0.15">
      <c r="A338" s="84" t="s">
        <v>1655</v>
      </c>
      <c r="B338" s="84">
        <v>432571692</v>
      </c>
      <c r="C338" s="84" t="s">
        <v>399</v>
      </c>
      <c r="D338" s="84" t="s">
        <v>387</v>
      </c>
      <c r="E338" s="84" t="s">
        <v>747</v>
      </c>
      <c r="F338" s="84" t="s">
        <v>728</v>
      </c>
      <c r="G338" s="92">
        <v>44145</v>
      </c>
      <c r="H338" s="84" t="s">
        <v>402</v>
      </c>
      <c r="I338" s="84" t="s">
        <v>748</v>
      </c>
      <c r="J338" s="84" t="s">
        <v>392</v>
      </c>
      <c r="K338" s="84">
        <v>2392</v>
      </c>
      <c r="L338" s="84" t="s">
        <v>366</v>
      </c>
      <c r="M338" s="92">
        <v>44136</v>
      </c>
      <c r="N338" s="84" t="s">
        <v>1656</v>
      </c>
      <c r="O338" s="84" t="s">
        <v>750</v>
      </c>
      <c r="P338" s="84" t="s">
        <v>770</v>
      </c>
      <c r="Q338" s="84" t="s">
        <v>1657</v>
      </c>
      <c r="R338" s="84" t="s">
        <v>1658</v>
      </c>
      <c r="S338" s="84" t="s">
        <v>371</v>
      </c>
      <c r="T338" s="84">
        <v>1</v>
      </c>
      <c r="U338" s="90">
        <v>38079.89</v>
      </c>
      <c r="V338" s="84">
        <v>10075.11</v>
      </c>
      <c r="W338" s="84">
        <v>28004.78</v>
      </c>
      <c r="X338" s="91" t="s">
        <v>1655</v>
      </c>
      <c r="Y338" s="89">
        <f t="shared" si="25"/>
        <v>38079.89</v>
      </c>
      <c r="Z338" s="84">
        <f t="shared" si="26"/>
        <v>2020</v>
      </c>
      <c r="AA338" s="92">
        <f t="shared" si="27"/>
        <v>44136</v>
      </c>
      <c r="AB338" s="89">
        <f t="shared" si="28"/>
        <v>38079.89</v>
      </c>
      <c r="AC338" s="84" t="str">
        <f t="shared" si="29"/>
        <v>39202</v>
      </c>
    </row>
    <row r="339" spans="1:29" x14ac:dyDescent="0.15">
      <c r="A339" s="84" t="s">
        <v>283</v>
      </c>
      <c r="B339" s="84">
        <v>28055567</v>
      </c>
      <c r="C339" s="84" t="s">
        <v>475</v>
      </c>
      <c r="D339" s="84" t="s">
        <v>476</v>
      </c>
      <c r="E339" s="84" t="s">
        <v>499</v>
      </c>
      <c r="F339" s="84" t="s">
        <v>3352</v>
      </c>
      <c r="G339" s="92">
        <v>40848</v>
      </c>
      <c r="H339" s="84" t="s">
        <v>478</v>
      </c>
      <c r="I339" s="84" t="s">
        <v>501</v>
      </c>
      <c r="J339" s="84" t="s">
        <v>480</v>
      </c>
      <c r="K339" s="84">
        <v>2392</v>
      </c>
      <c r="L339" s="84" t="s">
        <v>366</v>
      </c>
      <c r="M339" s="92">
        <v>40878</v>
      </c>
      <c r="N339" s="84" t="s">
        <v>283</v>
      </c>
      <c r="O339" s="84" t="s">
        <v>502</v>
      </c>
      <c r="P339" s="84" t="s">
        <v>488</v>
      </c>
      <c r="Q339" s="84" t="s">
        <v>3353</v>
      </c>
      <c r="R339" s="84" t="s">
        <v>3354</v>
      </c>
      <c r="S339" s="84" t="s">
        <v>371</v>
      </c>
      <c r="T339" s="84">
        <v>1</v>
      </c>
      <c r="U339" s="90">
        <v>38207.71</v>
      </c>
      <c r="V339" s="84">
        <v>28331.23</v>
      </c>
      <c r="W339" s="84">
        <v>9876.48</v>
      </c>
      <c r="X339" s="91" t="s">
        <v>283</v>
      </c>
      <c r="Y339" s="89">
        <f t="shared" si="25"/>
        <v>38207.71</v>
      </c>
      <c r="Z339" s="84">
        <f t="shared" si="26"/>
        <v>2011</v>
      </c>
      <c r="AA339" s="92">
        <f t="shared" si="27"/>
        <v>40878</v>
      </c>
      <c r="AB339" s="89">
        <f t="shared" si="28"/>
        <v>38207.71</v>
      </c>
      <c r="AC339" s="84" t="str">
        <f t="shared" si="29"/>
        <v>39202</v>
      </c>
    </row>
    <row r="340" spans="1:29" x14ac:dyDescent="0.15">
      <c r="A340" s="84" t="s">
        <v>2075</v>
      </c>
      <c r="B340" s="84">
        <v>355322751</v>
      </c>
      <c r="C340" s="84" t="s">
        <v>2076</v>
      </c>
      <c r="D340" s="84" t="s">
        <v>443</v>
      </c>
      <c r="E340" s="84" t="s">
        <v>444</v>
      </c>
      <c r="F340" s="84" t="s">
        <v>2077</v>
      </c>
      <c r="G340" s="92">
        <v>43922</v>
      </c>
      <c r="H340" s="84" t="s">
        <v>446</v>
      </c>
      <c r="I340" s="84" t="s">
        <v>447</v>
      </c>
      <c r="J340" s="84" t="s">
        <v>448</v>
      </c>
      <c r="K340" s="84">
        <v>2392</v>
      </c>
      <c r="L340" s="84" t="s">
        <v>366</v>
      </c>
      <c r="M340" s="92">
        <v>43922</v>
      </c>
      <c r="N340" s="84" t="s">
        <v>2078</v>
      </c>
      <c r="O340" s="84" t="s">
        <v>450</v>
      </c>
      <c r="P340" s="84" t="s">
        <v>770</v>
      </c>
      <c r="Q340" s="84" t="s">
        <v>2079</v>
      </c>
      <c r="R340" s="84" t="s">
        <v>2080</v>
      </c>
      <c r="S340" s="84" t="s">
        <v>371</v>
      </c>
      <c r="T340" s="84">
        <v>1</v>
      </c>
      <c r="U340" s="90">
        <v>38248.25</v>
      </c>
      <c r="V340" s="84">
        <v>8132.55</v>
      </c>
      <c r="W340" s="84">
        <v>30115.7</v>
      </c>
      <c r="X340" s="91" t="s">
        <v>2075</v>
      </c>
      <c r="Y340" s="89">
        <f t="shared" si="25"/>
        <v>38248.25</v>
      </c>
      <c r="Z340" s="84">
        <f t="shared" si="26"/>
        <v>2020</v>
      </c>
      <c r="AA340" s="92">
        <f t="shared" si="27"/>
        <v>43922</v>
      </c>
      <c r="AB340" s="89">
        <f t="shared" si="28"/>
        <v>38248.25</v>
      </c>
      <c r="AC340" s="84" t="str">
        <f t="shared" si="29"/>
        <v>39201</v>
      </c>
    </row>
    <row r="341" spans="1:29" x14ac:dyDescent="0.15">
      <c r="A341" s="84" t="s">
        <v>2687</v>
      </c>
      <c r="B341" s="84">
        <v>302264658</v>
      </c>
      <c r="C341" s="84" t="s">
        <v>422</v>
      </c>
      <c r="D341" s="84" t="s">
        <v>423</v>
      </c>
      <c r="E341" s="84" t="s">
        <v>521</v>
      </c>
      <c r="F341" s="84" t="s">
        <v>2688</v>
      </c>
      <c r="G341" s="92">
        <v>43333</v>
      </c>
      <c r="H341" s="84" t="s">
        <v>425</v>
      </c>
      <c r="I341" s="84" t="s">
        <v>523</v>
      </c>
      <c r="J341" s="84" t="s">
        <v>427</v>
      </c>
      <c r="K341" s="84">
        <v>2392</v>
      </c>
      <c r="L341" s="84" t="s">
        <v>366</v>
      </c>
      <c r="M341" s="92">
        <v>43405</v>
      </c>
      <c r="N341" s="84" t="s">
        <v>2687</v>
      </c>
      <c r="O341" s="84" t="s">
        <v>524</v>
      </c>
      <c r="P341" s="84" t="s">
        <v>685</v>
      </c>
      <c r="Q341" s="84" t="s">
        <v>2689</v>
      </c>
      <c r="R341" s="84" t="s">
        <v>2690</v>
      </c>
      <c r="S341" s="84" t="s">
        <v>371</v>
      </c>
      <c r="T341" s="84">
        <v>1</v>
      </c>
      <c r="U341" s="90">
        <v>38338.54</v>
      </c>
      <c r="V341" s="84">
        <v>15932.550000000001</v>
      </c>
      <c r="W341" s="84">
        <v>22405.99</v>
      </c>
      <c r="X341" s="91" t="s">
        <v>2687</v>
      </c>
      <c r="Y341" s="89">
        <f t="shared" si="25"/>
        <v>38338.54</v>
      </c>
      <c r="Z341" s="84">
        <f t="shared" si="26"/>
        <v>2018</v>
      </c>
      <c r="AA341" s="92">
        <f t="shared" si="27"/>
        <v>43405</v>
      </c>
      <c r="AB341" s="89">
        <f t="shared" si="28"/>
        <v>38338.54</v>
      </c>
      <c r="AC341" s="84" t="str">
        <f t="shared" si="29"/>
        <v>39201</v>
      </c>
    </row>
    <row r="342" spans="1:29" x14ac:dyDescent="0.15">
      <c r="A342" s="84" t="s">
        <v>1095</v>
      </c>
      <c r="B342" s="84">
        <v>123414322</v>
      </c>
      <c r="C342" s="84" t="s">
        <v>410</v>
      </c>
      <c r="D342" s="84" t="s">
        <v>411</v>
      </c>
      <c r="E342" s="84" t="s">
        <v>433</v>
      </c>
      <c r="F342" s="84" t="s">
        <v>558</v>
      </c>
      <c r="G342" s="92">
        <v>42464</v>
      </c>
      <c r="H342" s="84" t="s">
        <v>413</v>
      </c>
      <c r="I342" s="84" t="s">
        <v>435</v>
      </c>
      <c r="J342" s="84" t="s">
        <v>415</v>
      </c>
      <c r="K342" s="84">
        <v>2392</v>
      </c>
      <c r="L342" s="84" t="s">
        <v>366</v>
      </c>
      <c r="M342" s="92">
        <v>42461</v>
      </c>
      <c r="N342" s="84" t="s">
        <v>1096</v>
      </c>
      <c r="O342" s="84" t="s">
        <v>437</v>
      </c>
      <c r="P342" s="84" t="s">
        <v>612</v>
      </c>
      <c r="Q342" s="84" t="s">
        <v>1097</v>
      </c>
      <c r="R342" s="84" t="s">
        <v>1098</v>
      </c>
      <c r="S342" s="84" t="s">
        <v>371</v>
      </c>
      <c r="T342" s="84">
        <v>1</v>
      </c>
      <c r="U342" s="90">
        <v>38362.79</v>
      </c>
      <c r="V342" s="84">
        <v>44035.16</v>
      </c>
      <c r="W342" s="84">
        <v>-5672.37</v>
      </c>
      <c r="X342" s="91" t="s">
        <v>1095</v>
      </c>
      <c r="Y342" s="89">
        <f t="shared" si="25"/>
        <v>38362.79</v>
      </c>
      <c r="Z342" s="84">
        <f t="shared" si="26"/>
        <v>2016</v>
      </c>
      <c r="AA342" s="92">
        <f t="shared" si="27"/>
        <v>42461</v>
      </c>
      <c r="AB342" s="89">
        <f t="shared" si="28"/>
        <v>38362.79</v>
      </c>
      <c r="AC342" s="84" t="str">
        <f t="shared" si="29"/>
        <v>39201</v>
      </c>
    </row>
    <row r="343" spans="1:29" x14ac:dyDescent="0.15">
      <c r="A343" s="84" t="s">
        <v>241</v>
      </c>
      <c r="B343" s="84">
        <v>39461794</v>
      </c>
      <c r="C343" s="84" t="s">
        <v>511</v>
      </c>
      <c r="D343" s="84" t="s">
        <v>512</v>
      </c>
      <c r="E343" s="84" t="s">
        <v>513</v>
      </c>
      <c r="F343" s="84" t="s">
        <v>514</v>
      </c>
      <c r="G343" s="92">
        <v>41306</v>
      </c>
      <c r="H343" s="84" t="s">
        <v>515</v>
      </c>
      <c r="I343" s="84" t="s">
        <v>516</v>
      </c>
      <c r="J343" s="84" t="s">
        <v>517</v>
      </c>
      <c r="K343" s="84">
        <v>2392</v>
      </c>
      <c r="L343" s="84" t="s">
        <v>366</v>
      </c>
      <c r="M343" s="92">
        <v>41306</v>
      </c>
      <c r="N343" s="84" t="s">
        <v>241</v>
      </c>
      <c r="O343" s="84" t="s">
        <v>518</v>
      </c>
      <c r="P343" s="84" t="s">
        <v>503</v>
      </c>
      <c r="Q343" s="84" t="s">
        <v>519</v>
      </c>
      <c r="R343" s="84" t="s">
        <v>520</v>
      </c>
      <c r="S343" s="84" t="s">
        <v>371</v>
      </c>
      <c r="T343" s="84">
        <v>1</v>
      </c>
      <c r="U343" s="90">
        <v>38479.480000000003</v>
      </c>
      <c r="V343" s="84">
        <v>32724.780000000002</v>
      </c>
      <c r="W343" s="84">
        <v>5754.7</v>
      </c>
      <c r="X343" s="91" t="s">
        <v>241</v>
      </c>
      <c r="Y343" s="89">
        <f t="shared" si="25"/>
        <v>38479.480000000003</v>
      </c>
      <c r="Z343" s="84">
        <f t="shared" si="26"/>
        <v>2013</v>
      </c>
      <c r="AA343" s="92">
        <f t="shared" si="27"/>
        <v>41306</v>
      </c>
      <c r="AB343" s="89">
        <f t="shared" si="28"/>
        <v>38479.480000000003</v>
      </c>
      <c r="AC343" s="84" t="str">
        <f t="shared" si="29"/>
        <v>39202</v>
      </c>
    </row>
    <row r="344" spans="1:29" x14ac:dyDescent="0.15">
      <c r="A344" s="84" t="s">
        <v>2312</v>
      </c>
      <c r="B344" s="84">
        <v>122669145</v>
      </c>
      <c r="C344" s="84" t="s">
        <v>623</v>
      </c>
      <c r="D344" s="84" t="s">
        <v>624</v>
      </c>
      <c r="E344" s="84" t="s">
        <v>734</v>
      </c>
      <c r="F344" s="84" t="s">
        <v>558</v>
      </c>
      <c r="G344" s="92">
        <v>42597</v>
      </c>
      <c r="H344" s="84" t="s">
        <v>627</v>
      </c>
      <c r="I344" s="84" t="s">
        <v>736</v>
      </c>
      <c r="J344" s="84" t="s">
        <v>629</v>
      </c>
      <c r="K344" s="84">
        <v>2392</v>
      </c>
      <c r="L344" s="84" t="s">
        <v>366</v>
      </c>
      <c r="M344" s="92">
        <v>42583</v>
      </c>
      <c r="N344" s="84" t="s">
        <v>2313</v>
      </c>
      <c r="O344" s="84" t="s">
        <v>738</v>
      </c>
      <c r="P344" s="84" t="s">
        <v>612</v>
      </c>
      <c r="Q344" s="84" t="s">
        <v>2314</v>
      </c>
      <c r="R344" s="84" t="s">
        <v>2315</v>
      </c>
      <c r="S344" s="84" t="s">
        <v>371</v>
      </c>
      <c r="T344" s="84">
        <v>1</v>
      </c>
      <c r="U344" s="90">
        <v>38491.71</v>
      </c>
      <c r="V344" s="84">
        <v>21526.16</v>
      </c>
      <c r="W344" s="84">
        <v>16965.55</v>
      </c>
      <c r="X344" s="91" t="s">
        <v>2312</v>
      </c>
      <c r="Y344" s="89">
        <f t="shared" si="25"/>
        <v>38491.71</v>
      </c>
      <c r="Z344" s="84">
        <f t="shared" si="26"/>
        <v>2016</v>
      </c>
      <c r="AA344" s="92">
        <f t="shared" si="27"/>
        <v>42583</v>
      </c>
      <c r="AB344" s="89">
        <f t="shared" si="28"/>
        <v>38491.71</v>
      </c>
      <c r="AC344" s="84" t="str">
        <f t="shared" si="29"/>
        <v>39201</v>
      </c>
    </row>
    <row r="345" spans="1:29" x14ac:dyDescent="0.15">
      <c r="A345" s="84" t="s">
        <v>2984</v>
      </c>
      <c r="B345" s="84">
        <v>47098818</v>
      </c>
      <c r="C345" s="84" t="s">
        <v>511</v>
      </c>
      <c r="D345" s="84" t="s">
        <v>512</v>
      </c>
      <c r="E345" s="84" t="s">
        <v>513</v>
      </c>
      <c r="F345" s="84" t="s">
        <v>2985</v>
      </c>
      <c r="G345" s="92">
        <v>41852</v>
      </c>
      <c r="H345" s="84" t="s">
        <v>515</v>
      </c>
      <c r="I345" s="84" t="s">
        <v>516</v>
      </c>
      <c r="J345" s="84" t="s">
        <v>517</v>
      </c>
      <c r="K345" s="84">
        <v>2392</v>
      </c>
      <c r="L345" s="84" t="s">
        <v>366</v>
      </c>
      <c r="M345" s="92">
        <v>41974</v>
      </c>
      <c r="N345" s="84" t="s">
        <v>2986</v>
      </c>
      <c r="O345" s="84" t="s">
        <v>518</v>
      </c>
      <c r="P345" s="84" t="s">
        <v>555</v>
      </c>
      <c r="Q345" s="84" t="s">
        <v>2987</v>
      </c>
      <c r="R345" s="84" t="s">
        <v>2988</v>
      </c>
      <c r="S345" s="84" t="s">
        <v>371</v>
      </c>
      <c r="T345" s="84">
        <v>1</v>
      </c>
      <c r="U345" s="90">
        <v>38589.200000000004</v>
      </c>
      <c r="V345" s="84">
        <v>32400.41</v>
      </c>
      <c r="W345" s="84">
        <v>6188.79</v>
      </c>
      <c r="X345" s="91" t="s">
        <v>2984</v>
      </c>
      <c r="Y345" s="89">
        <f t="shared" si="25"/>
        <v>38589.200000000004</v>
      </c>
      <c r="Z345" s="84">
        <f t="shared" si="26"/>
        <v>2014</v>
      </c>
      <c r="AA345" s="92">
        <f t="shared" si="27"/>
        <v>41974</v>
      </c>
      <c r="AB345" s="89">
        <f t="shared" si="28"/>
        <v>38589.200000000004</v>
      </c>
      <c r="AC345" s="84" t="str">
        <f t="shared" si="29"/>
        <v>39202</v>
      </c>
    </row>
    <row r="346" spans="1:29" x14ac:dyDescent="0.15">
      <c r="A346" s="84" t="s">
        <v>552</v>
      </c>
      <c r="B346" s="84">
        <v>47098821</v>
      </c>
      <c r="C346" s="84" t="s">
        <v>511</v>
      </c>
      <c r="D346" s="84" t="s">
        <v>512</v>
      </c>
      <c r="E346" s="84" t="s">
        <v>513</v>
      </c>
      <c r="F346" s="84" t="s">
        <v>553</v>
      </c>
      <c r="G346" s="92">
        <v>41974</v>
      </c>
      <c r="H346" s="84" t="s">
        <v>515</v>
      </c>
      <c r="I346" s="84" t="s">
        <v>516</v>
      </c>
      <c r="J346" s="84" t="s">
        <v>517</v>
      </c>
      <c r="K346" s="84">
        <v>2392</v>
      </c>
      <c r="L346" s="84" t="s">
        <v>366</v>
      </c>
      <c r="M346" s="92">
        <v>41974</v>
      </c>
      <c r="N346" s="84" t="s">
        <v>554</v>
      </c>
      <c r="O346" s="84" t="s">
        <v>518</v>
      </c>
      <c r="P346" s="84" t="s">
        <v>555</v>
      </c>
      <c r="Q346" s="84" t="s">
        <v>556</v>
      </c>
      <c r="R346" s="84" t="s">
        <v>557</v>
      </c>
      <c r="S346" s="84" t="s">
        <v>371</v>
      </c>
      <c r="T346" s="84">
        <v>1</v>
      </c>
      <c r="U346" s="90">
        <v>38596.379999999997</v>
      </c>
      <c r="V346" s="84">
        <v>32406.440000000002</v>
      </c>
      <c r="W346" s="84">
        <v>6189.9400000000005</v>
      </c>
      <c r="X346" s="91" t="s">
        <v>552</v>
      </c>
      <c r="Y346" s="89">
        <f t="shared" si="25"/>
        <v>38596.379999999997</v>
      </c>
      <c r="Z346" s="84">
        <f t="shared" si="26"/>
        <v>2014</v>
      </c>
      <c r="AA346" s="92">
        <f t="shared" si="27"/>
        <v>41974</v>
      </c>
      <c r="AB346" s="89">
        <f t="shared" si="28"/>
        <v>38596.379999999997</v>
      </c>
      <c r="AC346" s="84" t="str">
        <f t="shared" si="29"/>
        <v>39202</v>
      </c>
    </row>
    <row r="347" spans="1:29" x14ac:dyDescent="0.15">
      <c r="A347" s="84" t="s">
        <v>2603</v>
      </c>
      <c r="B347" s="84">
        <v>47098824</v>
      </c>
      <c r="C347" s="84" t="s">
        <v>511</v>
      </c>
      <c r="D347" s="84" t="s">
        <v>512</v>
      </c>
      <c r="E347" s="84" t="s">
        <v>513</v>
      </c>
      <c r="F347" s="84" t="s">
        <v>2604</v>
      </c>
      <c r="G347" s="92">
        <v>41852</v>
      </c>
      <c r="H347" s="84" t="s">
        <v>515</v>
      </c>
      <c r="I347" s="84" t="s">
        <v>516</v>
      </c>
      <c r="J347" s="84" t="s">
        <v>517</v>
      </c>
      <c r="K347" s="84">
        <v>2392</v>
      </c>
      <c r="L347" s="84" t="s">
        <v>366</v>
      </c>
      <c r="M347" s="92">
        <v>41974</v>
      </c>
      <c r="N347" s="84" t="s">
        <v>2605</v>
      </c>
      <c r="O347" s="84" t="s">
        <v>518</v>
      </c>
      <c r="P347" s="84" t="s">
        <v>555</v>
      </c>
      <c r="Q347" s="84" t="s">
        <v>2606</v>
      </c>
      <c r="R347" s="84" t="s">
        <v>2607</v>
      </c>
      <c r="S347" s="84" t="s">
        <v>371</v>
      </c>
      <c r="T347" s="84">
        <v>1</v>
      </c>
      <c r="U347" s="90">
        <v>38596.379999999997</v>
      </c>
      <c r="V347" s="84">
        <v>32406.440000000002</v>
      </c>
      <c r="W347" s="84">
        <v>6189.9400000000005</v>
      </c>
      <c r="X347" s="91" t="s">
        <v>2603</v>
      </c>
      <c r="Y347" s="89">
        <f t="shared" si="25"/>
        <v>38596.379999999997</v>
      </c>
      <c r="Z347" s="84">
        <f t="shared" si="26"/>
        <v>2014</v>
      </c>
      <c r="AA347" s="92">
        <f t="shared" si="27"/>
        <v>41974</v>
      </c>
      <c r="AB347" s="89">
        <f t="shared" si="28"/>
        <v>38596.379999999997</v>
      </c>
      <c r="AC347" s="84" t="str">
        <f t="shared" si="29"/>
        <v>39202</v>
      </c>
    </row>
    <row r="348" spans="1:29" x14ac:dyDescent="0.15">
      <c r="A348" s="84" t="s">
        <v>2847</v>
      </c>
      <c r="B348" s="84">
        <v>356608209</v>
      </c>
      <c r="C348" s="84" t="s">
        <v>442</v>
      </c>
      <c r="D348" s="84" t="s">
        <v>443</v>
      </c>
      <c r="E348" s="84" t="s">
        <v>444</v>
      </c>
      <c r="F348" s="84" t="s">
        <v>2848</v>
      </c>
      <c r="G348" s="92">
        <v>43942</v>
      </c>
      <c r="H348" s="84" t="s">
        <v>446</v>
      </c>
      <c r="I348" s="84" t="s">
        <v>447</v>
      </c>
      <c r="J348" s="84" t="s">
        <v>448</v>
      </c>
      <c r="K348" s="84">
        <v>2392</v>
      </c>
      <c r="L348" s="84" t="s">
        <v>366</v>
      </c>
      <c r="M348" s="92">
        <v>43952</v>
      </c>
      <c r="N348" s="84" t="s">
        <v>2849</v>
      </c>
      <c r="O348" s="84" t="s">
        <v>450</v>
      </c>
      <c r="P348" s="84" t="s">
        <v>770</v>
      </c>
      <c r="Q348" s="84" t="s">
        <v>2850</v>
      </c>
      <c r="R348" s="84" t="s">
        <v>2851</v>
      </c>
      <c r="S348" s="84" t="s">
        <v>371</v>
      </c>
      <c r="T348" s="84">
        <v>1</v>
      </c>
      <c r="U348" s="90">
        <v>38653.54</v>
      </c>
      <c r="V348" s="84">
        <v>8218.7199999999993</v>
      </c>
      <c r="W348" s="84">
        <v>30434.82</v>
      </c>
      <c r="X348" s="91" t="s">
        <v>2847</v>
      </c>
      <c r="Y348" s="89">
        <f t="shared" si="25"/>
        <v>38653.54</v>
      </c>
      <c r="Z348" s="84">
        <f t="shared" si="26"/>
        <v>2020</v>
      </c>
      <c r="AA348" s="92">
        <f t="shared" si="27"/>
        <v>43952</v>
      </c>
      <c r="AB348" s="89">
        <f t="shared" si="28"/>
        <v>38653.54</v>
      </c>
      <c r="AC348" s="84" t="str">
        <f t="shared" si="29"/>
        <v>39201</v>
      </c>
    </row>
    <row r="349" spans="1:29" x14ac:dyDescent="0.15">
      <c r="A349" s="84" t="s">
        <v>297</v>
      </c>
      <c r="B349" s="84">
        <v>43212705</v>
      </c>
      <c r="C349" s="84" t="s">
        <v>541</v>
      </c>
      <c r="D349" s="84" t="s">
        <v>542</v>
      </c>
      <c r="E349" s="84" t="s">
        <v>543</v>
      </c>
      <c r="F349" s="84" t="s">
        <v>544</v>
      </c>
      <c r="G349" s="92">
        <v>41609</v>
      </c>
      <c r="H349" s="84" t="s">
        <v>545</v>
      </c>
      <c r="I349" s="84" t="s">
        <v>546</v>
      </c>
      <c r="J349" s="84" t="s">
        <v>547</v>
      </c>
      <c r="K349" s="84">
        <v>2392</v>
      </c>
      <c r="L349" s="84" t="s">
        <v>366</v>
      </c>
      <c r="M349" s="92">
        <v>41609</v>
      </c>
      <c r="N349" s="84" t="s">
        <v>548</v>
      </c>
      <c r="O349" s="84" t="s">
        <v>549</v>
      </c>
      <c r="P349" s="84" t="s">
        <v>503</v>
      </c>
      <c r="Q349" s="84" t="s">
        <v>550</v>
      </c>
      <c r="R349" s="84" t="s">
        <v>551</v>
      </c>
      <c r="S349" s="84" t="s">
        <v>371</v>
      </c>
      <c r="T349" s="84">
        <v>1</v>
      </c>
      <c r="U349" s="90">
        <v>38882.129999999997</v>
      </c>
      <c r="V349" s="84">
        <v>34605.1</v>
      </c>
      <c r="W349" s="84">
        <v>4277.03</v>
      </c>
      <c r="X349" s="91" t="s">
        <v>297</v>
      </c>
      <c r="Y349" s="89">
        <f t="shared" si="25"/>
        <v>38882.129999999997</v>
      </c>
      <c r="Z349" s="84">
        <f t="shared" si="26"/>
        <v>2013</v>
      </c>
      <c r="AA349" s="92">
        <f t="shared" si="27"/>
        <v>41609</v>
      </c>
      <c r="AB349" s="89">
        <f t="shared" si="28"/>
        <v>38882.129999999997</v>
      </c>
      <c r="AC349" s="84" t="str">
        <f t="shared" si="29"/>
        <v>39202</v>
      </c>
    </row>
    <row r="350" spans="1:29" x14ac:dyDescent="0.15">
      <c r="A350" s="84" t="s">
        <v>173</v>
      </c>
      <c r="B350" s="84">
        <v>41145219</v>
      </c>
      <c r="C350" s="84" t="s">
        <v>359</v>
      </c>
      <c r="D350" s="84" t="s">
        <v>360</v>
      </c>
      <c r="E350" s="84" t="s">
        <v>361</v>
      </c>
      <c r="F350" s="84" t="s">
        <v>527</v>
      </c>
      <c r="G350" s="92">
        <v>41487</v>
      </c>
      <c r="H350" s="84" t="s">
        <v>363</v>
      </c>
      <c r="I350" s="84" t="s">
        <v>364</v>
      </c>
      <c r="J350" s="84" t="s">
        <v>365</v>
      </c>
      <c r="K350" s="84">
        <v>2392</v>
      </c>
      <c r="L350" s="84" t="s">
        <v>366</v>
      </c>
      <c r="M350" s="92">
        <v>41579</v>
      </c>
      <c r="N350" s="84" t="s">
        <v>173</v>
      </c>
      <c r="O350" s="84" t="s">
        <v>368</v>
      </c>
      <c r="P350" s="84" t="s">
        <v>503</v>
      </c>
      <c r="Q350" s="84" t="s">
        <v>530</v>
      </c>
      <c r="R350" s="84" t="s">
        <v>531</v>
      </c>
      <c r="S350" s="84" t="s">
        <v>371</v>
      </c>
      <c r="T350" s="84">
        <v>1</v>
      </c>
      <c r="U350" s="90">
        <v>38886.19</v>
      </c>
      <c r="V350" s="84">
        <v>34203.129999999997</v>
      </c>
      <c r="W350" s="84">
        <v>4683.0600000000004</v>
      </c>
      <c r="X350" s="91" t="s">
        <v>173</v>
      </c>
      <c r="Y350" s="89">
        <f t="shared" si="25"/>
        <v>38886.19</v>
      </c>
      <c r="Z350" s="84">
        <f t="shared" si="26"/>
        <v>2013</v>
      </c>
      <c r="AA350" s="92">
        <f t="shared" si="27"/>
        <v>41579</v>
      </c>
      <c r="AB350" s="89">
        <f t="shared" si="28"/>
        <v>38886.19</v>
      </c>
      <c r="AC350" s="84" t="str">
        <f t="shared" si="29"/>
        <v>39202</v>
      </c>
    </row>
    <row r="351" spans="1:29" x14ac:dyDescent="0.15">
      <c r="A351" s="84" t="s">
        <v>1659</v>
      </c>
      <c r="B351" s="84">
        <v>432571699</v>
      </c>
      <c r="C351" s="84" t="s">
        <v>399</v>
      </c>
      <c r="D351" s="84" t="s">
        <v>387</v>
      </c>
      <c r="E351" s="84" t="s">
        <v>747</v>
      </c>
      <c r="F351" s="84" t="s">
        <v>728</v>
      </c>
      <c r="G351" s="92">
        <v>44140</v>
      </c>
      <c r="H351" s="84" t="s">
        <v>402</v>
      </c>
      <c r="I351" s="84" t="s">
        <v>748</v>
      </c>
      <c r="J351" s="84" t="s">
        <v>392</v>
      </c>
      <c r="K351" s="84">
        <v>2392</v>
      </c>
      <c r="L351" s="84" t="s">
        <v>366</v>
      </c>
      <c r="M351" s="92">
        <v>44136</v>
      </c>
      <c r="N351" s="84" t="s">
        <v>1660</v>
      </c>
      <c r="O351" s="84" t="s">
        <v>750</v>
      </c>
      <c r="P351" s="84" t="s">
        <v>770</v>
      </c>
      <c r="Q351" s="84" t="s">
        <v>1661</v>
      </c>
      <c r="R351" s="84" t="s">
        <v>1662</v>
      </c>
      <c r="S351" s="84" t="s">
        <v>371</v>
      </c>
      <c r="T351" s="84">
        <v>1</v>
      </c>
      <c r="U351" s="90">
        <v>38937.89</v>
      </c>
      <c r="V351" s="84">
        <v>10302.11</v>
      </c>
      <c r="W351" s="84">
        <v>28635.78</v>
      </c>
      <c r="X351" s="91" t="s">
        <v>1659</v>
      </c>
      <c r="Y351" s="89">
        <f t="shared" si="25"/>
        <v>38937.89</v>
      </c>
      <c r="Z351" s="84">
        <f t="shared" si="26"/>
        <v>2020</v>
      </c>
      <c r="AA351" s="92">
        <f t="shared" si="27"/>
        <v>44136</v>
      </c>
      <c r="AB351" s="89">
        <f t="shared" si="28"/>
        <v>38937.89</v>
      </c>
      <c r="AC351" s="84" t="str">
        <f t="shared" si="29"/>
        <v>39202</v>
      </c>
    </row>
    <row r="352" spans="1:29" x14ac:dyDescent="0.15">
      <c r="A352" s="84" t="s">
        <v>1981</v>
      </c>
      <c r="B352" s="84">
        <v>304805684</v>
      </c>
      <c r="C352" s="84" t="s">
        <v>359</v>
      </c>
      <c r="D352" s="84" t="s">
        <v>360</v>
      </c>
      <c r="E352" s="84" t="s">
        <v>1889</v>
      </c>
      <c r="F352" s="84" t="s">
        <v>1586</v>
      </c>
      <c r="G352" s="92">
        <v>43398</v>
      </c>
      <c r="H352" s="84" t="s">
        <v>363</v>
      </c>
      <c r="I352" s="84" t="s">
        <v>1892</v>
      </c>
      <c r="J352" s="84" t="s">
        <v>365</v>
      </c>
      <c r="K352" s="84">
        <v>2392</v>
      </c>
      <c r="L352" s="84" t="s">
        <v>366</v>
      </c>
      <c r="M352" s="92">
        <v>43405</v>
      </c>
      <c r="N352" s="84" t="s">
        <v>1982</v>
      </c>
      <c r="O352" s="84" t="s">
        <v>1894</v>
      </c>
      <c r="P352" s="84" t="s">
        <v>685</v>
      </c>
      <c r="Q352" s="84" t="s">
        <v>1983</v>
      </c>
      <c r="R352" s="84" t="s">
        <v>1984</v>
      </c>
      <c r="S352" s="84" t="s">
        <v>371</v>
      </c>
      <c r="T352" s="84">
        <v>1</v>
      </c>
      <c r="U352" s="90">
        <v>38963.96</v>
      </c>
      <c r="V352" s="84">
        <v>25025.34</v>
      </c>
      <c r="W352" s="84">
        <v>13938.62</v>
      </c>
      <c r="X352" s="91" t="s">
        <v>1981</v>
      </c>
      <c r="Y352" s="89">
        <f t="shared" si="25"/>
        <v>38963.96</v>
      </c>
      <c r="Z352" s="84">
        <f t="shared" si="26"/>
        <v>2018</v>
      </c>
      <c r="AA352" s="92">
        <f t="shared" si="27"/>
        <v>43405</v>
      </c>
      <c r="AB352" s="89">
        <f t="shared" si="28"/>
        <v>38963.96</v>
      </c>
      <c r="AC352" s="84" t="str">
        <f t="shared" si="29"/>
        <v>39201</v>
      </c>
    </row>
    <row r="353" spans="1:29" x14ac:dyDescent="0.15">
      <c r="A353" s="84" t="s">
        <v>2798</v>
      </c>
      <c r="B353" s="84">
        <v>327347436</v>
      </c>
      <c r="C353" s="84" t="s">
        <v>442</v>
      </c>
      <c r="D353" s="84" t="s">
        <v>443</v>
      </c>
      <c r="E353" s="84" t="s">
        <v>444</v>
      </c>
      <c r="F353" s="84" t="s">
        <v>1969</v>
      </c>
      <c r="G353" s="92">
        <v>43739</v>
      </c>
      <c r="H353" s="84" t="s">
        <v>446</v>
      </c>
      <c r="I353" s="84" t="s">
        <v>447</v>
      </c>
      <c r="J353" s="84" t="s">
        <v>448</v>
      </c>
      <c r="K353" s="84">
        <v>2392</v>
      </c>
      <c r="L353" s="84" t="s">
        <v>366</v>
      </c>
      <c r="M353" s="92">
        <v>43739</v>
      </c>
      <c r="N353" s="84" t="s">
        <v>2799</v>
      </c>
      <c r="O353" s="84" t="s">
        <v>450</v>
      </c>
      <c r="P353" s="84" t="s">
        <v>730</v>
      </c>
      <c r="Q353" s="84" t="s">
        <v>2800</v>
      </c>
      <c r="R353" s="84" t="s">
        <v>2801</v>
      </c>
      <c r="S353" s="84" t="s">
        <v>371</v>
      </c>
      <c r="T353" s="84">
        <v>1</v>
      </c>
      <c r="U353" s="90">
        <v>39023.68</v>
      </c>
      <c r="V353" s="84">
        <v>11050.5</v>
      </c>
      <c r="W353" s="84">
        <v>27973.18</v>
      </c>
      <c r="X353" s="91" t="s">
        <v>2798</v>
      </c>
      <c r="Y353" s="89">
        <f t="shared" si="25"/>
        <v>39023.68</v>
      </c>
      <c r="Z353" s="84">
        <f t="shared" si="26"/>
        <v>2019</v>
      </c>
      <c r="AA353" s="92">
        <f t="shared" si="27"/>
        <v>43739</v>
      </c>
      <c r="AB353" s="89">
        <f t="shared" si="28"/>
        <v>39023.68</v>
      </c>
      <c r="AC353" s="84" t="str">
        <f t="shared" si="29"/>
        <v>39201</v>
      </c>
    </row>
    <row r="354" spans="1:29" x14ac:dyDescent="0.15">
      <c r="A354" s="84" t="s">
        <v>666</v>
      </c>
      <c r="B354" s="84">
        <v>202709838</v>
      </c>
      <c r="C354" s="84" t="s">
        <v>463</v>
      </c>
      <c r="D354" s="84" t="s">
        <v>464</v>
      </c>
      <c r="E354" s="84" t="s">
        <v>584</v>
      </c>
      <c r="F354" s="84" t="s">
        <v>667</v>
      </c>
      <c r="G354" s="92">
        <v>42950</v>
      </c>
      <c r="H354" s="84" t="s">
        <v>467</v>
      </c>
      <c r="I354" s="84" t="s">
        <v>585</v>
      </c>
      <c r="J354" s="84" t="s">
        <v>469</v>
      </c>
      <c r="K354" s="84">
        <v>2392</v>
      </c>
      <c r="L354" s="84" t="s">
        <v>366</v>
      </c>
      <c r="M354" s="92">
        <v>42948</v>
      </c>
      <c r="N354" s="84" t="s">
        <v>668</v>
      </c>
      <c r="O354" s="84" t="s">
        <v>587</v>
      </c>
      <c r="P354" s="84" t="s">
        <v>663</v>
      </c>
      <c r="Q354" s="84" t="s">
        <v>667</v>
      </c>
      <c r="R354" s="84" t="s">
        <v>669</v>
      </c>
      <c r="S354" s="84" t="s">
        <v>371</v>
      </c>
      <c r="T354" s="84">
        <v>1</v>
      </c>
      <c r="U354" s="90">
        <v>39051.980000000003</v>
      </c>
      <c r="V354" s="84">
        <v>16894.82</v>
      </c>
      <c r="W354" s="84">
        <v>22157.16</v>
      </c>
      <c r="X354" s="91" t="s">
        <v>666</v>
      </c>
      <c r="Y354" s="89">
        <f t="shared" si="25"/>
        <v>39051.980000000003</v>
      </c>
      <c r="Z354" s="84">
        <f t="shared" si="26"/>
        <v>2017</v>
      </c>
      <c r="AA354" s="92">
        <f t="shared" si="27"/>
        <v>42948</v>
      </c>
      <c r="AB354" s="89">
        <f t="shared" si="28"/>
        <v>39051.980000000003</v>
      </c>
      <c r="AC354" s="84" t="str">
        <f t="shared" si="29"/>
        <v>39201</v>
      </c>
    </row>
    <row r="355" spans="1:29" x14ac:dyDescent="0.15">
      <c r="A355" s="84" t="s">
        <v>1454</v>
      </c>
      <c r="B355" s="84">
        <v>83353529</v>
      </c>
      <c r="C355" s="84" t="s">
        <v>422</v>
      </c>
      <c r="D355" s="84" t="s">
        <v>423</v>
      </c>
      <c r="E355" s="84" t="s">
        <v>521</v>
      </c>
      <c r="F355" s="84" t="s">
        <v>1455</v>
      </c>
      <c r="G355" s="92">
        <v>42227</v>
      </c>
      <c r="H355" s="84" t="s">
        <v>425</v>
      </c>
      <c r="I355" s="84" t="s">
        <v>523</v>
      </c>
      <c r="J355" s="84" t="s">
        <v>427</v>
      </c>
      <c r="K355" s="84">
        <v>2392</v>
      </c>
      <c r="L355" s="84" t="s">
        <v>366</v>
      </c>
      <c r="M355" s="92">
        <v>42339</v>
      </c>
      <c r="N355" s="84" t="s">
        <v>1456</v>
      </c>
      <c r="O355" s="84" t="s">
        <v>524</v>
      </c>
      <c r="P355" s="84" t="s">
        <v>575</v>
      </c>
      <c r="Q355" s="84" t="s">
        <v>1457</v>
      </c>
      <c r="R355" s="84" t="s">
        <v>1458</v>
      </c>
      <c r="S355" s="84" t="s">
        <v>371</v>
      </c>
      <c r="T355" s="84">
        <v>1</v>
      </c>
      <c r="U355" s="90">
        <v>39113.94</v>
      </c>
      <c r="V355" s="84">
        <v>22176.5</v>
      </c>
      <c r="W355" s="84">
        <v>16937.439999999999</v>
      </c>
      <c r="X355" s="91" t="s">
        <v>1454</v>
      </c>
      <c r="Y355" s="89">
        <f t="shared" si="25"/>
        <v>39113.94</v>
      </c>
      <c r="Z355" s="84">
        <f t="shared" si="26"/>
        <v>2015</v>
      </c>
      <c r="AA355" s="92">
        <f t="shared" si="27"/>
        <v>42339</v>
      </c>
      <c r="AB355" s="89">
        <f t="shared" si="28"/>
        <v>39113.94</v>
      </c>
      <c r="AC355" s="84" t="str">
        <f t="shared" si="29"/>
        <v>39201</v>
      </c>
    </row>
    <row r="356" spans="1:29" x14ac:dyDescent="0.15">
      <c r="A356" s="84" t="s">
        <v>646</v>
      </c>
      <c r="B356" s="84">
        <v>149044601</v>
      </c>
      <c r="C356" s="84" t="s">
        <v>511</v>
      </c>
      <c r="D356" s="84" t="s">
        <v>512</v>
      </c>
      <c r="E356" s="84" t="s">
        <v>647</v>
      </c>
      <c r="F356" s="84" t="s">
        <v>558</v>
      </c>
      <c r="G356" s="92">
        <v>42668</v>
      </c>
      <c r="H356" s="84" t="s">
        <v>515</v>
      </c>
      <c r="I356" s="84" t="s">
        <v>648</v>
      </c>
      <c r="J356" s="84" t="s">
        <v>517</v>
      </c>
      <c r="K356" s="84">
        <v>2392</v>
      </c>
      <c r="L356" s="84" t="s">
        <v>366</v>
      </c>
      <c r="M356" s="92">
        <v>42644</v>
      </c>
      <c r="N356" s="84" t="s">
        <v>649</v>
      </c>
      <c r="O356" s="84" t="s">
        <v>650</v>
      </c>
      <c r="P356" s="84" t="s">
        <v>612</v>
      </c>
      <c r="Q356" s="84" t="s">
        <v>651</v>
      </c>
      <c r="R356" s="84" t="s">
        <v>652</v>
      </c>
      <c r="S356" s="84" t="s">
        <v>371</v>
      </c>
      <c r="T356" s="84">
        <v>1</v>
      </c>
      <c r="U356" s="90">
        <v>39135.43</v>
      </c>
      <c r="V356" s="84">
        <v>39977.21</v>
      </c>
      <c r="W356" s="84">
        <v>-841.78</v>
      </c>
      <c r="X356" s="91" t="s">
        <v>646</v>
      </c>
      <c r="Y356" s="89">
        <f t="shared" si="25"/>
        <v>39135.43</v>
      </c>
      <c r="Z356" s="84">
        <f t="shared" si="26"/>
        <v>2016</v>
      </c>
      <c r="AA356" s="92">
        <f t="shared" si="27"/>
        <v>42644</v>
      </c>
      <c r="AB356" s="89">
        <f t="shared" si="28"/>
        <v>39135.43</v>
      </c>
      <c r="AC356" s="84" t="str">
        <f t="shared" si="29"/>
        <v>39201</v>
      </c>
    </row>
    <row r="357" spans="1:29" x14ac:dyDescent="0.15">
      <c r="A357" s="84" t="s">
        <v>2320</v>
      </c>
      <c r="B357" s="84">
        <v>165126864</v>
      </c>
      <c r="C357" s="84" t="s">
        <v>442</v>
      </c>
      <c r="D357" s="84" t="s">
        <v>443</v>
      </c>
      <c r="E357" s="84" t="s">
        <v>444</v>
      </c>
      <c r="F357" s="84" t="s">
        <v>1875</v>
      </c>
      <c r="G357" s="92">
        <v>42732</v>
      </c>
      <c r="H357" s="84" t="s">
        <v>446</v>
      </c>
      <c r="I357" s="84" t="s">
        <v>447</v>
      </c>
      <c r="J357" s="84" t="s">
        <v>448</v>
      </c>
      <c r="K357" s="84">
        <v>2392</v>
      </c>
      <c r="L357" s="84" t="s">
        <v>366</v>
      </c>
      <c r="M357" s="92">
        <v>42705</v>
      </c>
      <c r="N357" s="84" t="s">
        <v>2321</v>
      </c>
      <c r="O357" s="84" t="s">
        <v>450</v>
      </c>
      <c r="P357" s="84" t="s">
        <v>612</v>
      </c>
      <c r="Q357" s="84" t="s">
        <v>2322</v>
      </c>
      <c r="R357" s="84" t="s">
        <v>2323</v>
      </c>
      <c r="S357" s="84" t="s">
        <v>371</v>
      </c>
      <c r="T357" s="84">
        <v>1</v>
      </c>
      <c r="U357" s="90">
        <v>39227.1</v>
      </c>
      <c r="V357" s="84">
        <v>17512.920000000002</v>
      </c>
      <c r="W357" s="84">
        <v>21714.18</v>
      </c>
      <c r="X357" s="91" t="s">
        <v>2320</v>
      </c>
      <c r="Y357" s="89">
        <f t="shared" si="25"/>
        <v>39227.1</v>
      </c>
      <c r="Z357" s="84">
        <f t="shared" si="26"/>
        <v>2016</v>
      </c>
      <c r="AA357" s="92">
        <f t="shared" si="27"/>
        <v>42705</v>
      </c>
      <c r="AB357" s="89">
        <f t="shared" si="28"/>
        <v>39227.1</v>
      </c>
      <c r="AC357" s="84" t="str">
        <f t="shared" si="29"/>
        <v>39201</v>
      </c>
    </row>
    <row r="358" spans="1:29" x14ac:dyDescent="0.15">
      <c r="A358" s="84" t="s">
        <v>796</v>
      </c>
      <c r="B358" s="84">
        <v>351227599</v>
      </c>
      <c r="C358" s="84" t="s">
        <v>797</v>
      </c>
      <c r="D358" s="84" t="s">
        <v>798</v>
      </c>
      <c r="E358" s="84" t="s">
        <v>799</v>
      </c>
      <c r="F358" s="84" t="s">
        <v>800</v>
      </c>
      <c r="G358" s="92">
        <v>43235</v>
      </c>
      <c r="H358" s="84" t="s">
        <v>801</v>
      </c>
      <c r="I358" s="84" t="s">
        <v>802</v>
      </c>
      <c r="J358" s="84" t="s">
        <v>803</v>
      </c>
      <c r="K358" s="84">
        <v>2392</v>
      </c>
      <c r="L358" s="84" t="s">
        <v>366</v>
      </c>
      <c r="M358" s="92">
        <v>43221</v>
      </c>
      <c r="N358" s="84" t="s">
        <v>804</v>
      </c>
      <c r="O358" s="84" t="s">
        <v>805</v>
      </c>
      <c r="P358" s="84" t="s">
        <v>685</v>
      </c>
      <c r="Q358" s="84" t="s">
        <v>806</v>
      </c>
      <c r="R358" s="84" t="s">
        <v>807</v>
      </c>
      <c r="S358" s="84" t="s">
        <v>371</v>
      </c>
      <c r="T358" s="84">
        <v>1</v>
      </c>
      <c r="U358" s="90">
        <v>39241.660000000003</v>
      </c>
      <c r="V358" s="84">
        <v>28699.78</v>
      </c>
      <c r="W358" s="84">
        <v>10541.880000000001</v>
      </c>
      <c r="X358" s="91" t="s">
        <v>796</v>
      </c>
      <c r="Y358" s="89">
        <f t="shared" si="25"/>
        <v>39241.660000000003</v>
      </c>
      <c r="Z358" s="84">
        <f t="shared" si="26"/>
        <v>2018</v>
      </c>
      <c r="AA358" s="92">
        <f t="shared" si="27"/>
        <v>43221</v>
      </c>
      <c r="AB358" s="89">
        <f t="shared" si="28"/>
        <v>39241.660000000003</v>
      </c>
      <c r="AC358" s="84" t="str">
        <f t="shared" si="29"/>
        <v>39202</v>
      </c>
    </row>
    <row r="359" spans="1:29" x14ac:dyDescent="0.15">
      <c r="A359" s="84" t="s">
        <v>3151</v>
      </c>
      <c r="B359" s="84">
        <v>317527556</v>
      </c>
      <c r="C359" s="84" t="s">
        <v>705</v>
      </c>
      <c r="D359" s="84" t="s">
        <v>443</v>
      </c>
      <c r="E359" s="84" t="s">
        <v>706</v>
      </c>
      <c r="F359" s="84" t="s">
        <v>3152</v>
      </c>
      <c r="G359" s="92">
        <v>43591</v>
      </c>
      <c r="H359" s="84" t="s">
        <v>446</v>
      </c>
      <c r="I359" s="84" t="s">
        <v>708</v>
      </c>
      <c r="J359" s="84" t="s">
        <v>448</v>
      </c>
      <c r="K359" s="84">
        <v>2392</v>
      </c>
      <c r="L359" s="84" t="s">
        <v>366</v>
      </c>
      <c r="M359" s="92">
        <v>43586</v>
      </c>
      <c r="N359" s="84" t="s">
        <v>3153</v>
      </c>
      <c r="O359" s="84" t="s">
        <v>710</v>
      </c>
      <c r="P359" s="84" t="s">
        <v>730</v>
      </c>
      <c r="Q359" s="84" t="s">
        <v>3152</v>
      </c>
      <c r="R359" s="84" t="s">
        <v>3154</v>
      </c>
      <c r="S359" s="84" t="s">
        <v>371</v>
      </c>
      <c r="T359" s="84">
        <v>1</v>
      </c>
      <c r="U359" s="90">
        <v>39314.400000000001</v>
      </c>
      <c r="V359" s="84">
        <v>10555.72</v>
      </c>
      <c r="W359" s="84">
        <v>28758.68</v>
      </c>
      <c r="X359" s="91" t="s">
        <v>3151</v>
      </c>
      <c r="Y359" s="89">
        <f t="shared" si="25"/>
        <v>39314.400000000001</v>
      </c>
      <c r="Z359" s="84">
        <f t="shared" si="26"/>
        <v>2019</v>
      </c>
      <c r="AA359" s="92">
        <f t="shared" si="27"/>
        <v>43586</v>
      </c>
      <c r="AB359" s="89">
        <f t="shared" si="28"/>
        <v>39314.400000000001</v>
      </c>
      <c r="AC359" s="84" t="str">
        <f t="shared" si="29"/>
        <v>39202</v>
      </c>
    </row>
    <row r="360" spans="1:29" x14ac:dyDescent="0.15">
      <c r="A360" s="84" t="s">
        <v>230</v>
      </c>
      <c r="B360" s="84">
        <v>39461766</v>
      </c>
      <c r="C360" s="84" t="s">
        <v>399</v>
      </c>
      <c r="D360" s="84" t="s">
        <v>387</v>
      </c>
      <c r="E360" s="84" t="s">
        <v>747</v>
      </c>
      <c r="F360" s="84" t="s">
        <v>2982</v>
      </c>
      <c r="G360" s="92">
        <v>41214</v>
      </c>
      <c r="H360" s="84" t="s">
        <v>402</v>
      </c>
      <c r="I360" s="84" t="s">
        <v>748</v>
      </c>
      <c r="J360" s="84" t="s">
        <v>392</v>
      </c>
      <c r="K360" s="84">
        <v>2392</v>
      </c>
      <c r="L360" s="84" t="s">
        <v>366</v>
      </c>
      <c r="M360" s="92">
        <v>41244</v>
      </c>
      <c r="N360" s="84" t="s">
        <v>230</v>
      </c>
      <c r="O360" s="84" t="s">
        <v>750</v>
      </c>
      <c r="P360" s="84" t="s">
        <v>507</v>
      </c>
      <c r="Q360" s="84" t="s">
        <v>2982</v>
      </c>
      <c r="R360" s="84" t="s">
        <v>2983</v>
      </c>
      <c r="S360" s="84" t="s">
        <v>371</v>
      </c>
      <c r="T360" s="84">
        <v>1</v>
      </c>
      <c r="U360" s="90">
        <v>39428.17</v>
      </c>
      <c r="V360" s="84">
        <v>30161.119999999999</v>
      </c>
      <c r="W360" s="84">
        <v>9267.0500000000011</v>
      </c>
      <c r="X360" s="91" t="s">
        <v>230</v>
      </c>
      <c r="Y360" s="89">
        <f t="shared" si="25"/>
        <v>39428.17</v>
      </c>
      <c r="Z360" s="84">
        <f t="shared" si="26"/>
        <v>2012</v>
      </c>
      <c r="AA360" s="92">
        <f t="shared" si="27"/>
        <v>41244</v>
      </c>
      <c r="AB360" s="89">
        <f t="shared" si="28"/>
        <v>39428.17</v>
      </c>
      <c r="AC360" s="84" t="str">
        <f t="shared" si="29"/>
        <v>39202</v>
      </c>
    </row>
    <row r="361" spans="1:29" x14ac:dyDescent="0.15">
      <c r="A361" s="84" t="s">
        <v>3490</v>
      </c>
      <c r="B361" s="84">
        <v>300612849</v>
      </c>
      <c r="C361" s="84" t="s">
        <v>475</v>
      </c>
      <c r="D361" s="84" t="s">
        <v>476</v>
      </c>
      <c r="E361" s="84" t="s">
        <v>477</v>
      </c>
      <c r="F361" s="84" t="s">
        <v>3491</v>
      </c>
      <c r="G361" s="92">
        <v>43258</v>
      </c>
      <c r="H361" s="84" t="s">
        <v>478</v>
      </c>
      <c r="I361" s="84" t="s">
        <v>479</v>
      </c>
      <c r="J361" s="84" t="s">
        <v>480</v>
      </c>
      <c r="K361" s="84">
        <v>2392</v>
      </c>
      <c r="L361" s="84" t="s">
        <v>366</v>
      </c>
      <c r="M361" s="92">
        <v>43252</v>
      </c>
      <c r="N361" s="84" t="s">
        <v>3492</v>
      </c>
      <c r="O361" s="84" t="s">
        <v>482</v>
      </c>
      <c r="P361" s="84" t="s">
        <v>685</v>
      </c>
      <c r="Q361" s="84" t="s">
        <v>3493</v>
      </c>
      <c r="R361" s="84" t="s">
        <v>3494</v>
      </c>
      <c r="S361" s="84" t="s">
        <v>371</v>
      </c>
      <c r="T361" s="84">
        <v>1</v>
      </c>
      <c r="U361" s="90">
        <v>39685.879999999997</v>
      </c>
      <c r="V361" s="84">
        <v>24055.200000000001</v>
      </c>
      <c r="W361" s="84">
        <v>15630.68</v>
      </c>
      <c r="X361" s="91" t="s">
        <v>3490</v>
      </c>
      <c r="Y361" s="89">
        <f t="shared" si="25"/>
        <v>39685.879999999997</v>
      </c>
      <c r="Z361" s="84">
        <f t="shared" si="26"/>
        <v>2018</v>
      </c>
      <c r="AA361" s="92">
        <f t="shared" si="27"/>
        <v>43252</v>
      </c>
      <c r="AB361" s="89">
        <f t="shared" si="28"/>
        <v>39685.879999999997</v>
      </c>
      <c r="AC361" s="84" t="str">
        <f t="shared" si="29"/>
        <v>39201</v>
      </c>
    </row>
    <row r="362" spans="1:29" x14ac:dyDescent="0.15">
      <c r="A362" s="84" t="s">
        <v>1177</v>
      </c>
      <c r="B362" s="84">
        <v>322404291</v>
      </c>
      <c r="C362" s="84" t="s">
        <v>475</v>
      </c>
      <c r="D362" s="84" t="s">
        <v>476</v>
      </c>
      <c r="E362" s="84" t="s">
        <v>499</v>
      </c>
      <c r="F362" s="84" t="s">
        <v>1083</v>
      </c>
      <c r="G362" s="92">
        <v>43642</v>
      </c>
      <c r="H362" s="84" t="s">
        <v>478</v>
      </c>
      <c r="I362" s="84" t="s">
        <v>501</v>
      </c>
      <c r="J362" s="84" t="s">
        <v>480</v>
      </c>
      <c r="K362" s="84">
        <v>2392</v>
      </c>
      <c r="L362" s="84" t="s">
        <v>366</v>
      </c>
      <c r="M362" s="92">
        <v>43617</v>
      </c>
      <c r="N362" s="84" t="s">
        <v>1178</v>
      </c>
      <c r="O362" s="84" t="s">
        <v>502</v>
      </c>
      <c r="P362" s="84" t="s">
        <v>730</v>
      </c>
      <c r="Q362" s="84" t="s">
        <v>1179</v>
      </c>
      <c r="R362" s="84" t="s">
        <v>1180</v>
      </c>
      <c r="S362" s="84" t="s">
        <v>371</v>
      </c>
      <c r="T362" s="84">
        <v>1</v>
      </c>
      <c r="U362" s="90">
        <v>39696.090000000004</v>
      </c>
      <c r="V362" s="84">
        <v>14115.83</v>
      </c>
      <c r="W362" s="84">
        <v>25580.260000000002</v>
      </c>
      <c r="X362" s="91" t="s">
        <v>1177</v>
      </c>
      <c r="Y362" s="89">
        <f t="shared" si="25"/>
        <v>39696.090000000004</v>
      </c>
      <c r="Z362" s="84">
        <f t="shared" si="26"/>
        <v>2019</v>
      </c>
      <c r="AA362" s="92">
        <f t="shared" si="27"/>
        <v>43617</v>
      </c>
      <c r="AB362" s="89">
        <f t="shared" si="28"/>
        <v>39696.090000000004</v>
      </c>
      <c r="AC362" s="84" t="str">
        <f t="shared" si="29"/>
        <v>39202</v>
      </c>
    </row>
    <row r="363" spans="1:29" x14ac:dyDescent="0.15">
      <c r="A363" s="84" t="s">
        <v>291</v>
      </c>
      <c r="B363" s="84">
        <v>43200993</v>
      </c>
      <c r="C363" s="84" t="s">
        <v>399</v>
      </c>
      <c r="D363" s="84" t="s">
        <v>387</v>
      </c>
      <c r="E363" s="84" t="s">
        <v>388</v>
      </c>
      <c r="F363" s="84" t="s">
        <v>3374</v>
      </c>
      <c r="G363" s="92">
        <v>41609</v>
      </c>
      <c r="H363" s="84" t="s">
        <v>402</v>
      </c>
      <c r="I363" s="84" t="s">
        <v>391</v>
      </c>
      <c r="J363" s="84" t="s">
        <v>392</v>
      </c>
      <c r="K363" s="84">
        <v>2392</v>
      </c>
      <c r="L363" s="84" t="s">
        <v>366</v>
      </c>
      <c r="M363" s="92">
        <v>41609</v>
      </c>
      <c r="N363" s="84" t="s">
        <v>3375</v>
      </c>
      <c r="O363" s="84" t="s">
        <v>394</v>
      </c>
      <c r="P363" s="84" t="s">
        <v>503</v>
      </c>
      <c r="Q363" s="84" t="s">
        <v>3376</v>
      </c>
      <c r="R363" s="84" t="s">
        <v>3377</v>
      </c>
      <c r="S363" s="84" t="s">
        <v>371</v>
      </c>
      <c r="T363" s="84">
        <v>1</v>
      </c>
      <c r="U363" s="90">
        <v>39701.56</v>
      </c>
      <c r="V363" s="84">
        <v>35330.57</v>
      </c>
      <c r="W363" s="84">
        <v>4370.99</v>
      </c>
      <c r="X363" s="91" t="s">
        <v>291</v>
      </c>
      <c r="Y363" s="89">
        <f t="shared" si="25"/>
        <v>39701.56</v>
      </c>
      <c r="Z363" s="84">
        <f t="shared" si="26"/>
        <v>2013</v>
      </c>
      <c r="AA363" s="92">
        <f t="shared" si="27"/>
        <v>41609</v>
      </c>
      <c r="AB363" s="89">
        <f t="shared" si="28"/>
        <v>39701.56</v>
      </c>
      <c r="AC363" s="84" t="str">
        <f t="shared" si="29"/>
        <v>39201</v>
      </c>
    </row>
    <row r="364" spans="1:29" x14ac:dyDescent="0.15">
      <c r="A364" s="84" t="s">
        <v>2044</v>
      </c>
      <c r="B364" s="84">
        <v>519307939</v>
      </c>
      <c r="C364" s="84" t="s">
        <v>442</v>
      </c>
      <c r="D364" s="84" t="s">
        <v>443</v>
      </c>
      <c r="E364" s="84" t="s">
        <v>444</v>
      </c>
      <c r="F364" s="84" t="s">
        <v>2045</v>
      </c>
      <c r="G364" s="92">
        <v>44232</v>
      </c>
      <c r="H364" s="84" t="s">
        <v>446</v>
      </c>
      <c r="I364" s="84" t="s">
        <v>447</v>
      </c>
      <c r="J364" s="84" t="s">
        <v>448</v>
      </c>
      <c r="K364" s="84">
        <v>2392</v>
      </c>
      <c r="L364" s="84" t="s">
        <v>366</v>
      </c>
      <c r="M364" s="92">
        <v>44228</v>
      </c>
      <c r="N364" s="84" t="s">
        <v>2046</v>
      </c>
      <c r="O364" s="84" t="s">
        <v>450</v>
      </c>
      <c r="P364" s="84" t="s">
        <v>793</v>
      </c>
      <c r="Q364" s="84" t="s">
        <v>2047</v>
      </c>
      <c r="R364" s="84" t="s">
        <v>2048</v>
      </c>
      <c r="S364" s="84" t="s">
        <v>371</v>
      </c>
      <c r="T364" s="84">
        <v>1</v>
      </c>
      <c r="U364" s="90">
        <v>39786.25</v>
      </c>
      <c r="V364" s="84">
        <v>5375.38</v>
      </c>
      <c r="W364" s="84">
        <v>34410.870000000003</v>
      </c>
      <c r="X364" s="91" t="s">
        <v>2044</v>
      </c>
      <c r="Y364" s="89">
        <f t="shared" si="25"/>
        <v>39786.25</v>
      </c>
      <c r="Z364" s="84">
        <f t="shared" si="26"/>
        <v>2021</v>
      </c>
      <c r="AA364" s="92">
        <f t="shared" si="27"/>
        <v>44228</v>
      </c>
      <c r="AB364" s="89">
        <f t="shared" si="28"/>
        <v>39786.25</v>
      </c>
      <c r="AC364" s="84" t="str">
        <f t="shared" si="29"/>
        <v>39201</v>
      </c>
    </row>
    <row r="365" spans="1:29" x14ac:dyDescent="0.15">
      <c r="A365" s="84" t="s">
        <v>1668</v>
      </c>
      <c r="B365" s="84">
        <v>718244186</v>
      </c>
      <c r="C365" s="84" t="s">
        <v>463</v>
      </c>
      <c r="D365" s="84" t="s">
        <v>464</v>
      </c>
      <c r="E365" s="84" t="s">
        <v>584</v>
      </c>
      <c r="F365" s="84" t="s">
        <v>1669</v>
      </c>
      <c r="G365" s="92">
        <v>44545</v>
      </c>
      <c r="H365" s="84" t="s">
        <v>467</v>
      </c>
      <c r="I365" s="84" t="s">
        <v>585</v>
      </c>
      <c r="J365" s="84" t="s">
        <v>469</v>
      </c>
      <c r="K365" s="84">
        <v>2392</v>
      </c>
      <c r="L365" s="84" t="s">
        <v>366</v>
      </c>
      <c r="M365" s="92">
        <v>44805</v>
      </c>
      <c r="N365" s="84" t="s">
        <v>1670</v>
      </c>
      <c r="O365" s="84" t="s">
        <v>587</v>
      </c>
      <c r="P365" s="84" t="s">
        <v>793</v>
      </c>
      <c r="Q365" s="84" t="s">
        <v>1669</v>
      </c>
      <c r="R365" s="84" t="s">
        <v>1671</v>
      </c>
      <c r="S365" s="84" t="s">
        <v>371</v>
      </c>
      <c r="T365" s="84">
        <v>1</v>
      </c>
      <c r="U365" s="90">
        <v>39966.730000000003</v>
      </c>
      <c r="V365" s="84">
        <v>5607.4800000000005</v>
      </c>
      <c r="W365" s="84">
        <v>34359.25</v>
      </c>
      <c r="X365" s="91" t="s">
        <v>1668</v>
      </c>
      <c r="Y365" s="89">
        <f t="shared" si="25"/>
        <v>39966.730000000003</v>
      </c>
      <c r="Z365" s="84">
        <f t="shared" si="26"/>
        <v>2022</v>
      </c>
      <c r="AA365" s="92">
        <f t="shared" si="27"/>
        <v>44805</v>
      </c>
      <c r="AB365" s="89">
        <f t="shared" si="28"/>
        <v>39966.730000000003</v>
      </c>
      <c r="AC365" s="84" t="str">
        <f t="shared" si="29"/>
        <v>39201</v>
      </c>
    </row>
    <row r="366" spans="1:29" x14ac:dyDescent="0.15">
      <c r="A366" s="84" t="s">
        <v>1495</v>
      </c>
      <c r="B366" s="84">
        <v>165591000</v>
      </c>
      <c r="C366" s="84" t="s">
        <v>475</v>
      </c>
      <c r="D366" s="84" t="s">
        <v>476</v>
      </c>
      <c r="E366" s="84" t="s">
        <v>477</v>
      </c>
      <c r="F366" s="84" t="s">
        <v>558</v>
      </c>
      <c r="G366" s="92">
        <v>42766</v>
      </c>
      <c r="H366" s="84" t="s">
        <v>478</v>
      </c>
      <c r="I366" s="84" t="s">
        <v>479</v>
      </c>
      <c r="J366" s="84" t="s">
        <v>480</v>
      </c>
      <c r="K366" s="84">
        <v>2392</v>
      </c>
      <c r="L366" s="84" t="s">
        <v>366</v>
      </c>
      <c r="M366" s="92">
        <v>42795</v>
      </c>
      <c r="N366" s="84" t="s">
        <v>1496</v>
      </c>
      <c r="O366" s="84" t="s">
        <v>482</v>
      </c>
      <c r="P366" s="84" t="s">
        <v>663</v>
      </c>
      <c r="Q366" s="84" t="s">
        <v>1497</v>
      </c>
      <c r="R366" s="84" t="s">
        <v>1498</v>
      </c>
      <c r="S366" s="84" t="s">
        <v>371</v>
      </c>
      <c r="T366" s="84">
        <v>1</v>
      </c>
      <c r="U366" s="90">
        <v>40054.17</v>
      </c>
      <c r="V366" s="84">
        <v>27814.75</v>
      </c>
      <c r="W366" s="84">
        <v>12239.42</v>
      </c>
      <c r="X366" s="91" t="s">
        <v>1495</v>
      </c>
      <c r="Y366" s="89">
        <f t="shared" si="25"/>
        <v>40054.17</v>
      </c>
      <c r="Z366" s="84">
        <f t="shared" si="26"/>
        <v>2017</v>
      </c>
      <c r="AA366" s="92">
        <f t="shared" si="27"/>
        <v>42795</v>
      </c>
      <c r="AB366" s="89">
        <f t="shared" si="28"/>
        <v>40054.17</v>
      </c>
      <c r="AC366" s="84" t="str">
        <f t="shared" si="29"/>
        <v>39201</v>
      </c>
    </row>
    <row r="367" spans="1:29" x14ac:dyDescent="0.15">
      <c r="A367" s="84" t="s">
        <v>3108</v>
      </c>
      <c r="B367" s="84">
        <v>308205848</v>
      </c>
      <c r="C367" s="84" t="s">
        <v>705</v>
      </c>
      <c r="D367" s="84" t="s">
        <v>443</v>
      </c>
      <c r="E367" s="84" t="s">
        <v>706</v>
      </c>
      <c r="F367" s="84" t="s">
        <v>3109</v>
      </c>
      <c r="G367" s="92">
        <v>43494</v>
      </c>
      <c r="H367" s="84" t="s">
        <v>446</v>
      </c>
      <c r="I367" s="84" t="s">
        <v>708</v>
      </c>
      <c r="J367" s="84" t="s">
        <v>448</v>
      </c>
      <c r="K367" s="84">
        <v>2392</v>
      </c>
      <c r="L367" s="84" t="s">
        <v>366</v>
      </c>
      <c r="M367" s="92">
        <v>43525</v>
      </c>
      <c r="N367" s="84" t="s">
        <v>3110</v>
      </c>
      <c r="O367" s="84" t="s">
        <v>710</v>
      </c>
      <c r="P367" s="84" t="s">
        <v>730</v>
      </c>
      <c r="Q367" s="84" t="s">
        <v>3111</v>
      </c>
      <c r="R367" s="84" t="s">
        <v>3112</v>
      </c>
      <c r="S367" s="84" t="s">
        <v>371</v>
      </c>
      <c r="T367" s="84">
        <v>1</v>
      </c>
      <c r="U367" s="90">
        <v>40091.83</v>
      </c>
      <c r="V367" s="84">
        <v>10764.460000000001</v>
      </c>
      <c r="W367" s="84">
        <v>29327.37</v>
      </c>
      <c r="X367" s="91" t="s">
        <v>3108</v>
      </c>
      <c r="Y367" s="89">
        <f t="shared" si="25"/>
        <v>40091.83</v>
      </c>
      <c r="Z367" s="84">
        <f t="shared" si="26"/>
        <v>2019</v>
      </c>
      <c r="AA367" s="92">
        <f t="shared" si="27"/>
        <v>43525</v>
      </c>
      <c r="AB367" s="89">
        <f t="shared" si="28"/>
        <v>40091.83</v>
      </c>
      <c r="AC367" s="84" t="str">
        <f t="shared" si="29"/>
        <v>39202</v>
      </c>
    </row>
    <row r="368" spans="1:29" x14ac:dyDescent="0.15">
      <c r="A368" s="84" t="s">
        <v>2358</v>
      </c>
      <c r="B368" s="84">
        <v>287179978</v>
      </c>
      <c r="C368" s="84" t="s">
        <v>623</v>
      </c>
      <c r="D368" s="84" t="s">
        <v>624</v>
      </c>
      <c r="E368" s="84" t="s">
        <v>625</v>
      </c>
      <c r="F368" s="84" t="s">
        <v>2359</v>
      </c>
      <c r="G368" s="92">
        <v>43241</v>
      </c>
      <c r="H368" s="84" t="s">
        <v>627</v>
      </c>
      <c r="I368" s="84" t="s">
        <v>628</v>
      </c>
      <c r="J368" s="84" t="s">
        <v>629</v>
      </c>
      <c r="K368" s="84">
        <v>2392</v>
      </c>
      <c r="L368" s="84" t="s">
        <v>366</v>
      </c>
      <c r="M368" s="92">
        <v>43221</v>
      </c>
      <c r="N368" s="84" t="s">
        <v>2360</v>
      </c>
      <c r="O368" s="84" t="s">
        <v>631</v>
      </c>
      <c r="P368" s="84" t="s">
        <v>685</v>
      </c>
      <c r="Q368" s="84" t="s">
        <v>2361</v>
      </c>
      <c r="R368" s="84" t="s">
        <v>2362</v>
      </c>
      <c r="S368" s="84" t="s">
        <v>371</v>
      </c>
      <c r="T368" s="84">
        <v>1</v>
      </c>
      <c r="U368" s="90">
        <v>40238.090000000004</v>
      </c>
      <c r="V368" s="84">
        <v>13488.54</v>
      </c>
      <c r="W368" s="84">
        <v>26749.55</v>
      </c>
      <c r="X368" s="91" t="s">
        <v>2358</v>
      </c>
      <c r="Y368" s="89">
        <f t="shared" si="25"/>
        <v>40238.090000000004</v>
      </c>
      <c r="Z368" s="84">
        <f t="shared" si="26"/>
        <v>2018</v>
      </c>
      <c r="AA368" s="92">
        <f t="shared" si="27"/>
        <v>43221</v>
      </c>
      <c r="AB368" s="89">
        <f t="shared" si="28"/>
        <v>40238.090000000004</v>
      </c>
      <c r="AC368" s="84" t="str">
        <f t="shared" si="29"/>
        <v>39202</v>
      </c>
    </row>
    <row r="369" spans="1:29" x14ac:dyDescent="0.15">
      <c r="A369" s="84" t="s">
        <v>1650</v>
      </c>
      <c r="B369" s="84">
        <v>408600840</v>
      </c>
      <c r="C369" s="84" t="s">
        <v>463</v>
      </c>
      <c r="D369" s="84" t="s">
        <v>464</v>
      </c>
      <c r="E369" s="84" t="s">
        <v>584</v>
      </c>
      <c r="F369" s="84" t="s">
        <v>1651</v>
      </c>
      <c r="G369" s="92">
        <v>44088</v>
      </c>
      <c r="H369" s="84" t="s">
        <v>467</v>
      </c>
      <c r="I369" s="84" t="s">
        <v>585</v>
      </c>
      <c r="J369" s="84" t="s">
        <v>469</v>
      </c>
      <c r="K369" s="84">
        <v>2392</v>
      </c>
      <c r="L369" s="84" t="s">
        <v>366</v>
      </c>
      <c r="M369" s="92">
        <v>44075</v>
      </c>
      <c r="N369" s="84" t="s">
        <v>1652</v>
      </c>
      <c r="O369" s="84" t="s">
        <v>587</v>
      </c>
      <c r="P369" s="84" t="s">
        <v>770</v>
      </c>
      <c r="Q369" s="84" t="s">
        <v>1653</v>
      </c>
      <c r="R369" s="84" t="s">
        <v>1654</v>
      </c>
      <c r="S369" s="84" t="s">
        <v>371</v>
      </c>
      <c r="T369" s="84">
        <v>2</v>
      </c>
      <c r="U369" s="90">
        <v>40316.81</v>
      </c>
      <c r="V369" s="84">
        <v>9061.08</v>
      </c>
      <c r="W369" s="84">
        <v>31255.73</v>
      </c>
      <c r="X369" s="91" t="s">
        <v>1650</v>
      </c>
      <c r="Y369" s="89">
        <f t="shared" si="25"/>
        <v>40316.81</v>
      </c>
      <c r="Z369" s="84">
        <f t="shared" si="26"/>
        <v>2020</v>
      </c>
      <c r="AA369" s="92">
        <f t="shared" si="27"/>
        <v>44075</v>
      </c>
      <c r="AB369" s="89">
        <f t="shared" si="28"/>
        <v>40316.81</v>
      </c>
      <c r="AC369" s="84" t="str">
        <f t="shared" si="29"/>
        <v>39201</v>
      </c>
    </row>
    <row r="370" spans="1:29" x14ac:dyDescent="0.15">
      <c r="A370" s="84" t="s">
        <v>2343</v>
      </c>
      <c r="B370" s="84">
        <v>205246051</v>
      </c>
      <c r="C370" s="84" t="s">
        <v>705</v>
      </c>
      <c r="D370" s="84" t="s">
        <v>443</v>
      </c>
      <c r="E370" s="84" t="s">
        <v>444</v>
      </c>
      <c r="F370" s="84" t="s">
        <v>2344</v>
      </c>
      <c r="G370" s="92">
        <v>43027</v>
      </c>
      <c r="H370" s="84" t="s">
        <v>446</v>
      </c>
      <c r="I370" s="84" t="s">
        <v>447</v>
      </c>
      <c r="J370" s="84" t="s">
        <v>448</v>
      </c>
      <c r="K370" s="84">
        <v>2392</v>
      </c>
      <c r="L370" s="84" t="s">
        <v>366</v>
      </c>
      <c r="M370" s="92">
        <v>43040</v>
      </c>
      <c r="N370" s="84" t="s">
        <v>2345</v>
      </c>
      <c r="O370" s="84" t="s">
        <v>450</v>
      </c>
      <c r="P370" s="84" t="s">
        <v>663</v>
      </c>
      <c r="Q370" s="84" t="s">
        <v>2346</v>
      </c>
      <c r="R370" s="84" t="s">
        <v>2347</v>
      </c>
      <c r="S370" s="84" t="s">
        <v>371</v>
      </c>
      <c r="T370" s="84">
        <v>1</v>
      </c>
      <c r="U370" s="90">
        <v>40352.79</v>
      </c>
      <c r="V370" s="84">
        <v>16241.37</v>
      </c>
      <c r="W370" s="84">
        <v>24111.420000000002</v>
      </c>
      <c r="X370" s="91" t="s">
        <v>2343</v>
      </c>
      <c r="Y370" s="89">
        <f t="shared" si="25"/>
        <v>40352.79</v>
      </c>
      <c r="Z370" s="84">
        <f t="shared" si="26"/>
        <v>2017</v>
      </c>
      <c r="AA370" s="92">
        <f t="shared" si="27"/>
        <v>43040</v>
      </c>
      <c r="AB370" s="89">
        <f t="shared" si="28"/>
        <v>40352.79</v>
      </c>
      <c r="AC370" s="84" t="str">
        <f t="shared" si="29"/>
        <v>39201</v>
      </c>
    </row>
    <row r="371" spans="1:29" x14ac:dyDescent="0.15">
      <c r="A371" s="84" t="s">
        <v>590</v>
      </c>
      <c r="B371" s="84">
        <v>114642757</v>
      </c>
      <c r="C371" s="84" t="s">
        <v>422</v>
      </c>
      <c r="D371" s="84" t="s">
        <v>423</v>
      </c>
      <c r="E371" s="84" t="s">
        <v>521</v>
      </c>
      <c r="F371" s="84" t="s">
        <v>591</v>
      </c>
      <c r="G371" s="92">
        <v>42241</v>
      </c>
      <c r="H371" s="84" t="s">
        <v>425</v>
      </c>
      <c r="I371" s="84" t="s">
        <v>523</v>
      </c>
      <c r="J371" s="84" t="s">
        <v>427</v>
      </c>
      <c r="K371" s="84">
        <v>2392</v>
      </c>
      <c r="L371" s="84" t="s">
        <v>366</v>
      </c>
      <c r="M371" s="92">
        <v>42217</v>
      </c>
      <c r="N371" s="84" t="s">
        <v>592</v>
      </c>
      <c r="O371" s="84" t="s">
        <v>524</v>
      </c>
      <c r="P371" s="84" t="s">
        <v>575</v>
      </c>
      <c r="Q371" s="84" t="s">
        <v>593</v>
      </c>
      <c r="R371" s="84" t="s">
        <v>594</v>
      </c>
      <c r="S371" s="84" t="s">
        <v>371</v>
      </c>
      <c r="T371" s="84">
        <v>1</v>
      </c>
      <c r="U371" s="90">
        <v>40361.47</v>
      </c>
      <c r="V371" s="84">
        <v>22883.81</v>
      </c>
      <c r="W371" s="84">
        <v>17477.66</v>
      </c>
      <c r="X371" s="91" t="s">
        <v>590</v>
      </c>
      <c r="Y371" s="89">
        <f t="shared" si="25"/>
        <v>40361.47</v>
      </c>
      <c r="Z371" s="84">
        <f t="shared" si="26"/>
        <v>2015</v>
      </c>
      <c r="AA371" s="92">
        <f t="shared" si="27"/>
        <v>42217</v>
      </c>
      <c r="AB371" s="89">
        <f t="shared" si="28"/>
        <v>40361.47</v>
      </c>
      <c r="AC371" s="84" t="str">
        <f t="shared" si="29"/>
        <v>39201</v>
      </c>
    </row>
    <row r="372" spans="1:29" x14ac:dyDescent="0.15">
      <c r="A372" s="84" t="s">
        <v>2467</v>
      </c>
      <c r="B372" s="84">
        <v>342598975</v>
      </c>
      <c r="C372" s="84" t="s">
        <v>442</v>
      </c>
      <c r="D372" s="84" t="s">
        <v>443</v>
      </c>
      <c r="E372" s="84" t="s">
        <v>706</v>
      </c>
      <c r="F372" s="84" t="s">
        <v>2468</v>
      </c>
      <c r="G372" s="92">
        <v>43874</v>
      </c>
      <c r="H372" s="84" t="s">
        <v>446</v>
      </c>
      <c r="I372" s="84" t="s">
        <v>708</v>
      </c>
      <c r="J372" s="84" t="s">
        <v>448</v>
      </c>
      <c r="K372" s="84">
        <v>2392</v>
      </c>
      <c r="L372" s="84" t="s">
        <v>366</v>
      </c>
      <c r="M372" s="92">
        <v>43862</v>
      </c>
      <c r="N372" s="84" t="s">
        <v>2469</v>
      </c>
      <c r="O372" s="84" t="s">
        <v>710</v>
      </c>
      <c r="P372" s="84" t="s">
        <v>770</v>
      </c>
      <c r="Q372" s="84" t="s">
        <v>2470</v>
      </c>
      <c r="R372" s="84" t="s">
        <v>2471</v>
      </c>
      <c r="S372" s="84" t="s">
        <v>371</v>
      </c>
      <c r="T372" s="84">
        <v>1</v>
      </c>
      <c r="U372" s="90">
        <v>40498.400000000001</v>
      </c>
      <c r="V372" s="84">
        <v>8059.8200000000006</v>
      </c>
      <c r="W372" s="84">
        <v>32438.58</v>
      </c>
      <c r="X372" s="91" t="s">
        <v>2467</v>
      </c>
      <c r="Y372" s="89">
        <f t="shared" si="25"/>
        <v>40498.400000000001</v>
      </c>
      <c r="Z372" s="84">
        <f t="shared" si="26"/>
        <v>2020</v>
      </c>
      <c r="AA372" s="92">
        <f t="shared" si="27"/>
        <v>43862</v>
      </c>
      <c r="AB372" s="89">
        <f t="shared" si="28"/>
        <v>40498.400000000001</v>
      </c>
      <c r="AC372" s="84" t="str">
        <f t="shared" si="29"/>
        <v>39202</v>
      </c>
    </row>
    <row r="373" spans="1:29" x14ac:dyDescent="0.15">
      <c r="A373" s="84" t="s">
        <v>1099</v>
      </c>
      <c r="B373" s="84">
        <v>122669026</v>
      </c>
      <c r="C373" s="84" t="s">
        <v>410</v>
      </c>
      <c r="D373" s="84" t="s">
        <v>411</v>
      </c>
      <c r="E373" s="84" t="s">
        <v>433</v>
      </c>
      <c r="F373" s="84" t="s">
        <v>1100</v>
      </c>
      <c r="G373" s="92">
        <v>42437</v>
      </c>
      <c r="H373" s="84" t="s">
        <v>413</v>
      </c>
      <c r="I373" s="84" t="s">
        <v>435</v>
      </c>
      <c r="J373" s="84" t="s">
        <v>415</v>
      </c>
      <c r="K373" s="84">
        <v>2392</v>
      </c>
      <c r="L373" s="84" t="s">
        <v>366</v>
      </c>
      <c r="M373" s="92">
        <v>42430</v>
      </c>
      <c r="N373" s="84" t="s">
        <v>1101</v>
      </c>
      <c r="O373" s="84" t="s">
        <v>437</v>
      </c>
      <c r="P373" s="84" t="s">
        <v>612</v>
      </c>
      <c r="Q373" s="84" t="s">
        <v>1102</v>
      </c>
      <c r="R373" s="84" t="s">
        <v>1103</v>
      </c>
      <c r="S373" s="84" t="s">
        <v>371</v>
      </c>
      <c r="T373" s="84">
        <v>1</v>
      </c>
      <c r="U373" s="90">
        <v>40514.78</v>
      </c>
      <c r="V373" s="84">
        <v>46505.35</v>
      </c>
      <c r="W373" s="84">
        <v>-5990.57</v>
      </c>
      <c r="X373" s="91" t="s">
        <v>1099</v>
      </c>
      <c r="Y373" s="89">
        <f t="shared" si="25"/>
        <v>40514.78</v>
      </c>
      <c r="Z373" s="84">
        <f t="shared" si="26"/>
        <v>2016</v>
      </c>
      <c r="AA373" s="92">
        <f t="shared" si="27"/>
        <v>42430</v>
      </c>
      <c r="AB373" s="89">
        <f t="shared" si="28"/>
        <v>40514.78</v>
      </c>
      <c r="AC373" s="84" t="str">
        <f t="shared" si="29"/>
        <v>39201</v>
      </c>
    </row>
    <row r="374" spans="1:29" x14ac:dyDescent="0.15">
      <c r="A374" s="84" t="s">
        <v>3505</v>
      </c>
      <c r="B374" s="84">
        <v>309413166</v>
      </c>
      <c r="C374" s="84" t="s">
        <v>475</v>
      </c>
      <c r="D374" s="84" t="s">
        <v>476</v>
      </c>
      <c r="E374" s="84" t="s">
        <v>499</v>
      </c>
      <c r="F374" s="84" t="s">
        <v>634</v>
      </c>
      <c r="G374" s="92">
        <v>43502</v>
      </c>
      <c r="H374" s="84" t="s">
        <v>478</v>
      </c>
      <c r="I374" s="84" t="s">
        <v>501</v>
      </c>
      <c r="J374" s="84" t="s">
        <v>480</v>
      </c>
      <c r="K374" s="84">
        <v>2392</v>
      </c>
      <c r="L374" s="84" t="s">
        <v>366</v>
      </c>
      <c r="M374" s="92">
        <v>43525</v>
      </c>
      <c r="N374" s="84" t="s">
        <v>3506</v>
      </c>
      <c r="O374" s="84" t="s">
        <v>502</v>
      </c>
      <c r="P374" s="84" t="s">
        <v>730</v>
      </c>
      <c r="Q374" s="84" t="s">
        <v>3507</v>
      </c>
      <c r="R374" s="84" t="s">
        <v>3508</v>
      </c>
      <c r="S374" s="84" t="s">
        <v>371</v>
      </c>
      <c r="T374" s="84">
        <v>1</v>
      </c>
      <c r="U374" s="90">
        <v>40638.85</v>
      </c>
      <c r="V374" s="84">
        <v>14451.07</v>
      </c>
      <c r="W374" s="84">
        <v>26187.78</v>
      </c>
      <c r="X374" s="91" t="s">
        <v>3505</v>
      </c>
      <c r="Y374" s="89">
        <f t="shared" si="25"/>
        <v>40638.85</v>
      </c>
      <c r="Z374" s="84">
        <f t="shared" si="26"/>
        <v>2019</v>
      </c>
      <c r="AA374" s="92">
        <f t="shared" si="27"/>
        <v>43525</v>
      </c>
      <c r="AB374" s="89">
        <f t="shared" si="28"/>
        <v>40638.85</v>
      </c>
      <c r="AC374" s="84" t="str">
        <f t="shared" si="29"/>
        <v>39202</v>
      </c>
    </row>
    <row r="375" spans="1:29" x14ac:dyDescent="0.15">
      <c r="A375" s="84" t="s">
        <v>2081</v>
      </c>
      <c r="B375" s="84">
        <v>342598919</v>
      </c>
      <c r="C375" s="84" t="s">
        <v>475</v>
      </c>
      <c r="D375" s="84" t="s">
        <v>476</v>
      </c>
      <c r="E375" s="84" t="s">
        <v>499</v>
      </c>
      <c r="F375" s="84" t="s">
        <v>2082</v>
      </c>
      <c r="G375" s="92">
        <v>43853</v>
      </c>
      <c r="H375" s="84" t="s">
        <v>478</v>
      </c>
      <c r="I375" s="84" t="s">
        <v>501</v>
      </c>
      <c r="J375" s="84" t="s">
        <v>480</v>
      </c>
      <c r="K375" s="84">
        <v>2392</v>
      </c>
      <c r="L375" s="84" t="s">
        <v>366</v>
      </c>
      <c r="M375" s="92">
        <v>43831</v>
      </c>
      <c r="N375" s="84" t="s">
        <v>2083</v>
      </c>
      <c r="O375" s="84" t="s">
        <v>502</v>
      </c>
      <c r="P375" s="84" t="s">
        <v>770</v>
      </c>
      <c r="Q375" s="84" t="s">
        <v>2084</v>
      </c>
      <c r="R375" s="84" t="s">
        <v>2085</v>
      </c>
      <c r="S375" s="84" t="s">
        <v>371</v>
      </c>
      <c r="T375" s="84">
        <v>1</v>
      </c>
      <c r="U375" s="90">
        <v>40720.61</v>
      </c>
      <c r="V375" s="84">
        <v>10232.56</v>
      </c>
      <c r="W375" s="84">
        <v>30488.05</v>
      </c>
      <c r="X375" s="91" t="s">
        <v>2081</v>
      </c>
      <c r="Y375" s="89">
        <f t="shared" si="25"/>
        <v>40720.61</v>
      </c>
      <c r="Z375" s="84">
        <f t="shared" si="26"/>
        <v>2020</v>
      </c>
      <c r="AA375" s="92">
        <f t="shared" si="27"/>
        <v>43831</v>
      </c>
      <c r="AB375" s="89">
        <f t="shared" si="28"/>
        <v>40720.61</v>
      </c>
      <c r="AC375" s="84" t="str">
        <f t="shared" si="29"/>
        <v>39202</v>
      </c>
    </row>
    <row r="376" spans="1:29" x14ac:dyDescent="0.15">
      <c r="A376" s="84" t="s">
        <v>3556</v>
      </c>
      <c r="B376" s="84">
        <v>454717393</v>
      </c>
      <c r="C376" s="84" t="s">
        <v>463</v>
      </c>
      <c r="D376" s="84" t="s">
        <v>464</v>
      </c>
      <c r="E376" s="84" t="s">
        <v>465</v>
      </c>
      <c r="F376" s="84" t="s">
        <v>3557</v>
      </c>
      <c r="G376" s="92">
        <v>44102</v>
      </c>
      <c r="H376" s="84" t="s">
        <v>467</v>
      </c>
      <c r="I376" s="84" t="s">
        <v>468</v>
      </c>
      <c r="J376" s="84" t="s">
        <v>469</v>
      </c>
      <c r="K376" s="84">
        <v>2392</v>
      </c>
      <c r="L376" s="84" t="s">
        <v>366</v>
      </c>
      <c r="M376" s="92">
        <v>44317</v>
      </c>
      <c r="N376" s="84" t="s">
        <v>3558</v>
      </c>
      <c r="O376" s="84" t="s">
        <v>471</v>
      </c>
      <c r="P376" s="84" t="s">
        <v>770</v>
      </c>
      <c r="Q376" s="84" t="s">
        <v>3559</v>
      </c>
      <c r="R376" s="84" t="s">
        <v>3560</v>
      </c>
      <c r="S376" s="84" t="s">
        <v>371</v>
      </c>
      <c r="T376" s="84">
        <v>2</v>
      </c>
      <c r="U376" s="90">
        <v>40785.96</v>
      </c>
      <c r="V376" s="84">
        <v>12537.5</v>
      </c>
      <c r="W376" s="84">
        <v>28248.46</v>
      </c>
      <c r="X376" s="91" t="s">
        <v>3556</v>
      </c>
      <c r="Y376" s="89">
        <f t="shared" si="25"/>
        <v>40785.96</v>
      </c>
      <c r="Z376" s="84">
        <f t="shared" si="26"/>
        <v>2021</v>
      </c>
      <c r="AA376" s="92">
        <f t="shared" si="27"/>
        <v>44317</v>
      </c>
      <c r="AB376" s="89">
        <f t="shared" si="28"/>
        <v>40785.96</v>
      </c>
      <c r="AC376" s="84" t="str">
        <f t="shared" si="29"/>
        <v>39202</v>
      </c>
    </row>
    <row r="377" spans="1:29" x14ac:dyDescent="0.15">
      <c r="A377" s="84" t="s">
        <v>1241</v>
      </c>
      <c r="B377" s="84">
        <v>356608200</v>
      </c>
      <c r="C377" s="84" t="s">
        <v>705</v>
      </c>
      <c r="D377" s="84" t="s">
        <v>443</v>
      </c>
      <c r="E377" s="84" t="s">
        <v>706</v>
      </c>
      <c r="F377" s="84" t="s">
        <v>1242</v>
      </c>
      <c r="G377" s="92">
        <v>43922</v>
      </c>
      <c r="H377" s="84" t="s">
        <v>446</v>
      </c>
      <c r="I377" s="84" t="s">
        <v>708</v>
      </c>
      <c r="J377" s="84" t="s">
        <v>448</v>
      </c>
      <c r="K377" s="84">
        <v>2392</v>
      </c>
      <c r="L377" s="84" t="s">
        <v>366</v>
      </c>
      <c r="M377" s="92">
        <v>43922</v>
      </c>
      <c r="N377" s="84" t="s">
        <v>1243</v>
      </c>
      <c r="O377" s="84" t="s">
        <v>710</v>
      </c>
      <c r="P377" s="84" t="s">
        <v>770</v>
      </c>
      <c r="Q377" s="84" t="s">
        <v>1244</v>
      </c>
      <c r="R377" s="84" t="s">
        <v>1245</v>
      </c>
      <c r="S377" s="84" t="s">
        <v>371</v>
      </c>
      <c r="T377" s="84">
        <v>1</v>
      </c>
      <c r="U377" s="90">
        <v>40844.44</v>
      </c>
      <c r="V377" s="84">
        <v>8128.6900000000005</v>
      </c>
      <c r="W377" s="84">
        <v>32715.75</v>
      </c>
      <c r="X377" s="91" t="s">
        <v>1241</v>
      </c>
      <c r="Y377" s="89">
        <f t="shared" si="25"/>
        <v>40844.44</v>
      </c>
      <c r="Z377" s="84">
        <f t="shared" si="26"/>
        <v>2020</v>
      </c>
      <c r="AA377" s="92">
        <f t="shared" si="27"/>
        <v>43922</v>
      </c>
      <c r="AB377" s="89">
        <f t="shared" si="28"/>
        <v>40844.44</v>
      </c>
      <c r="AC377" s="84" t="str">
        <f t="shared" si="29"/>
        <v>39202</v>
      </c>
    </row>
    <row r="378" spans="1:29" x14ac:dyDescent="0.15">
      <c r="A378" s="84" t="s">
        <v>2091</v>
      </c>
      <c r="B378" s="84">
        <v>728111321</v>
      </c>
      <c r="C378" s="84" t="s">
        <v>442</v>
      </c>
      <c r="D378" s="84" t="s">
        <v>443</v>
      </c>
      <c r="E378" s="84" t="s">
        <v>444</v>
      </c>
      <c r="F378" s="84" t="s">
        <v>2092</v>
      </c>
      <c r="G378" s="92">
        <v>44819</v>
      </c>
      <c r="H378" s="84" t="s">
        <v>446</v>
      </c>
      <c r="I378" s="84" t="s">
        <v>447</v>
      </c>
      <c r="J378" s="84" t="s">
        <v>448</v>
      </c>
      <c r="K378" s="84">
        <v>2392</v>
      </c>
      <c r="L378" s="84" t="s">
        <v>810</v>
      </c>
      <c r="M378" s="92">
        <v>44805</v>
      </c>
      <c r="O378" s="84" t="s">
        <v>450</v>
      </c>
      <c r="P378" s="84" t="s">
        <v>811</v>
      </c>
      <c r="Q378" s="84" t="s">
        <v>2092</v>
      </c>
      <c r="R378" s="84" t="s">
        <v>2093</v>
      </c>
      <c r="S378" s="84" t="s">
        <v>371</v>
      </c>
      <c r="T378" s="84">
        <v>1</v>
      </c>
      <c r="U378" s="90">
        <v>40886.840000000004</v>
      </c>
      <c r="V378" s="84">
        <v>1959.01</v>
      </c>
      <c r="W378" s="84">
        <v>38927.83</v>
      </c>
      <c r="X378" s="91" t="s">
        <v>2091</v>
      </c>
      <c r="Y378" s="89">
        <f t="shared" si="25"/>
        <v>40886.840000000004</v>
      </c>
      <c r="Z378" s="84">
        <f t="shared" si="26"/>
        <v>2022</v>
      </c>
      <c r="AA378" s="92">
        <f t="shared" si="27"/>
        <v>44805</v>
      </c>
      <c r="AB378" s="89">
        <f t="shared" si="28"/>
        <v>40886.840000000004</v>
      </c>
      <c r="AC378" s="84" t="str">
        <f t="shared" si="29"/>
        <v>39201</v>
      </c>
    </row>
    <row r="379" spans="1:29" x14ac:dyDescent="0.15">
      <c r="A379" s="84" t="s">
        <v>1924</v>
      </c>
      <c r="B379" s="84">
        <v>202709843</v>
      </c>
      <c r="C379" s="84" t="s">
        <v>422</v>
      </c>
      <c r="D379" s="84" t="s">
        <v>423</v>
      </c>
      <c r="E379" s="84" t="s">
        <v>521</v>
      </c>
      <c r="F379" s="84" t="s">
        <v>1925</v>
      </c>
      <c r="G379" s="92">
        <v>42962</v>
      </c>
      <c r="H379" s="84" t="s">
        <v>425</v>
      </c>
      <c r="I379" s="84" t="s">
        <v>523</v>
      </c>
      <c r="J379" s="84" t="s">
        <v>427</v>
      </c>
      <c r="K379" s="84">
        <v>2392</v>
      </c>
      <c r="L379" s="84" t="s">
        <v>366</v>
      </c>
      <c r="M379" s="92">
        <v>42948</v>
      </c>
      <c r="N379" s="84" t="s">
        <v>1926</v>
      </c>
      <c r="O379" s="84" t="s">
        <v>524</v>
      </c>
      <c r="P379" s="84" t="s">
        <v>663</v>
      </c>
      <c r="Q379" s="84" t="s">
        <v>1927</v>
      </c>
      <c r="R379" s="84" t="s">
        <v>1928</v>
      </c>
      <c r="S379" s="84" t="s">
        <v>371</v>
      </c>
      <c r="T379" s="84">
        <v>1</v>
      </c>
      <c r="U379" s="90">
        <v>41019.840000000004</v>
      </c>
      <c r="V379" s="84">
        <v>19787.439999999999</v>
      </c>
      <c r="W379" s="84">
        <v>21232.400000000001</v>
      </c>
      <c r="X379" s="91" t="s">
        <v>1924</v>
      </c>
      <c r="Y379" s="89">
        <f t="shared" si="25"/>
        <v>41019.840000000004</v>
      </c>
      <c r="Z379" s="84">
        <f t="shared" si="26"/>
        <v>2017</v>
      </c>
      <c r="AA379" s="92">
        <f t="shared" si="27"/>
        <v>42948</v>
      </c>
      <c r="AB379" s="89">
        <f t="shared" si="28"/>
        <v>41019.840000000004</v>
      </c>
      <c r="AC379" s="84" t="str">
        <f t="shared" si="29"/>
        <v>39201</v>
      </c>
    </row>
    <row r="380" spans="1:29" x14ac:dyDescent="0.15">
      <c r="A380" s="84" t="s">
        <v>1132</v>
      </c>
      <c r="B380" s="84">
        <v>165591022</v>
      </c>
      <c r="C380" s="84" t="s">
        <v>1076</v>
      </c>
      <c r="D380" s="84" t="s">
        <v>464</v>
      </c>
      <c r="E380" s="84" t="s">
        <v>584</v>
      </c>
      <c r="F380" s="84" t="s">
        <v>617</v>
      </c>
      <c r="G380" s="92">
        <v>42776</v>
      </c>
      <c r="H380" s="84" t="s">
        <v>1078</v>
      </c>
      <c r="I380" s="84" t="s">
        <v>585</v>
      </c>
      <c r="J380" s="84" t="s">
        <v>469</v>
      </c>
      <c r="K380" s="84">
        <v>2392</v>
      </c>
      <c r="L380" s="84" t="s">
        <v>366</v>
      </c>
      <c r="M380" s="92">
        <v>42767</v>
      </c>
      <c r="N380" s="84" t="s">
        <v>1133</v>
      </c>
      <c r="O380" s="84" t="s">
        <v>587</v>
      </c>
      <c r="P380" s="84" t="s">
        <v>663</v>
      </c>
      <c r="Q380" s="84" t="s">
        <v>1134</v>
      </c>
      <c r="R380" s="84" t="s">
        <v>1135</v>
      </c>
      <c r="S380" s="84" t="s">
        <v>371</v>
      </c>
      <c r="T380" s="84">
        <v>1</v>
      </c>
      <c r="U380" s="90">
        <v>41021.090000000004</v>
      </c>
      <c r="V380" s="84">
        <v>17746.7</v>
      </c>
      <c r="W380" s="84">
        <v>23274.39</v>
      </c>
      <c r="X380" s="91" t="s">
        <v>1132</v>
      </c>
      <c r="Y380" s="89">
        <f t="shared" si="25"/>
        <v>41021.090000000004</v>
      </c>
      <c r="Z380" s="84">
        <f t="shared" si="26"/>
        <v>2017</v>
      </c>
      <c r="AA380" s="92">
        <f t="shared" si="27"/>
        <v>42767</v>
      </c>
      <c r="AB380" s="89">
        <f t="shared" si="28"/>
        <v>41021.090000000004</v>
      </c>
      <c r="AC380" s="84" t="str">
        <f t="shared" si="29"/>
        <v>39201</v>
      </c>
    </row>
    <row r="381" spans="1:29" x14ac:dyDescent="0.15">
      <c r="A381" s="84" t="s">
        <v>1636</v>
      </c>
      <c r="B381" s="84">
        <v>728111324</v>
      </c>
      <c r="C381" s="84" t="s">
        <v>442</v>
      </c>
      <c r="D381" s="84" t="s">
        <v>443</v>
      </c>
      <c r="E381" s="84" t="s">
        <v>444</v>
      </c>
      <c r="F381" s="84" t="s">
        <v>1637</v>
      </c>
      <c r="G381" s="92">
        <v>44819</v>
      </c>
      <c r="H381" s="84" t="s">
        <v>446</v>
      </c>
      <c r="I381" s="84" t="s">
        <v>447</v>
      </c>
      <c r="J381" s="84" t="s">
        <v>448</v>
      </c>
      <c r="K381" s="84">
        <v>2392</v>
      </c>
      <c r="L381" s="84" t="s">
        <v>810</v>
      </c>
      <c r="M381" s="92">
        <v>44805</v>
      </c>
      <c r="O381" s="84" t="s">
        <v>450</v>
      </c>
      <c r="P381" s="84" t="s">
        <v>811</v>
      </c>
      <c r="Q381" s="84" t="s">
        <v>1637</v>
      </c>
      <c r="R381" s="84" t="s">
        <v>1638</v>
      </c>
      <c r="S381" s="84" t="s">
        <v>371</v>
      </c>
      <c r="T381" s="84">
        <v>1</v>
      </c>
      <c r="U381" s="90">
        <v>41053.450000000004</v>
      </c>
      <c r="V381" s="84">
        <v>1966.99</v>
      </c>
      <c r="W381" s="84">
        <v>39086.46</v>
      </c>
      <c r="X381" s="91" t="s">
        <v>1636</v>
      </c>
      <c r="Y381" s="89">
        <f t="shared" si="25"/>
        <v>41053.450000000004</v>
      </c>
      <c r="Z381" s="84">
        <f t="shared" si="26"/>
        <v>2022</v>
      </c>
      <c r="AA381" s="92">
        <f t="shared" si="27"/>
        <v>44805</v>
      </c>
      <c r="AB381" s="89">
        <f t="shared" si="28"/>
        <v>41053.450000000004</v>
      </c>
      <c r="AC381" s="84" t="str">
        <f t="shared" si="29"/>
        <v>39201</v>
      </c>
    </row>
    <row r="382" spans="1:29" x14ac:dyDescent="0.15">
      <c r="A382" s="84" t="s">
        <v>1623</v>
      </c>
      <c r="B382" s="84">
        <v>342598928</v>
      </c>
      <c r="C382" s="84" t="s">
        <v>623</v>
      </c>
      <c r="D382" s="84" t="s">
        <v>624</v>
      </c>
      <c r="E382" s="84" t="s">
        <v>734</v>
      </c>
      <c r="F382" s="84" t="s">
        <v>1624</v>
      </c>
      <c r="G382" s="92">
        <v>43880</v>
      </c>
      <c r="H382" s="84" t="s">
        <v>627</v>
      </c>
      <c r="I382" s="84" t="s">
        <v>736</v>
      </c>
      <c r="J382" s="84" t="s">
        <v>629</v>
      </c>
      <c r="K382" s="84">
        <v>2392</v>
      </c>
      <c r="L382" s="84" t="s">
        <v>366</v>
      </c>
      <c r="M382" s="92">
        <v>43862</v>
      </c>
      <c r="N382" s="84" t="s">
        <v>1625</v>
      </c>
      <c r="O382" s="84" t="s">
        <v>738</v>
      </c>
      <c r="P382" s="84" t="s">
        <v>770</v>
      </c>
      <c r="Q382" s="84" t="s">
        <v>1626</v>
      </c>
      <c r="R382" s="84" t="s">
        <v>1627</v>
      </c>
      <c r="S382" s="84" t="s">
        <v>371</v>
      </c>
      <c r="T382" s="84">
        <v>1</v>
      </c>
      <c r="U382" s="90">
        <v>41078.020000000004</v>
      </c>
      <c r="V382" s="84">
        <v>10461.290000000001</v>
      </c>
      <c r="W382" s="84">
        <v>30616.73</v>
      </c>
      <c r="X382" s="91" t="s">
        <v>1623</v>
      </c>
      <c r="Y382" s="89">
        <f t="shared" si="25"/>
        <v>41078.020000000004</v>
      </c>
      <c r="Z382" s="84">
        <f t="shared" si="26"/>
        <v>2020</v>
      </c>
      <c r="AA382" s="92">
        <f t="shared" si="27"/>
        <v>43862</v>
      </c>
      <c r="AB382" s="89">
        <f t="shared" si="28"/>
        <v>41078.020000000004</v>
      </c>
      <c r="AC382" s="84" t="str">
        <f t="shared" si="29"/>
        <v>39201</v>
      </c>
    </row>
    <row r="383" spans="1:29" x14ac:dyDescent="0.15">
      <c r="A383" s="84" t="s">
        <v>3657</v>
      </c>
      <c r="B383" s="84">
        <v>747694655</v>
      </c>
      <c r="C383" s="84" t="s">
        <v>623</v>
      </c>
      <c r="D383" s="84" t="s">
        <v>624</v>
      </c>
      <c r="E383" s="84" t="s">
        <v>734</v>
      </c>
      <c r="F383" s="84" t="s">
        <v>3658</v>
      </c>
      <c r="G383" s="92">
        <v>44791</v>
      </c>
      <c r="H383" s="84" t="s">
        <v>627</v>
      </c>
      <c r="I383" s="84" t="s">
        <v>736</v>
      </c>
      <c r="J383" s="84" t="s">
        <v>629</v>
      </c>
      <c r="K383" s="84">
        <v>2392</v>
      </c>
      <c r="L383" s="84" t="s">
        <v>810</v>
      </c>
      <c r="M383" s="92">
        <v>44866</v>
      </c>
      <c r="O383" s="84" t="s">
        <v>738</v>
      </c>
      <c r="P383" s="84" t="s">
        <v>811</v>
      </c>
      <c r="Q383" s="84" t="s">
        <v>3658</v>
      </c>
      <c r="R383" s="84" t="s">
        <v>3659</v>
      </c>
      <c r="S383" s="84" t="s">
        <v>371</v>
      </c>
      <c r="T383" s="84">
        <v>1</v>
      </c>
      <c r="U383" s="90">
        <v>41099.81</v>
      </c>
      <c r="V383" s="84">
        <v>2064.4499999999998</v>
      </c>
      <c r="W383" s="84">
        <v>39035.360000000001</v>
      </c>
      <c r="X383" s="91" t="s">
        <v>3657</v>
      </c>
      <c r="Y383" s="89">
        <f t="shared" si="25"/>
        <v>41099.81</v>
      </c>
      <c r="Z383" s="84">
        <f t="shared" si="26"/>
        <v>2022</v>
      </c>
      <c r="AA383" s="92">
        <f t="shared" si="27"/>
        <v>44866</v>
      </c>
      <c r="AB383" s="89">
        <f t="shared" si="28"/>
        <v>41099.81</v>
      </c>
      <c r="AC383" s="84" t="str">
        <f t="shared" si="29"/>
        <v>39201</v>
      </c>
    </row>
    <row r="384" spans="1:29" x14ac:dyDescent="0.15">
      <c r="A384" s="84" t="s">
        <v>1438</v>
      </c>
      <c r="B384" s="84">
        <v>47098798</v>
      </c>
      <c r="C384" s="84" t="s">
        <v>797</v>
      </c>
      <c r="D384" s="84" t="s">
        <v>798</v>
      </c>
      <c r="E384" s="84" t="s">
        <v>799</v>
      </c>
      <c r="F384" s="84" t="s">
        <v>1439</v>
      </c>
      <c r="G384" s="92">
        <v>41944</v>
      </c>
      <c r="H384" s="84" t="s">
        <v>801</v>
      </c>
      <c r="I384" s="84" t="s">
        <v>802</v>
      </c>
      <c r="J384" s="84" t="s">
        <v>803</v>
      </c>
      <c r="K384" s="84">
        <v>2392</v>
      </c>
      <c r="L384" s="84" t="s">
        <v>366</v>
      </c>
      <c r="M384" s="92">
        <v>41974</v>
      </c>
      <c r="N384" s="84" t="s">
        <v>1438</v>
      </c>
      <c r="O384" s="84" t="s">
        <v>805</v>
      </c>
      <c r="P384" s="84" t="s">
        <v>555</v>
      </c>
      <c r="Q384" s="84" t="s">
        <v>1440</v>
      </c>
      <c r="R384" s="84" t="s">
        <v>1441</v>
      </c>
      <c r="S384" s="84" t="s">
        <v>371</v>
      </c>
      <c r="T384" s="84">
        <v>1</v>
      </c>
      <c r="U384" s="90">
        <v>41132.75</v>
      </c>
      <c r="V384" s="84">
        <v>36350.050000000003</v>
      </c>
      <c r="W384" s="84">
        <v>4782.7</v>
      </c>
      <c r="X384" s="91" t="s">
        <v>1438</v>
      </c>
      <c r="Y384" s="89">
        <f t="shared" si="25"/>
        <v>41132.75</v>
      </c>
      <c r="Z384" s="84">
        <f t="shared" si="26"/>
        <v>2014</v>
      </c>
      <c r="AA384" s="92">
        <f t="shared" si="27"/>
        <v>41974</v>
      </c>
      <c r="AB384" s="89">
        <f t="shared" si="28"/>
        <v>41132.75</v>
      </c>
      <c r="AC384" s="84" t="str">
        <f t="shared" si="29"/>
        <v>39202</v>
      </c>
    </row>
    <row r="385" spans="1:29" x14ac:dyDescent="0.15">
      <c r="A385" s="84" t="s">
        <v>2626</v>
      </c>
      <c r="B385" s="84">
        <v>90033114</v>
      </c>
      <c r="C385" s="84" t="s">
        <v>399</v>
      </c>
      <c r="D385" s="84" t="s">
        <v>387</v>
      </c>
      <c r="E385" s="84" t="s">
        <v>747</v>
      </c>
      <c r="F385" s="84" t="s">
        <v>2627</v>
      </c>
      <c r="G385" s="92">
        <v>42241</v>
      </c>
      <c r="H385" s="84" t="s">
        <v>402</v>
      </c>
      <c r="I385" s="84" t="s">
        <v>748</v>
      </c>
      <c r="J385" s="84" t="s">
        <v>392</v>
      </c>
      <c r="K385" s="84">
        <v>2392</v>
      </c>
      <c r="L385" s="84" t="s">
        <v>366</v>
      </c>
      <c r="M385" s="92">
        <v>42217</v>
      </c>
      <c r="N385" s="84" t="s">
        <v>2628</v>
      </c>
      <c r="O385" s="84" t="s">
        <v>750</v>
      </c>
      <c r="P385" s="84" t="s">
        <v>575</v>
      </c>
      <c r="Q385" s="84" t="s">
        <v>2629</v>
      </c>
      <c r="R385" s="84" t="s">
        <v>2630</v>
      </c>
      <c r="S385" s="84" t="s">
        <v>371</v>
      </c>
      <c r="T385" s="84">
        <v>1</v>
      </c>
      <c r="U385" s="90">
        <v>41233.82</v>
      </c>
      <c r="V385" s="84">
        <v>28908.81</v>
      </c>
      <c r="W385" s="84">
        <v>12325.01</v>
      </c>
      <c r="X385" s="91" t="s">
        <v>2626</v>
      </c>
      <c r="Y385" s="89">
        <f t="shared" si="25"/>
        <v>41233.82</v>
      </c>
      <c r="Z385" s="84">
        <f t="shared" si="26"/>
        <v>2015</v>
      </c>
      <c r="AA385" s="92">
        <f t="shared" si="27"/>
        <v>42217</v>
      </c>
      <c r="AB385" s="89">
        <f t="shared" si="28"/>
        <v>41233.82</v>
      </c>
      <c r="AC385" s="84" t="str">
        <f t="shared" si="29"/>
        <v>39202</v>
      </c>
    </row>
    <row r="386" spans="1:29" x14ac:dyDescent="0.15">
      <c r="A386" s="84" t="s">
        <v>2998</v>
      </c>
      <c r="B386" s="84">
        <v>90033109</v>
      </c>
      <c r="C386" s="84" t="s">
        <v>399</v>
      </c>
      <c r="D386" s="84" t="s">
        <v>387</v>
      </c>
      <c r="E386" s="84" t="s">
        <v>747</v>
      </c>
      <c r="F386" s="84" t="s">
        <v>2999</v>
      </c>
      <c r="G386" s="92">
        <v>42241</v>
      </c>
      <c r="H386" s="84" t="s">
        <v>402</v>
      </c>
      <c r="I386" s="84" t="s">
        <v>748</v>
      </c>
      <c r="J386" s="84" t="s">
        <v>392</v>
      </c>
      <c r="K386" s="84">
        <v>2392</v>
      </c>
      <c r="L386" s="84" t="s">
        <v>366</v>
      </c>
      <c r="M386" s="92">
        <v>42217</v>
      </c>
      <c r="N386" s="84" t="s">
        <v>3000</v>
      </c>
      <c r="O386" s="84" t="s">
        <v>750</v>
      </c>
      <c r="P386" s="84" t="s">
        <v>575</v>
      </c>
      <c r="Q386" s="84" t="s">
        <v>3001</v>
      </c>
      <c r="R386" s="84" t="s">
        <v>3002</v>
      </c>
      <c r="S386" s="84" t="s">
        <v>371</v>
      </c>
      <c r="T386" s="84">
        <v>1</v>
      </c>
      <c r="U386" s="90">
        <v>41233.83</v>
      </c>
      <c r="V386" s="84">
        <v>28908.82</v>
      </c>
      <c r="W386" s="84">
        <v>12325.01</v>
      </c>
      <c r="X386" s="91" t="s">
        <v>2998</v>
      </c>
      <c r="Y386" s="89">
        <f t="shared" ref="Y386:Y449" si="30">+U386</f>
        <v>41233.83</v>
      </c>
      <c r="Z386" s="84">
        <f t="shared" ref="Z386:Z449" si="31">+YEAR(AA386)</f>
        <v>2015</v>
      </c>
      <c r="AA386" s="92">
        <f t="shared" ref="AA386:AA449" si="32">+M386</f>
        <v>42217</v>
      </c>
      <c r="AB386" s="89">
        <f t="shared" si="28"/>
        <v>41233.83</v>
      </c>
      <c r="AC386" s="84" t="str">
        <f t="shared" si="29"/>
        <v>39202</v>
      </c>
    </row>
    <row r="387" spans="1:29" x14ac:dyDescent="0.15">
      <c r="A387" s="84" t="s">
        <v>286</v>
      </c>
      <c r="B387" s="84">
        <v>43166763</v>
      </c>
      <c r="C387" s="84" t="s">
        <v>475</v>
      </c>
      <c r="D387" s="84" t="s">
        <v>476</v>
      </c>
      <c r="E387" s="84" t="s">
        <v>477</v>
      </c>
      <c r="F387" s="84" t="s">
        <v>3382</v>
      </c>
      <c r="G387" s="92">
        <v>41609</v>
      </c>
      <c r="H387" s="84" t="s">
        <v>478</v>
      </c>
      <c r="I387" s="84" t="s">
        <v>479</v>
      </c>
      <c r="J387" s="84" t="s">
        <v>480</v>
      </c>
      <c r="K387" s="84">
        <v>2392</v>
      </c>
      <c r="L387" s="84" t="s">
        <v>366</v>
      </c>
      <c r="M387" s="92">
        <v>41609</v>
      </c>
      <c r="N387" s="84" t="s">
        <v>3383</v>
      </c>
      <c r="O387" s="84" t="s">
        <v>482</v>
      </c>
      <c r="P387" s="84" t="s">
        <v>503</v>
      </c>
      <c r="Q387" s="84" t="s">
        <v>3384</v>
      </c>
      <c r="R387" s="84" t="s">
        <v>3385</v>
      </c>
      <c r="S387" s="84" t="s">
        <v>371</v>
      </c>
      <c r="T387" s="84">
        <v>1</v>
      </c>
      <c r="U387" s="90">
        <v>41245.879999999997</v>
      </c>
      <c r="V387" s="84">
        <v>33644.160000000003</v>
      </c>
      <c r="W387" s="84">
        <v>7601.72</v>
      </c>
      <c r="X387" s="91" t="s">
        <v>286</v>
      </c>
      <c r="Y387" s="89">
        <f t="shared" si="30"/>
        <v>41245.879999999997</v>
      </c>
      <c r="Z387" s="84">
        <f t="shared" si="31"/>
        <v>2013</v>
      </c>
      <c r="AA387" s="92">
        <f t="shared" si="32"/>
        <v>41609</v>
      </c>
      <c r="AB387" s="89">
        <f t="shared" ref="AB387:AB450" si="33">+Y387</f>
        <v>41245.879999999997</v>
      </c>
      <c r="AC387" s="84" t="str">
        <f t="shared" ref="AC387:AC450" si="34">LEFT(O387,5)</f>
        <v>39201</v>
      </c>
    </row>
    <row r="388" spans="1:29" x14ac:dyDescent="0.15">
      <c r="A388" s="84" t="s">
        <v>3640</v>
      </c>
      <c r="B388" s="84">
        <v>737044902</v>
      </c>
      <c r="C388" s="84" t="s">
        <v>442</v>
      </c>
      <c r="D388" s="84" t="s">
        <v>443</v>
      </c>
      <c r="E388" s="84" t="s">
        <v>444</v>
      </c>
      <c r="F388" s="84" t="s">
        <v>3641</v>
      </c>
      <c r="G388" s="92">
        <v>44837</v>
      </c>
      <c r="H388" s="84" t="s">
        <v>446</v>
      </c>
      <c r="I388" s="84" t="s">
        <v>447</v>
      </c>
      <c r="J388" s="84" t="s">
        <v>448</v>
      </c>
      <c r="K388" s="84">
        <v>2392</v>
      </c>
      <c r="L388" s="84" t="s">
        <v>810</v>
      </c>
      <c r="M388" s="92">
        <v>44835</v>
      </c>
      <c r="O388" s="84" t="s">
        <v>450</v>
      </c>
      <c r="P388" s="84" t="s">
        <v>811</v>
      </c>
      <c r="Q388" s="84" t="s">
        <v>3641</v>
      </c>
      <c r="R388" s="84" t="s">
        <v>3642</v>
      </c>
      <c r="S388" s="84" t="s">
        <v>371</v>
      </c>
      <c r="T388" s="84">
        <v>1</v>
      </c>
      <c r="U388" s="90">
        <v>41337.68</v>
      </c>
      <c r="V388" s="84">
        <v>1980.6100000000001</v>
      </c>
      <c r="W388" s="84">
        <v>39357.07</v>
      </c>
      <c r="X388" s="91" t="s">
        <v>3640</v>
      </c>
      <c r="Y388" s="89">
        <f t="shared" si="30"/>
        <v>41337.68</v>
      </c>
      <c r="Z388" s="84">
        <f t="shared" si="31"/>
        <v>2022</v>
      </c>
      <c r="AA388" s="92">
        <f t="shared" si="32"/>
        <v>44835</v>
      </c>
      <c r="AB388" s="89">
        <f t="shared" si="33"/>
        <v>41337.68</v>
      </c>
      <c r="AC388" s="84" t="str">
        <f t="shared" si="34"/>
        <v>39201</v>
      </c>
    </row>
    <row r="389" spans="1:29" x14ac:dyDescent="0.15">
      <c r="A389" s="84" t="s">
        <v>204</v>
      </c>
      <c r="B389" s="84">
        <v>28055562</v>
      </c>
      <c r="C389" s="84" t="s">
        <v>475</v>
      </c>
      <c r="D389" s="84" t="s">
        <v>476</v>
      </c>
      <c r="E389" s="84" t="s">
        <v>477</v>
      </c>
      <c r="F389" s="84" t="s">
        <v>1406</v>
      </c>
      <c r="G389" s="92">
        <v>40725</v>
      </c>
      <c r="H389" s="84" t="s">
        <v>478</v>
      </c>
      <c r="I389" s="84" t="s">
        <v>479</v>
      </c>
      <c r="J389" s="84" t="s">
        <v>480</v>
      </c>
      <c r="K389" s="84">
        <v>2392</v>
      </c>
      <c r="L389" s="84" t="s">
        <v>366</v>
      </c>
      <c r="M389" s="92">
        <v>40725</v>
      </c>
      <c r="N389" s="84" t="s">
        <v>204</v>
      </c>
      <c r="O389" s="84" t="s">
        <v>482</v>
      </c>
      <c r="P389" s="84" t="s">
        <v>488</v>
      </c>
      <c r="Q389" s="84" t="s">
        <v>1406</v>
      </c>
      <c r="R389" s="84" t="s">
        <v>1407</v>
      </c>
      <c r="S389" s="84" t="s">
        <v>371</v>
      </c>
      <c r="T389" s="84">
        <v>1</v>
      </c>
      <c r="U389" s="90">
        <v>41360.410000000003</v>
      </c>
      <c r="V389" s="84">
        <v>34806.31</v>
      </c>
      <c r="W389" s="84">
        <v>6554.1</v>
      </c>
      <c r="X389" s="91" t="s">
        <v>204</v>
      </c>
      <c r="Y389" s="89">
        <f t="shared" si="30"/>
        <v>41360.410000000003</v>
      </c>
      <c r="Z389" s="84">
        <f t="shared" si="31"/>
        <v>2011</v>
      </c>
      <c r="AA389" s="92">
        <f t="shared" si="32"/>
        <v>40725</v>
      </c>
      <c r="AB389" s="89">
        <f t="shared" si="33"/>
        <v>41360.410000000003</v>
      </c>
      <c r="AC389" s="84" t="str">
        <f t="shared" si="34"/>
        <v>39201</v>
      </c>
    </row>
    <row r="390" spans="1:29" x14ac:dyDescent="0.15">
      <c r="A390" s="84" t="s">
        <v>2403</v>
      </c>
      <c r="B390" s="84">
        <v>320372836</v>
      </c>
      <c r="C390" s="84" t="s">
        <v>422</v>
      </c>
      <c r="D390" s="84" t="s">
        <v>423</v>
      </c>
      <c r="E390" s="84" t="s">
        <v>671</v>
      </c>
      <c r="F390" s="84" t="s">
        <v>1218</v>
      </c>
      <c r="G390" s="92">
        <v>43643</v>
      </c>
      <c r="H390" s="84" t="s">
        <v>425</v>
      </c>
      <c r="I390" s="84" t="s">
        <v>672</v>
      </c>
      <c r="J390" s="84" t="s">
        <v>427</v>
      </c>
      <c r="K390" s="84">
        <v>2392</v>
      </c>
      <c r="L390" s="84" t="s">
        <v>366</v>
      </c>
      <c r="M390" s="92">
        <v>43617</v>
      </c>
      <c r="N390" s="84" t="s">
        <v>2404</v>
      </c>
      <c r="O390" s="84" t="s">
        <v>674</v>
      </c>
      <c r="P390" s="84" t="s">
        <v>730</v>
      </c>
      <c r="Q390" s="84" t="s">
        <v>2405</v>
      </c>
      <c r="R390" s="84" t="s">
        <v>2406</v>
      </c>
      <c r="S390" s="84" t="s">
        <v>371</v>
      </c>
      <c r="T390" s="84">
        <v>1</v>
      </c>
      <c r="U390" s="90">
        <v>41394.46</v>
      </c>
      <c r="V390" s="84">
        <v>14287.35</v>
      </c>
      <c r="W390" s="84">
        <v>27107.11</v>
      </c>
      <c r="X390" s="91" t="s">
        <v>2403</v>
      </c>
      <c r="Y390" s="89">
        <f t="shared" si="30"/>
        <v>41394.46</v>
      </c>
      <c r="Z390" s="84">
        <f t="shared" si="31"/>
        <v>2019</v>
      </c>
      <c r="AA390" s="92">
        <f t="shared" si="32"/>
        <v>43617</v>
      </c>
      <c r="AB390" s="89">
        <f t="shared" si="33"/>
        <v>41394.46</v>
      </c>
      <c r="AC390" s="84" t="str">
        <f t="shared" si="34"/>
        <v>39202</v>
      </c>
    </row>
    <row r="391" spans="1:29" x14ac:dyDescent="0.15">
      <c r="A391" s="84" t="s">
        <v>3445</v>
      </c>
      <c r="B391" s="84">
        <v>138267904</v>
      </c>
      <c r="C391" s="84" t="s">
        <v>399</v>
      </c>
      <c r="D391" s="84" t="s">
        <v>387</v>
      </c>
      <c r="E391" s="84" t="s">
        <v>388</v>
      </c>
      <c r="F391" s="84" t="s">
        <v>3446</v>
      </c>
      <c r="G391" s="92">
        <v>42655</v>
      </c>
      <c r="H391" s="84" t="s">
        <v>402</v>
      </c>
      <c r="I391" s="84" t="s">
        <v>391</v>
      </c>
      <c r="J391" s="84" t="s">
        <v>392</v>
      </c>
      <c r="K391" s="84">
        <v>2392</v>
      </c>
      <c r="L391" s="84" t="s">
        <v>366</v>
      </c>
      <c r="M391" s="92">
        <v>42644</v>
      </c>
      <c r="N391" s="84" t="s">
        <v>3447</v>
      </c>
      <c r="O391" s="84" t="s">
        <v>394</v>
      </c>
      <c r="P391" s="84" t="s">
        <v>612</v>
      </c>
      <c r="Q391" s="84" t="s">
        <v>3448</v>
      </c>
      <c r="R391" s="84" t="s">
        <v>3449</v>
      </c>
      <c r="S391" s="84" t="s">
        <v>371</v>
      </c>
      <c r="T391" s="84">
        <v>1</v>
      </c>
      <c r="U391" s="90">
        <v>41410.770000000004</v>
      </c>
      <c r="V391" s="84">
        <v>36783.58</v>
      </c>
      <c r="W391" s="84">
        <v>4627.1900000000005</v>
      </c>
      <c r="X391" s="91" t="s">
        <v>3445</v>
      </c>
      <c r="Y391" s="89">
        <f t="shared" si="30"/>
        <v>41410.770000000004</v>
      </c>
      <c r="Z391" s="84">
        <f t="shared" si="31"/>
        <v>2016</v>
      </c>
      <c r="AA391" s="92">
        <f t="shared" si="32"/>
        <v>42644</v>
      </c>
      <c r="AB391" s="89">
        <f t="shared" si="33"/>
        <v>41410.770000000004</v>
      </c>
      <c r="AC391" s="84" t="str">
        <f t="shared" si="34"/>
        <v>39201</v>
      </c>
    </row>
    <row r="392" spans="1:29" x14ac:dyDescent="0.15">
      <c r="A392" s="84" t="s">
        <v>1265</v>
      </c>
      <c r="B392" s="84">
        <v>494740060</v>
      </c>
      <c r="C392" s="84" t="s">
        <v>511</v>
      </c>
      <c r="D392" s="84" t="s">
        <v>512</v>
      </c>
      <c r="E392" s="84" t="s">
        <v>513</v>
      </c>
      <c r="F392" s="84" t="s">
        <v>1266</v>
      </c>
      <c r="G392" s="92">
        <v>44228</v>
      </c>
      <c r="H392" s="84" t="s">
        <v>515</v>
      </c>
      <c r="I392" s="84" t="s">
        <v>516</v>
      </c>
      <c r="J392" s="84" t="s">
        <v>517</v>
      </c>
      <c r="K392" s="84">
        <v>2392</v>
      </c>
      <c r="L392" s="84" t="s">
        <v>366</v>
      </c>
      <c r="M392" s="92">
        <v>44228</v>
      </c>
      <c r="N392" s="84" t="s">
        <v>1267</v>
      </c>
      <c r="O392" s="84" t="s">
        <v>518</v>
      </c>
      <c r="P392" s="84" t="s">
        <v>793</v>
      </c>
      <c r="Q392" s="84" t="s">
        <v>1268</v>
      </c>
      <c r="R392" s="84" t="s">
        <v>1269</v>
      </c>
      <c r="S392" s="84" t="s">
        <v>371</v>
      </c>
      <c r="T392" s="84">
        <v>1</v>
      </c>
      <c r="U392" s="90">
        <v>41587.870000000003</v>
      </c>
      <c r="V392" s="84">
        <v>7220.91</v>
      </c>
      <c r="W392" s="84">
        <v>34366.959999999999</v>
      </c>
      <c r="X392" s="91" t="s">
        <v>1265</v>
      </c>
      <c r="Y392" s="89">
        <f t="shared" si="30"/>
        <v>41587.870000000003</v>
      </c>
      <c r="Z392" s="84">
        <f t="shared" si="31"/>
        <v>2021</v>
      </c>
      <c r="AA392" s="92">
        <f t="shared" si="32"/>
        <v>44228</v>
      </c>
      <c r="AB392" s="89">
        <f t="shared" si="33"/>
        <v>41587.870000000003</v>
      </c>
      <c r="AC392" s="84" t="str">
        <f t="shared" si="34"/>
        <v>39202</v>
      </c>
    </row>
    <row r="393" spans="1:29" x14ac:dyDescent="0.15">
      <c r="A393" s="84" t="s">
        <v>1585</v>
      </c>
      <c r="B393" s="84">
        <v>386527899</v>
      </c>
      <c r="C393" s="84" t="s">
        <v>373</v>
      </c>
      <c r="D393" s="84" t="s">
        <v>374</v>
      </c>
      <c r="E393" s="84" t="s">
        <v>455</v>
      </c>
      <c r="F393" s="84" t="s">
        <v>1586</v>
      </c>
      <c r="G393" s="92">
        <v>44025</v>
      </c>
      <c r="H393" s="84" t="s">
        <v>377</v>
      </c>
      <c r="I393" s="84" t="s">
        <v>458</v>
      </c>
      <c r="J393" s="84" t="s">
        <v>379</v>
      </c>
      <c r="K393" s="84">
        <v>2392</v>
      </c>
      <c r="L393" s="84" t="s">
        <v>366</v>
      </c>
      <c r="M393" s="92">
        <v>44013</v>
      </c>
      <c r="N393" s="84" t="s">
        <v>1587</v>
      </c>
      <c r="O393" s="84" t="s">
        <v>459</v>
      </c>
      <c r="P393" s="84" t="s">
        <v>770</v>
      </c>
      <c r="Q393" s="84" t="s">
        <v>1588</v>
      </c>
      <c r="R393" s="84" t="s">
        <v>1589</v>
      </c>
      <c r="S393" s="84" t="s">
        <v>371</v>
      </c>
      <c r="T393" s="84">
        <v>1</v>
      </c>
      <c r="U393" s="90">
        <v>41632.83</v>
      </c>
      <c r="V393" s="84">
        <v>15132.29</v>
      </c>
      <c r="W393" s="84">
        <v>26500.54</v>
      </c>
      <c r="X393" s="91" t="s">
        <v>1585</v>
      </c>
      <c r="Y393" s="89">
        <f t="shared" si="30"/>
        <v>41632.83</v>
      </c>
      <c r="Z393" s="84">
        <f t="shared" si="31"/>
        <v>2020</v>
      </c>
      <c r="AA393" s="92">
        <f t="shared" si="32"/>
        <v>44013</v>
      </c>
      <c r="AB393" s="89">
        <f t="shared" si="33"/>
        <v>41632.83</v>
      </c>
      <c r="AC393" s="84" t="str">
        <f t="shared" si="34"/>
        <v>39202</v>
      </c>
    </row>
    <row r="394" spans="1:29" x14ac:dyDescent="0.15">
      <c r="A394" s="84" t="s">
        <v>1672</v>
      </c>
      <c r="B394" s="84">
        <v>421309723</v>
      </c>
      <c r="C394" s="84" t="s">
        <v>463</v>
      </c>
      <c r="D394" s="84" t="s">
        <v>464</v>
      </c>
      <c r="E394" s="84" t="s">
        <v>492</v>
      </c>
      <c r="F394" s="84" t="s">
        <v>1646</v>
      </c>
      <c r="G394" s="92">
        <v>44110</v>
      </c>
      <c r="H394" s="84" t="s">
        <v>467</v>
      </c>
      <c r="I394" s="84" t="s">
        <v>493</v>
      </c>
      <c r="J394" s="84" t="s">
        <v>469</v>
      </c>
      <c r="K394" s="84">
        <v>2392</v>
      </c>
      <c r="L394" s="84" t="s">
        <v>366</v>
      </c>
      <c r="M394" s="92">
        <v>44105</v>
      </c>
      <c r="N394" s="84" t="s">
        <v>1673</v>
      </c>
      <c r="O394" s="84" t="s">
        <v>495</v>
      </c>
      <c r="P394" s="84" t="s">
        <v>770</v>
      </c>
      <c r="Q394" s="84" t="s">
        <v>1674</v>
      </c>
      <c r="R394" s="84" t="s">
        <v>1675</v>
      </c>
      <c r="S394" s="84" t="s">
        <v>371</v>
      </c>
      <c r="T394" s="84">
        <v>2</v>
      </c>
      <c r="U394" s="90">
        <v>41765.97</v>
      </c>
      <c r="V394" s="84">
        <v>41561.58</v>
      </c>
      <c r="W394" s="84">
        <v>204.39000000000001</v>
      </c>
      <c r="X394" s="91" t="s">
        <v>1672</v>
      </c>
      <c r="Y394" s="89">
        <f t="shared" si="30"/>
        <v>41765.97</v>
      </c>
      <c r="Z394" s="84">
        <f t="shared" si="31"/>
        <v>2020</v>
      </c>
      <c r="AA394" s="92">
        <f t="shared" si="32"/>
        <v>44105</v>
      </c>
      <c r="AB394" s="89">
        <f t="shared" si="33"/>
        <v>41765.97</v>
      </c>
      <c r="AC394" s="84" t="str">
        <f t="shared" si="34"/>
        <v>39205</v>
      </c>
    </row>
    <row r="395" spans="1:29" x14ac:dyDescent="0.15">
      <c r="A395" s="84" t="s">
        <v>2456</v>
      </c>
      <c r="B395" s="84">
        <v>397244801</v>
      </c>
      <c r="C395" s="84" t="s">
        <v>2457</v>
      </c>
      <c r="D395" s="84" t="s">
        <v>443</v>
      </c>
      <c r="E395" s="84" t="s">
        <v>444</v>
      </c>
      <c r="F395" s="84" t="s">
        <v>1646</v>
      </c>
      <c r="G395" s="92">
        <v>44056</v>
      </c>
      <c r="H395" s="84" t="s">
        <v>2458</v>
      </c>
      <c r="I395" s="84" t="s">
        <v>447</v>
      </c>
      <c r="J395" s="84" t="s">
        <v>448</v>
      </c>
      <c r="K395" s="84">
        <v>2392</v>
      </c>
      <c r="L395" s="84" t="s">
        <v>366</v>
      </c>
      <c r="M395" s="92">
        <v>44044</v>
      </c>
      <c r="N395" s="84" t="s">
        <v>2459</v>
      </c>
      <c r="O395" s="84" t="s">
        <v>450</v>
      </c>
      <c r="P395" s="84" t="s">
        <v>770</v>
      </c>
      <c r="Q395" s="84" t="s">
        <v>2460</v>
      </c>
      <c r="R395" s="84" t="s">
        <v>2461</v>
      </c>
      <c r="S395" s="84" t="s">
        <v>371</v>
      </c>
      <c r="T395" s="84">
        <v>1</v>
      </c>
      <c r="U395" s="90">
        <v>41970.8</v>
      </c>
      <c r="V395" s="84">
        <v>8924.06</v>
      </c>
      <c r="W395" s="84">
        <v>33046.74</v>
      </c>
      <c r="X395" s="91" t="s">
        <v>2456</v>
      </c>
      <c r="Y395" s="89">
        <f t="shared" si="30"/>
        <v>41970.8</v>
      </c>
      <c r="Z395" s="84">
        <f t="shared" si="31"/>
        <v>2020</v>
      </c>
      <c r="AA395" s="92">
        <f t="shared" si="32"/>
        <v>44044</v>
      </c>
      <c r="AB395" s="89">
        <f t="shared" si="33"/>
        <v>41970.8</v>
      </c>
      <c r="AC395" s="84" t="str">
        <f t="shared" si="34"/>
        <v>39201</v>
      </c>
    </row>
    <row r="396" spans="1:29" x14ac:dyDescent="0.15">
      <c r="A396" s="84" t="s">
        <v>3617</v>
      </c>
      <c r="B396" s="84">
        <v>408600845</v>
      </c>
      <c r="C396" s="84" t="s">
        <v>463</v>
      </c>
      <c r="D396" s="84" t="s">
        <v>464</v>
      </c>
      <c r="E396" s="84" t="s">
        <v>584</v>
      </c>
      <c r="F396" s="84" t="s">
        <v>1651</v>
      </c>
      <c r="G396" s="92">
        <v>44088</v>
      </c>
      <c r="H396" s="84" t="s">
        <v>467</v>
      </c>
      <c r="I396" s="84" t="s">
        <v>585</v>
      </c>
      <c r="J396" s="84" t="s">
        <v>469</v>
      </c>
      <c r="K396" s="84">
        <v>2392</v>
      </c>
      <c r="L396" s="84" t="s">
        <v>366</v>
      </c>
      <c r="M396" s="92">
        <v>44075</v>
      </c>
      <c r="N396" s="84" t="s">
        <v>3618</v>
      </c>
      <c r="O396" s="84" t="s">
        <v>587</v>
      </c>
      <c r="P396" s="84" t="s">
        <v>770</v>
      </c>
      <c r="Q396" s="84" t="s">
        <v>3619</v>
      </c>
      <c r="R396" s="84" t="s">
        <v>3620</v>
      </c>
      <c r="S396" s="84" t="s">
        <v>371</v>
      </c>
      <c r="T396" s="84">
        <v>2</v>
      </c>
      <c r="U396" s="90">
        <v>41981.42</v>
      </c>
      <c r="V396" s="84">
        <v>9435.2000000000007</v>
      </c>
      <c r="W396" s="84">
        <v>32546.22</v>
      </c>
      <c r="X396" s="91" t="s">
        <v>3617</v>
      </c>
      <c r="Y396" s="89">
        <f t="shared" si="30"/>
        <v>41981.42</v>
      </c>
      <c r="Z396" s="84">
        <f t="shared" si="31"/>
        <v>2020</v>
      </c>
      <c r="AA396" s="92">
        <f t="shared" si="32"/>
        <v>44075</v>
      </c>
      <c r="AB396" s="89">
        <f t="shared" si="33"/>
        <v>41981.42</v>
      </c>
      <c r="AC396" s="84" t="str">
        <f t="shared" si="34"/>
        <v>39201</v>
      </c>
    </row>
    <row r="397" spans="1:29" x14ac:dyDescent="0.15">
      <c r="A397" s="84" t="s">
        <v>2433</v>
      </c>
      <c r="B397" s="84">
        <v>386527828</v>
      </c>
      <c r="C397" s="84" t="s">
        <v>705</v>
      </c>
      <c r="D397" s="84" t="s">
        <v>443</v>
      </c>
      <c r="E397" s="84" t="s">
        <v>706</v>
      </c>
      <c r="F397" s="84" t="s">
        <v>1083</v>
      </c>
      <c r="G397" s="92">
        <v>44043</v>
      </c>
      <c r="H397" s="84" t="s">
        <v>446</v>
      </c>
      <c r="I397" s="84" t="s">
        <v>708</v>
      </c>
      <c r="J397" s="84" t="s">
        <v>448</v>
      </c>
      <c r="K397" s="84">
        <v>2392</v>
      </c>
      <c r="L397" s="84" t="s">
        <v>366</v>
      </c>
      <c r="M397" s="92">
        <v>44013</v>
      </c>
      <c r="N397" s="84" t="s">
        <v>2434</v>
      </c>
      <c r="O397" s="84" t="s">
        <v>710</v>
      </c>
      <c r="P397" s="84" t="s">
        <v>770</v>
      </c>
      <c r="Q397" s="84" t="s">
        <v>2435</v>
      </c>
      <c r="R397" s="84" t="s">
        <v>2436</v>
      </c>
      <c r="S397" s="84" t="s">
        <v>371</v>
      </c>
      <c r="T397" s="84">
        <v>1</v>
      </c>
      <c r="U397" s="90">
        <v>42040.770000000004</v>
      </c>
      <c r="V397" s="84">
        <v>8366.7800000000007</v>
      </c>
      <c r="W397" s="84">
        <v>33673.99</v>
      </c>
      <c r="X397" s="91" t="s">
        <v>2433</v>
      </c>
      <c r="Y397" s="89">
        <f t="shared" si="30"/>
        <v>42040.770000000004</v>
      </c>
      <c r="Z397" s="84">
        <f t="shared" si="31"/>
        <v>2020</v>
      </c>
      <c r="AA397" s="92">
        <f t="shared" si="32"/>
        <v>44013</v>
      </c>
      <c r="AB397" s="89">
        <f t="shared" si="33"/>
        <v>42040.770000000004</v>
      </c>
      <c r="AC397" s="84" t="str">
        <f t="shared" si="34"/>
        <v>39202</v>
      </c>
    </row>
    <row r="398" spans="1:29" x14ac:dyDescent="0.15">
      <c r="A398" s="84" t="s">
        <v>2656</v>
      </c>
      <c r="B398" s="84">
        <v>202126450</v>
      </c>
      <c r="C398" s="84" t="s">
        <v>463</v>
      </c>
      <c r="D398" s="84" t="s">
        <v>464</v>
      </c>
      <c r="E398" s="84" t="s">
        <v>584</v>
      </c>
      <c r="F398" s="84" t="s">
        <v>2657</v>
      </c>
      <c r="G398" s="92">
        <v>42853</v>
      </c>
      <c r="H398" s="84" t="s">
        <v>467</v>
      </c>
      <c r="I398" s="84" t="s">
        <v>585</v>
      </c>
      <c r="J398" s="84" t="s">
        <v>469</v>
      </c>
      <c r="K398" s="84">
        <v>2392</v>
      </c>
      <c r="L398" s="84" t="s">
        <v>366</v>
      </c>
      <c r="M398" s="92">
        <v>42887</v>
      </c>
      <c r="N398" s="84" t="s">
        <v>2658</v>
      </c>
      <c r="O398" s="84" t="s">
        <v>587</v>
      </c>
      <c r="P398" s="84" t="s">
        <v>663</v>
      </c>
      <c r="Q398" s="84" t="s">
        <v>2657</v>
      </c>
      <c r="R398" s="84" t="s">
        <v>2659</v>
      </c>
      <c r="S398" s="84" t="s">
        <v>371</v>
      </c>
      <c r="T398" s="84">
        <v>1</v>
      </c>
      <c r="U398" s="90">
        <v>42135.93</v>
      </c>
      <c r="V398" s="84">
        <v>18229.010000000002</v>
      </c>
      <c r="W398" s="84">
        <v>23906.920000000002</v>
      </c>
      <c r="X398" s="91" t="s">
        <v>2656</v>
      </c>
      <c r="Y398" s="89">
        <f t="shared" si="30"/>
        <v>42135.93</v>
      </c>
      <c r="Z398" s="84">
        <f t="shared" si="31"/>
        <v>2017</v>
      </c>
      <c r="AA398" s="92">
        <f t="shared" si="32"/>
        <v>42887</v>
      </c>
      <c r="AB398" s="89">
        <f t="shared" si="33"/>
        <v>42135.93</v>
      </c>
      <c r="AC398" s="84" t="str">
        <f t="shared" si="34"/>
        <v>39201</v>
      </c>
    </row>
    <row r="399" spans="1:29" x14ac:dyDescent="0.15">
      <c r="A399" s="84" t="s">
        <v>3570</v>
      </c>
      <c r="B399" s="84">
        <v>547917641</v>
      </c>
      <c r="C399" s="84" t="s">
        <v>463</v>
      </c>
      <c r="D399" s="84" t="s">
        <v>464</v>
      </c>
      <c r="E399" s="84" t="s">
        <v>584</v>
      </c>
      <c r="F399" s="84" t="s">
        <v>3571</v>
      </c>
      <c r="G399" s="92">
        <v>44377</v>
      </c>
      <c r="H399" s="84" t="s">
        <v>467</v>
      </c>
      <c r="I399" s="84" t="s">
        <v>585</v>
      </c>
      <c r="J399" s="84" t="s">
        <v>469</v>
      </c>
      <c r="K399" s="84">
        <v>2392</v>
      </c>
      <c r="L399" s="84" t="s">
        <v>366</v>
      </c>
      <c r="M399" s="92">
        <v>44378</v>
      </c>
      <c r="N399" s="84" t="s">
        <v>3572</v>
      </c>
      <c r="O399" s="84" t="s">
        <v>587</v>
      </c>
      <c r="P399" s="84" t="s">
        <v>793</v>
      </c>
      <c r="Q399" s="84" t="s">
        <v>3573</v>
      </c>
      <c r="R399" s="84" t="s">
        <v>3574</v>
      </c>
      <c r="S399" s="84" t="s">
        <v>371</v>
      </c>
      <c r="T399" s="84">
        <v>1</v>
      </c>
      <c r="U399" s="90">
        <v>42149.01</v>
      </c>
      <c r="V399" s="84">
        <v>5913.66</v>
      </c>
      <c r="W399" s="84">
        <v>36235.35</v>
      </c>
      <c r="X399" s="91" t="s">
        <v>3570</v>
      </c>
      <c r="Y399" s="89">
        <f t="shared" si="30"/>
        <v>42149.01</v>
      </c>
      <c r="Z399" s="84">
        <f t="shared" si="31"/>
        <v>2021</v>
      </c>
      <c r="AA399" s="92">
        <f t="shared" si="32"/>
        <v>44378</v>
      </c>
      <c r="AB399" s="89">
        <f t="shared" si="33"/>
        <v>42149.01</v>
      </c>
      <c r="AC399" s="84" t="str">
        <f t="shared" si="34"/>
        <v>39201</v>
      </c>
    </row>
    <row r="400" spans="1:29" x14ac:dyDescent="0.15">
      <c r="A400" s="84" t="s">
        <v>3630</v>
      </c>
      <c r="B400" s="84">
        <v>421309718</v>
      </c>
      <c r="C400" s="84" t="s">
        <v>463</v>
      </c>
      <c r="D400" s="84" t="s">
        <v>464</v>
      </c>
      <c r="E400" s="84" t="s">
        <v>584</v>
      </c>
      <c r="F400" s="84" t="s">
        <v>3631</v>
      </c>
      <c r="G400" s="92">
        <v>44102</v>
      </c>
      <c r="H400" s="84" t="s">
        <v>467</v>
      </c>
      <c r="I400" s="84" t="s">
        <v>585</v>
      </c>
      <c r="J400" s="84" t="s">
        <v>469</v>
      </c>
      <c r="K400" s="84">
        <v>2392</v>
      </c>
      <c r="L400" s="84" t="s">
        <v>366</v>
      </c>
      <c r="M400" s="92">
        <v>44105</v>
      </c>
      <c r="N400" s="84" t="s">
        <v>3632</v>
      </c>
      <c r="O400" s="84" t="s">
        <v>587</v>
      </c>
      <c r="P400" s="84" t="s">
        <v>770</v>
      </c>
      <c r="Q400" s="84" t="s">
        <v>3633</v>
      </c>
      <c r="R400" s="84" t="s">
        <v>3634</v>
      </c>
      <c r="S400" s="84" t="s">
        <v>371</v>
      </c>
      <c r="T400" s="84">
        <v>2</v>
      </c>
      <c r="U400" s="90">
        <v>42207.18</v>
      </c>
      <c r="V400" s="84">
        <v>9485.94</v>
      </c>
      <c r="W400" s="84">
        <v>32721.24</v>
      </c>
      <c r="X400" s="91" t="s">
        <v>3630</v>
      </c>
      <c r="Y400" s="89">
        <f t="shared" si="30"/>
        <v>42207.18</v>
      </c>
      <c r="Z400" s="84">
        <f t="shared" si="31"/>
        <v>2020</v>
      </c>
      <c r="AA400" s="92">
        <f t="shared" si="32"/>
        <v>44105</v>
      </c>
      <c r="AB400" s="89">
        <f t="shared" si="33"/>
        <v>42207.18</v>
      </c>
      <c r="AC400" s="84" t="str">
        <f t="shared" si="34"/>
        <v>39201</v>
      </c>
    </row>
    <row r="401" spans="1:29" x14ac:dyDescent="0.15">
      <c r="A401" s="84" t="s">
        <v>1154</v>
      </c>
      <c r="B401" s="84">
        <v>289690879</v>
      </c>
      <c r="C401" s="84" t="s">
        <v>984</v>
      </c>
      <c r="D401" s="84" t="s">
        <v>476</v>
      </c>
      <c r="E401" s="84" t="s">
        <v>499</v>
      </c>
      <c r="F401" s="84" t="s">
        <v>1155</v>
      </c>
      <c r="G401" s="92">
        <v>43235</v>
      </c>
      <c r="H401" s="84" t="s">
        <v>985</v>
      </c>
      <c r="I401" s="84" t="s">
        <v>501</v>
      </c>
      <c r="J401" s="84" t="s">
        <v>480</v>
      </c>
      <c r="K401" s="84">
        <v>2392</v>
      </c>
      <c r="L401" s="84" t="s">
        <v>366</v>
      </c>
      <c r="M401" s="92">
        <v>43313</v>
      </c>
      <c r="N401" s="84" t="s">
        <v>1156</v>
      </c>
      <c r="O401" s="84" t="s">
        <v>502</v>
      </c>
      <c r="P401" s="84" t="s">
        <v>685</v>
      </c>
      <c r="Q401" s="84" t="s">
        <v>1157</v>
      </c>
      <c r="R401" s="84" t="s">
        <v>1158</v>
      </c>
      <c r="S401" s="84" t="s">
        <v>371</v>
      </c>
      <c r="T401" s="84">
        <v>1</v>
      </c>
      <c r="U401" s="90">
        <v>42269.26</v>
      </c>
      <c r="V401" s="84">
        <v>19192.46</v>
      </c>
      <c r="W401" s="84">
        <v>23076.799999999999</v>
      </c>
      <c r="X401" s="91" t="s">
        <v>1154</v>
      </c>
      <c r="Y401" s="89">
        <f t="shared" si="30"/>
        <v>42269.26</v>
      </c>
      <c r="Z401" s="84">
        <f t="shared" si="31"/>
        <v>2018</v>
      </c>
      <c r="AA401" s="92">
        <f t="shared" si="32"/>
        <v>43313</v>
      </c>
      <c r="AB401" s="89">
        <f t="shared" si="33"/>
        <v>42269.26</v>
      </c>
      <c r="AC401" s="84" t="str">
        <f t="shared" si="34"/>
        <v>39202</v>
      </c>
    </row>
    <row r="402" spans="1:29" x14ac:dyDescent="0.15">
      <c r="A402" s="84" t="s">
        <v>2075</v>
      </c>
      <c r="B402" s="84">
        <v>728111259</v>
      </c>
      <c r="C402" s="84" t="s">
        <v>442</v>
      </c>
      <c r="D402" s="84" t="s">
        <v>443</v>
      </c>
      <c r="E402" s="84" t="s">
        <v>444</v>
      </c>
      <c r="F402" s="84" t="s">
        <v>2086</v>
      </c>
      <c r="G402" s="92">
        <v>44819</v>
      </c>
      <c r="H402" s="84" t="s">
        <v>446</v>
      </c>
      <c r="I402" s="84" t="s">
        <v>447</v>
      </c>
      <c r="J402" s="84" t="s">
        <v>448</v>
      </c>
      <c r="K402" s="84">
        <v>2392</v>
      </c>
      <c r="L402" s="84" t="s">
        <v>810</v>
      </c>
      <c r="M402" s="92">
        <v>44805</v>
      </c>
      <c r="O402" s="84" t="s">
        <v>450</v>
      </c>
      <c r="P402" s="84" t="s">
        <v>811</v>
      </c>
      <c r="Q402" s="84" t="s">
        <v>2086</v>
      </c>
      <c r="R402" s="84" t="s">
        <v>2087</v>
      </c>
      <c r="S402" s="84" t="s">
        <v>371</v>
      </c>
      <c r="T402" s="84">
        <v>1</v>
      </c>
      <c r="U402" s="90">
        <v>42438.340000000004</v>
      </c>
      <c r="V402" s="84">
        <v>2033.3400000000001</v>
      </c>
      <c r="W402" s="84">
        <v>40405</v>
      </c>
      <c r="X402" s="91" t="s">
        <v>2075</v>
      </c>
      <c r="Y402" s="89">
        <f t="shared" si="30"/>
        <v>42438.340000000004</v>
      </c>
      <c r="Z402" s="84">
        <f t="shared" si="31"/>
        <v>2022</v>
      </c>
      <c r="AA402" s="92">
        <f t="shared" si="32"/>
        <v>44805</v>
      </c>
      <c r="AB402" s="89">
        <f t="shared" si="33"/>
        <v>42438.340000000004</v>
      </c>
      <c r="AC402" s="84" t="str">
        <f t="shared" si="34"/>
        <v>39201</v>
      </c>
    </row>
    <row r="403" spans="1:29" x14ac:dyDescent="0.15">
      <c r="A403" s="84" t="s">
        <v>1590</v>
      </c>
      <c r="B403" s="84">
        <v>374569744</v>
      </c>
      <c r="C403" s="84" t="s">
        <v>399</v>
      </c>
      <c r="D403" s="84" t="s">
        <v>387</v>
      </c>
      <c r="E403" s="84" t="s">
        <v>747</v>
      </c>
      <c r="F403" s="84" t="s">
        <v>1591</v>
      </c>
      <c r="G403" s="92">
        <v>43952</v>
      </c>
      <c r="H403" s="84" t="s">
        <v>402</v>
      </c>
      <c r="I403" s="84" t="s">
        <v>748</v>
      </c>
      <c r="J403" s="84" t="s">
        <v>392</v>
      </c>
      <c r="K403" s="84">
        <v>2392</v>
      </c>
      <c r="L403" s="84" t="s">
        <v>366</v>
      </c>
      <c r="M403" s="92">
        <v>43952</v>
      </c>
      <c r="N403" s="84" t="s">
        <v>1592</v>
      </c>
      <c r="O403" s="84" t="s">
        <v>750</v>
      </c>
      <c r="P403" s="84" t="s">
        <v>770</v>
      </c>
      <c r="Q403" s="84" t="s">
        <v>1593</v>
      </c>
      <c r="R403" s="84" t="s">
        <v>1594</v>
      </c>
      <c r="S403" s="84" t="s">
        <v>371</v>
      </c>
      <c r="T403" s="84">
        <v>1</v>
      </c>
      <c r="U403" s="90">
        <v>42823.96</v>
      </c>
      <c r="V403" s="84">
        <v>11330.28</v>
      </c>
      <c r="W403" s="84">
        <v>31493.68</v>
      </c>
      <c r="X403" s="91" t="s">
        <v>1590</v>
      </c>
      <c r="Y403" s="89">
        <f t="shared" si="30"/>
        <v>42823.96</v>
      </c>
      <c r="Z403" s="84">
        <f t="shared" si="31"/>
        <v>2020</v>
      </c>
      <c r="AA403" s="92">
        <f t="shared" si="32"/>
        <v>43952</v>
      </c>
      <c r="AB403" s="89">
        <f t="shared" si="33"/>
        <v>42823.96</v>
      </c>
      <c r="AC403" s="84" t="str">
        <f t="shared" si="34"/>
        <v>39202</v>
      </c>
    </row>
    <row r="404" spans="1:29" x14ac:dyDescent="0.15">
      <c r="A404" s="84" t="s">
        <v>2594</v>
      </c>
      <c r="B404" s="84">
        <v>47098809</v>
      </c>
      <c r="C404" s="84" t="s">
        <v>410</v>
      </c>
      <c r="D404" s="84" t="s">
        <v>411</v>
      </c>
      <c r="E404" s="84" t="s">
        <v>689</v>
      </c>
      <c r="F404" s="84" t="s">
        <v>2595</v>
      </c>
      <c r="G404" s="92">
        <v>41974</v>
      </c>
      <c r="H404" s="84" t="s">
        <v>413</v>
      </c>
      <c r="I404" s="84" t="s">
        <v>691</v>
      </c>
      <c r="J404" s="84" t="s">
        <v>415</v>
      </c>
      <c r="K404" s="84">
        <v>2392</v>
      </c>
      <c r="L404" s="84" t="s">
        <v>366</v>
      </c>
      <c r="M404" s="92">
        <v>41974</v>
      </c>
      <c r="N404" s="84" t="s">
        <v>2594</v>
      </c>
      <c r="O404" s="84" t="s">
        <v>693</v>
      </c>
      <c r="P404" s="84" t="s">
        <v>555</v>
      </c>
      <c r="Q404" s="84" t="s">
        <v>2596</v>
      </c>
      <c r="R404" s="84" t="s">
        <v>2597</v>
      </c>
      <c r="S404" s="84" t="s">
        <v>371</v>
      </c>
      <c r="T404" s="84">
        <v>1</v>
      </c>
      <c r="U404" s="90">
        <v>42841.65</v>
      </c>
      <c r="V404" s="84">
        <v>34997.520000000004</v>
      </c>
      <c r="W404" s="84">
        <v>7844.13</v>
      </c>
      <c r="X404" s="91" t="s">
        <v>2594</v>
      </c>
      <c r="Y404" s="89">
        <f t="shared" si="30"/>
        <v>42841.65</v>
      </c>
      <c r="Z404" s="84">
        <f t="shared" si="31"/>
        <v>2014</v>
      </c>
      <c r="AA404" s="92">
        <f t="shared" si="32"/>
        <v>41974</v>
      </c>
      <c r="AB404" s="89">
        <f t="shared" si="33"/>
        <v>42841.65</v>
      </c>
      <c r="AC404" s="84" t="str">
        <f t="shared" si="34"/>
        <v>39202</v>
      </c>
    </row>
    <row r="405" spans="1:29" x14ac:dyDescent="0.15">
      <c r="A405" s="84" t="s">
        <v>2066</v>
      </c>
      <c r="B405" s="84">
        <v>397243875</v>
      </c>
      <c r="C405" s="84" t="s">
        <v>705</v>
      </c>
      <c r="D405" s="84" t="s">
        <v>443</v>
      </c>
      <c r="E405" s="84" t="s">
        <v>564</v>
      </c>
      <c r="F405" s="84" t="s">
        <v>2068</v>
      </c>
      <c r="G405" s="92">
        <v>44075</v>
      </c>
      <c r="H405" s="84" t="s">
        <v>446</v>
      </c>
      <c r="I405" s="84" t="s">
        <v>567</v>
      </c>
      <c r="J405" s="84" t="s">
        <v>448</v>
      </c>
      <c r="K405" s="84">
        <v>2392</v>
      </c>
      <c r="L405" s="84" t="s">
        <v>810</v>
      </c>
      <c r="M405" s="92">
        <v>44197</v>
      </c>
      <c r="O405" s="84" t="s">
        <v>569</v>
      </c>
      <c r="P405" s="84" t="s">
        <v>770</v>
      </c>
      <c r="Q405" s="84" t="s">
        <v>2068</v>
      </c>
      <c r="R405" s="84" t="s">
        <v>2069</v>
      </c>
      <c r="S405" s="84" t="s">
        <v>371</v>
      </c>
      <c r="T405" s="84">
        <v>7</v>
      </c>
      <c r="U405" s="90">
        <v>42900.28</v>
      </c>
      <c r="V405" s="84">
        <v>3320.28</v>
      </c>
      <c r="W405" s="84">
        <v>39580</v>
      </c>
      <c r="X405" s="91" t="s">
        <v>2066</v>
      </c>
      <c r="Y405" s="89">
        <f t="shared" si="30"/>
        <v>42900.28</v>
      </c>
      <c r="Z405" s="84">
        <f t="shared" si="31"/>
        <v>2021</v>
      </c>
      <c r="AA405" s="92">
        <f t="shared" si="32"/>
        <v>44197</v>
      </c>
      <c r="AB405" s="89">
        <f t="shared" si="33"/>
        <v>42900.28</v>
      </c>
      <c r="AC405" s="84" t="str">
        <f t="shared" si="34"/>
        <v>39204</v>
      </c>
    </row>
    <row r="406" spans="1:29" x14ac:dyDescent="0.15">
      <c r="A406" s="84" t="s">
        <v>3589</v>
      </c>
      <c r="B406" s="84">
        <v>397244831</v>
      </c>
      <c r="C406" s="84" t="s">
        <v>475</v>
      </c>
      <c r="D406" s="84" t="s">
        <v>476</v>
      </c>
      <c r="E406" s="84" t="s">
        <v>499</v>
      </c>
      <c r="F406" s="84" t="s">
        <v>1615</v>
      </c>
      <c r="G406" s="92">
        <v>44050</v>
      </c>
      <c r="H406" s="84" t="s">
        <v>478</v>
      </c>
      <c r="I406" s="84" t="s">
        <v>501</v>
      </c>
      <c r="J406" s="84" t="s">
        <v>480</v>
      </c>
      <c r="K406" s="84">
        <v>2392</v>
      </c>
      <c r="L406" s="84" t="s">
        <v>366</v>
      </c>
      <c r="M406" s="92">
        <v>44044</v>
      </c>
      <c r="N406" s="84" t="s">
        <v>3590</v>
      </c>
      <c r="O406" s="84" t="s">
        <v>502</v>
      </c>
      <c r="P406" s="84" t="s">
        <v>770</v>
      </c>
      <c r="Q406" s="84" t="s">
        <v>3591</v>
      </c>
      <c r="R406" s="84" t="s">
        <v>3592</v>
      </c>
      <c r="S406" s="84" t="s">
        <v>371</v>
      </c>
      <c r="T406" s="84">
        <v>1</v>
      </c>
      <c r="U406" s="90">
        <v>42928.36</v>
      </c>
      <c r="V406" s="84">
        <v>10787.34</v>
      </c>
      <c r="W406" s="84">
        <v>32141.02</v>
      </c>
      <c r="X406" s="91" t="s">
        <v>3589</v>
      </c>
      <c r="Y406" s="89">
        <f t="shared" si="30"/>
        <v>42928.36</v>
      </c>
      <c r="Z406" s="84">
        <f t="shared" si="31"/>
        <v>2020</v>
      </c>
      <c r="AA406" s="92">
        <f t="shared" si="32"/>
        <v>44044</v>
      </c>
      <c r="AB406" s="89">
        <f t="shared" si="33"/>
        <v>42928.36</v>
      </c>
      <c r="AC406" s="84" t="str">
        <f t="shared" si="34"/>
        <v>39202</v>
      </c>
    </row>
    <row r="407" spans="1:29" x14ac:dyDescent="0.15">
      <c r="A407" s="84" t="s">
        <v>853</v>
      </c>
      <c r="B407" s="84">
        <v>342598914</v>
      </c>
      <c r="C407" s="84" t="s">
        <v>475</v>
      </c>
      <c r="D407" s="84" t="s">
        <v>476</v>
      </c>
      <c r="E407" s="84" t="s">
        <v>499</v>
      </c>
      <c r="F407" s="84" t="s">
        <v>854</v>
      </c>
      <c r="G407" s="92">
        <v>43853</v>
      </c>
      <c r="H407" s="84" t="s">
        <v>478</v>
      </c>
      <c r="I407" s="84" t="s">
        <v>501</v>
      </c>
      <c r="J407" s="84" t="s">
        <v>480</v>
      </c>
      <c r="K407" s="84">
        <v>2392</v>
      </c>
      <c r="L407" s="84" t="s">
        <v>366</v>
      </c>
      <c r="M407" s="92">
        <v>43831</v>
      </c>
      <c r="N407" s="84" t="s">
        <v>855</v>
      </c>
      <c r="O407" s="84" t="s">
        <v>502</v>
      </c>
      <c r="P407" s="84" t="s">
        <v>770</v>
      </c>
      <c r="Q407" s="84" t="s">
        <v>856</v>
      </c>
      <c r="R407" s="84" t="s">
        <v>857</v>
      </c>
      <c r="S407" s="84" t="s">
        <v>371</v>
      </c>
      <c r="T407" s="84">
        <v>1</v>
      </c>
      <c r="U407" s="90">
        <v>42937.37</v>
      </c>
      <c r="V407" s="84">
        <v>10789.61</v>
      </c>
      <c r="W407" s="84">
        <v>32147.760000000002</v>
      </c>
      <c r="X407" s="91" t="s">
        <v>853</v>
      </c>
      <c r="Y407" s="89">
        <f t="shared" si="30"/>
        <v>42937.37</v>
      </c>
      <c r="Z407" s="84">
        <f t="shared" si="31"/>
        <v>2020</v>
      </c>
      <c r="AA407" s="92">
        <f t="shared" si="32"/>
        <v>43831</v>
      </c>
      <c r="AB407" s="89">
        <f t="shared" si="33"/>
        <v>42937.37</v>
      </c>
      <c r="AC407" s="84" t="str">
        <f t="shared" si="34"/>
        <v>39202</v>
      </c>
    </row>
    <row r="408" spans="1:29" x14ac:dyDescent="0.15">
      <c r="A408" s="84" t="s">
        <v>2437</v>
      </c>
      <c r="B408" s="84">
        <v>386527833</v>
      </c>
      <c r="C408" s="84" t="s">
        <v>705</v>
      </c>
      <c r="D408" s="84" t="s">
        <v>443</v>
      </c>
      <c r="E408" s="84" t="s">
        <v>706</v>
      </c>
      <c r="F408" s="84" t="s">
        <v>2438</v>
      </c>
      <c r="G408" s="92">
        <v>44032</v>
      </c>
      <c r="H408" s="84" t="s">
        <v>446</v>
      </c>
      <c r="I408" s="84" t="s">
        <v>708</v>
      </c>
      <c r="J408" s="84" t="s">
        <v>448</v>
      </c>
      <c r="K408" s="84">
        <v>2392</v>
      </c>
      <c r="L408" s="84" t="s">
        <v>366</v>
      </c>
      <c r="M408" s="92">
        <v>44013</v>
      </c>
      <c r="N408" s="84" t="s">
        <v>2439</v>
      </c>
      <c r="O408" s="84" t="s">
        <v>710</v>
      </c>
      <c r="P408" s="84" t="s">
        <v>770</v>
      </c>
      <c r="Q408" s="84" t="s">
        <v>2440</v>
      </c>
      <c r="R408" s="84" t="s">
        <v>2441</v>
      </c>
      <c r="S408" s="84" t="s">
        <v>371</v>
      </c>
      <c r="T408" s="84">
        <v>1</v>
      </c>
      <c r="U408" s="90">
        <v>42959.29</v>
      </c>
      <c r="V408" s="84">
        <v>8549.58</v>
      </c>
      <c r="W408" s="84">
        <v>34409.71</v>
      </c>
      <c r="X408" s="91" t="s">
        <v>2437</v>
      </c>
      <c r="Y408" s="89">
        <f t="shared" si="30"/>
        <v>42959.29</v>
      </c>
      <c r="Z408" s="84">
        <f t="shared" si="31"/>
        <v>2020</v>
      </c>
      <c r="AA408" s="92">
        <f t="shared" si="32"/>
        <v>44013</v>
      </c>
      <c r="AB408" s="89">
        <f t="shared" si="33"/>
        <v>42959.29</v>
      </c>
      <c r="AC408" s="84" t="str">
        <f t="shared" si="34"/>
        <v>39202</v>
      </c>
    </row>
    <row r="409" spans="1:29" x14ac:dyDescent="0.15">
      <c r="A409" s="84" t="s">
        <v>2264</v>
      </c>
      <c r="B409" s="84">
        <v>47098815</v>
      </c>
      <c r="C409" s="84" t="s">
        <v>511</v>
      </c>
      <c r="D409" s="84" t="s">
        <v>512</v>
      </c>
      <c r="E409" s="84" t="s">
        <v>513</v>
      </c>
      <c r="F409" s="84" t="s">
        <v>2265</v>
      </c>
      <c r="G409" s="92">
        <v>41852</v>
      </c>
      <c r="H409" s="84" t="s">
        <v>515</v>
      </c>
      <c r="I409" s="84" t="s">
        <v>516</v>
      </c>
      <c r="J409" s="84" t="s">
        <v>517</v>
      </c>
      <c r="K409" s="84">
        <v>2392</v>
      </c>
      <c r="L409" s="84" t="s">
        <v>366</v>
      </c>
      <c r="M409" s="92">
        <v>41974</v>
      </c>
      <c r="N409" s="84" t="s">
        <v>2266</v>
      </c>
      <c r="O409" s="84" t="s">
        <v>518</v>
      </c>
      <c r="P409" s="84" t="s">
        <v>555</v>
      </c>
      <c r="Q409" s="84" t="s">
        <v>2267</v>
      </c>
      <c r="R409" s="84" t="s">
        <v>2268</v>
      </c>
      <c r="S409" s="84" t="s">
        <v>371</v>
      </c>
      <c r="T409" s="84">
        <v>1</v>
      </c>
      <c r="U409" s="90">
        <v>42983.5</v>
      </c>
      <c r="V409" s="84">
        <v>36089.97</v>
      </c>
      <c r="W409" s="84">
        <v>6893.53</v>
      </c>
      <c r="X409" s="91" t="s">
        <v>2264</v>
      </c>
      <c r="Y409" s="89">
        <f t="shared" si="30"/>
        <v>42983.5</v>
      </c>
      <c r="Z409" s="84">
        <f t="shared" si="31"/>
        <v>2014</v>
      </c>
      <c r="AA409" s="92">
        <f t="shared" si="32"/>
        <v>41974</v>
      </c>
      <c r="AB409" s="89">
        <f t="shared" si="33"/>
        <v>42983.5</v>
      </c>
      <c r="AC409" s="84" t="str">
        <f t="shared" si="34"/>
        <v>39202</v>
      </c>
    </row>
    <row r="410" spans="1:29" x14ac:dyDescent="0.15">
      <c r="A410" s="84" t="s">
        <v>2598</v>
      </c>
      <c r="B410" s="84">
        <v>47098812</v>
      </c>
      <c r="C410" s="84" t="s">
        <v>511</v>
      </c>
      <c r="D410" s="84" t="s">
        <v>512</v>
      </c>
      <c r="E410" s="84" t="s">
        <v>513</v>
      </c>
      <c r="F410" s="84" t="s">
        <v>2599</v>
      </c>
      <c r="G410" s="92">
        <v>41852</v>
      </c>
      <c r="H410" s="84" t="s">
        <v>515</v>
      </c>
      <c r="I410" s="84" t="s">
        <v>516</v>
      </c>
      <c r="J410" s="84" t="s">
        <v>517</v>
      </c>
      <c r="K410" s="84">
        <v>2392</v>
      </c>
      <c r="L410" s="84" t="s">
        <v>366</v>
      </c>
      <c r="M410" s="92">
        <v>41974</v>
      </c>
      <c r="N410" s="84" t="s">
        <v>2600</v>
      </c>
      <c r="O410" s="84" t="s">
        <v>518</v>
      </c>
      <c r="P410" s="84" t="s">
        <v>555</v>
      </c>
      <c r="Q410" s="84" t="s">
        <v>2601</v>
      </c>
      <c r="R410" s="84" t="s">
        <v>2602</v>
      </c>
      <c r="S410" s="84" t="s">
        <v>371</v>
      </c>
      <c r="T410" s="84">
        <v>1</v>
      </c>
      <c r="U410" s="90">
        <v>42983.5</v>
      </c>
      <c r="V410" s="84">
        <v>36089.97</v>
      </c>
      <c r="W410" s="84">
        <v>6893.53</v>
      </c>
      <c r="X410" s="91" t="s">
        <v>2598</v>
      </c>
      <c r="Y410" s="89">
        <f t="shared" si="30"/>
        <v>42983.5</v>
      </c>
      <c r="Z410" s="84">
        <f t="shared" si="31"/>
        <v>2014</v>
      </c>
      <c r="AA410" s="92">
        <f t="shared" si="32"/>
        <v>41974</v>
      </c>
      <c r="AB410" s="89">
        <f t="shared" si="33"/>
        <v>42983.5</v>
      </c>
      <c r="AC410" s="84" t="str">
        <f t="shared" si="34"/>
        <v>39202</v>
      </c>
    </row>
    <row r="411" spans="1:29" x14ac:dyDescent="0.15">
      <c r="A411" s="84" t="s">
        <v>2652</v>
      </c>
      <c r="B411" s="84">
        <v>165591010</v>
      </c>
      <c r="C411" s="84" t="s">
        <v>774</v>
      </c>
      <c r="D411" s="84" t="s">
        <v>775</v>
      </c>
      <c r="E411" s="84" t="s">
        <v>1369</v>
      </c>
      <c r="F411" s="84" t="s">
        <v>2653</v>
      </c>
      <c r="G411" s="92">
        <v>42843</v>
      </c>
      <c r="H411" s="84" t="s">
        <v>778</v>
      </c>
      <c r="I411" s="84" t="s">
        <v>1370</v>
      </c>
      <c r="J411" s="84" t="s">
        <v>780</v>
      </c>
      <c r="K411" s="84">
        <v>2392</v>
      </c>
      <c r="L411" s="84" t="s">
        <v>366</v>
      </c>
      <c r="M411" s="92">
        <v>42826</v>
      </c>
      <c r="N411" s="84" t="s">
        <v>2654</v>
      </c>
      <c r="O411" s="84" t="s">
        <v>1372</v>
      </c>
      <c r="P411" s="84" t="s">
        <v>663</v>
      </c>
      <c r="Q411" s="84" t="s">
        <v>2653</v>
      </c>
      <c r="R411" s="84" t="s">
        <v>2655</v>
      </c>
      <c r="S411" s="84" t="s">
        <v>371</v>
      </c>
      <c r="T411" s="84">
        <v>1</v>
      </c>
      <c r="U411" s="90">
        <v>43178.92</v>
      </c>
      <c r="V411" s="84">
        <v>32722.02</v>
      </c>
      <c r="W411" s="84">
        <v>10456.9</v>
      </c>
      <c r="X411" s="91" t="s">
        <v>2652</v>
      </c>
      <c r="Y411" s="89">
        <f t="shared" si="30"/>
        <v>43178.92</v>
      </c>
      <c r="Z411" s="84">
        <f t="shared" si="31"/>
        <v>2017</v>
      </c>
      <c r="AA411" s="92">
        <f t="shared" si="32"/>
        <v>42826</v>
      </c>
      <c r="AB411" s="89">
        <f t="shared" si="33"/>
        <v>43178.92</v>
      </c>
      <c r="AC411" s="84" t="str">
        <f t="shared" si="34"/>
        <v>39201</v>
      </c>
    </row>
    <row r="412" spans="1:29" x14ac:dyDescent="0.15">
      <c r="A412" s="84" t="s">
        <v>790</v>
      </c>
      <c r="B412" s="84">
        <v>547917636</v>
      </c>
      <c r="C412" s="84" t="s">
        <v>475</v>
      </c>
      <c r="D412" s="84" t="s">
        <v>476</v>
      </c>
      <c r="E412" s="84" t="s">
        <v>499</v>
      </c>
      <c r="F412" s="84" t="s">
        <v>791</v>
      </c>
      <c r="G412" s="92">
        <v>44362</v>
      </c>
      <c r="H412" s="84" t="s">
        <v>478</v>
      </c>
      <c r="I412" s="84" t="s">
        <v>501</v>
      </c>
      <c r="J412" s="84" t="s">
        <v>480</v>
      </c>
      <c r="K412" s="84">
        <v>2392</v>
      </c>
      <c r="L412" s="84" t="s">
        <v>366</v>
      </c>
      <c r="M412" s="92">
        <v>44348</v>
      </c>
      <c r="N412" s="84" t="s">
        <v>792</v>
      </c>
      <c r="O412" s="84" t="s">
        <v>502</v>
      </c>
      <c r="P412" s="84" t="s">
        <v>793</v>
      </c>
      <c r="Q412" s="84" t="s">
        <v>794</v>
      </c>
      <c r="R412" s="84" t="s">
        <v>795</v>
      </c>
      <c r="S412" s="84" t="s">
        <v>371</v>
      </c>
      <c r="T412" s="84">
        <v>1</v>
      </c>
      <c r="U412" s="90">
        <v>43532.58</v>
      </c>
      <c r="V412" s="84">
        <v>6354.8600000000006</v>
      </c>
      <c r="W412" s="84">
        <v>37177.72</v>
      </c>
      <c r="X412" s="91" t="s">
        <v>790</v>
      </c>
      <c r="Y412" s="89">
        <f t="shared" si="30"/>
        <v>43532.58</v>
      </c>
      <c r="Z412" s="84">
        <f t="shared" si="31"/>
        <v>2021</v>
      </c>
      <c r="AA412" s="92">
        <f t="shared" si="32"/>
        <v>44348</v>
      </c>
      <c r="AB412" s="89">
        <f t="shared" si="33"/>
        <v>43532.58</v>
      </c>
      <c r="AC412" s="84" t="str">
        <f t="shared" si="34"/>
        <v>39202</v>
      </c>
    </row>
    <row r="413" spans="1:29" x14ac:dyDescent="0.15">
      <c r="A413" s="84" t="s">
        <v>2825</v>
      </c>
      <c r="B413" s="84">
        <v>619509472</v>
      </c>
      <c r="C413" s="84" t="s">
        <v>442</v>
      </c>
      <c r="D413" s="84" t="s">
        <v>443</v>
      </c>
      <c r="E413" s="84" t="s">
        <v>444</v>
      </c>
      <c r="F413" s="84" t="s">
        <v>2826</v>
      </c>
      <c r="G413" s="92">
        <v>44471</v>
      </c>
      <c r="H413" s="84" t="s">
        <v>446</v>
      </c>
      <c r="I413" s="84" t="s">
        <v>447</v>
      </c>
      <c r="J413" s="84" t="s">
        <v>448</v>
      </c>
      <c r="K413" s="84">
        <v>2392</v>
      </c>
      <c r="L413" s="84" t="s">
        <v>366</v>
      </c>
      <c r="M413" s="92">
        <v>44470</v>
      </c>
      <c r="N413" s="84" t="s">
        <v>2827</v>
      </c>
      <c r="O413" s="84" t="s">
        <v>450</v>
      </c>
      <c r="P413" s="84" t="s">
        <v>793</v>
      </c>
      <c r="Q413" s="84" t="s">
        <v>2828</v>
      </c>
      <c r="R413" s="84" t="s">
        <v>2829</v>
      </c>
      <c r="S413" s="84" t="s">
        <v>371</v>
      </c>
      <c r="T413" s="84">
        <v>1</v>
      </c>
      <c r="U413" s="90">
        <v>43763.83</v>
      </c>
      <c r="V413" s="84">
        <v>5912.78</v>
      </c>
      <c r="W413" s="84">
        <v>37851.050000000003</v>
      </c>
      <c r="X413" s="91" t="s">
        <v>2825</v>
      </c>
      <c r="Y413" s="89">
        <f t="shared" si="30"/>
        <v>43763.83</v>
      </c>
      <c r="Z413" s="84">
        <f t="shared" si="31"/>
        <v>2021</v>
      </c>
      <c r="AA413" s="92">
        <f t="shared" si="32"/>
        <v>44470</v>
      </c>
      <c r="AB413" s="89">
        <f t="shared" si="33"/>
        <v>43763.83</v>
      </c>
      <c r="AC413" s="84" t="str">
        <f t="shared" si="34"/>
        <v>39201</v>
      </c>
    </row>
    <row r="414" spans="1:29" x14ac:dyDescent="0.15">
      <c r="A414" s="84" t="s">
        <v>537</v>
      </c>
      <c r="B414" s="84">
        <v>27642352</v>
      </c>
      <c r="C414" s="84" t="s">
        <v>475</v>
      </c>
      <c r="D414" s="84" t="s">
        <v>476</v>
      </c>
      <c r="E414" s="84" t="s">
        <v>654</v>
      </c>
      <c r="F414" s="84" t="s">
        <v>2237</v>
      </c>
      <c r="G414" s="92">
        <v>40787</v>
      </c>
      <c r="H414" s="84" t="s">
        <v>478</v>
      </c>
      <c r="I414" s="84" t="s">
        <v>656</v>
      </c>
      <c r="J414" s="84" t="s">
        <v>480</v>
      </c>
      <c r="K414" s="84">
        <v>2392</v>
      </c>
      <c r="L414" s="84" t="s">
        <v>366</v>
      </c>
      <c r="M414" s="92">
        <v>40878</v>
      </c>
      <c r="O414" s="84" t="s">
        <v>657</v>
      </c>
      <c r="P414" s="84" t="s">
        <v>488</v>
      </c>
      <c r="Q414" s="84" t="s">
        <v>2238</v>
      </c>
      <c r="R414" s="84" t="s">
        <v>2239</v>
      </c>
      <c r="S414" s="84" t="s">
        <v>371</v>
      </c>
      <c r="T414" s="84">
        <v>1</v>
      </c>
      <c r="U414" s="90">
        <v>43822.07</v>
      </c>
      <c r="V414" s="84">
        <v>16769.48</v>
      </c>
      <c r="W414" s="84">
        <v>27052.59</v>
      </c>
      <c r="X414" s="91" t="s">
        <v>537</v>
      </c>
      <c r="Y414" s="89">
        <f t="shared" si="30"/>
        <v>43822.07</v>
      </c>
      <c r="Z414" s="84">
        <f t="shared" si="31"/>
        <v>2011</v>
      </c>
      <c r="AA414" s="92">
        <f t="shared" si="32"/>
        <v>40878</v>
      </c>
      <c r="AB414" s="89">
        <f t="shared" si="33"/>
        <v>43822.07</v>
      </c>
      <c r="AC414" s="84" t="str">
        <f t="shared" si="34"/>
        <v>39204</v>
      </c>
    </row>
    <row r="415" spans="1:29" x14ac:dyDescent="0.15">
      <c r="A415" s="84" t="s">
        <v>2102</v>
      </c>
      <c r="B415" s="84">
        <v>532817677</v>
      </c>
      <c r="C415" s="84" t="s">
        <v>623</v>
      </c>
      <c r="D415" s="84" t="s">
        <v>624</v>
      </c>
      <c r="E415" s="84" t="s">
        <v>734</v>
      </c>
      <c r="F415" s="84" t="s">
        <v>2103</v>
      </c>
      <c r="G415" s="92">
        <v>44343</v>
      </c>
      <c r="H415" s="84" t="s">
        <v>627</v>
      </c>
      <c r="I415" s="84" t="s">
        <v>736</v>
      </c>
      <c r="J415" s="84" t="s">
        <v>629</v>
      </c>
      <c r="K415" s="84">
        <v>2392</v>
      </c>
      <c r="L415" s="84" t="s">
        <v>366</v>
      </c>
      <c r="M415" s="92">
        <v>44348</v>
      </c>
      <c r="N415" s="84" t="s">
        <v>2104</v>
      </c>
      <c r="O415" s="84" t="s">
        <v>738</v>
      </c>
      <c r="P415" s="84" t="s">
        <v>793</v>
      </c>
      <c r="Q415" s="84" t="s">
        <v>2105</v>
      </c>
      <c r="R415" s="84" t="s">
        <v>2106</v>
      </c>
      <c r="S415" s="84" t="s">
        <v>371</v>
      </c>
      <c r="T415" s="84">
        <v>1</v>
      </c>
      <c r="U415" s="90">
        <v>43961.120000000003</v>
      </c>
      <c r="V415" s="84">
        <v>6731.8600000000006</v>
      </c>
      <c r="W415" s="84">
        <v>37229.26</v>
      </c>
      <c r="X415" s="91" t="s">
        <v>2102</v>
      </c>
      <c r="Y415" s="89">
        <f t="shared" si="30"/>
        <v>43961.120000000003</v>
      </c>
      <c r="Z415" s="84">
        <f t="shared" si="31"/>
        <v>2021</v>
      </c>
      <c r="AA415" s="92">
        <f t="shared" si="32"/>
        <v>44348</v>
      </c>
      <c r="AB415" s="89">
        <f t="shared" si="33"/>
        <v>43961.120000000003</v>
      </c>
      <c r="AC415" s="84" t="str">
        <f t="shared" si="34"/>
        <v>39201</v>
      </c>
    </row>
    <row r="416" spans="1:29" x14ac:dyDescent="0.15">
      <c r="A416" s="84" t="s">
        <v>823</v>
      </c>
      <c r="B416" s="84">
        <v>494740005</v>
      </c>
      <c r="C416" s="84" t="s">
        <v>463</v>
      </c>
      <c r="D416" s="84" t="s">
        <v>464</v>
      </c>
      <c r="E416" s="84" t="s">
        <v>465</v>
      </c>
      <c r="F416" s="84" t="s">
        <v>824</v>
      </c>
      <c r="G416" s="92">
        <v>44201</v>
      </c>
      <c r="H416" s="84" t="s">
        <v>467</v>
      </c>
      <c r="I416" s="84" t="s">
        <v>468</v>
      </c>
      <c r="J416" s="84" t="s">
        <v>469</v>
      </c>
      <c r="K416" s="84">
        <v>2392</v>
      </c>
      <c r="L416" s="84" t="s">
        <v>366</v>
      </c>
      <c r="M416" s="92">
        <v>44197</v>
      </c>
      <c r="N416" s="84" t="s">
        <v>825</v>
      </c>
      <c r="O416" s="84" t="s">
        <v>471</v>
      </c>
      <c r="P416" s="84" t="s">
        <v>793</v>
      </c>
      <c r="Q416" s="84" t="s">
        <v>826</v>
      </c>
      <c r="R416" s="84" t="s">
        <v>827</v>
      </c>
      <c r="S416" s="84" t="s">
        <v>371</v>
      </c>
      <c r="T416" s="84">
        <v>1</v>
      </c>
      <c r="U416" s="90">
        <v>44157.590000000004</v>
      </c>
      <c r="V416" s="84">
        <v>7419.3</v>
      </c>
      <c r="W416" s="84">
        <v>36738.29</v>
      </c>
      <c r="X416" s="91" t="s">
        <v>823</v>
      </c>
      <c r="Y416" s="89">
        <f t="shared" si="30"/>
        <v>44157.590000000004</v>
      </c>
      <c r="Z416" s="84">
        <f t="shared" si="31"/>
        <v>2021</v>
      </c>
      <c r="AA416" s="92">
        <f t="shared" si="32"/>
        <v>44197</v>
      </c>
      <c r="AB416" s="89">
        <f t="shared" si="33"/>
        <v>44157.590000000004</v>
      </c>
      <c r="AC416" s="84" t="str">
        <f t="shared" si="34"/>
        <v>39202</v>
      </c>
    </row>
    <row r="417" spans="1:29" x14ac:dyDescent="0.15">
      <c r="A417" s="84" t="s">
        <v>3127</v>
      </c>
      <c r="B417" s="84">
        <v>311688550</v>
      </c>
      <c r="C417" s="84" t="s">
        <v>705</v>
      </c>
      <c r="D417" s="84" t="s">
        <v>443</v>
      </c>
      <c r="E417" s="84" t="s">
        <v>706</v>
      </c>
      <c r="F417" s="84" t="s">
        <v>3128</v>
      </c>
      <c r="G417" s="92">
        <v>43533</v>
      </c>
      <c r="H417" s="84" t="s">
        <v>446</v>
      </c>
      <c r="I417" s="84" t="s">
        <v>708</v>
      </c>
      <c r="J417" s="84" t="s">
        <v>448</v>
      </c>
      <c r="K417" s="84">
        <v>2392</v>
      </c>
      <c r="L417" s="84" t="s">
        <v>366</v>
      </c>
      <c r="M417" s="92">
        <v>43525</v>
      </c>
      <c r="N417" s="84" t="s">
        <v>3129</v>
      </c>
      <c r="O417" s="84" t="s">
        <v>710</v>
      </c>
      <c r="P417" s="84" t="s">
        <v>730</v>
      </c>
      <c r="Q417" s="84" t="s">
        <v>3130</v>
      </c>
      <c r="R417" s="84" t="s">
        <v>3131</v>
      </c>
      <c r="S417" s="84" t="s">
        <v>371</v>
      </c>
      <c r="T417" s="84">
        <v>1</v>
      </c>
      <c r="U417" s="90">
        <v>44167.89</v>
      </c>
      <c r="V417" s="84">
        <v>11858.86</v>
      </c>
      <c r="W417" s="84">
        <v>32309.030000000002</v>
      </c>
      <c r="X417" s="91" t="s">
        <v>3127</v>
      </c>
      <c r="Y417" s="89">
        <f t="shared" si="30"/>
        <v>44167.89</v>
      </c>
      <c r="Z417" s="84">
        <f t="shared" si="31"/>
        <v>2019</v>
      </c>
      <c r="AA417" s="92">
        <f t="shared" si="32"/>
        <v>43525</v>
      </c>
      <c r="AB417" s="89">
        <f t="shared" si="33"/>
        <v>44167.89</v>
      </c>
      <c r="AC417" s="84" t="str">
        <f t="shared" si="34"/>
        <v>39202</v>
      </c>
    </row>
    <row r="418" spans="1:29" x14ac:dyDescent="0.15">
      <c r="A418" s="84" t="s">
        <v>3210</v>
      </c>
      <c r="B418" s="84">
        <v>342598848</v>
      </c>
      <c r="C418" s="84" t="s">
        <v>511</v>
      </c>
      <c r="D418" s="84" t="s">
        <v>512</v>
      </c>
      <c r="E418" s="84" t="s">
        <v>513</v>
      </c>
      <c r="F418" s="84" t="s">
        <v>1109</v>
      </c>
      <c r="G418" s="92">
        <v>43853</v>
      </c>
      <c r="H418" s="84" t="s">
        <v>515</v>
      </c>
      <c r="I418" s="84" t="s">
        <v>516</v>
      </c>
      <c r="J418" s="84" t="s">
        <v>517</v>
      </c>
      <c r="K418" s="84">
        <v>2392</v>
      </c>
      <c r="L418" s="84" t="s">
        <v>366</v>
      </c>
      <c r="M418" s="92">
        <v>43831</v>
      </c>
      <c r="N418" s="84" t="s">
        <v>3211</v>
      </c>
      <c r="O418" s="84" t="s">
        <v>518</v>
      </c>
      <c r="P418" s="84" t="s">
        <v>770</v>
      </c>
      <c r="Q418" s="84" t="s">
        <v>3212</v>
      </c>
      <c r="R418" s="84" t="s">
        <v>3213</v>
      </c>
      <c r="S418" s="84" t="s">
        <v>371</v>
      </c>
      <c r="T418" s="84">
        <v>0</v>
      </c>
      <c r="U418" s="90">
        <v>44187.4</v>
      </c>
      <c r="V418" s="84">
        <v>14235.16</v>
      </c>
      <c r="W418" s="84">
        <v>29952.240000000002</v>
      </c>
      <c r="X418" s="91" t="s">
        <v>3210</v>
      </c>
      <c r="Y418" s="89">
        <f t="shared" si="30"/>
        <v>44187.4</v>
      </c>
      <c r="Z418" s="84">
        <f t="shared" si="31"/>
        <v>2020</v>
      </c>
      <c r="AA418" s="92">
        <f t="shared" si="32"/>
        <v>43831</v>
      </c>
      <c r="AB418" s="89">
        <f t="shared" si="33"/>
        <v>44187.4</v>
      </c>
      <c r="AC418" s="84" t="str">
        <f t="shared" si="34"/>
        <v>39202</v>
      </c>
    </row>
    <row r="419" spans="1:29" x14ac:dyDescent="0.15">
      <c r="A419" s="84" t="s">
        <v>900</v>
      </c>
      <c r="B419" s="84">
        <v>747694662</v>
      </c>
      <c r="C419" s="84" t="s">
        <v>422</v>
      </c>
      <c r="D419" s="84" t="s">
        <v>423</v>
      </c>
      <c r="E419" s="84" t="s">
        <v>671</v>
      </c>
      <c r="F419" s="84" t="s">
        <v>901</v>
      </c>
      <c r="G419" s="92">
        <v>44851</v>
      </c>
      <c r="H419" s="84" t="s">
        <v>425</v>
      </c>
      <c r="I419" s="84" t="s">
        <v>672</v>
      </c>
      <c r="J419" s="84" t="s">
        <v>427</v>
      </c>
      <c r="K419" s="84">
        <v>2392</v>
      </c>
      <c r="L419" s="84" t="s">
        <v>810</v>
      </c>
      <c r="M419" s="92">
        <v>44866</v>
      </c>
      <c r="O419" s="84" t="s">
        <v>674</v>
      </c>
      <c r="P419" s="84" t="s">
        <v>811</v>
      </c>
      <c r="Q419" s="84" t="s">
        <v>901</v>
      </c>
      <c r="R419" s="84" t="s">
        <v>902</v>
      </c>
      <c r="S419" s="84" t="s">
        <v>371</v>
      </c>
      <c r="T419" s="84">
        <v>2</v>
      </c>
      <c r="U419" s="90">
        <v>44544.46</v>
      </c>
      <c r="V419" s="84">
        <v>2037.63</v>
      </c>
      <c r="W419" s="84">
        <v>42506.83</v>
      </c>
      <c r="X419" s="91" t="s">
        <v>900</v>
      </c>
      <c r="Y419" s="89">
        <f t="shared" si="30"/>
        <v>44544.46</v>
      </c>
      <c r="Z419" s="84">
        <f t="shared" si="31"/>
        <v>2022</v>
      </c>
      <c r="AA419" s="92">
        <f t="shared" si="32"/>
        <v>44866</v>
      </c>
      <c r="AB419" s="89">
        <f t="shared" si="33"/>
        <v>44544.46</v>
      </c>
      <c r="AC419" s="84" t="str">
        <f t="shared" si="34"/>
        <v>39202</v>
      </c>
    </row>
    <row r="420" spans="1:29" x14ac:dyDescent="0.15">
      <c r="A420" s="84" t="s">
        <v>3205</v>
      </c>
      <c r="B420" s="84">
        <v>565261616</v>
      </c>
      <c r="C420" s="84" t="s">
        <v>422</v>
      </c>
      <c r="D420" s="84" t="s">
        <v>423</v>
      </c>
      <c r="E420" s="84" t="s">
        <v>521</v>
      </c>
      <c r="F420" s="84" t="s">
        <v>3206</v>
      </c>
      <c r="G420" s="92">
        <v>44386</v>
      </c>
      <c r="H420" s="84" t="s">
        <v>425</v>
      </c>
      <c r="I420" s="84" t="s">
        <v>523</v>
      </c>
      <c r="J420" s="84" t="s">
        <v>427</v>
      </c>
      <c r="K420" s="84">
        <v>2392</v>
      </c>
      <c r="L420" s="84" t="s">
        <v>366</v>
      </c>
      <c r="M420" s="92">
        <v>44378</v>
      </c>
      <c r="N420" s="84" t="s">
        <v>3207</v>
      </c>
      <c r="O420" s="84" t="s">
        <v>524</v>
      </c>
      <c r="P420" s="84" t="s">
        <v>793</v>
      </c>
      <c r="Q420" s="84" t="s">
        <v>3208</v>
      </c>
      <c r="R420" s="84" t="s">
        <v>3209</v>
      </c>
      <c r="S420" s="84" t="s">
        <v>371</v>
      </c>
      <c r="T420" s="84">
        <v>1</v>
      </c>
      <c r="U420" s="90">
        <v>44656.450000000004</v>
      </c>
      <c r="V420" s="84">
        <v>6648.6500000000005</v>
      </c>
      <c r="W420" s="84">
        <v>38007.800000000003</v>
      </c>
      <c r="X420" s="91" t="s">
        <v>3205</v>
      </c>
      <c r="Y420" s="89">
        <f t="shared" si="30"/>
        <v>44656.450000000004</v>
      </c>
      <c r="Z420" s="84">
        <f t="shared" si="31"/>
        <v>2021</v>
      </c>
      <c r="AA420" s="92">
        <f t="shared" si="32"/>
        <v>44378</v>
      </c>
      <c r="AB420" s="89">
        <f t="shared" si="33"/>
        <v>44656.450000000004</v>
      </c>
      <c r="AC420" s="84" t="str">
        <f t="shared" si="34"/>
        <v>39201</v>
      </c>
    </row>
    <row r="421" spans="1:29" x14ac:dyDescent="0.15">
      <c r="A421" s="84" t="s">
        <v>1070</v>
      </c>
      <c r="B421" s="84">
        <v>59353602</v>
      </c>
      <c r="C421" s="84" t="s">
        <v>881</v>
      </c>
      <c r="D421" s="84" t="s">
        <v>882</v>
      </c>
      <c r="E421" s="84" t="s">
        <v>883</v>
      </c>
      <c r="F421" s="84" t="s">
        <v>1071</v>
      </c>
      <c r="G421" s="92">
        <v>41974</v>
      </c>
      <c r="H421" s="84" t="s">
        <v>885</v>
      </c>
      <c r="I421" s="84" t="s">
        <v>886</v>
      </c>
      <c r="J421" s="84" t="s">
        <v>887</v>
      </c>
      <c r="K421" s="84">
        <v>2392</v>
      </c>
      <c r="L421" s="84" t="s">
        <v>366</v>
      </c>
      <c r="M421" s="92">
        <v>41974</v>
      </c>
      <c r="N421" s="84" t="s">
        <v>1072</v>
      </c>
      <c r="O421" s="84" t="s">
        <v>889</v>
      </c>
      <c r="P421" s="84" t="s">
        <v>555</v>
      </c>
      <c r="Q421" s="84" t="s">
        <v>1073</v>
      </c>
      <c r="R421" s="84" t="s">
        <v>1074</v>
      </c>
      <c r="S421" s="84" t="s">
        <v>371</v>
      </c>
      <c r="T421" s="84">
        <v>1</v>
      </c>
      <c r="U421" s="90">
        <v>44789.270000000004</v>
      </c>
      <c r="V421" s="84">
        <v>39862.450000000004</v>
      </c>
      <c r="W421" s="84">
        <v>4926.82</v>
      </c>
      <c r="X421" s="91" t="s">
        <v>1070</v>
      </c>
      <c r="Y421" s="89">
        <f t="shared" si="30"/>
        <v>44789.270000000004</v>
      </c>
      <c r="Z421" s="84">
        <f t="shared" si="31"/>
        <v>2014</v>
      </c>
      <c r="AA421" s="92">
        <f t="shared" si="32"/>
        <v>41974</v>
      </c>
      <c r="AB421" s="89">
        <f t="shared" si="33"/>
        <v>44789.270000000004</v>
      </c>
      <c r="AC421" s="84" t="str">
        <f t="shared" si="34"/>
        <v>39202</v>
      </c>
    </row>
    <row r="422" spans="1:29" x14ac:dyDescent="0.15">
      <c r="A422" s="84" t="s">
        <v>2888</v>
      </c>
      <c r="B422" s="84">
        <v>565261611</v>
      </c>
      <c r="C422" s="84" t="s">
        <v>422</v>
      </c>
      <c r="D422" s="84" t="s">
        <v>423</v>
      </c>
      <c r="E422" s="84" t="s">
        <v>671</v>
      </c>
      <c r="F422" s="84" t="s">
        <v>2889</v>
      </c>
      <c r="G422" s="92">
        <v>44386</v>
      </c>
      <c r="H422" s="84" t="s">
        <v>425</v>
      </c>
      <c r="I422" s="84" t="s">
        <v>672</v>
      </c>
      <c r="J422" s="84" t="s">
        <v>427</v>
      </c>
      <c r="K422" s="84">
        <v>2392</v>
      </c>
      <c r="L422" s="84" t="s">
        <v>366</v>
      </c>
      <c r="M422" s="92">
        <v>44378</v>
      </c>
      <c r="N422" s="84" t="s">
        <v>2890</v>
      </c>
      <c r="O422" s="84" t="s">
        <v>674</v>
      </c>
      <c r="P422" s="84" t="s">
        <v>793</v>
      </c>
      <c r="Q422" s="84" t="s">
        <v>2891</v>
      </c>
      <c r="R422" s="84" t="s">
        <v>2892</v>
      </c>
      <c r="S422" s="84" t="s">
        <v>371</v>
      </c>
      <c r="T422" s="84">
        <v>1</v>
      </c>
      <c r="U422" s="90">
        <v>44915.23</v>
      </c>
      <c r="V422" s="84">
        <v>6440.5</v>
      </c>
      <c r="W422" s="84">
        <v>38474.730000000003</v>
      </c>
      <c r="X422" s="91" t="s">
        <v>2888</v>
      </c>
      <c r="Y422" s="89">
        <f t="shared" si="30"/>
        <v>44915.23</v>
      </c>
      <c r="Z422" s="84">
        <f t="shared" si="31"/>
        <v>2021</v>
      </c>
      <c r="AA422" s="92">
        <f t="shared" si="32"/>
        <v>44378</v>
      </c>
      <c r="AB422" s="89">
        <f t="shared" si="33"/>
        <v>44915.23</v>
      </c>
      <c r="AC422" s="84" t="str">
        <f t="shared" si="34"/>
        <v>39202</v>
      </c>
    </row>
    <row r="423" spans="1:29" x14ac:dyDescent="0.15">
      <c r="A423" s="84" t="s">
        <v>2035</v>
      </c>
      <c r="B423" s="84">
        <v>386527823</v>
      </c>
      <c r="C423" s="84" t="s">
        <v>881</v>
      </c>
      <c r="D423" s="84" t="s">
        <v>882</v>
      </c>
      <c r="E423" s="84" t="s">
        <v>883</v>
      </c>
      <c r="F423" s="84" t="s">
        <v>2036</v>
      </c>
      <c r="G423" s="92">
        <v>44032</v>
      </c>
      <c r="H423" s="84" t="s">
        <v>885</v>
      </c>
      <c r="I423" s="84" t="s">
        <v>886</v>
      </c>
      <c r="J423" s="84" t="s">
        <v>887</v>
      </c>
      <c r="K423" s="84">
        <v>2392</v>
      </c>
      <c r="L423" s="84" t="s">
        <v>366</v>
      </c>
      <c r="M423" s="92">
        <v>44013</v>
      </c>
      <c r="N423" s="84" t="s">
        <v>2037</v>
      </c>
      <c r="O423" s="84" t="s">
        <v>889</v>
      </c>
      <c r="P423" s="84" t="s">
        <v>770</v>
      </c>
      <c r="Q423" s="84" t="s">
        <v>2038</v>
      </c>
      <c r="R423" s="84" t="s">
        <v>2039</v>
      </c>
      <c r="S423" s="84" t="s">
        <v>371</v>
      </c>
      <c r="T423" s="84">
        <v>1</v>
      </c>
      <c r="U423" s="90">
        <v>45156.76</v>
      </c>
      <c r="V423" s="84">
        <v>35034.39</v>
      </c>
      <c r="W423" s="84">
        <v>10122.370000000001</v>
      </c>
      <c r="X423" s="91" t="s">
        <v>2035</v>
      </c>
      <c r="Y423" s="89">
        <f t="shared" si="30"/>
        <v>45156.76</v>
      </c>
      <c r="Z423" s="84">
        <f t="shared" si="31"/>
        <v>2020</v>
      </c>
      <c r="AA423" s="92">
        <f t="shared" si="32"/>
        <v>44013</v>
      </c>
      <c r="AB423" s="89">
        <f t="shared" si="33"/>
        <v>45156.76</v>
      </c>
      <c r="AC423" s="84" t="str">
        <f t="shared" si="34"/>
        <v>39202</v>
      </c>
    </row>
    <row r="424" spans="1:29" x14ac:dyDescent="0.15">
      <c r="A424" s="84" t="s">
        <v>3509</v>
      </c>
      <c r="B424" s="84">
        <v>311688627</v>
      </c>
      <c r="C424" s="84" t="s">
        <v>442</v>
      </c>
      <c r="D424" s="84" t="s">
        <v>443</v>
      </c>
      <c r="E424" s="84" t="s">
        <v>765</v>
      </c>
      <c r="F424" s="84" t="s">
        <v>3510</v>
      </c>
      <c r="G424" s="92">
        <v>43543</v>
      </c>
      <c r="H424" s="84" t="s">
        <v>446</v>
      </c>
      <c r="I424" s="84" t="s">
        <v>767</v>
      </c>
      <c r="J424" s="84" t="s">
        <v>448</v>
      </c>
      <c r="K424" s="84">
        <v>2392</v>
      </c>
      <c r="L424" s="84" t="s">
        <v>366</v>
      </c>
      <c r="M424" s="92">
        <v>43556</v>
      </c>
      <c r="N424" s="84" t="s">
        <v>3511</v>
      </c>
      <c r="O424" s="84" t="s">
        <v>769</v>
      </c>
      <c r="P424" s="84" t="s">
        <v>730</v>
      </c>
      <c r="Q424" s="84" t="s">
        <v>3512</v>
      </c>
      <c r="R424" s="84" t="s">
        <v>3513</v>
      </c>
      <c r="S424" s="84" t="s">
        <v>371</v>
      </c>
      <c r="T424" s="84">
        <v>1</v>
      </c>
      <c r="U424" s="90">
        <v>45240.57</v>
      </c>
      <c r="V424" s="84">
        <v>10151.14</v>
      </c>
      <c r="W424" s="84">
        <v>35089.43</v>
      </c>
      <c r="X424" s="91" t="s">
        <v>3509</v>
      </c>
      <c r="Y424" s="89">
        <f t="shared" si="30"/>
        <v>45240.57</v>
      </c>
      <c r="Z424" s="84">
        <f t="shared" si="31"/>
        <v>2019</v>
      </c>
      <c r="AA424" s="92">
        <f t="shared" si="32"/>
        <v>43556</v>
      </c>
      <c r="AB424" s="89">
        <f t="shared" si="33"/>
        <v>45240.57</v>
      </c>
      <c r="AC424" s="84" t="str">
        <f t="shared" si="34"/>
        <v>39205</v>
      </c>
    </row>
    <row r="425" spans="1:29" x14ac:dyDescent="0.15">
      <c r="A425" s="84" t="s">
        <v>1595</v>
      </c>
      <c r="B425" s="84">
        <v>397244043</v>
      </c>
      <c r="C425" s="84" t="s">
        <v>834</v>
      </c>
      <c r="D425" s="84" t="s">
        <v>443</v>
      </c>
      <c r="E425" s="84" t="s">
        <v>564</v>
      </c>
      <c r="F425" s="84" t="s">
        <v>1596</v>
      </c>
      <c r="G425" s="92">
        <v>44013</v>
      </c>
      <c r="H425" s="84" t="s">
        <v>836</v>
      </c>
      <c r="I425" s="84" t="s">
        <v>567</v>
      </c>
      <c r="J425" s="84" t="s">
        <v>448</v>
      </c>
      <c r="K425" s="84">
        <v>2392</v>
      </c>
      <c r="L425" s="84" t="s">
        <v>810</v>
      </c>
      <c r="M425" s="92">
        <v>44197</v>
      </c>
      <c r="O425" s="84" t="s">
        <v>569</v>
      </c>
      <c r="P425" s="84" t="s">
        <v>770</v>
      </c>
      <c r="Q425" s="84" t="s">
        <v>1596</v>
      </c>
      <c r="R425" s="84" t="s">
        <v>1597</v>
      </c>
      <c r="S425" s="84" t="s">
        <v>371</v>
      </c>
      <c r="T425" s="84">
        <v>8</v>
      </c>
      <c r="U425" s="90">
        <v>45265.57</v>
      </c>
      <c r="V425" s="84">
        <v>3503.35</v>
      </c>
      <c r="W425" s="84">
        <v>41762.22</v>
      </c>
      <c r="X425" s="91" t="s">
        <v>1595</v>
      </c>
      <c r="Y425" s="89">
        <f t="shared" si="30"/>
        <v>45265.57</v>
      </c>
      <c r="Z425" s="84">
        <f t="shared" si="31"/>
        <v>2021</v>
      </c>
      <c r="AA425" s="92">
        <f t="shared" si="32"/>
        <v>44197</v>
      </c>
      <c r="AB425" s="89">
        <f t="shared" si="33"/>
        <v>45265.57</v>
      </c>
      <c r="AC425" s="84" t="str">
        <f t="shared" si="34"/>
        <v>39204</v>
      </c>
    </row>
    <row r="426" spans="1:29" x14ac:dyDescent="0.15">
      <c r="A426" s="84" t="s">
        <v>1856</v>
      </c>
      <c r="B426" s="84">
        <v>106509289</v>
      </c>
      <c r="C426" s="84" t="s">
        <v>454</v>
      </c>
      <c r="D426" s="84" t="s">
        <v>374</v>
      </c>
      <c r="E426" s="84" t="s">
        <v>455</v>
      </c>
      <c r="F426" s="84" t="s">
        <v>558</v>
      </c>
      <c r="G426" s="92">
        <v>42320</v>
      </c>
      <c r="H426" s="84" t="s">
        <v>457</v>
      </c>
      <c r="I426" s="84" t="s">
        <v>458</v>
      </c>
      <c r="J426" s="84" t="s">
        <v>379</v>
      </c>
      <c r="K426" s="84">
        <v>2392</v>
      </c>
      <c r="L426" s="84" t="s">
        <v>366</v>
      </c>
      <c r="M426" s="92">
        <v>42309</v>
      </c>
      <c r="N426" s="84" t="s">
        <v>1857</v>
      </c>
      <c r="O426" s="84" t="s">
        <v>459</v>
      </c>
      <c r="P426" s="84" t="s">
        <v>575</v>
      </c>
      <c r="Q426" s="84" t="s">
        <v>1858</v>
      </c>
      <c r="R426" s="84" t="s">
        <v>1859</v>
      </c>
      <c r="S426" s="84" t="s">
        <v>371</v>
      </c>
      <c r="T426" s="84">
        <v>1</v>
      </c>
      <c r="U426" s="90">
        <v>45277.54</v>
      </c>
      <c r="V426" s="84">
        <v>38730.89</v>
      </c>
      <c r="W426" s="84">
        <v>6546.6500000000005</v>
      </c>
      <c r="X426" s="91" t="s">
        <v>1856</v>
      </c>
      <c r="Y426" s="89">
        <f t="shared" si="30"/>
        <v>45277.54</v>
      </c>
      <c r="Z426" s="84">
        <f t="shared" si="31"/>
        <v>2015</v>
      </c>
      <c r="AA426" s="92">
        <f t="shared" si="32"/>
        <v>42309</v>
      </c>
      <c r="AB426" s="89">
        <f t="shared" si="33"/>
        <v>45277.54</v>
      </c>
      <c r="AC426" s="84" t="str">
        <f t="shared" si="34"/>
        <v>39202</v>
      </c>
    </row>
    <row r="427" spans="1:29" x14ac:dyDescent="0.15">
      <c r="A427" s="84" t="s">
        <v>3417</v>
      </c>
      <c r="B427" s="84">
        <v>114751848</v>
      </c>
      <c r="C427" s="84" t="s">
        <v>359</v>
      </c>
      <c r="D427" s="84" t="s">
        <v>360</v>
      </c>
      <c r="E427" s="84" t="s">
        <v>361</v>
      </c>
      <c r="F427" s="84" t="s">
        <v>3418</v>
      </c>
      <c r="G427" s="92">
        <v>42059</v>
      </c>
      <c r="H427" s="84" t="s">
        <v>363</v>
      </c>
      <c r="I427" s="84" t="s">
        <v>364</v>
      </c>
      <c r="J427" s="84" t="s">
        <v>365</v>
      </c>
      <c r="K427" s="84">
        <v>2392</v>
      </c>
      <c r="L427" s="84" t="s">
        <v>366</v>
      </c>
      <c r="M427" s="92">
        <v>42248</v>
      </c>
      <c r="N427" s="84" t="s">
        <v>3419</v>
      </c>
      <c r="O427" s="84" t="s">
        <v>368</v>
      </c>
      <c r="P427" s="84" t="s">
        <v>575</v>
      </c>
      <c r="Q427" s="84" t="s">
        <v>3420</v>
      </c>
      <c r="R427" s="84" t="s">
        <v>3421</v>
      </c>
      <c r="S427" s="84" t="s">
        <v>371</v>
      </c>
      <c r="T427" s="84">
        <v>1</v>
      </c>
      <c r="U427" s="90">
        <v>45320.53</v>
      </c>
      <c r="V427" s="84">
        <v>39295.67</v>
      </c>
      <c r="W427" s="84">
        <v>6024.86</v>
      </c>
      <c r="X427" s="91" t="s">
        <v>3417</v>
      </c>
      <c r="Y427" s="89">
        <f t="shared" si="30"/>
        <v>45320.53</v>
      </c>
      <c r="Z427" s="84">
        <f t="shared" si="31"/>
        <v>2015</v>
      </c>
      <c r="AA427" s="92">
        <f t="shared" si="32"/>
        <v>42248</v>
      </c>
      <c r="AB427" s="89">
        <f t="shared" si="33"/>
        <v>45320.53</v>
      </c>
      <c r="AC427" s="84" t="str">
        <f t="shared" si="34"/>
        <v>39202</v>
      </c>
    </row>
    <row r="428" spans="1:29" x14ac:dyDescent="0.15">
      <c r="A428" s="84" t="s">
        <v>1499</v>
      </c>
      <c r="B428" s="84">
        <v>165126897</v>
      </c>
      <c r="C428" s="84" t="s">
        <v>475</v>
      </c>
      <c r="D428" s="84" t="s">
        <v>476</v>
      </c>
      <c r="E428" s="84" t="s">
        <v>499</v>
      </c>
      <c r="F428" s="84" t="s">
        <v>558</v>
      </c>
      <c r="G428" s="92">
        <v>42744</v>
      </c>
      <c r="H428" s="84" t="s">
        <v>478</v>
      </c>
      <c r="I428" s="84" t="s">
        <v>501</v>
      </c>
      <c r="J428" s="84" t="s">
        <v>480</v>
      </c>
      <c r="K428" s="84">
        <v>2392</v>
      </c>
      <c r="L428" s="84" t="s">
        <v>366</v>
      </c>
      <c r="M428" s="92">
        <v>42736</v>
      </c>
      <c r="N428" s="84" t="s">
        <v>1500</v>
      </c>
      <c r="O428" s="84" t="s">
        <v>502</v>
      </c>
      <c r="P428" s="84" t="s">
        <v>663</v>
      </c>
      <c r="Q428" s="84" t="s">
        <v>1501</v>
      </c>
      <c r="R428" s="84" t="s">
        <v>1502</v>
      </c>
      <c r="S428" s="84" t="s">
        <v>371</v>
      </c>
      <c r="T428" s="84">
        <v>1</v>
      </c>
      <c r="U428" s="90">
        <v>45436.98</v>
      </c>
      <c r="V428" s="84">
        <v>24608.83</v>
      </c>
      <c r="W428" s="84">
        <v>20828.150000000001</v>
      </c>
      <c r="X428" s="91" t="s">
        <v>1499</v>
      </c>
      <c r="Y428" s="89">
        <f t="shared" si="30"/>
        <v>45436.98</v>
      </c>
      <c r="Z428" s="84">
        <f t="shared" si="31"/>
        <v>2017</v>
      </c>
      <c r="AA428" s="92">
        <f t="shared" si="32"/>
        <v>42736</v>
      </c>
      <c r="AB428" s="89">
        <f t="shared" si="33"/>
        <v>45436.98</v>
      </c>
      <c r="AC428" s="84" t="str">
        <f t="shared" si="34"/>
        <v>39202</v>
      </c>
    </row>
    <row r="429" spans="1:29" x14ac:dyDescent="0.15">
      <c r="A429" s="84" t="s">
        <v>2280</v>
      </c>
      <c r="B429" s="84">
        <v>114642743</v>
      </c>
      <c r="C429" s="84" t="s">
        <v>410</v>
      </c>
      <c r="D429" s="84" t="s">
        <v>411</v>
      </c>
      <c r="E429" s="84" t="s">
        <v>689</v>
      </c>
      <c r="F429" s="84" t="s">
        <v>558</v>
      </c>
      <c r="G429" s="92">
        <v>42241</v>
      </c>
      <c r="H429" s="84" t="s">
        <v>413</v>
      </c>
      <c r="I429" s="84" t="s">
        <v>691</v>
      </c>
      <c r="J429" s="84" t="s">
        <v>415</v>
      </c>
      <c r="K429" s="84">
        <v>2392</v>
      </c>
      <c r="L429" s="84" t="s">
        <v>366</v>
      </c>
      <c r="M429" s="92">
        <v>42217</v>
      </c>
      <c r="N429" s="84" t="s">
        <v>2281</v>
      </c>
      <c r="O429" s="84" t="s">
        <v>693</v>
      </c>
      <c r="P429" s="84" t="s">
        <v>575</v>
      </c>
      <c r="Q429" s="84" t="s">
        <v>2282</v>
      </c>
      <c r="R429" s="84" t="s">
        <v>2283</v>
      </c>
      <c r="S429" s="84" t="s">
        <v>371</v>
      </c>
      <c r="T429" s="84">
        <v>1</v>
      </c>
      <c r="U429" s="90">
        <v>45584.36</v>
      </c>
      <c r="V429" s="84">
        <v>36172.83</v>
      </c>
      <c r="W429" s="84">
        <v>9411.5300000000007</v>
      </c>
      <c r="X429" s="91" t="s">
        <v>2280</v>
      </c>
      <c r="Y429" s="89">
        <f t="shared" si="30"/>
        <v>45584.36</v>
      </c>
      <c r="Z429" s="84">
        <f t="shared" si="31"/>
        <v>2015</v>
      </c>
      <c r="AA429" s="92">
        <f t="shared" si="32"/>
        <v>42217</v>
      </c>
      <c r="AB429" s="89">
        <f t="shared" si="33"/>
        <v>45584.36</v>
      </c>
      <c r="AC429" s="84" t="str">
        <f t="shared" si="34"/>
        <v>39202</v>
      </c>
    </row>
    <row r="430" spans="1:29" x14ac:dyDescent="0.15">
      <c r="A430" s="84" t="s">
        <v>2094</v>
      </c>
      <c r="B430" s="84">
        <v>728111373</v>
      </c>
      <c r="C430" s="84" t="s">
        <v>399</v>
      </c>
      <c r="D430" s="84" t="s">
        <v>387</v>
      </c>
      <c r="E430" s="84" t="s">
        <v>388</v>
      </c>
      <c r="F430" s="84" t="s">
        <v>2095</v>
      </c>
      <c r="G430" s="92">
        <v>44819</v>
      </c>
      <c r="H430" s="84" t="s">
        <v>402</v>
      </c>
      <c r="I430" s="84" t="s">
        <v>391</v>
      </c>
      <c r="J430" s="84" t="s">
        <v>392</v>
      </c>
      <c r="K430" s="84">
        <v>2392</v>
      </c>
      <c r="L430" s="84" t="s">
        <v>810</v>
      </c>
      <c r="M430" s="92">
        <v>44805</v>
      </c>
      <c r="O430" s="84" t="s">
        <v>394</v>
      </c>
      <c r="P430" s="84" t="s">
        <v>811</v>
      </c>
      <c r="Q430" s="84" t="s">
        <v>2095</v>
      </c>
      <c r="R430" s="84" t="s">
        <v>2096</v>
      </c>
      <c r="S430" s="84" t="s">
        <v>371</v>
      </c>
      <c r="T430" s="84">
        <v>0</v>
      </c>
      <c r="U430" s="90">
        <v>45598.46</v>
      </c>
      <c r="V430" s="84">
        <v>2819.8</v>
      </c>
      <c r="W430" s="84">
        <v>42778.66</v>
      </c>
      <c r="X430" s="91" t="s">
        <v>2094</v>
      </c>
      <c r="Y430" s="89">
        <f t="shared" si="30"/>
        <v>45598.46</v>
      </c>
      <c r="Z430" s="84">
        <f t="shared" si="31"/>
        <v>2022</v>
      </c>
      <c r="AA430" s="92">
        <f t="shared" si="32"/>
        <v>44805</v>
      </c>
      <c r="AB430" s="89">
        <f t="shared" si="33"/>
        <v>45598.46</v>
      </c>
      <c r="AC430" s="84" t="str">
        <f t="shared" si="34"/>
        <v>39201</v>
      </c>
    </row>
    <row r="431" spans="1:29" x14ac:dyDescent="0.15">
      <c r="A431" s="84" t="s">
        <v>1879</v>
      </c>
      <c r="B431" s="84">
        <v>122669053</v>
      </c>
      <c r="C431" s="84" t="s">
        <v>475</v>
      </c>
      <c r="D431" s="84" t="s">
        <v>476</v>
      </c>
      <c r="E431" s="84" t="s">
        <v>499</v>
      </c>
      <c r="F431" s="84" t="s">
        <v>1880</v>
      </c>
      <c r="G431" s="92">
        <v>42410</v>
      </c>
      <c r="H431" s="84" t="s">
        <v>478</v>
      </c>
      <c r="I431" s="84" t="s">
        <v>501</v>
      </c>
      <c r="J431" s="84" t="s">
        <v>480</v>
      </c>
      <c r="K431" s="84">
        <v>2392</v>
      </c>
      <c r="L431" s="84" t="s">
        <v>366</v>
      </c>
      <c r="M431" s="92">
        <v>42430</v>
      </c>
      <c r="N431" s="84" t="s">
        <v>1881</v>
      </c>
      <c r="O431" s="84" t="s">
        <v>502</v>
      </c>
      <c r="P431" s="84" t="s">
        <v>612</v>
      </c>
      <c r="Q431" s="84" t="s">
        <v>1880</v>
      </c>
      <c r="R431" s="84" t="s">
        <v>1882</v>
      </c>
      <c r="S431" s="84" t="s">
        <v>371</v>
      </c>
      <c r="T431" s="84">
        <v>1</v>
      </c>
      <c r="U431" s="90">
        <v>45648.590000000004</v>
      </c>
      <c r="V431" s="84">
        <v>27929.170000000002</v>
      </c>
      <c r="W431" s="84">
        <v>17719.420000000002</v>
      </c>
      <c r="X431" s="91" t="s">
        <v>1879</v>
      </c>
      <c r="Y431" s="89">
        <f t="shared" si="30"/>
        <v>45648.590000000004</v>
      </c>
      <c r="Z431" s="84">
        <f t="shared" si="31"/>
        <v>2016</v>
      </c>
      <c r="AA431" s="92">
        <f t="shared" si="32"/>
        <v>42430</v>
      </c>
      <c r="AB431" s="89">
        <f t="shared" si="33"/>
        <v>45648.590000000004</v>
      </c>
      <c r="AC431" s="84" t="str">
        <f t="shared" si="34"/>
        <v>39202</v>
      </c>
    </row>
    <row r="432" spans="1:29" x14ac:dyDescent="0.15">
      <c r="A432" s="84" t="s">
        <v>3527</v>
      </c>
      <c r="B432" s="84">
        <v>323941270</v>
      </c>
      <c r="C432" s="84" t="s">
        <v>623</v>
      </c>
      <c r="D432" s="84" t="s">
        <v>624</v>
      </c>
      <c r="E432" s="84" t="s">
        <v>625</v>
      </c>
      <c r="F432" s="84" t="s">
        <v>854</v>
      </c>
      <c r="G432" s="92">
        <v>43705</v>
      </c>
      <c r="H432" s="84" t="s">
        <v>627</v>
      </c>
      <c r="I432" s="84" t="s">
        <v>628</v>
      </c>
      <c r="J432" s="84" t="s">
        <v>629</v>
      </c>
      <c r="K432" s="84">
        <v>2392</v>
      </c>
      <c r="L432" s="84" t="s">
        <v>366</v>
      </c>
      <c r="M432" s="92">
        <v>43709</v>
      </c>
      <c r="N432" s="84" t="s">
        <v>3528</v>
      </c>
      <c r="O432" s="84" t="s">
        <v>631</v>
      </c>
      <c r="P432" s="84" t="s">
        <v>730</v>
      </c>
      <c r="Q432" s="84" t="s">
        <v>3529</v>
      </c>
      <c r="R432" s="84" t="s">
        <v>3530</v>
      </c>
      <c r="S432" s="84" t="s">
        <v>371</v>
      </c>
      <c r="T432" s="84">
        <v>1</v>
      </c>
      <c r="U432" s="90">
        <v>45670.15</v>
      </c>
      <c r="V432" s="84">
        <v>12289.220000000001</v>
      </c>
      <c r="W432" s="84">
        <v>33380.93</v>
      </c>
      <c r="X432" s="91" t="s">
        <v>3527</v>
      </c>
      <c r="Y432" s="89">
        <f t="shared" si="30"/>
        <v>45670.15</v>
      </c>
      <c r="Z432" s="84">
        <f t="shared" si="31"/>
        <v>2019</v>
      </c>
      <c r="AA432" s="92">
        <f t="shared" si="32"/>
        <v>43709</v>
      </c>
      <c r="AB432" s="89">
        <f t="shared" si="33"/>
        <v>45670.15</v>
      </c>
      <c r="AC432" s="84" t="str">
        <f t="shared" si="34"/>
        <v>39202</v>
      </c>
    </row>
    <row r="433" spans="1:29" x14ac:dyDescent="0.15">
      <c r="A433" s="84" t="s">
        <v>2640</v>
      </c>
      <c r="B433" s="84">
        <v>122669155</v>
      </c>
      <c r="C433" s="84" t="s">
        <v>623</v>
      </c>
      <c r="D433" s="84" t="s">
        <v>624</v>
      </c>
      <c r="E433" s="84" t="s">
        <v>625</v>
      </c>
      <c r="F433" s="84" t="s">
        <v>2641</v>
      </c>
      <c r="G433" s="92">
        <v>42600</v>
      </c>
      <c r="H433" s="84" t="s">
        <v>627</v>
      </c>
      <c r="I433" s="84" t="s">
        <v>628</v>
      </c>
      <c r="J433" s="84" t="s">
        <v>629</v>
      </c>
      <c r="K433" s="84">
        <v>2392</v>
      </c>
      <c r="L433" s="84" t="s">
        <v>366</v>
      </c>
      <c r="M433" s="92">
        <v>42583</v>
      </c>
      <c r="N433" s="84" t="s">
        <v>2642</v>
      </c>
      <c r="O433" s="84" t="s">
        <v>631</v>
      </c>
      <c r="P433" s="84" t="s">
        <v>612</v>
      </c>
      <c r="Q433" s="84" t="s">
        <v>2641</v>
      </c>
      <c r="R433" s="84" t="s">
        <v>2643</v>
      </c>
      <c r="S433" s="84" t="s">
        <v>371</v>
      </c>
      <c r="T433" s="84">
        <v>1</v>
      </c>
      <c r="U433" s="90">
        <v>45698.14</v>
      </c>
      <c r="V433" s="84">
        <v>20696.3</v>
      </c>
      <c r="W433" s="84">
        <v>25001.84</v>
      </c>
      <c r="X433" s="91" t="s">
        <v>2640</v>
      </c>
      <c r="Y433" s="89">
        <f t="shared" si="30"/>
        <v>45698.14</v>
      </c>
      <c r="Z433" s="84">
        <f t="shared" si="31"/>
        <v>2016</v>
      </c>
      <c r="AA433" s="92">
        <f t="shared" si="32"/>
        <v>42583</v>
      </c>
      <c r="AB433" s="89">
        <f t="shared" si="33"/>
        <v>45698.14</v>
      </c>
      <c r="AC433" s="84" t="str">
        <f t="shared" si="34"/>
        <v>39202</v>
      </c>
    </row>
    <row r="434" spans="1:29" x14ac:dyDescent="0.15">
      <c r="A434" s="84" t="s">
        <v>622</v>
      </c>
      <c r="B434" s="84">
        <v>122669150</v>
      </c>
      <c r="C434" s="84" t="s">
        <v>623</v>
      </c>
      <c r="D434" s="84" t="s">
        <v>624</v>
      </c>
      <c r="E434" s="84" t="s">
        <v>625</v>
      </c>
      <c r="F434" s="84" t="s">
        <v>626</v>
      </c>
      <c r="G434" s="92">
        <v>42597</v>
      </c>
      <c r="H434" s="84" t="s">
        <v>627</v>
      </c>
      <c r="I434" s="84" t="s">
        <v>628</v>
      </c>
      <c r="J434" s="84" t="s">
        <v>629</v>
      </c>
      <c r="K434" s="84">
        <v>2392</v>
      </c>
      <c r="L434" s="84" t="s">
        <v>366</v>
      </c>
      <c r="M434" s="92">
        <v>42583</v>
      </c>
      <c r="N434" s="84" t="s">
        <v>630</v>
      </c>
      <c r="O434" s="84" t="s">
        <v>631</v>
      </c>
      <c r="P434" s="84" t="s">
        <v>612</v>
      </c>
      <c r="Q434" s="84" t="s">
        <v>626</v>
      </c>
      <c r="R434" s="84" t="s">
        <v>632</v>
      </c>
      <c r="S434" s="84" t="s">
        <v>371</v>
      </c>
      <c r="T434" s="84">
        <v>1</v>
      </c>
      <c r="U434" s="90">
        <v>45752.3</v>
      </c>
      <c r="V434" s="84">
        <v>20720.830000000002</v>
      </c>
      <c r="W434" s="84">
        <v>25031.47</v>
      </c>
      <c r="X434" s="91" t="s">
        <v>622</v>
      </c>
      <c r="Y434" s="89">
        <f t="shared" si="30"/>
        <v>45752.3</v>
      </c>
      <c r="Z434" s="84">
        <f t="shared" si="31"/>
        <v>2016</v>
      </c>
      <c r="AA434" s="92">
        <f t="shared" si="32"/>
        <v>42583</v>
      </c>
      <c r="AB434" s="89">
        <f t="shared" si="33"/>
        <v>45752.3</v>
      </c>
      <c r="AC434" s="84" t="str">
        <f t="shared" si="34"/>
        <v>39202</v>
      </c>
    </row>
    <row r="435" spans="1:29" x14ac:dyDescent="0.15">
      <c r="A435" s="84" t="s">
        <v>608</v>
      </c>
      <c r="B435" s="84">
        <v>122668982</v>
      </c>
      <c r="C435" s="84" t="s">
        <v>609</v>
      </c>
      <c r="D435" s="84" t="s">
        <v>542</v>
      </c>
      <c r="E435" s="84" t="s">
        <v>543</v>
      </c>
      <c r="F435" s="84" t="s">
        <v>558</v>
      </c>
      <c r="G435" s="92">
        <v>42453</v>
      </c>
      <c r="H435" s="84" t="s">
        <v>610</v>
      </c>
      <c r="I435" s="84" t="s">
        <v>546</v>
      </c>
      <c r="J435" s="84" t="s">
        <v>547</v>
      </c>
      <c r="K435" s="84">
        <v>2392</v>
      </c>
      <c r="L435" s="84" t="s">
        <v>366</v>
      </c>
      <c r="M435" s="92">
        <v>42430</v>
      </c>
      <c r="N435" s="84" t="s">
        <v>611</v>
      </c>
      <c r="O435" s="84" t="s">
        <v>549</v>
      </c>
      <c r="P435" s="84" t="s">
        <v>612</v>
      </c>
      <c r="Q435" s="84" t="s">
        <v>613</v>
      </c>
      <c r="R435" s="84" t="s">
        <v>614</v>
      </c>
      <c r="S435" s="84" t="s">
        <v>371</v>
      </c>
      <c r="T435" s="84">
        <v>1</v>
      </c>
      <c r="U435" s="90">
        <v>45796.97</v>
      </c>
      <c r="V435" s="84">
        <v>40759.300000000003</v>
      </c>
      <c r="W435" s="84">
        <v>5037.67</v>
      </c>
      <c r="X435" s="91" t="s">
        <v>608</v>
      </c>
      <c r="Y435" s="89">
        <f t="shared" si="30"/>
        <v>45796.97</v>
      </c>
      <c r="Z435" s="84">
        <f t="shared" si="31"/>
        <v>2016</v>
      </c>
      <c r="AA435" s="92">
        <f t="shared" si="32"/>
        <v>42430</v>
      </c>
      <c r="AB435" s="89">
        <f t="shared" si="33"/>
        <v>45796.97</v>
      </c>
      <c r="AC435" s="84" t="str">
        <f t="shared" si="34"/>
        <v>39202</v>
      </c>
    </row>
    <row r="436" spans="1:29" x14ac:dyDescent="0.15">
      <c r="A436" s="84" t="s">
        <v>638</v>
      </c>
      <c r="B436" s="84">
        <v>138267876</v>
      </c>
      <c r="C436" s="84" t="s">
        <v>623</v>
      </c>
      <c r="D436" s="84" t="s">
        <v>624</v>
      </c>
      <c r="E436" s="84" t="s">
        <v>625</v>
      </c>
      <c r="F436" s="84" t="s">
        <v>639</v>
      </c>
      <c r="G436" s="92">
        <v>42597</v>
      </c>
      <c r="H436" s="84" t="s">
        <v>627</v>
      </c>
      <c r="I436" s="84" t="s">
        <v>628</v>
      </c>
      <c r="J436" s="84" t="s">
        <v>629</v>
      </c>
      <c r="K436" s="84">
        <v>2392</v>
      </c>
      <c r="L436" s="84" t="s">
        <v>366</v>
      </c>
      <c r="M436" s="92">
        <v>42583</v>
      </c>
      <c r="N436" s="84" t="s">
        <v>640</v>
      </c>
      <c r="O436" s="84" t="s">
        <v>631</v>
      </c>
      <c r="P436" s="84" t="s">
        <v>612</v>
      </c>
      <c r="Q436" s="84" t="s">
        <v>639</v>
      </c>
      <c r="R436" s="84" t="s">
        <v>641</v>
      </c>
      <c r="S436" s="84" t="s">
        <v>371</v>
      </c>
      <c r="T436" s="84">
        <v>1</v>
      </c>
      <c r="U436" s="90">
        <v>45812.99</v>
      </c>
      <c r="V436" s="84">
        <v>20748.310000000001</v>
      </c>
      <c r="W436" s="84">
        <v>25064.68</v>
      </c>
      <c r="X436" s="91" t="s">
        <v>638</v>
      </c>
      <c r="Y436" s="89">
        <f t="shared" si="30"/>
        <v>45812.99</v>
      </c>
      <c r="Z436" s="84">
        <f t="shared" si="31"/>
        <v>2016</v>
      </c>
      <c r="AA436" s="92">
        <f t="shared" si="32"/>
        <v>42583</v>
      </c>
      <c r="AB436" s="89">
        <f t="shared" si="33"/>
        <v>45812.99</v>
      </c>
      <c r="AC436" s="84" t="str">
        <f t="shared" si="34"/>
        <v>39202</v>
      </c>
    </row>
    <row r="437" spans="1:29" x14ac:dyDescent="0.15">
      <c r="A437" s="84" t="s">
        <v>3182</v>
      </c>
      <c r="B437" s="84">
        <v>507437908</v>
      </c>
      <c r="C437" s="84" t="s">
        <v>541</v>
      </c>
      <c r="D437" s="84" t="s">
        <v>542</v>
      </c>
      <c r="E437" s="84" t="s">
        <v>543</v>
      </c>
      <c r="F437" s="84" t="s">
        <v>558</v>
      </c>
      <c r="G437" s="92">
        <v>42272</v>
      </c>
      <c r="H437" s="84" t="s">
        <v>545</v>
      </c>
      <c r="I437" s="84" t="s">
        <v>546</v>
      </c>
      <c r="J437" s="84" t="s">
        <v>547</v>
      </c>
      <c r="K437" s="84">
        <v>2392</v>
      </c>
      <c r="L437" s="84" t="s">
        <v>366</v>
      </c>
      <c r="M437" s="92">
        <v>42248</v>
      </c>
      <c r="N437" s="84" t="s">
        <v>3183</v>
      </c>
      <c r="O437" s="84" t="s">
        <v>549</v>
      </c>
      <c r="P437" s="84" t="s">
        <v>575</v>
      </c>
      <c r="Q437" s="84" t="s">
        <v>3184</v>
      </c>
      <c r="R437" s="84" t="s">
        <v>3185</v>
      </c>
      <c r="S437" s="84" t="s">
        <v>371</v>
      </c>
      <c r="T437" s="84">
        <v>1</v>
      </c>
      <c r="U437" s="90">
        <v>45819.51</v>
      </c>
      <c r="V437" s="84">
        <v>40779.360000000001</v>
      </c>
      <c r="W437" s="84">
        <v>5040.1500000000005</v>
      </c>
      <c r="X437" s="91" t="s">
        <v>3182</v>
      </c>
      <c r="Y437" s="89">
        <f t="shared" si="30"/>
        <v>45819.51</v>
      </c>
      <c r="Z437" s="84">
        <f t="shared" si="31"/>
        <v>2015</v>
      </c>
      <c r="AA437" s="92">
        <f t="shared" si="32"/>
        <v>42248</v>
      </c>
      <c r="AB437" s="89">
        <f t="shared" si="33"/>
        <v>45819.51</v>
      </c>
      <c r="AC437" s="84" t="str">
        <f t="shared" si="34"/>
        <v>39202</v>
      </c>
    </row>
    <row r="438" spans="1:29" x14ac:dyDescent="0.15">
      <c r="A438" s="84" t="s">
        <v>3422</v>
      </c>
      <c r="B438" s="84">
        <v>114759802</v>
      </c>
      <c r="C438" s="84" t="s">
        <v>774</v>
      </c>
      <c r="D438" s="84" t="s">
        <v>775</v>
      </c>
      <c r="E438" s="84" t="s">
        <v>2392</v>
      </c>
      <c r="F438" s="84" t="s">
        <v>3423</v>
      </c>
      <c r="G438" s="92">
        <v>42241</v>
      </c>
      <c r="H438" s="84" t="s">
        <v>778</v>
      </c>
      <c r="I438" s="84" t="s">
        <v>2394</v>
      </c>
      <c r="J438" s="84" t="s">
        <v>780</v>
      </c>
      <c r="K438" s="84">
        <v>2392</v>
      </c>
      <c r="L438" s="84" t="s">
        <v>366</v>
      </c>
      <c r="M438" s="92">
        <v>42217</v>
      </c>
      <c r="N438" s="84" t="s">
        <v>3424</v>
      </c>
      <c r="O438" s="84" t="s">
        <v>2396</v>
      </c>
      <c r="P438" s="84" t="s">
        <v>575</v>
      </c>
      <c r="Q438" s="84" t="s">
        <v>3425</v>
      </c>
      <c r="R438" s="84" t="s">
        <v>3426</v>
      </c>
      <c r="S438" s="84" t="s">
        <v>371</v>
      </c>
      <c r="T438" s="84">
        <v>1</v>
      </c>
      <c r="U438" s="90">
        <v>45932.04</v>
      </c>
      <c r="V438" s="84">
        <v>33661.980000000003</v>
      </c>
      <c r="W438" s="84">
        <v>12270.06</v>
      </c>
      <c r="X438" s="91" t="s">
        <v>3422</v>
      </c>
      <c r="Y438" s="89">
        <f t="shared" si="30"/>
        <v>45932.04</v>
      </c>
      <c r="Z438" s="84">
        <f t="shared" si="31"/>
        <v>2015</v>
      </c>
      <c r="AA438" s="92">
        <f t="shared" si="32"/>
        <v>42217</v>
      </c>
      <c r="AB438" s="89">
        <f t="shared" si="33"/>
        <v>45932.04</v>
      </c>
      <c r="AC438" s="84" t="str">
        <f t="shared" si="34"/>
        <v>39202</v>
      </c>
    </row>
    <row r="439" spans="1:29" x14ac:dyDescent="0.15">
      <c r="A439" s="84" t="s">
        <v>3276</v>
      </c>
      <c r="B439" s="84">
        <v>747694728</v>
      </c>
      <c r="C439" s="84" t="s">
        <v>475</v>
      </c>
      <c r="D439" s="84" t="s">
        <v>476</v>
      </c>
      <c r="E439" s="84" t="s">
        <v>477</v>
      </c>
      <c r="F439" s="84" t="s">
        <v>3277</v>
      </c>
      <c r="G439" s="92">
        <v>44820</v>
      </c>
      <c r="H439" s="84" t="s">
        <v>478</v>
      </c>
      <c r="I439" s="84" t="s">
        <v>479</v>
      </c>
      <c r="J439" s="84" t="s">
        <v>480</v>
      </c>
      <c r="K439" s="84">
        <v>2392</v>
      </c>
      <c r="L439" s="84" t="s">
        <v>810</v>
      </c>
      <c r="M439" s="92">
        <v>44866</v>
      </c>
      <c r="O439" s="84" t="s">
        <v>482</v>
      </c>
      <c r="P439" s="84" t="s">
        <v>811</v>
      </c>
      <c r="Q439" s="84" t="s">
        <v>3277</v>
      </c>
      <c r="R439" s="84" t="s">
        <v>3278</v>
      </c>
      <c r="S439" s="84" t="s">
        <v>371</v>
      </c>
      <c r="T439" s="84">
        <v>1</v>
      </c>
      <c r="U439" s="90">
        <v>45939.85</v>
      </c>
      <c r="V439" s="84">
        <v>2495.9</v>
      </c>
      <c r="W439" s="84">
        <v>43443.950000000004</v>
      </c>
      <c r="X439" s="91" t="s">
        <v>3276</v>
      </c>
      <c r="Y439" s="89">
        <f t="shared" si="30"/>
        <v>45939.85</v>
      </c>
      <c r="Z439" s="84">
        <f t="shared" si="31"/>
        <v>2022</v>
      </c>
      <c r="AA439" s="92">
        <f t="shared" si="32"/>
        <v>44866</v>
      </c>
      <c r="AB439" s="89">
        <f t="shared" si="33"/>
        <v>45939.85</v>
      </c>
      <c r="AC439" s="84" t="str">
        <f t="shared" si="34"/>
        <v>39201</v>
      </c>
    </row>
    <row r="440" spans="1:29" x14ac:dyDescent="0.15">
      <c r="A440" s="84" t="s">
        <v>2508</v>
      </c>
      <c r="B440" s="84">
        <v>747694688</v>
      </c>
      <c r="C440" s="84" t="s">
        <v>463</v>
      </c>
      <c r="D440" s="84" t="s">
        <v>464</v>
      </c>
      <c r="E440" s="84" t="s">
        <v>584</v>
      </c>
      <c r="F440" s="84" t="s">
        <v>2509</v>
      </c>
      <c r="G440" s="92">
        <v>44844</v>
      </c>
      <c r="H440" s="84" t="s">
        <v>467</v>
      </c>
      <c r="I440" s="84" t="s">
        <v>585</v>
      </c>
      <c r="J440" s="84" t="s">
        <v>469</v>
      </c>
      <c r="K440" s="84">
        <v>2392</v>
      </c>
      <c r="L440" s="84" t="s">
        <v>810</v>
      </c>
      <c r="M440" s="92">
        <v>44866</v>
      </c>
      <c r="O440" s="84" t="s">
        <v>587</v>
      </c>
      <c r="P440" s="84" t="s">
        <v>811</v>
      </c>
      <c r="Q440" s="84" t="s">
        <v>2509</v>
      </c>
      <c r="R440" s="84" t="s">
        <v>2510</v>
      </c>
      <c r="S440" s="84" t="s">
        <v>371</v>
      </c>
      <c r="T440" s="84">
        <v>3</v>
      </c>
      <c r="U440" s="90">
        <v>45962.11</v>
      </c>
      <c r="V440" s="84">
        <v>2232.89</v>
      </c>
      <c r="W440" s="84">
        <v>43729.22</v>
      </c>
      <c r="X440" s="91" t="s">
        <v>2508</v>
      </c>
      <c r="Y440" s="89">
        <f t="shared" si="30"/>
        <v>45962.11</v>
      </c>
      <c r="Z440" s="84">
        <f t="shared" si="31"/>
        <v>2022</v>
      </c>
      <c r="AA440" s="92">
        <f t="shared" si="32"/>
        <v>44866</v>
      </c>
      <c r="AB440" s="89">
        <f t="shared" si="33"/>
        <v>45962.11</v>
      </c>
      <c r="AC440" s="84" t="str">
        <f t="shared" si="34"/>
        <v>39201</v>
      </c>
    </row>
    <row r="441" spans="1:29" x14ac:dyDescent="0.15">
      <c r="A441" s="84" t="s">
        <v>3427</v>
      </c>
      <c r="B441" s="84">
        <v>114642788</v>
      </c>
      <c r="C441" s="84" t="s">
        <v>399</v>
      </c>
      <c r="D441" s="84" t="s">
        <v>387</v>
      </c>
      <c r="E441" s="84" t="s">
        <v>747</v>
      </c>
      <c r="F441" s="84" t="s">
        <v>3428</v>
      </c>
      <c r="G441" s="92">
        <v>42241</v>
      </c>
      <c r="H441" s="84" t="s">
        <v>402</v>
      </c>
      <c r="I441" s="84" t="s">
        <v>748</v>
      </c>
      <c r="J441" s="84" t="s">
        <v>392</v>
      </c>
      <c r="K441" s="84">
        <v>2392</v>
      </c>
      <c r="L441" s="84" t="s">
        <v>366</v>
      </c>
      <c r="M441" s="92">
        <v>42217</v>
      </c>
      <c r="N441" s="84" t="s">
        <v>3429</v>
      </c>
      <c r="O441" s="84" t="s">
        <v>750</v>
      </c>
      <c r="P441" s="84" t="s">
        <v>575</v>
      </c>
      <c r="Q441" s="84" t="s">
        <v>3430</v>
      </c>
      <c r="R441" s="84" t="s">
        <v>3431</v>
      </c>
      <c r="S441" s="84" t="s">
        <v>371</v>
      </c>
      <c r="T441" s="84">
        <v>1</v>
      </c>
      <c r="U441" s="90">
        <v>46052.62</v>
      </c>
      <c r="V441" s="84">
        <v>32287.24</v>
      </c>
      <c r="W441" s="84">
        <v>13765.380000000001</v>
      </c>
      <c r="X441" s="91" t="s">
        <v>3427</v>
      </c>
      <c r="Y441" s="89">
        <f t="shared" si="30"/>
        <v>46052.62</v>
      </c>
      <c r="Z441" s="84">
        <f t="shared" si="31"/>
        <v>2015</v>
      </c>
      <c r="AA441" s="92">
        <f t="shared" si="32"/>
        <v>42217</v>
      </c>
      <c r="AB441" s="89">
        <f t="shared" si="33"/>
        <v>46052.62</v>
      </c>
      <c r="AC441" s="84" t="str">
        <f t="shared" si="34"/>
        <v>39202</v>
      </c>
    </row>
    <row r="442" spans="1:29" x14ac:dyDescent="0.15">
      <c r="A442" s="84" t="s">
        <v>3436</v>
      </c>
      <c r="B442" s="84">
        <v>122669038</v>
      </c>
      <c r="C442" s="84" t="s">
        <v>475</v>
      </c>
      <c r="D442" s="84" t="s">
        <v>476</v>
      </c>
      <c r="E442" s="84" t="s">
        <v>499</v>
      </c>
      <c r="F442" s="84" t="s">
        <v>3437</v>
      </c>
      <c r="G442" s="92">
        <v>42410</v>
      </c>
      <c r="H442" s="84" t="s">
        <v>478</v>
      </c>
      <c r="I442" s="84" t="s">
        <v>501</v>
      </c>
      <c r="J442" s="84" t="s">
        <v>480</v>
      </c>
      <c r="K442" s="84">
        <v>2392</v>
      </c>
      <c r="L442" s="84" t="s">
        <v>366</v>
      </c>
      <c r="M442" s="92">
        <v>42430</v>
      </c>
      <c r="N442" s="84" t="s">
        <v>3438</v>
      </c>
      <c r="O442" s="84" t="s">
        <v>502</v>
      </c>
      <c r="P442" s="84" t="s">
        <v>612</v>
      </c>
      <c r="Q442" s="84" t="s">
        <v>3437</v>
      </c>
      <c r="R442" s="84" t="s">
        <v>3439</v>
      </c>
      <c r="S442" s="84" t="s">
        <v>371</v>
      </c>
      <c r="T442" s="84">
        <v>1</v>
      </c>
      <c r="U442" s="90">
        <v>46062.21</v>
      </c>
      <c r="V442" s="84">
        <v>28182.240000000002</v>
      </c>
      <c r="W442" s="84">
        <v>17879.97</v>
      </c>
      <c r="X442" s="91" t="s">
        <v>3436</v>
      </c>
      <c r="Y442" s="89">
        <f t="shared" si="30"/>
        <v>46062.21</v>
      </c>
      <c r="Z442" s="84">
        <f t="shared" si="31"/>
        <v>2016</v>
      </c>
      <c r="AA442" s="92">
        <f t="shared" si="32"/>
        <v>42430</v>
      </c>
      <c r="AB442" s="89">
        <f t="shared" si="33"/>
        <v>46062.21</v>
      </c>
      <c r="AC442" s="84" t="str">
        <f t="shared" si="34"/>
        <v>39202</v>
      </c>
    </row>
    <row r="443" spans="1:29" x14ac:dyDescent="0.15">
      <c r="A443" s="84" t="s">
        <v>867</v>
      </c>
      <c r="B443" s="84">
        <v>709465077</v>
      </c>
      <c r="C443" s="84" t="s">
        <v>442</v>
      </c>
      <c r="D443" s="84" t="s">
        <v>443</v>
      </c>
      <c r="E443" s="84" t="s">
        <v>444</v>
      </c>
      <c r="F443" s="84" t="s">
        <v>868</v>
      </c>
      <c r="G443" s="92">
        <v>44790</v>
      </c>
      <c r="H443" s="84" t="s">
        <v>446</v>
      </c>
      <c r="I443" s="84" t="s">
        <v>447</v>
      </c>
      <c r="J443" s="84" t="s">
        <v>448</v>
      </c>
      <c r="K443" s="84">
        <v>2392</v>
      </c>
      <c r="L443" s="84" t="s">
        <v>810</v>
      </c>
      <c r="M443" s="92">
        <v>44774</v>
      </c>
      <c r="O443" s="84" t="s">
        <v>450</v>
      </c>
      <c r="P443" s="84" t="s">
        <v>811</v>
      </c>
      <c r="Q443" s="84" t="s">
        <v>868</v>
      </c>
      <c r="R443" s="84" t="s">
        <v>869</v>
      </c>
      <c r="S443" s="84" t="s">
        <v>371</v>
      </c>
      <c r="T443" s="84">
        <v>1</v>
      </c>
      <c r="U443" s="90">
        <v>46073.93</v>
      </c>
      <c r="V443" s="84">
        <v>2207.5300000000002</v>
      </c>
      <c r="W443" s="84">
        <v>43866.400000000001</v>
      </c>
      <c r="X443" s="91" t="s">
        <v>867</v>
      </c>
      <c r="Y443" s="89">
        <f t="shared" si="30"/>
        <v>46073.93</v>
      </c>
      <c r="Z443" s="84">
        <f t="shared" si="31"/>
        <v>2022</v>
      </c>
      <c r="AA443" s="92">
        <f t="shared" si="32"/>
        <v>44774</v>
      </c>
      <c r="AB443" s="89">
        <f t="shared" si="33"/>
        <v>46073.93</v>
      </c>
      <c r="AC443" s="84" t="str">
        <f t="shared" si="34"/>
        <v>39201</v>
      </c>
    </row>
    <row r="444" spans="1:29" x14ac:dyDescent="0.15">
      <c r="A444" s="84" t="s">
        <v>3432</v>
      </c>
      <c r="B444" s="84">
        <v>122669009</v>
      </c>
      <c r="C444" s="84" t="s">
        <v>422</v>
      </c>
      <c r="D444" s="84" t="s">
        <v>423</v>
      </c>
      <c r="E444" s="84" t="s">
        <v>671</v>
      </c>
      <c r="F444" s="84" t="s">
        <v>558</v>
      </c>
      <c r="G444" s="92">
        <v>42341</v>
      </c>
      <c r="H444" s="84" t="s">
        <v>425</v>
      </c>
      <c r="I444" s="84" t="s">
        <v>672</v>
      </c>
      <c r="J444" s="84" t="s">
        <v>427</v>
      </c>
      <c r="K444" s="84">
        <v>2392</v>
      </c>
      <c r="L444" s="84" t="s">
        <v>366</v>
      </c>
      <c r="M444" s="92">
        <v>42370</v>
      </c>
      <c r="N444" s="84" t="s">
        <v>3433</v>
      </c>
      <c r="O444" s="84" t="s">
        <v>674</v>
      </c>
      <c r="P444" s="84" t="s">
        <v>575</v>
      </c>
      <c r="Q444" s="84" t="s">
        <v>3434</v>
      </c>
      <c r="R444" s="84" t="s">
        <v>3435</v>
      </c>
      <c r="S444" s="84" t="s">
        <v>371</v>
      </c>
      <c r="T444" s="84">
        <v>1</v>
      </c>
      <c r="U444" s="90">
        <v>46134.1</v>
      </c>
      <c r="V444" s="84">
        <v>29595.100000000002</v>
      </c>
      <c r="W444" s="84">
        <v>16539</v>
      </c>
      <c r="X444" s="91" t="s">
        <v>3432</v>
      </c>
      <c r="Y444" s="89">
        <f t="shared" si="30"/>
        <v>46134.1</v>
      </c>
      <c r="Z444" s="84">
        <f t="shared" si="31"/>
        <v>2016</v>
      </c>
      <c r="AA444" s="92">
        <f t="shared" si="32"/>
        <v>42370</v>
      </c>
      <c r="AB444" s="89">
        <f t="shared" si="33"/>
        <v>46134.1</v>
      </c>
      <c r="AC444" s="84" t="str">
        <f t="shared" si="34"/>
        <v>39202</v>
      </c>
    </row>
    <row r="445" spans="1:29" x14ac:dyDescent="0.15">
      <c r="A445" s="84" t="s">
        <v>1231</v>
      </c>
      <c r="B445" s="84">
        <v>474467126</v>
      </c>
      <c r="C445" s="84" t="s">
        <v>475</v>
      </c>
      <c r="D445" s="84" t="s">
        <v>476</v>
      </c>
      <c r="E445" s="84" t="s">
        <v>499</v>
      </c>
      <c r="F445" s="84" t="s">
        <v>1232</v>
      </c>
      <c r="G445" s="92">
        <v>44201</v>
      </c>
      <c r="H445" s="84" t="s">
        <v>478</v>
      </c>
      <c r="I445" s="84" t="s">
        <v>501</v>
      </c>
      <c r="J445" s="84" t="s">
        <v>480</v>
      </c>
      <c r="K445" s="84">
        <v>2392</v>
      </c>
      <c r="L445" s="84" t="s">
        <v>366</v>
      </c>
      <c r="M445" s="92">
        <v>44197</v>
      </c>
      <c r="N445" s="84" t="s">
        <v>1233</v>
      </c>
      <c r="O445" s="84" t="s">
        <v>502</v>
      </c>
      <c r="P445" s="84" t="s">
        <v>793</v>
      </c>
      <c r="Q445" s="84" t="s">
        <v>1234</v>
      </c>
      <c r="R445" s="84" t="s">
        <v>1235</v>
      </c>
      <c r="S445" s="84" t="s">
        <v>371</v>
      </c>
      <c r="T445" s="84">
        <v>1</v>
      </c>
      <c r="U445" s="90">
        <v>46186.51</v>
      </c>
      <c r="V445" s="84">
        <v>6742.28</v>
      </c>
      <c r="W445" s="84">
        <v>39444.230000000003</v>
      </c>
      <c r="X445" s="91" t="s">
        <v>1231</v>
      </c>
      <c r="Y445" s="89">
        <f t="shared" si="30"/>
        <v>46186.51</v>
      </c>
      <c r="Z445" s="84">
        <f t="shared" si="31"/>
        <v>2021</v>
      </c>
      <c r="AA445" s="92">
        <f t="shared" si="32"/>
        <v>44197</v>
      </c>
      <c r="AB445" s="89">
        <f t="shared" si="33"/>
        <v>46186.51</v>
      </c>
      <c r="AC445" s="84" t="str">
        <f t="shared" si="34"/>
        <v>39202</v>
      </c>
    </row>
    <row r="446" spans="1:29" x14ac:dyDescent="0.15">
      <c r="A446" s="84" t="s">
        <v>757</v>
      </c>
      <c r="B446" s="84">
        <v>327347431</v>
      </c>
      <c r="C446" s="84" t="s">
        <v>758</v>
      </c>
      <c r="D446" s="84" t="s">
        <v>443</v>
      </c>
      <c r="E446" s="84" t="s">
        <v>444</v>
      </c>
      <c r="F446" s="84" t="s">
        <v>759</v>
      </c>
      <c r="G446" s="92">
        <v>43728</v>
      </c>
      <c r="H446" s="84" t="s">
        <v>760</v>
      </c>
      <c r="I446" s="84" t="s">
        <v>447</v>
      </c>
      <c r="J446" s="84" t="s">
        <v>448</v>
      </c>
      <c r="K446" s="84">
        <v>2392</v>
      </c>
      <c r="L446" s="84" t="s">
        <v>366</v>
      </c>
      <c r="M446" s="92">
        <v>43709</v>
      </c>
      <c r="N446" s="84" t="s">
        <v>761</v>
      </c>
      <c r="O446" s="84" t="s">
        <v>450</v>
      </c>
      <c r="P446" s="84" t="s">
        <v>730</v>
      </c>
      <c r="Q446" s="84" t="s">
        <v>762</v>
      </c>
      <c r="R446" s="84" t="s">
        <v>763</v>
      </c>
      <c r="S446" s="84" t="s">
        <v>371</v>
      </c>
      <c r="T446" s="84">
        <v>1</v>
      </c>
      <c r="U446" s="90">
        <v>46186.91</v>
      </c>
      <c r="V446" s="84">
        <v>13078.94</v>
      </c>
      <c r="W446" s="84">
        <v>33107.97</v>
      </c>
      <c r="X446" s="91" t="s">
        <v>757</v>
      </c>
      <c r="Y446" s="89">
        <f t="shared" si="30"/>
        <v>46186.91</v>
      </c>
      <c r="Z446" s="84">
        <f t="shared" si="31"/>
        <v>2019</v>
      </c>
      <c r="AA446" s="92">
        <f t="shared" si="32"/>
        <v>43709</v>
      </c>
      <c r="AB446" s="89">
        <f t="shared" si="33"/>
        <v>46186.91</v>
      </c>
      <c r="AC446" s="84" t="str">
        <f t="shared" si="34"/>
        <v>39201</v>
      </c>
    </row>
    <row r="447" spans="1:29" x14ac:dyDescent="0.15">
      <c r="A447" s="84" t="s">
        <v>3032</v>
      </c>
      <c r="B447" s="84">
        <v>138267887</v>
      </c>
      <c r="C447" s="84" t="s">
        <v>454</v>
      </c>
      <c r="D447" s="84" t="s">
        <v>374</v>
      </c>
      <c r="E447" s="84" t="s">
        <v>455</v>
      </c>
      <c r="F447" s="84" t="s">
        <v>617</v>
      </c>
      <c r="G447" s="92">
        <v>42655</v>
      </c>
      <c r="H447" s="84" t="s">
        <v>457</v>
      </c>
      <c r="I447" s="84" t="s">
        <v>458</v>
      </c>
      <c r="J447" s="84" t="s">
        <v>379</v>
      </c>
      <c r="K447" s="84">
        <v>2392</v>
      </c>
      <c r="L447" s="84" t="s">
        <v>366</v>
      </c>
      <c r="M447" s="92">
        <v>42644</v>
      </c>
      <c r="N447" s="84" t="s">
        <v>3033</v>
      </c>
      <c r="O447" s="84" t="s">
        <v>459</v>
      </c>
      <c r="P447" s="84" t="s">
        <v>612</v>
      </c>
      <c r="Q447" s="84" t="s">
        <v>3034</v>
      </c>
      <c r="R447" s="84" t="s">
        <v>3035</v>
      </c>
      <c r="S447" s="84" t="s">
        <v>371</v>
      </c>
      <c r="T447" s="84">
        <v>1</v>
      </c>
      <c r="U447" s="90">
        <v>46253.55</v>
      </c>
      <c r="V447" s="84">
        <v>38414.07</v>
      </c>
      <c r="W447" s="84">
        <v>7839.4800000000005</v>
      </c>
      <c r="X447" s="91" t="s">
        <v>3032</v>
      </c>
      <c r="Y447" s="89">
        <f t="shared" si="30"/>
        <v>46253.55</v>
      </c>
      <c r="Z447" s="84">
        <f t="shared" si="31"/>
        <v>2016</v>
      </c>
      <c r="AA447" s="92">
        <f t="shared" si="32"/>
        <v>42644</v>
      </c>
      <c r="AB447" s="89">
        <f t="shared" si="33"/>
        <v>46253.55</v>
      </c>
      <c r="AC447" s="84" t="str">
        <f t="shared" si="34"/>
        <v>39202</v>
      </c>
    </row>
    <row r="448" spans="1:29" x14ac:dyDescent="0.15">
      <c r="A448" s="84" t="s">
        <v>1326</v>
      </c>
      <c r="B448" s="84">
        <v>758072818</v>
      </c>
      <c r="C448" s="84" t="s">
        <v>442</v>
      </c>
      <c r="D448" s="84" t="s">
        <v>443</v>
      </c>
      <c r="E448" s="84" t="s">
        <v>444</v>
      </c>
      <c r="F448" s="84" t="s">
        <v>1327</v>
      </c>
      <c r="G448" s="92">
        <v>44770</v>
      </c>
      <c r="H448" s="84" t="s">
        <v>446</v>
      </c>
      <c r="I448" s="84" t="s">
        <v>447</v>
      </c>
      <c r="J448" s="84" t="s">
        <v>448</v>
      </c>
      <c r="K448" s="84">
        <v>2392</v>
      </c>
      <c r="L448" s="84" t="s">
        <v>366</v>
      </c>
      <c r="M448" s="92">
        <v>44774</v>
      </c>
      <c r="N448" s="84" t="s">
        <v>1328</v>
      </c>
      <c r="O448" s="84" t="s">
        <v>450</v>
      </c>
      <c r="P448" s="84" t="s">
        <v>811</v>
      </c>
      <c r="Q448" s="84" t="s">
        <v>1329</v>
      </c>
      <c r="R448" s="84" t="s">
        <v>1330</v>
      </c>
      <c r="S448" s="84" t="s">
        <v>371</v>
      </c>
      <c r="T448" s="84">
        <v>1</v>
      </c>
      <c r="U448" s="90">
        <v>46264.840000000004</v>
      </c>
      <c r="V448" s="84">
        <v>2216.6799999999998</v>
      </c>
      <c r="W448" s="84">
        <v>44048.160000000003</v>
      </c>
      <c r="X448" s="91" t="s">
        <v>1326</v>
      </c>
      <c r="Y448" s="89">
        <f t="shared" si="30"/>
        <v>46264.840000000004</v>
      </c>
      <c r="Z448" s="84">
        <f t="shared" si="31"/>
        <v>2022</v>
      </c>
      <c r="AA448" s="92">
        <f t="shared" si="32"/>
        <v>44774</v>
      </c>
      <c r="AB448" s="89">
        <f t="shared" si="33"/>
        <v>46264.840000000004</v>
      </c>
      <c r="AC448" s="84" t="str">
        <f t="shared" si="34"/>
        <v>39201</v>
      </c>
    </row>
    <row r="449" spans="1:29" x14ac:dyDescent="0.15">
      <c r="A449" s="84" t="s">
        <v>1686</v>
      </c>
      <c r="B449" s="84">
        <v>758072813</v>
      </c>
      <c r="C449" s="84" t="s">
        <v>442</v>
      </c>
      <c r="D449" s="84" t="s">
        <v>443</v>
      </c>
      <c r="E449" s="84" t="s">
        <v>444</v>
      </c>
      <c r="F449" s="84" t="s">
        <v>1687</v>
      </c>
      <c r="G449" s="92">
        <v>44770</v>
      </c>
      <c r="H449" s="84" t="s">
        <v>446</v>
      </c>
      <c r="I449" s="84" t="s">
        <v>447</v>
      </c>
      <c r="J449" s="84" t="s">
        <v>448</v>
      </c>
      <c r="K449" s="84">
        <v>2392</v>
      </c>
      <c r="L449" s="84" t="s">
        <v>366</v>
      </c>
      <c r="M449" s="92">
        <v>44774</v>
      </c>
      <c r="N449" s="84" t="s">
        <v>1688</v>
      </c>
      <c r="O449" s="84" t="s">
        <v>450</v>
      </c>
      <c r="P449" s="84" t="s">
        <v>811</v>
      </c>
      <c r="Q449" s="84" t="s">
        <v>1689</v>
      </c>
      <c r="R449" s="84" t="s">
        <v>1690</v>
      </c>
      <c r="S449" s="84" t="s">
        <v>371</v>
      </c>
      <c r="T449" s="84">
        <v>1</v>
      </c>
      <c r="U449" s="90">
        <v>46349.5</v>
      </c>
      <c r="V449" s="84">
        <v>2220.7400000000002</v>
      </c>
      <c r="W449" s="84">
        <v>44128.76</v>
      </c>
      <c r="X449" s="91" t="s">
        <v>1686</v>
      </c>
      <c r="Y449" s="89">
        <f t="shared" si="30"/>
        <v>46349.5</v>
      </c>
      <c r="Z449" s="84">
        <f t="shared" si="31"/>
        <v>2022</v>
      </c>
      <c r="AA449" s="92">
        <f t="shared" si="32"/>
        <v>44774</v>
      </c>
      <c r="AB449" s="89">
        <f t="shared" si="33"/>
        <v>46349.5</v>
      </c>
      <c r="AC449" s="84" t="str">
        <f t="shared" si="34"/>
        <v>39201</v>
      </c>
    </row>
    <row r="450" spans="1:29" x14ac:dyDescent="0.15">
      <c r="A450" s="84" t="s">
        <v>1543</v>
      </c>
      <c r="B450" s="84">
        <v>311688632</v>
      </c>
      <c r="C450" s="84" t="s">
        <v>442</v>
      </c>
      <c r="D450" s="84" t="s">
        <v>443</v>
      </c>
      <c r="E450" s="84" t="s">
        <v>706</v>
      </c>
      <c r="F450" s="84" t="s">
        <v>1544</v>
      </c>
      <c r="G450" s="92">
        <v>43543</v>
      </c>
      <c r="H450" s="84" t="s">
        <v>446</v>
      </c>
      <c r="I450" s="84" t="s">
        <v>708</v>
      </c>
      <c r="J450" s="84" t="s">
        <v>448</v>
      </c>
      <c r="K450" s="84">
        <v>2392</v>
      </c>
      <c r="L450" s="84" t="s">
        <v>366</v>
      </c>
      <c r="M450" s="92">
        <v>43556</v>
      </c>
      <c r="N450" s="84" t="s">
        <v>1545</v>
      </c>
      <c r="O450" s="84" t="s">
        <v>710</v>
      </c>
      <c r="P450" s="84" t="s">
        <v>730</v>
      </c>
      <c r="Q450" s="84" t="s">
        <v>1546</v>
      </c>
      <c r="R450" s="84" t="s">
        <v>1547</v>
      </c>
      <c r="S450" s="84" t="s">
        <v>371</v>
      </c>
      <c r="T450" s="84">
        <v>1</v>
      </c>
      <c r="U450" s="90">
        <v>46433.15</v>
      </c>
      <c r="V450" s="84">
        <v>12467.07</v>
      </c>
      <c r="W450" s="84">
        <v>33966.080000000002</v>
      </c>
      <c r="X450" s="91" t="s">
        <v>1543</v>
      </c>
      <c r="Y450" s="89">
        <f t="shared" ref="Y450:Y513" si="35">+U450</f>
        <v>46433.15</v>
      </c>
      <c r="Z450" s="84">
        <f t="shared" ref="Z450:Z513" si="36">+YEAR(AA450)</f>
        <v>2019</v>
      </c>
      <c r="AA450" s="92">
        <f t="shared" ref="AA450:AA513" si="37">+M450</f>
        <v>43556</v>
      </c>
      <c r="AB450" s="89">
        <f t="shared" si="33"/>
        <v>46433.15</v>
      </c>
      <c r="AC450" s="84" t="str">
        <f t="shared" si="34"/>
        <v>39202</v>
      </c>
    </row>
    <row r="451" spans="1:29" x14ac:dyDescent="0.15">
      <c r="A451" s="84" t="s">
        <v>2300</v>
      </c>
      <c r="B451" s="84">
        <v>122669014</v>
      </c>
      <c r="C451" s="84" t="s">
        <v>422</v>
      </c>
      <c r="D451" s="84" t="s">
        <v>423</v>
      </c>
      <c r="E451" s="84" t="s">
        <v>671</v>
      </c>
      <c r="F451" s="84" t="s">
        <v>558</v>
      </c>
      <c r="G451" s="92">
        <v>42341</v>
      </c>
      <c r="H451" s="84" t="s">
        <v>425</v>
      </c>
      <c r="I451" s="84" t="s">
        <v>672</v>
      </c>
      <c r="J451" s="84" t="s">
        <v>427</v>
      </c>
      <c r="K451" s="84">
        <v>2392</v>
      </c>
      <c r="L451" s="84" t="s">
        <v>366</v>
      </c>
      <c r="M451" s="92">
        <v>42370</v>
      </c>
      <c r="N451" s="84" t="s">
        <v>2301</v>
      </c>
      <c r="O451" s="84" t="s">
        <v>674</v>
      </c>
      <c r="P451" s="84" t="s">
        <v>575</v>
      </c>
      <c r="Q451" s="84" t="s">
        <v>2302</v>
      </c>
      <c r="R451" s="84" t="s">
        <v>2303</v>
      </c>
      <c r="S451" s="84" t="s">
        <v>371</v>
      </c>
      <c r="T451" s="84">
        <v>1</v>
      </c>
      <c r="U451" s="90">
        <v>46550.35</v>
      </c>
      <c r="V451" s="84">
        <v>29862.12</v>
      </c>
      <c r="W451" s="84">
        <v>16688.23</v>
      </c>
      <c r="X451" s="91" t="s">
        <v>2300</v>
      </c>
      <c r="Y451" s="89">
        <f t="shared" si="35"/>
        <v>46550.35</v>
      </c>
      <c r="Z451" s="84">
        <f t="shared" si="36"/>
        <v>2016</v>
      </c>
      <c r="AA451" s="92">
        <f t="shared" si="37"/>
        <v>42370</v>
      </c>
      <c r="AB451" s="89">
        <f t="shared" ref="AB451:AB514" si="38">+Y451</f>
        <v>46550.35</v>
      </c>
      <c r="AC451" s="84" t="str">
        <f t="shared" ref="AC451:AC514" si="39">LEFT(O451,5)</f>
        <v>39202</v>
      </c>
    </row>
    <row r="452" spans="1:29" x14ac:dyDescent="0.15">
      <c r="A452" s="84" t="s">
        <v>1117</v>
      </c>
      <c r="B452" s="84">
        <v>165126742</v>
      </c>
      <c r="C452" s="84" t="s">
        <v>1118</v>
      </c>
      <c r="D452" s="84" t="s">
        <v>882</v>
      </c>
      <c r="E452" s="84" t="s">
        <v>883</v>
      </c>
      <c r="F452" s="84" t="s">
        <v>1119</v>
      </c>
      <c r="G452" s="92">
        <v>42669</v>
      </c>
      <c r="H452" s="84" t="s">
        <v>1120</v>
      </c>
      <c r="I452" s="84" t="s">
        <v>886</v>
      </c>
      <c r="J452" s="84" t="s">
        <v>887</v>
      </c>
      <c r="K452" s="84">
        <v>2392</v>
      </c>
      <c r="L452" s="84" t="s">
        <v>366</v>
      </c>
      <c r="M452" s="92">
        <v>42644</v>
      </c>
      <c r="N452" s="84" t="s">
        <v>1121</v>
      </c>
      <c r="O452" s="84" t="s">
        <v>889</v>
      </c>
      <c r="P452" s="84" t="s">
        <v>612</v>
      </c>
      <c r="Q452" s="84" t="s">
        <v>1122</v>
      </c>
      <c r="R452" s="84" t="s">
        <v>1123</v>
      </c>
      <c r="S452" s="84" t="s">
        <v>371</v>
      </c>
      <c r="T452" s="84">
        <v>1</v>
      </c>
      <c r="U452" s="90">
        <v>46578</v>
      </c>
      <c r="V452" s="84">
        <v>41454.42</v>
      </c>
      <c r="W452" s="84">
        <v>5123.58</v>
      </c>
      <c r="X452" s="91" t="s">
        <v>1117</v>
      </c>
      <c r="Y452" s="89">
        <f t="shared" si="35"/>
        <v>46578</v>
      </c>
      <c r="Z452" s="84">
        <f t="shared" si="36"/>
        <v>2016</v>
      </c>
      <c r="AA452" s="92">
        <f t="shared" si="37"/>
        <v>42644</v>
      </c>
      <c r="AB452" s="89">
        <f t="shared" si="38"/>
        <v>46578</v>
      </c>
      <c r="AC452" s="84" t="str">
        <f t="shared" si="39"/>
        <v>39202</v>
      </c>
    </row>
    <row r="453" spans="1:29" x14ac:dyDescent="0.15">
      <c r="A453" s="84" t="s">
        <v>1108</v>
      </c>
      <c r="B453" s="84">
        <v>139418525</v>
      </c>
      <c r="C453" s="84" t="s">
        <v>511</v>
      </c>
      <c r="D453" s="84" t="s">
        <v>512</v>
      </c>
      <c r="E453" s="84" t="s">
        <v>513</v>
      </c>
      <c r="F453" s="84" t="s">
        <v>1109</v>
      </c>
      <c r="G453" s="92">
        <v>42689</v>
      </c>
      <c r="H453" s="84" t="s">
        <v>515</v>
      </c>
      <c r="I453" s="84" t="s">
        <v>516</v>
      </c>
      <c r="J453" s="84" t="s">
        <v>517</v>
      </c>
      <c r="K453" s="84">
        <v>2392</v>
      </c>
      <c r="L453" s="84" t="s">
        <v>366</v>
      </c>
      <c r="M453" s="92">
        <v>42675</v>
      </c>
      <c r="N453" s="84" t="s">
        <v>1110</v>
      </c>
      <c r="O453" s="84" t="s">
        <v>518</v>
      </c>
      <c r="P453" s="84" t="s">
        <v>612</v>
      </c>
      <c r="Q453" s="84" t="s">
        <v>1111</v>
      </c>
      <c r="R453" s="84" t="s">
        <v>1112</v>
      </c>
      <c r="S453" s="84" t="s">
        <v>371</v>
      </c>
      <c r="T453" s="84">
        <v>1</v>
      </c>
      <c r="U453" s="90">
        <v>46622.879999999997</v>
      </c>
      <c r="V453" s="84">
        <v>36379.230000000003</v>
      </c>
      <c r="W453" s="84">
        <v>10243.65</v>
      </c>
      <c r="X453" s="91" t="s">
        <v>1108</v>
      </c>
      <c r="Y453" s="89">
        <f t="shared" si="35"/>
        <v>46622.879999999997</v>
      </c>
      <c r="Z453" s="84">
        <f t="shared" si="36"/>
        <v>2016</v>
      </c>
      <c r="AA453" s="92">
        <f t="shared" si="37"/>
        <v>42675</v>
      </c>
      <c r="AB453" s="89">
        <f t="shared" si="38"/>
        <v>46622.879999999997</v>
      </c>
      <c r="AC453" s="84" t="str">
        <f t="shared" si="39"/>
        <v>39202</v>
      </c>
    </row>
    <row r="454" spans="1:29" ht="15" x14ac:dyDescent="0.25">
      <c r="A454" s="84" t="s">
        <v>491</v>
      </c>
      <c r="B454" s="84">
        <v>29202592</v>
      </c>
      <c r="C454" s="84" t="s">
        <v>463</v>
      </c>
      <c r="D454" s="84" t="s">
        <v>464</v>
      </c>
      <c r="E454" s="84" t="s">
        <v>492</v>
      </c>
      <c r="F454" s="84" t="s">
        <v>434</v>
      </c>
      <c r="G454" s="92">
        <v>33604</v>
      </c>
      <c r="H454" s="84" t="s">
        <v>467</v>
      </c>
      <c r="I454" s="84" t="s">
        <v>493</v>
      </c>
      <c r="J454" s="84" t="s">
        <v>469</v>
      </c>
      <c r="K454" s="84">
        <v>2392</v>
      </c>
      <c r="L454" s="84" t="s">
        <v>366</v>
      </c>
      <c r="M454" s="92">
        <v>33939</v>
      </c>
      <c r="N454" s="84" t="s">
        <v>494</v>
      </c>
      <c r="O454" s="84" t="s">
        <v>495</v>
      </c>
      <c r="P454" s="84" t="s">
        <v>496</v>
      </c>
      <c r="Q454" s="94" t="s">
        <v>497</v>
      </c>
      <c r="R454" s="84" t="s">
        <v>498</v>
      </c>
      <c r="S454" s="84" t="s">
        <v>371</v>
      </c>
      <c r="T454" s="84">
        <v>1</v>
      </c>
      <c r="U454" s="90">
        <v>46758.6</v>
      </c>
      <c r="V454" s="84">
        <v>64914.810000000005</v>
      </c>
      <c r="W454" s="84">
        <v>-18156.21</v>
      </c>
      <c r="X454" s="95" t="s">
        <v>491</v>
      </c>
      <c r="Y454" s="89">
        <f t="shared" si="35"/>
        <v>46758.6</v>
      </c>
      <c r="Z454" s="84">
        <f t="shared" si="36"/>
        <v>1992</v>
      </c>
      <c r="AA454" s="92">
        <f t="shared" si="37"/>
        <v>33939</v>
      </c>
      <c r="AB454" s="89">
        <f t="shared" si="38"/>
        <v>46758.6</v>
      </c>
      <c r="AC454" s="84" t="str">
        <f t="shared" si="39"/>
        <v>39205</v>
      </c>
    </row>
    <row r="455" spans="1:29" x14ac:dyDescent="0.15">
      <c r="A455" s="84" t="s">
        <v>1949</v>
      </c>
      <c r="B455" s="84">
        <v>259292709</v>
      </c>
      <c r="C455" s="84" t="s">
        <v>1950</v>
      </c>
      <c r="D455" s="84" t="s">
        <v>443</v>
      </c>
      <c r="E455" s="84" t="s">
        <v>706</v>
      </c>
      <c r="F455" s="84" t="s">
        <v>1083</v>
      </c>
      <c r="G455" s="92">
        <v>43131</v>
      </c>
      <c r="H455" s="84" t="s">
        <v>1951</v>
      </c>
      <c r="I455" s="84" t="s">
        <v>708</v>
      </c>
      <c r="J455" s="84" t="s">
        <v>448</v>
      </c>
      <c r="K455" s="84">
        <v>2392</v>
      </c>
      <c r="L455" s="84" t="s">
        <v>366</v>
      </c>
      <c r="M455" s="92">
        <v>43132</v>
      </c>
      <c r="N455" s="84" t="s">
        <v>1952</v>
      </c>
      <c r="O455" s="84" t="s">
        <v>710</v>
      </c>
      <c r="P455" s="84" t="s">
        <v>685</v>
      </c>
      <c r="Q455" s="84" t="s">
        <v>1953</v>
      </c>
      <c r="R455" s="84" t="s">
        <v>1954</v>
      </c>
      <c r="S455" s="84" t="s">
        <v>371</v>
      </c>
      <c r="T455" s="84">
        <v>1</v>
      </c>
      <c r="U455" s="90">
        <v>46853.87</v>
      </c>
      <c r="V455" s="84">
        <v>15668.2</v>
      </c>
      <c r="W455" s="84">
        <v>31185.670000000002</v>
      </c>
      <c r="X455" s="91" t="s">
        <v>1949</v>
      </c>
      <c r="Y455" s="89">
        <f t="shared" si="35"/>
        <v>46853.87</v>
      </c>
      <c r="Z455" s="84">
        <f t="shared" si="36"/>
        <v>2018</v>
      </c>
      <c r="AA455" s="92">
        <f t="shared" si="37"/>
        <v>43132</v>
      </c>
      <c r="AB455" s="89">
        <f t="shared" si="38"/>
        <v>46853.87</v>
      </c>
      <c r="AC455" s="84" t="str">
        <f t="shared" si="39"/>
        <v>39202</v>
      </c>
    </row>
    <row r="456" spans="1:29" x14ac:dyDescent="0.15">
      <c r="A456" s="84" t="s">
        <v>1295</v>
      </c>
      <c r="B456" s="84">
        <v>408600862</v>
      </c>
      <c r="C456" s="84" t="s">
        <v>475</v>
      </c>
      <c r="D456" s="84" t="s">
        <v>476</v>
      </c>
      <c r="E456" s="84" t="s">
        <v>477</v>
      </c>
      <c r="F456" s="84" t="s">
        <v>1296</v>
      </c>
      <c r="G456" s="92">
        <v>44077</v>
      </c>
      <c r="H456" s="84" t="s">
        <v>478</v>
      </c>
      <c r="I456" s="84" t="s">
        <v>479</v>
      </c>
      <c r="J456" s="84" t="s">
        <v>480</v>
      </c>
      <c r="K456" s="84">
        <v>2392</v>
      </c>
      <c r="L456" s="84" t="s">
        <v>366</v>
      </c>
      <c r="M456" s="92">
        <v>44075</v>
      </c>
      <c r="N456" s="84" t="s">
        <v>1297</v>
      </c>
      <c r="O456" s="84" t="s">
        <v>482</v>
      </c>
      <c r="P456" s="84" t="s">
        <v>770</v>
      </c>
      <c r="Q456" s="84" t="s">
        <v>1298</v>
      </c>
      <c r="R456" s="84" t="s">
        <v>1299</v>
      </c>
      <c r="S456" s="84" t="s">
        <v>371</v>
      </c>
      <c r="T456" s="84">
        <v>1</v>
      </c>
      <c r="U456" s="90">
        <v>46858.39</v>
      </c>
      <c r="V456" s="84">
        <v>15829.53</v>
      </c>
      <c r="W456" s="84">
        <v>31028.86</v>
      </c>
      <c r="X456" s="91" t="s">
        <v>1295</v>
      </c>
      <c r="Y456" s="89">
        <f t="shared" si="35"/>
        <v>46858.39</v>
      </c>
      <c r="Z456" s="84">
        <f t="shared" si="36"/>
        <v>2020</v>
      </c>
      <c r="AA456" s="92">
        <f t="shared" si="37"/>
        <v>44075</v>
      </c>
      <c r="AB456" s="89">
        <f t="shared" si="38"/>
        <v>46858.39</v>
      </c>
      <c r="AC456" s="84" t="str">
        <f t="shared" si="39"/>
        <v>39201</v>
      </c>
    </row>
    <row r="457" spans="1:29" x14ac:dyDescent="0.15">
      <c r="A457" s="84" t="s">
        <v>3142</v>
      </c>
      <c r="B457" s="84">
        <v>313686192</v>
      </c>
      <c r="C457" s="84" t="s">
        <v>463</v>
      </c>
      <c r="D457" s="84" t="s">
        <v>464</v>
      </c>
      <c r="E457" s="84" t="s">
        <v>465</v>
      </c>
      <c r="F457" s="84" t="s">
        <v>3143</v>
      </c>
      <c r="G457" s="92">
        <v>43585</v>
      </c>
      <c r="H457" s="84" t="s">
        <v>467</v>
      </c>
      <c r="I457" s="84" t="s">
        <v>468</v>
      </c>
      <c r="J457" s="84" t="s">
        <v>469</v>
      </c>
      <c r="K457" s="84">
        <v>2392</v>
      </c>
      <c r="L457" s="84" t="s">
        <v>366</v>
      </c>
      <c r="M457" s="92">
        <v>43556</v>
      </c>
      <c r="N457" s="84" t="s">
        <v>3144</v>
      </c>
      <c r="O457" s="84" t="s">
        <v>471</v>
      </c>
      <c r="P457" s="84" t="s">
        <v>730</v>
      </c>
      <c r="Q457" s="84" t="s">
        <v>3145</v>
      </c>
      <c r="R457" s="84" t="s">
        <v>3146</v>
      </c>
      <c r="S457" s="84" t="s">
        <v>371</v>
      </c>
      <c r="T457" s="84">
        <v>1</v>
      </c>
      <c r="U457" s="90">
        <v>46941.08</v>
      </c>
      <c r="V457" s="84">
        <v>21091.34</v>
      </c>
      <c r="W457" s="84">
        <v>25849.74</v>
      </c>
      <c r="X457" s="91" t="s">
        <v>3142</v>
      </c>
      <c r="Y457" s="89">
        <f t="shared" si="35"/>
        <v>46941.08</v>
      </c>
      <c r="Z457" s="84">
        <f t="shared" si="36"/>
        <v>2019</v>
      </c>
      <c r="AA457" s="92">
        <f t="shared" si="37"/>
        <v>43556</v>
      </c>
      <c r="AB457" s="89">
        <f t="shared" si="38"/>
        <v>46941.08</v>
      </c>
      <c r="AC457" s="84" t="str">
        <f t="shared" si="39"/>
        <v>39202</v>
      </c>
    </row>
    <row r="458" spans="1:29" x14ac:dyDescent="0.15">
      <c r="A458" s="84" t="s">
        <v>1277</v>
      </c>
      <c r="B458" s="84">
        <v>728111349</v>
      </c>
      <c r="C458" s="84" t="s">
        <v>399</v>
      </c>
      <c r="D458" s="84" t="s">
        <v>387</v>
      </c>
      <c r="E458" s="84" t="s">
        <v>388</v>
      </c>
      <c r="F458" s="84" t="s">
        <v>1278</v>
      </c>
      <c r="G458" s="92">
        <v>44824</v>
      </c>
      <c r="H458" s="84" t="s">
        <v>402</v>
      </c>
      <c r="I458" s="84" t="s">
        <v>391</v>
      </c>
      <c r="J458" s="84" t="s">
        <v>392</v>
      </c>
      <c r="K458" s="84">
        <v>2392</v>
      </c>
      <c r="L458" s="84" t="s">
        <v>810</v>
      </c>
      <c r="M458" s="92">
        <v>44805</v>
      </c>
      <c r="O458" s="84" t="s">
        <v>394</v>
      </c>
      <c r="P458" s="84" t="s">
        <v>811</v>
      </c>
      <c r="Q458" s="84" t="s">
        <v>1278</v>
      </c>
      <c r="R458" s="84" t="s">
        <v>1279</v>
      </c>
      <c r="S458" s="84" t="s">
        <v>371</v>
      </c>
      <c r="T458" s="84">
        <v>3</v>
      </c>
      <c r="U458" s="90">
        <v>46992.520000000004</v>
      </c>
      <c r="V458" s="84">
        <v>2906.01</v>
      </c>
      <c r="W458" s="84">
        <v>44086.51</v>
      </c>
      <c r="X458" s="91" t="s">
        <v>1277</v>
      </c>
      <c r="Y458" s="89">
        <f t="shared" si="35"/>
        <v>46992.520000000004</v>
      </c>
      <c r="Z458" s="84">
        <f t="shared" si="36"/>
        <v>2022</v>
      </c>
      <c r="AA458" s="92">
        <f t="shared" si="37"/>
        <v>44805</v>
      </c>
      <c r="AB458" s="89">
        <f t="shared" si="38"/>
        <v>46992.520000000004</v>
      </c>
      <c r="AC458" s="84" t="str">
        <f t="shared" si="39"/>
        <v>39201</v>
      </c>
    </row>
    <row r="459" spans="1:29" x14ac:dyDescent="0.15">
      <c r="A459" s="84" t="s">
        <v>1491</v>
      </c>
      <c r="B459" s="84">
        <v>139418518</v>
      </c>
      <c r="C459" s="84" t="s">
        <v>511</v>
      </c>
      <c r="D459" s="84" t="s">
        <v>512</v>
      </c>
      <c r="E459" s="84" t="s">
        <v>513</v>
      </c>
      <c r="F459" s="84" t="s">
        <v>1109</v>
      </c>
      <c r="G459" s="92">
        <v>42689</v>
      </c>
      <c r="H459" s="84" t="s">
        <v>515</v>
      </c>
      <c r="I459" s="84" t="s">
        <v>516</v>
      </c>
      <c r="J459" s="84" t="s">
        <v>517</v>
      </c>
      <c r="K459" s="84">
        <v>2392</v>
      </c>
      <c r="L459" s="84" t="s">
        <v>366</v>
      </c>
      <c r="M459" s="92">
        <v>42675</v>
      </c>
      <c r="N459" s="84" t="s">
        <v>1492</v>
      </c>
      <c r="O459" s="84" t="s">
        <v>518</v>
      </c>
      <c r="P459" s="84" t="s">
        <v>612</v>
      </c>
      <c r="Q459" s="84" t="s">
        <v>1493</v>
      </c>
      <c r="R459" s="84" t="s">
        <v>1494</v>
      </c>
      <c r="S459" s="84" t="s">
        <v>371</v>
      </c>
      <c r="T459" s="84">
        <v>1</v>
      </c>
      <c r="U459" s="90">
        <v>47029.29</v>
      </c>
      <c r="V459" s="84">
        <v>36696.35</v>
      </c>
      <c r="W459" s="84">
        <v>10332.94</v>
      </c>
      <c r="X459" s="91" t="s">
        <v>1491</v>
      </c>
      <c r="Y459" s="89">
        <f t="shared" si="35"/>
        <v>47029.29</v>
      </c>
      <c r="Z459" s="84">
        <f t="shared" si="36"/>
        <v>2016</v>
      </c>
      <c r="AA459" s="92">
        <f t="shared" si="37"/>
        <v>42675</v>
      </c>
      <c r="AB459" s="89">
        <f t="shared" si="38"/>
        <v>47029.29</v>
      </c>
      <c r="AC459" s="84" t="str">
        <f t="shared" si="39"/>
        <v>39202</v>
      </c>
    </row>
    <row r="460" spans="1:29" x14ac:dyDescent="0.15">
      <c r="A460" s="84" t="s">
        <v>722</v>
      </c>
      <c r="B460" s="84">
        <v>304805677</v>
      </c>
      <c r="C460" s="84" t="s">
        <v>442</v>
      </c>
      <c r="D460" s="84" t="s">
        <v>443</v>
      </c>
      <c r="E460" s="84" t="s">
        <v>706</v>
      </c>
      <c r="F460" s="84" t="s">
        <v>723</v>
      </c>
      <c r="G460" s="92">
        <v>43410</v>
      </c>
      <c r="H460" s="84" t="s">
        <v>446</v>
      </c>
      <c r="I460" s="84" t="s">
        <v>708</v>
      </c>
      <c r="J460" s="84" t="s">
        <v>448</v>
      </c>
      <c r="K460" s="84">
        <v>2392</v>
      </c>
      <c r="L460" s="84" t="s">
        <v>366</v>
      </c>
      <c r="M460" s="92">
        <v>43435</v>
      </c>
      <c r="N460" s="84" t="s">
        <v>724</v>
      </c>
      <c r="O460" s="84" t="s">
        <v>710</v>
      </c>
      <c r="P460" s="84" t="s">
        <v>685</v>
      </c>
      <c r="Q460" s="84" t="s">
        <v>725</v>
      </c>
      <c r="R460" s="84" t="s">
        <v>726</v>
      </c>
      <c r="S460" s="84" t="s">
        <v>371</v>
      </c>
      <c r="T460" s="84">
        <v>1</v>
      </c>
      <c r="U460" s="90">
        <v>47111.9</v>
      </c>
      <c r="V460" s="84">
        <v>15754.49</v>
      </c>
      <c r="W460" s="84">
        <v>31357.41</v>
      </c>
      <c r="X460" s="91" t="s">
        <v>722</v>
      </c>
      <c r="Y460" s="89">
        <f t="shared" si="35"/>
        <v>47111.9</v>
      </c>
      <c r="Z460" s="84">
        <f t="shared" si="36"/>
        <v>2018</v>
      </c>
      <c r="AA460" s="92">
        <f t="shared" si="37"/>
        <v>43435</v>
      </c>
      <c r="AB460" s="89">
        <f t="shared" si="38"/>
        <v>47111.9</v>
      </c>
      <c r="AC460" s="84" t="str">
        <f t="shared" si="39"/>
        <v>39202</v>
      </c>
    </row>
    <row r="461" spans="1:29" x14ac:dyDescent="0.15">
      <c r="A461" s="84" t="s">
        <v>1124</v>
      </c>
      <c r="B461" s="84">
        <v>165126818</v>
      </c>
      <c r="C461" s="84" t="s">
        <v>442</v>
      </c>
      <c r="D461" s="84" t="s">
        <v>443</v>
      </c>
      <c r="E461" s="84" t="s">
        <v>706</v>
      </c>
      <c r="F461" s="84" t="s">
        <v>1125</v>
      </c>
      <c r="G461" s="92">
        <v>42774</v>
      </c>
      <c r="H461" s="84" t="s">
        <v>446</v>
      </c>
      <c r="I461" s="84" t="s">
        <v>708</v>
      </c>
      <c r="J461" s="84" t="s">
        <v>448</v>
      </c>
      <c r="K461" s="84">
        <v>2392</v>
      </c>
      <c r="L461" s="84" t="s">
        <v>366</v>
      </c>
      <c r="M461" s="92">
        <v>42795</v>
      </c>
      <c r="N461" s="84" t="s">
        <v>1126</v>
      </c>
      <c r="O461" s="84" t="s">
        <v>710</v>
      </c>
      <c r="P461" s="84" t="s">
        <v>663</v>
      </c>
      <c r="Q461" s="84" t="s">
        <v>1125</v>
      </c>
      <c r="R461" s="84" t="s">
        <v>1127</v>
      </c>
      <c r="S461" s="84" t="s">
        <v>371</v>
      </c>
      <c r="T461" s="84">
        <v>1</v>
      </c>
      <c r="U461" s="90">
        <v>47155.67</v>
      </c>
      <c r="V461" s="84">
        <v>18706.100000000002</v>
      </c>
      <c r="W461" s="84">
        <v>28449.57</v>
      </c>
      <c r="X461" s="91" t="s">
        <v>1124</v>
      </c>
      <c r="Y461" s="89">
        <f t="shared" si="35"/>
        <v>47155.67</v>
      </c>
      <c r="Z461" s="84">
        <f t="shared" si="36"/>
        <v>2017</v>
      </c>
      <c r="AA461" s="92">
        <f t="shared" si="37"/>
        <v>42795</v>
      </c>
      <c r="AB461" s="89">
        <f t="shared" si="38"/>
        <v>47155.67</v>
      </c>
      <c r="AC461" s="84" t="str">
        <f t="shared" si="39"/>
        <v>39202</v>
      </c>
    </row>
    <row r="462" spans="1:29" x14ac:dyDescent="0.15">
      <c r="A462" s="84" t="s">
        <v>3519</v>
      </c>
      <c r="B462" s="84">
        <v>313686233</v>
      </c>
      <c r="C462" s="84" t="s">
        <v>475</v>
      </c>
      <c r="D462" s="84" t="s">
        <v>476</v>
      </c>
      <c r="E462" s="84" t="s">
        <v>499</v>
      </c>
      <c r="F462" s="84" t="s">
        <v>3515</v>
      </c>
      <c r="G462" s="92">
        <v>43573</v>
      </c>
      <c r="H462" s="84" t="s">
        <v>478</v>
      </c>
      <c r="I462" s="84" t="s">
        <v>501</v>
      </c>
      <c r="J462" s="84" t="s">
        <v>480</v>
      </c>
      <c r="K462" s="84">
        <v>2392</v>
      </c>
      <c r="L462" s="84" t="s">
        <v>366</v>
      </c>
      <c r="M462" s="92">
        <v>43556</v>
      </c>
      <c r="N462" s="84" t="s">
        <v>3520</v>
      </c>
      <c r="O462" s="84" t="s">
        <v>502</v>
      </c>
      <c r="P462" s="84" t="s">
        <v>730</v>
      </c>
      <c r="Q462" s="84" t="s">
        <v>3521</v>
      </c>
      <c r="R462" s="84" t="s">
        <v>3522</v>
      </c>
      <c r="S462" s="84" t="s">
        <v>371</v>
      </c>
      <c r="T462" s="84">
        <v>1</v>
      </c>
      <c r="U462" s="90">
        <v>47243.96</v>
      </c>
      <c r="V462" s="84">
        <v>16799.830000000002</v>
      </c>
      <c r="W462" s="84">
        <v>30444.13</v>
      </c>
      <c r="X462" s="91" t="s">
        <v>3519</v>
      </c>
      <c r="Y462" s="89">
        <f t="shared" si="35"/>
        <v>47243.96</v>
      </c>
      <c r="Z462" s="84">
        <f t="shared" si="36"/>
        <v>2019</v>
      </c>
      <c r="AA462" s="92">
        <f t="shared" si="37"/>
        <v>43556</v>
      </c>
      <c r="AB462" s="89">
        <f t="shared" si="38"/>
        <v>47243.96</v>
      </c>
      <c r="AC462" s="84" t="str">
        <f t="shared" si="39"/>
        <v>39202</v>
      </c>
    </row>
    <row r="463" spans="1:29" x14ac:dyDescent="0.15">
      <c r="A463" s="84" t="s">
        <v>2802</v>
      </c>
      <c r="B463" s="84">
        <v>327347470</v>
      </c>
      <c r="C463" s="84" t="s">
        <v>442</v>
      </c>
      <c r="D463" s="84" t="s">
        <v>443</v>
      </c>
      <c r="E463" s="84" t="s">
        <v>444</v>
      </c>
      <c r="F463" s="84" t="s">
        <v>2803</v>
      </c>
      <c r="G463" s="92">
        <v>43769</v>
      </c>
      <c r="H463" s="84" t="s">
        <v>446</v>
      </c>
      <c r="I463" s="84" t="s">
        <v>447</v>
      </c>
      <c r="J463" s="84" t="s">
        <v>448</v>
      </c>
      <c r="K463" s="84">
        <v>2392</v>
      </c>
      <c r="L463" s="84" t="s">
        <v>366</v>
      </c>
      <c r="M463" s="92">
        <v>43770</v>
      </c>
      <c r="N463" s="84" t="s">
        <v>2804</v>
      </c>
      <c r="O463" s="84" t="s">
        <v>450</v>
      </c>
      <c r="P463" s="84" t="s">
        <v>730</v>
      </c>
      <c r="Q463" s="84" t="s">
        <v>2805</v>
      </c>
      <c r="R463" s="84" t="s">
        <v>2806</v>
      </c>
      <c r="S463" s="84" t="s">
        <v>371</v>
      </c>
      <c r="T463" s="84">
        <v>1</v>
      </c>
      <c r="U463" s="90">
        <v>47247.08</v>
      </c>
      <c r="V463" s="84">
        <v>13379.16</v>
      </c>
      <c r="W463" s="84">
        <v>33867.919999999998</v>
      </c>
      <c r="X463" s="91" t="s">
        <v>2802</v>
      </c>
      <c r="Y463" s="89">
        <f t="shared" si="35"/>
        <v>47247.08</v>
      </c>
      <c r="Z463" s="84">
        <f t="shared" si="36"/>
        <v>2019</v>
      </c>
      <c r="AA463" s="92">
        <f t="shared" si="37"/>
        <v>43770</v>
      </c>
      <c r="AB463" s="89">
        <f t="shared" si="38"/>
        <v>47247.08</v>
      </c>
      <c r="AC463" s="84" t="str">
        <f t="shared" si="39"/>
        <v>39201</v>
      </c>
    </row>
    <row r="464" spans="1:29" x14ac:dyDescent="0.15">
      <c r="A464" s="84" t="s">
        <v>2452</v>
      </c>
      <c r="B464" s="84">
        <v>494740025</v>
      </c>
      <c r="C464" s="84" t="s">
        <v>463</v>
      </c>
      <c r="D464" s="84" t="s">
        <v>464</v>
      </c>
      <c r="E464" s="84" t="s">
        <v>465</v>
      </c>
      <c r="F464" s="84" t="s">
        <v>2453</v>
      </c>
      <c r="G464" s="92">
        <v>44201</v>
      </c>
      <c r="H464" s="84" t="s">
        <v>467</v>
      </c>
      <c r="I464" s="84" t="s">
        <v>468</v>
      </c>
      <c r="J464" s="84" t="s">
        <v>469</v>
      </c>
      <c r="K464" s="84">
        <v>2392</v>
      </c>
      <c r="L464" s="84" t="s">
        <v>366</v>
      </c>
      <c r="M464" s="92">
        <v>44197</v>
      </c>
      <c r="N464" s="84" t="s">
        <v>2452</v>
      </c>
      <c r="O464" s="84" t="s">
        <v>471</v>
      </c>
      <c r="P464" s="84" t="s">
        <v>793</v>
      </c>
      <c r="Q464" s="84" t="s">
        <v>2454</v>
      </c>
      <c r="R464" s="84" t="s">
        <v>2455</v>
      </c>
      <c r="S464" s="84" t="s">
        <v>371</v>
      </c>
      <c r="T464" s="84">
        <v>1</v>
      </c>
      <c r="U464" s="90">
        <v>47366.91</v>
      </c>
      <c r="V464" s="84">
        <v>7958.52</v>
      </c>
      <c r="W464" s="84">
        <v>39408.39</v>
      </c>
      <c r="X464" s="91" t="s">
        <v>2452</v>
      </c>
      <c r="Y464" s="89">
        <f t="shared" si="35"/>
        <v>47366.91</v>
      </c>
      <c r="Z464" s="84">
        <f t="shared" si="36"/>
        <v>2021</v>
      </c>
      <c r="AA464" s="92">
        <f t="shared" si="37"/>
        <v>44197</v>
      </c>
      <c r="AB464" s="89">
        <f t="shared" si="38"/>
        <v>47366.91</v>
      </c>
      <c r="AC464" s="84" t="str">
        <f t="shared" si="39"/>
        <v>39202</v>
      </c>
    </row>
    <row r="465" spans="1:29" x14ac:dyDescent="0.15">
      <c r="A465" s="84" t="s">
        <v>1255</v>
      </c>
      <c r="B465" s="84">
        <v>494740020</v>
      </c>
      <c r="C465" s="84" t="s">
        <v>463</v>
      </c>
      <c r="D465" s="84" t="s">
        <v>464</v>
      </c>
      <c r="E465" s="84" t="s">
        <v>465</v>
      </c>
      <c r="F465" s="84" t="s">
        <v>1256</v>
      </c>
      <c r="G465" s="92">
        <v>44201</v>
      </c>
      <c r="H465" s="84" t="s">
        <v>467</v>
      </c>
      <c r="I465" s="84" t="s">
        <v>468</v>
      </c>
      <c r="J465" s="84" t="s">
        <v>469</v>
      </c>
      <c r="K465" s="84">
        <v>2392</v>
      </c>
      <c r="L465" s="84" t="s">
        <v>366</v>
      </c>
      <c r="M465" s="92">
        <v>44197</v>
      </c>
      <c r="N465" s="84" t="s">
        <v>1257</v>
      </c>
      <c r="O465" s="84" t="s">
        <v>471</v>
      </c>
      <c r="P465" s="84" t="s">
        <v>793</v>
      </c>
      <c r="Q465" s="84" t="s">
        <v>1258</v>
      </c>
      <c r="R465" s="84" t="s">
        <v>1259</v>
      </c>
      <c r="S465" s="84" t="s">
        <v>371</v>
      </c>
      <c r="T465" s="84">
        <v>1</v>
      </c>
      <c r="U465" s="90">
        <v>47374.33</v>
      </c>
      <c r="V465" s="84">
        <v>7959.77</v>
      </c>
      <c r="W465" s="84">
        <v>39414.559999999998</v>
      </c>
      <c r="X465" s="91" t="s">
        <v>1255</v>
      </c>
      <c r="Y465" s="89">
        <f t="shared" si="35"/>
        <v>47374.33</v>
      </c>
      <c r="Z465" s="84">
        <f t="shared" si="36"/>
        <v>2021</v>
      </c>
      <c r="AA465" s="92">
        <f t="shared" si="37"/>
        <v>44197</v>
      </c>
      <c r="AB465" s="89">
        <f t="shared" si="38"/>
        <v>47374.33</v>
      </c>
      <c r="AC465" s="84" t="str">
        <f t="shared" si="39"/>
        <v>39202</v>
      </c>
    </row>
    <row r="466" spans="1:29" x14ac:dyDescent="0.15">
      <c r="A466" s="84" t="s">
        <v>1260</v>
      </c>
      <c r="B466" s="84">
        <v>494740030</v>
      </c>
      <c r="C466" s="84" t="s">
        <v>463</v>
      </c>
      <c r="D466" s="84" t="s">
        <v>464</v>
      </c>
      <c r="E466" s="84" t="s">
        <v>465</v>
      </c>
      <c r="F466" s="84" t="s">
        <v>1261</v>
      </c>
      <c r="G466" s="92">
        <v>44201</v>
      </c>
      <c r="H466" s="84" t="s">
        <v>467</v>
      </c>
      <c r="I466" s="84" t="s">
        <v>468</v>
      </c>
      <c r="J466" s="84" t="s">
        <v>469</v>
      </c>
      <c r="K466" s="84">
        <v>2392</v>
      </c>
      <c r="L466" s="84" t="s">
        <v>366</v>
      </c>
      <c r="M466" s="92">
        <v>44197</v>
      </c>
      <c r="N466" s="84" t="s">
        <v>1262</v>
      </c>
      <c r="O466" s="84" t="s">
        <v>471</v>
      </c>
      <c r="P466" s="84" t="s">
        <v>793</v>
      </c>
      <c r="Q466" s="84" t="s">
        <v>1263</v>
      </c>
      <c r="R466" s="84" t="s">
        <v>1264</v>
      </c>
      <c r="S466" s="84" t="s">
        <v>371</v>
      </c>
      <c r="T466" s="84">
        <v>1</v>
      </c>
      <c r="U466" s="90">
        <v>47383.98</v>
      </c>
      <c r="V466" s="84">
        <v>7961.39</v>
      </c>
      <c r="W466" s="84">
        <v>39422.590000000004</v>
      </c>
      <c r="X466" s="91" t="s">
        <v>1260</v>
      </c>
      <c r="Y466" s="89">
        <f t="shared" si="35"/>
        <v>47383.98</v>
      </c>
      <c r="Z466" s="84">
        <f t="shared" si="36"/>
        <v>2021</v>
      </c>
      <c r="AA466" s="92">
        <f t="shared" si="37"/>
        <v>44197</v>
      </c>
      <c r="AB466" s="89">
        <f t="shared" si="38"/>
        <v>47383.98</v>
      </c>
      <c r="AC466" s="84" t="str">
        <f t="shared" si="39"/>
        <v>39202</v>
      </c>
    </row>
    <row r="467" spans="1:29" x14ac:dyDescent="0.15">
      <c r="A467" s="84" t="s">
        <v>785</v>
      </c>
      <c r="B467" s="84">
        <v>356608195</v>
      </c>
      <c r="C467" s="84" t="s">
        <v>623</v>
      </c>
      <c r="D467" s="84" t="s">
        <v>624</v>
      </c>
      <c r="E467" s="84" t="s">
        <v>625</v>
      </c>
      <c r="F467" s="84" t="s">
        <v>786</v>
      </c>
      <c r="G467" s="92">
        <v>43935</v>
      </c>
      <c r="H467" s="84" t="s">
        <v>627</v>
      </c>
      <c r="I467" s="84" t="s">
        <v>628</v>
      </c>
      <c r="J467" s="84" t="s">
        <v>629</v>
      </c>
      <c r="K467" s="84">
        <v>2392</v>
      </c>
      <c r="L467" s="84" t="s">
        <v>366</v>
      </c>
      <c r="M467" s="92">
        <v>43922</v>
      </c>
      <c r="N467" s="84" t="s">
        <v>787</v>
      </c>
      <c r="O467" s="84" t="s">
        <v>631</v>
      </c>
      <c r="P467" s="84" t="s">
        <v>770</v>
      </c>
      <c r="Q467" s="84" t="s">
        <v>788</v>
      </c>
      <c r="R467" s="84" t="s">
        <v>789</v>
      </c>
      <c r="S467" s="84" t="s">
        <v>371</v>
      </c>
      <c r="T467" s="84">
        <v>1</v>
      </c>
      <c r="U467" s="90">
        <v>47416.950000000004</v>
      </c>
      <c r="V467" s="84">
        <v>9453.5500000000011</v>
      </c>
      <c r="W467" s="84">
        <v>37963.4</v>
      </c>
      <c r="X467" s="91" t="s">
        <v>785</v>
      </c>
      <c r="Y467" s="89">
        <f t="shared" si="35"/>
        <v>47416.950000000004</v>
      </c>
      <c r="Z467" s="84">
        <f t="shared" si="36"/>
        <v>2020</v>
      </c>
      <c r="AA467" s="92">
        <f t="shared" si="37"/>
        <v>43922</v>
      </c>
      <c r="AB467" s="89">
        <f t="shared" si="38"/>
        <v>47416.950000000004</v>
      </c>
      <c r="AC467" s="84" t="str">
        <f t="shared" si="39"/>
        <v>39202</v>
      </c>
    </row>
    <row r="468" spans="1:29" x14ac:dyDescent="0.15">
      <c r="A468" s="84" t="s">
        <v>828</v>
      </c>
      <c r="B468" s="84">
        <v>494740010</v>
      </c>
      <c r="C468" s="84" t="s">
        <v>463</v>
      </c>
      <c r="D468" s="84" t="s">
        <v>464</v>
      </c>
      <c r="E468" s="84" t="s">
        <v>465</v>
      </c>
      <c r="F468" s="84" t="s">
        <v>829</v>
      </c>
      <c r="G468" s="92">
        <v>44201</v>
      </c>
      <c r="H468" s="84" t="s">
        <v>467</v>
      </c>
      <c r="I468" s="84" t="s">
        <v>468</v>
      </c>
      <c r="J468" s="84" t="s">
        <v>469</v>
      </c>
      <c r="K468" s="84">
        <v>2392</v>
      </c>
      <c r="L468" s="84" t="s">
        <v>366</v>
      </c>
      <c r="M468" s="92">
        <v>44197</v>
      </c>
      <c r="N468" s="84" t="s">
        <v>830</v>
      </c>
      <c r="O468" s="84" t="s">
        <v>471</v>
      </c>
      <c r="P468" s="84" t="s">
        <v>793</v>
      </c>
      <c r="Q468" s="84" t="s">
        <v>831</v>
      </c>
      <c r="R468" s="84" t="s">
        <v>832</v>
      </c>
      <c r="S468" s="84" t="s">
        <v>371</v>
      </c>
      <c r="T468" s="84">
        <v>1</v>
      </c>
      <c r="U468" s="90">
        <v>47420.13</v>
      </c>
      <c r="V468" s="84">
        <v>7967.47</v>
      </c>
      <c r="W468" s="84">
        <v>39452.660000000003</v>
      </c>
      <c r="X468" s="91" t="s">
        <v>828</v>
      </c>
      <c r="Y468" s="89">
        <f t="shared" si="35"/>
        <v>47420.13</v>
      </c>
      <c r="Z468" s="84">
        <f t="shared" si="36"/>
        <v>2021</v>
      </c>
      <c r="AA468" s="92">
        <f t="shared" si="37"/>
        <v>44197</v>
      </c>
      <c r="AB468" s="89">
        <f t="shared" si="38"/>
        <v>47420.13</v>
      </c>
      <c r="AC468" s="84" t="str">
        <f t="shared" si="39"/>
        <v>39202</v>
      </c>
    </row>
    <row r="469" spans="1:29" x14ac:dyDescent="0.15">
      <c r="A469" s="84" t="s">
        <v>3579</v>
      </c>
      <c r="B469" s="84">
        <v>494740015</v>
      </c>
      <c r="C469" s="84" t="s">
        <v>463</v>
      </c>
      <c r="D469" s="84" t="s">
        <v>464</v>
      </c>
      <c r="E469" s="84" t="s">
        <v>465</v>
      </c>
      <c r="F469" s="84" t="s">
        <v>3580</v>
      </c>
      <c r="G469" s="92">
        <v>44201</v>
      </c>
      <c r="H469" s="84" t="s">
        <v>467</v>
      </c>
      <c r="I469" s="84" t="s">
        <v>468</v>
      </c>
      <c r="J469" s="84" t="s">
        <v>469</v>
      </c>
      <c r="K469" s="84">
        <v>2392</v>
      </c>
      <c r="L469" s="84" t="s">
        <v>366</v>
      </c>
      <c r="M469" s="92">
        <v>44197</v>
      </c>
      <c r="N469" s="84" t="s">
        <v>3581</v>
      </c>
      <c r="O469" s="84" t="s">
        <v>471</v>
      </c>
      <c r="P469" s="84" t="s">
        <v>793</v>
      </c>
      <c r="Q469" s="84" t="s">
        <v>3582</v>
      </c>
      <c r="R469" s="84" t="s">
        <v>3583</v>
      </c>
      <c r="S469" s="84" t="s">
        <v>371</v>
      </c>
      <c r="T469" s="84">
        <v>1</v>
      </c>
      <c r="U469" s="90">
        <v>47436.51</v>
      </c>
      <c r="V469" s="84">
        <v>7970.22</v>
      </c>
      <c r="W469" s="84">
        <v>39466.29</v>
      </c>
      <c r="X469" s="91" t="s">
        <v>3579</v>
      </c>
      <c r="Y469" s="89">
        <f t="shared" si="35"/>
        <v>47436.51</v>
      </c>
      <c r="Z469" s="84">
        <f t="shared" si="36"/>
        <v>2021</v>
      </c>
      <c r="AA469" s="92">
        <f t="shared" si="37"/>
        <v>44197</v>
      </c>
      <c r="AB469" s="89">
        <f t="shared" si="38"/>
        <v>47436.51</v>
      </c>
      <c r="AC469" s="84" t="str">
        <f t="shared" si="39"/>
        <v>39202</v>
      </c>
    </row>
    <row r="470" spans="1:29" x14ac:dyDescent="0.15">
      <c r="A470" s="84" t="s">
        <v>3048</v>
      </c>
      <c r="B470" s="84">
        <v>165126806</v>
      </c>
      <c r="C470" s="84" t="s">
        <v>442</v>
      </c>
      <c r="D470" s="84" t="s">
        <v>443</v>
      </c>
      <c r="E470" s="84" t="s">
        <v>706</v>
      </c>
      <c r="F470" s="84" t="s">
        <v>3049</v>
      </c>
      <c r="G470" s="92">
        <v>42745</v>
      </c>
      <c r="H470" s="84" t="s">
        <v>446</v>
      </c>
      <c r="I470" s="84" t="s">
        <v>708</v>
      </c>
      <c r="J470" s="84" t="s">
        <v>448</v>
      </c>
      <c r="K470" s="84">
        <v>2392</v>
      </c>
      <c r="L470" s="84" t="s">
        <v>366</v>
      </c>
      <c r="M470" s="92">
        <v>42736</v>
      </c>
      <c r="N470" s="84" t="s">
        <v>3050</v>
      </c>
      <c r="O470" s="84" t="s">
        <v>710</v>
      </c>
      <c r="P470" s="84" t="s">
        <v>663</v>
      </c>
      <c r="Q470" s="84" t="s">
        <v>3049</v>
      </c>
      <c r="R470" s="84" t="s">
        <v>3051</v>
      </c>
      <c r="S470" s="84" t="s">
        <v>371</v>
      </c>
      <c r="T470" s="84">
        <v>1</v>
      </c>
      <c r="U470" s="90">
        <v>47446.43</v>
      </c>
      <c r="V470" s="84">
        <v>18821.45</v>
      </c>
      <c r="W470" s="84">
        <v>28624.98</v>
      </c>
      <c r="X470" s="91" t="s">
        <v>3048</v>
      </c>
      <c r="Y470" s="89">
        <f t="shared" si="35"/>
        <v>47446.43</v>
      </c>
      <c r="Z470" s="84">
        <f t="shared" si="36"/>
        <v>2017</v>
      </c>
      <c r="AA470" s="92">
        <f t="shared" si="37"/>
        <v>42736</v>
      </c>
      <c r="AB470" s="89">
        <f t="shared" si="38"/>
        <v>47446.43</v>
      </c>
      <c r="AC470" s="84" t="str">
        <f t="shared" si="39"/>
        <v>39202</v>
      </c>
    </row>
    <row r="471" spans="1:29" x14ac:dyDescent="0.15">
      <c r="A471" s="84" t="s">
        <v>3462</v>
      </c>
      <c r="B471" s="84">
        <v>165126801</v>
      </c>
      <c r="C471" s="84" t="s">
        <v>442</v>
      </c>
      <c r="D471" s="84" t="s">
        <v>443</v>
      </c>
      <c r="E471" s="84" t="s">
        <v>706</v>
      </c>
      <c r="F471" s="84" t="s">
        <v>3463</v>
      </c>
      <c r="G471" s="92">
        <v>42745</v>
      </c>
      <c r="H471" s="84" t="s">
        <v>446</v>
      </c>
      <c r="I471" s="84" t="s">
        <v>708</v>
      </c>
      <c r="J471" s="84" t="s">
        <v>448</v>
      </c>
      <c r="K471" s="84">
        <v>2392</v>
      </c>
      <c r="L471" s="84" t="s">
        <v>366</v>
      </c>
      <c r="M471" s="92">
        <v>42736</v>
      </c>
      <c r="N471" s="84" t="s">
        <v>3464</v>
      </c>
      <c r="O471" s="84" t="s">
        <v>710</v>
      </c>
      <c r="P471" s="84" t="s">
        <v>663</v>
      </c>
      <c r="Q471" s="84" t="s">
        <v>3463</v>
      </c>
      <c r="R471" s="84" t="s">
        <v>3465</v>
      </c>
      <c r="S471" s="84" t="s">
        <v>371</v>
      </c>
      <c r="T471" s="84">
        <v>1</v>
      </c>
      <c r="U471" s="90">
        <v>47446.43</v>
      </c>
      <c r="V471" s="84">
        <v>18821.45</v>
      </c>
      <c r="W471" s="84">
        <v>28624.98</v>
      </c>
      <c r="X471" s="91" t="s">
        <v>3462</v>
      </c>
      <c r="Y471" s="89">
        <f t="shared" si="35"/>
        <v>47446.43</v>
      </c>
      <c r="Z471" s="84">
        <f t="shared" si="36"/>
        <v>2017</v>
      </c>
      <c r="AA471" s="92">
        <f t="shared" si="37"/>
        <v>42736</v>
      </c>
      <c r="AB471" s="89">
        <f t="shared" si="38"/>
        <v>47446.43</v>
      </c>
      <c r="AC471" s="84" t="str">
        <f t="shared" si="39"/>
        <v>39202</v>
      </c>
    </row>
    <row r="472" spans="1:29" x14ac:dyDescent="0.15">
      <c r="A472" s="84" t="s">
        <v>1128</v>
      </c>
      <c r="B472" s="84">
        <v>165126843</v>
      </c>
      <c r="C472" s="84" t="s">
        <v>399</v>
      </c>
      <c r="D472" s="84" t="s">
        <v>387</v>
      </c>
      <c r="E472" s="84" t="s">
        <v>747</v>
      </c>
      <c r="F472" s="84" t="s">
        <v>617</v>
      </c>
      <c r="G472" s="92">
        <v>42732</v>
      </c>
      <c r="H472" s="84" t="s">
        <v>402</v>
      </c>
      <c r="I472" s="84" t="s">
        <v>748</v>
      </c>
      <c r="J472" s="84" t="s">
        <v>392</v>
      </c>
      <c r="K472" s="84">
        <v>2392</v>
      </c>
      <c r="L472" s="84" t="s">
        <v>366</v>
      </c>
      <c r="M472" s="92">
        <v>42705</v>
      </c>
      <c r="N472" s="84" t="s">
        <v>1129</v>
      </c>
      <c r="O472" s="84" t="s">
        <v>750</v>
      </c>
      <c r="P472" s="84" t="s">
        <v>612</v>
      </c>
      <c r="Q472" s="84" t="s">
        <v>1130</v>
      </c>
      <c r="R472" s="84" t="s">
        <v>1131</v>
      </c>
      <c r="S472" s="84" t="s">
        <v>371</v>
      </c>
      <c r="T472" s="84">
        <v>1</v>
      </c>
      <c r="U472" s="90">
        <v>47458.21</v>
      </c>
      <c r="V472" s="84">
        <v>30881.32</v>
      </c>
      <c r="W472" s="84">
        <v>16576.89</v>
      </c>
      <c r="X472" s="91" t="s">
        <v>1128</v>
      </c>
      <c r="Y472" s="89">
        <f t="shared" si="35"/>
        <v>47458.21</v>
      </c>
      <c r="Z472" s="84">
        <f t="shared" si="36"/>
        <v>2016</v>
      </c>
      <c r="AA472" s="92">
        <f t="shared" si="37"/>
        <v>42705</v>
      </c>
      <c r="AB472" s="89">
        <f t="shared" si="38"/>
        <v>47458.21</v>
      </c>
      <c r="AC472" s="84" t="str">
        <f t="shared" si="39"/>
        <v>39202</v>
      </c>
    </row>
    <row r="473" spans="1:29" x14ac:dyDescent="0.15">
      <c r="A473" s="84" t="s">
        <v>2152</v>
      </c>
      <c r="B473" s="84">
        <v>747963499</v>
      </c>
      <c r="C473" s="84" t="s">
        <v>442</v>
      </c>
      <c r="D473" s="84" t="s">
        <v>443</v>
      </c>
      <c r="E473" s="84" t="s">
        <v>444</v>
      </c>
      <c r="F473" s="84" t="s">
        <v>2153</v>
      </c>
      <c r="G473" s="92">
        <v>44733</v>
      </c>
      <c r="H473" s="84" t="s">
        <v>446</v>
      </c>
      <c r="I473" s="84" t="s">
        <v>447</v>
      </c>
      <c r="J473" s="84" t="s">
        <v>448</v>
      </c>
      <c r="K473" s="84">
        <v>2392</v>
      </c>
      <c r="L473" s="84" t="s">
        <v>366</v>
      </c>
      <c r="M473" s="92">
        <v>44743</v>
      </c>
      <c r="N473" s="84" t="s">
        <v>2154</v>
      </c>
      <c r="O473" s="84" t="s">
        <v>450</v>
      </c>
      <c r="P473" s="84" t="s">
        <v>811</v>
      </c>
      <c r="Q473" s="84" t="s">
        <v>2155</v>
      </c>
      <c r="R473" s="84" t="s">
        <v>2156</v>
      </c>
      <c r="S473" s="84" t="s">
        <v>371</v>
      </c>
      <c r="T473" s="84">
        <v>1</v>
      </c>
      <c r="U473" s="90">
        <v>47468.03</v>
      </c>
      <c r="V473" s="84">
        <v>2274.33</v>
      </c>
      <c r="W473" s="84">
        <v>45193.700000000004</v>
      </c>
      <c r="X473" s="91" t="s">
        <v>2152</v>
      </c>
      <c r="Y473" s="89">
        <f t="shared" si="35"/>
        <v>47468.03</v>
      </c>
      <c r="Z473" s="84">
        <f t="shared" si="36"/>
        <v>2022</v>
      </c>
      <c r="AA473" s="92">
        <f t="shared" si="37"/>
        <v>44743</v>
      </c>
      <c r="AB473" s="89">
        <f t="shared" si="38"/>
        <v>47468.03</v>
      </c>
      <c r="AC473" s="84" t="str">
        <f t="shared" si="39"/>
        <v>39201</v>
      </c>
    </row>
    <row r="474" spans="1:29" x14ac:dyDescent="0.15">
      <c r="A474" s="84" t="s">
        <v>2492</v>
      </c>
      <c r="B474" s="84">
        <v>507532946</v>
      </c>
      <c r="C474" s="84" t="s">
        <v>2493</v>
      </c>
      <c r="D474" s="84" t="s">
        <v>443</v>
      </c>
      <c r="E474" s="84" t="s">
        <v>706</v>
      </c>
      <c r="F474" s="84" t="s">
        <v>2494</v>
      </c>
      <c r="G474" s="92">
        <v>44265</v>
      </c>
      <c r="H474" s="84" t="s">
        <v>2495</v>
      </c>
      <c r="I474" s="84" t="s">
        <v>708</v>
      </c>
      <c r="J474" s="84" t="s">
        <v>448</v>
      </c>
      <c r="K474" s="84">
        <v>2392</v>
      </c>
      <c r="L474" s="84" t="s">
        <v>366</v>
      </c>
      <c r="M474" s="92">
        <v>44256</v>
      </c>
      <c r="N474" s="84" t="s">
        <v>2496</v>
      </c>
      <c r="O474" s="84" t="s">
        <v>710</v>
      </c>
      <c r="P474" s="84" t="s">
        <v>793</v>
      </c>
      <c r="Q474" s="84" t="s">
        <v>2497</v>
      </c>
      <c r="R474" s="84" t="s">
        <v>2498</v>
      </c>
      <c r="S474" s="84" t="s">
        <v>371</v>
      </c>
      <c r="T474" s="84">
        <v>1</v>
      </c>
      <c r="U474" s="90">
        <v>47475.76</v>
      </c>
      <c r="V474" s="84">
        <v>5906.35</v>
      </c>
      <c r="W474" s="84">
        <v>41569.410000000003</v>
      </c>
      <c r="X474" s="91" t="s">
        <v>2492</v>
      </c>
      <c r="Y474" s="89">
        <f t="shared" si="35"/>
        <v>47475.76</v>
      </c>
      <c r="Z474" s="84">
        <f t="shared" si="36"/>
        <v>2021</v>
      </c>
      <c r="AA474" s="92">
        <f t="shared" si="37"/>
        <v>44256</v>
      </c>
      <c r="AB474" s="89">
        <f t="shared" si="38"/>
        <v>47475.76</v>
      </c>
      <c r="AC474" s="84" t="str">
        <f t="shared" si="39"/>
        <v>39202</v>
      </c>
    </row>
    <row r="475" spans="1:29" x14ac:dyDescent="0.15">
      <c r="A475" s="84" t="s">
        <v>2025</v>
      </c>
      <c r="B475" s="84">
        <v>329503712</v>
      </c>
      <c r="C475" s="84" t="s">
        <v>705</v>
      </c>
      <c r="D475" s="84" t="s">
        <v>443</v>
      </c>
      <c r="E475" s="84" t="s">
        <v>444</v>
      </c>
      <c r="F475" s="84" t="s">
        <v>2026</v>
      </c>
      <c r="G475" s="92">
        <v>43742</v>
      </c>
      <c r="H475" s="84" t="s">
        <v>446</v>
      </c>
      <c r="I475" s="84" t="s">
        <v>447</v>
      </c>
      <c r="J475" s="84" t="s">
        <v>448</v>
      </c>
      <c r="K475" s="84">
        <v>2392</v>
      </c>
      <c r="L475" s="84" t="s">
        <v>366</v>
      </c>
      <c r="M475" s="92">
        <v>43739</v>
      </c>
      <c r="N475" s="84" t="s">
        <v>2027</v>
      </c>
      <c r="O475" s="84" t="s">
        <v>450</v>
      </c>
      <c r="P475" s="84" t="s">
        <v>730</v>
      </c>
      <c r="Q475" s="84" t="s">
        <v>2028</v>
      </c>
      <c r="R475" s="84" t="s">
        <v>2029</v>
      </c>
      <c r="S475" s="84" t="s">
        <v>371</v>
      </c>
      <c r="T475" s="84">
        <v>1</v>
      </c>
      <c r="U475" s="90">
        <v>47488.06</v>
      </c>
      <c r="V475" s="84">
        <v>13447.4</v>
      </c>
      <c r="W475" s="84">
        <v>34040.660000000003</v>
      </c>
      <c r="X475" s="91" t="s">
        <v>2025</v>
      </c>
      <c r="Y475" s="89">
        <f t="shared" si="35"/>
        <v>47488.06</v>
      </c>
      <c r="Z475" s="84">
        <f t="shared" si="36"/>
        <v>2019</v>
      </c>
      <c r="AA475" s="92">
        <f t="shared" si="37"/>
        <v>43739</v>
      </c>
      <c r="AB475" s="89">
        <f t="shared" si="38"/>
        <v>47488.06</v>
      </c>
      <c r="AC475" s="84" t="str">
        <f t="shared" si="39"/>
        <v>39201</v>
      </c>
    </row>
    <row r="476" spans="1:29" x14ac:dyDescent="0.15">
      <c r="A476" s="84" t="s">
        <v>3056</v>
      </c>
      <c r="B476" s="84">
        <v>165126836</v>
      </c>
      <c r="C476" s="84" t="s">
        <v>399</v>
      </c>
      <c r="D476" s="84" t="s">
        <v>387</v>
      </c>
      <c r="E476" s="84" t="s">
        <v>747</v>
      </c>
      <c r="F476" s="84" t="s">
        <v>558</v>
      </c>
      <c r="G476" s="92">
        <v>42732</v>
      </c>
      <c r="H476" s="84" t="s">
        <v>402</v>
      </c>
      <c r="I476" s="84" t="s">
        <v>748</v>
      </c>
      <c r="J476" s="84" t="s">
        <v>392</v>
      </c>
      <c r="K476" s="84">
        <v>2392</v>
      </c>
      <c r="L476" s="84" t="s">
        <v>366</v>
      </c>
      <c r="M476" s="92">
        <v>42705</v>
      </c>
      <c r="N476" s="84" t="s">
        <v>3057</v>
      </c>
      <c r="O476" s="84" t="s">
        <v>750</v>
      </c>
      <c r="P476" s="84" t="s">
        <v>612</v>
      </c>
      <c r="Q476" s="84" t="s">
        <v>3058</v>
      </c>
      <c r="R476" s="84" t="s">
        <v>3059</v>
      </c>
      <c r="S476" s="84" t="s">
        <v>371</v>
      </c>
      <c r="T476" s="84">
        <v>1</v>
      </c>
      <c r="U476" s="90">
        <v>47569.71</v>
      </c>
      <c r="V476" s="84">
        <v>30953.87</v>
      </c>
      <c r="W476" s="84">
        <v>16615.84</v>
      </c>
      <c r="X476" s="91" t="s">
        <v>3056</v>
      </c>
      <c r="Y476" s="89">
        <f t="shared" si="35"/>
        <v>47569.71</v>
      </c>
      <c r="Z476" s="84">
        <f t="shared" si="36"/>
        <v>2016</v>
      </c>
      <c r="AA476" s="92">
        <f t="shared" si="37"/>
        <v>42705</v>
      </c>
      <c r="AB476" s="89">
        <f t="shared" si="38"/>
        <v>47569.71</v>
      </c>
      <c r="AC476" s="84" t="str">
        <f t="shared" si="39"/>
        <v>39202</v>
      </c>
    </row>
    <row r="477" spans="1:29" x14ac:dyDescent="0.15">
      <c r="A477" s="84" t="s">
        <v>2353</v>
      </c>
      <c r="B477" s="84">
        <v>289691031</v>
      </c>
      <c r="C477" s="84" t="s">
        <v>442</v>
      </c>
      <c r="D477" s="84" t="s">
        <v>443</v>
      </c>
      <c r="E477" s="84" t="s">
        <v>444</v>
      </c>
      <c r="F477" s="84" t="s">
        <v>2354</v>
      </c>
      <c r="G477" s="92">
        <v>43257</v>
      </c>
      <c r="H477" s="84" t="s">
        <v>446</v>
      </c>
      <c r="I477" s="84" t="s">
        <v>447</v>
      </c>
      <c r="J477" s="84" t="s">
        <v>448</v>
      </c>
      <c r="K477" s="84">
        <v>2392</v>
      </c>
      <c r="L477" s="84" t="s">
        <v>366</v>
      </c>
      <c r="M477" s="92">
        <v>43252</v>
      </c>
      <c r="N477" s="84" t="s">
        <v>2355</v>
      </c>
      <c r="O477" s="84" t="s">
        <v>450</v>
      </c>
      <c r="P477" s="84" t="s">
        <v>685</v>
      </c>
      <c r="Q477" s="84" t="s">
        <v>2356</v>
      </c>
      <c r="R477" s="84" t="s">
        <v>2357</v>
      </c>
      <c r="S477" s="84" t="s">
        <v>371</v>
      </c>
      <c r="T477" s="84">
        <v>1</v>
      </c>
      <c r="U477" s="90">
        <v>47598.96</v>
      </c>
      <c r="V477" s="84">
        <v>16524.330000000002</v>
      </c>
      <c r="W477" s="84">
        <v>31074.63</v>
      </c>
      <c r="X477" s="91" t="s">
        <v>2353</v>
      </c>
      <c r="Y477" s="89">
        <f t="shared" si="35"/>
        <v>47598.96</v>
      </c>
      <c r="Z477" s="84">
        <f t="shared" si="36"/>
        <v>2018</v>
      </c>
      <c r="AA477" s="92">
        <f t="shared" si="37"/>
        <v>43252</v>
      </c>
      <c r="AB477" s="89">
        <f t="shared" si="38"/>
        <v>47598.96</v>
      </c>
      <c r="AC477" s="84" t="str">
        <f t="shared" si="39"/>
        <v>39201</v>
      </c>
    </row>
    <row r="478" spans="1:29" x14ac:dyDescent="0.15">
      <c r="A478" s="84" t="s">
        <v>2896</v>
      </c>
      <c r="B478" s="84">
        <v>728111370</v>
      </c>
      <c r="C478" s="84" t="s">
        <v>442</v>
      </c>
      <c r="D478" s="84" t="s">
        <v>443</v>
      </c>
      <c r="E478" s="84" t="s">
        <v>444</v>
      </c>
      <c r="F478" s="84" t="s">
        <v>2897</v>
      </c>
      <c r="G478" s="92">
        <v>44802</v>
      </c>
      <c r="H478" s="84" t="s">
        <v>446</v>
      </c>
      <c r="I478" s="84" t="s">
        <v>447</v>
      </c>
      <c r="J478" s="84" t="s">
        <v>448</v>
      </c>
      <c r="K478" s="84">
        <v>2392</v>
      </c>
      <c r="L478" s="84" t="s">
        <v>810</v>
      </c>
      <c r="M478" s="92">
        <v>44805</v>
      </c>
      <c r="O478" s="84" t="s">
        <v>450</v>
      </c>
      <c r="P478" s="84" t="s">
        <v>811</v>
      </c>
      <c r="Q478" s="84" t="s">
        <v>2897</v>
      </c>
      <c r="R478" s="84" t="s">
        <v>2898</v>
      </c>
      <c r="S478" s="84" t="s">
        <v>371</v>
      </c>
      <c r="T478" s="84">
        <v>1</v>
      </c>
      <c r="U478" s="90">
        <v>47686.93</v>
      </c>
      <c r="V478" s="84">
        <v>2284.8200000000002</v>
      </c>
      <c r="W478" s="84">
        <v>45402.11</v>
      </c>
      <c r="X478" s="91" t="s">
        <v>2896</v>
      </c>
      <c r="Y478" s="89">
        <f t="shared" si="35"/>
        <v>47686.93</v>
      </c>
      <c r="Z478" s="84">
        <f t="shared" si="36"/>
        <v>2022</v>
      </c>
      <c r="AA478" s="92">
        <f t="shared" si="37"/>
        <v>44805</v>
      </c>
      <c r="AB478" s="89">
        <f t="shared" si="38"/>
        <v>47686.93</v>
      </c>
      <c r="AC478" s="84" t="str">
        <f t="shared" si="39"/>
        <v>39201</v>
      </c>
    </row>
    <row r="479" spans="1:29" x14ac:dyDescent="0.15">
      <c r="A479" s="84" t="s">
        <v>1181</v>
      </c>
      <c r="B479" s="84">
        <v>323940135</v>
      </c>
      <c r="C479" s="84" t="s">
        <v>758</v>
      </c>
      <c r="D479" s="84" t="s">
        <v>443</v>
      </c>
      <c r="E479" s="84" t="s">
        <v>564</v>
      </c>
      <c r="F479" s="84" t="s">
        <v>1182</v>
      </c>
      <c r="G479" s="92">
        <v>43593</v>
      </c>
      <c r="H479" s="84" t="s">
        <v>760</v>
      </c>
      <c r="I479" s="84" t="s">
        <v>567</v>
      </c>
      <c r="J479" s="84" t="s">
        <v>448</v>
      </c>
      <c r="K479" s="84">
        <v>2392</v>
      </c>
      <c r="L479" s="84" t="s">
        <v>810</v>
      </c>
      <c r="M479" s="92">
        <v>43831</v>
      </c>
      <c r="O479" s="84" t="s">
        <v>569</v>
      </c>
      <c r="P479" s="84" t="s">
        <v>730</v>
      </c>
      <c r="Q479" s="84" t="s">
        <v>1182</v>
      </c>
      <c r="R479" s="84" t="s">
        <v>1183</v>
      </c>
      <c r="S479" s="84" t="s">
        <v>371</v>
      </c>
      <c r="T479" s="84">
        <v>10</v>
      </c>
      <c r="U479" s="90">
        <v>47762.5</v>
      </c>
      <c r="V479" s="84">
        <v>5311.26</v>
      </c>
      <c r="W479" s="84">
        <v>42451.24</v>
      </c>
      <c r="X479" s="91" t="s">
        <v>1181</v>
      </c>
      <c r="Y479" s="89">
        <f t="shared" si="35"/>
        <v>47762.5</v>
      </c>
      <c r="Z479" s="84">
        <f t="shared" si="36"/>
        <v>2020</v>
      </c>
      <c r="AA479" s="92">
        <f t="shared" si="37"/>
        <v>43831</v>
      </c>
      <c r="AB479" s="89">
        <f t="shared" si="38"/>
        <v>47762.5</v>
      </c>
      <c r="AC479" s="84" t="str">
        <f t="shared" si="39"/>
        <v>39204</v>
      </c>
    </row>
    <row r="480" spans="1:29" x14ac:dyDescent="0.15">
      <c r="A480" s="84" t="s">
        <v>1628</v>
      </c>
      <c r="B480" s="84">
        <v>342598947</v>
      </c>
      <c r="C480" s="84" t="s">
        <v>422</v>
      </c>
      <c r="D480" s="84" t="s">
        <v>423</v>
      </c>
      <c r="E480" s="84" t="s">
        <v>521</v>
      </c>
      <c r="F480" s="84" t="s">
        <v>1629</v>
      </c>
      <c r="G480" s="92">
        <v>43880</v>
      </c>
      <c r="H480" s="84" t="s">
        <v>425</v>
      </c>
      <c r="I480" s="84" t="s">
        <v>523</v>
      </c>
      <c r="J480" s="84" t="s">
        <v>427</v>
      </c>
      <c r="K480" s="84">
        <v>2392</v>
      </c>
      <c r="L480" s="84" t="s">
        <v>366</v>
      </c>
      <c r="M480" s="92">
        <v>43862</v>
      </c>
      <c r="N480" s="84" t="s">
        <v>1630</v>
      </c>
      <c r="O480" s="84" t="s">
        <v>524</v>
      </c>
      <c r="P480" s="84" t="s">
        <v>770</v>
      </c>
      <c r="Q480" s="84" t="s">
        <v>1631</v>
      </c>
      <c r="R480" s="84" t="s">
        <v>1632</v>
      </c>
      <c r="S480" s="84" t="s">
        <v>371</v>
      </c>
      <c r="T480" s="84">
        <v>1</v>
      </c>
      <c r="U480" s="90">
        <v>47807.8</v>
      </c>
      <c r="V480" s="84">
        <v>11701.49</v>
      </c>
      <c r="W480" s="84">
        <v>36106.31</v>
      </c>
      <c r="X480" s="91" t="s">
        <v>1628</v>
      </c>
      <c r="Y480" s="89">
        <f t="shared" si="35"/>
        <v>47807.8</v>
      </c>
      <c r="Z480" s="84">
        <f t="shared" si="36"/>
        <v>2020</v>
      </c>
      <c r="AA480" s="92">
        <f t="shared" si="37"/>
        <v>43862</v>
      </c>
      <c r="AB480" s="89">
        <f t="shared" si="38"/>
        <v>47807.8</v>
      </c>
      <c r="AC480" s="84" t="str">
        <f t="shared" si="39"/>
        <v>39201</v>
      </c>
    </row>
    <row r="481" spans="1:29" x14ac:dyDescent="0.15">
      <c r="A481" s="84" t="s">
        <v>3514</v>
      </c>
      <c r="B481" s="84">
        <v>313686228</v>
      </c>
      <c r="C481" s="84" t="s">
        <v>475</v>
      </c>
      <c r="D481" s="84" t="s">
        <v>476</v>
      </c>
      <c r="E481" s="84" t="s">
        <v>499</v>
      </c>
      <c r="F481" s="84" t="s">
        <v>3515</v>
      </c>
      <c r="G481" s="92">
        <v>43573</v>
      </c>
      <c r="H481" s="84" t="s">
        <v>478</v>
      </c>
      <c r="I481" s="84" t="s">
        <v>501</v>
      </c>
      <c r="J481" s="84" t="s">
        <v>480</v>
      </c>
      <c r="K481" s="84">
        <v>2392</v>
      </c>
      <c r="L481" s="84" t="s">
        <v>366</v>
      </c>
      <c r="M481" s="92">
        <v>43556</v>
      </c>
      <c r="N481" s="84" t="s">
        <v>3516</v>
      </c>
      <c r="O481" s="84" t="s">
        <v>502</v>
      </c>
      <c r="P481" s="84" t="s">
        <v>730</v>
      </c>
      <c r="Q481" s="84" t="s">
        <v>3517</v>
      </c>
      <c r="R481" s="84" t="s">
        <v>3518</v>
      </c>
      <c r="S481" s="84" t="s">
        <v>371</v>
      </c>
      <c r="T481" s="84">
        <v>1</v>
      </c>
      <c r="U481" s="90">
        <v>47895.020000000004</v>
      </c>
      <c r="V481" s="84">
        <v>17031.34</v>
      </c>
      <c r="W481" s="84">
        <v>30863.68</v>
      </c>
      <c r="X481" s="91" t="s">
        <v>3514</v>
      </c>
      <c r="Y481" s="89">
        <f t="shared" si="35"/>
        <v>47895.020000000004</v>
      </c>
      <c r="Z481" s="84">
        <f t="shared" si="36"/>
        <v>2019</v>
      </c>
      <c r="AA481" s="92">
        <f t="shared" si="37"/>
        <v>43556</v>
      </c>
      <c r="AB481" s="89">
        <f t="shared" si="38"/>
        <v>47895.020000000004</v>
      </c>
      <c r="AC481" s="84" t="str">
        <f t="shared" si="39"/>
        <v>39202</v>
      </c>
    </row>
    <row r="482" spans="1:29" x14ac:dyDescent="0.15">
      <c r="A482" s="84" t="s">
        <v>1603</v>
      </c>
      <c r="B482" s="84">
        <v>494740065</v>
      </c>
      <c r="C482" s="84" t="s">
        <v>373</v>
      </c>
      <c r="D482" s="84" t="s">
        <v>374</v>
      </c>
      <c r="E482" s="84" t="s">
        <v>1604</v>
      </c>
      <c r="F482" s="84" t="s">
        <v>1605</v>
      </c>
      <c r="G482" s="92">
        <v>44250</v>
      </c>
      <c r="H482" s="84" t="s">
        <v>377</v>
      </c>
      <c r="I482" s="84" t="s">
        <v>1606</v>
      </c>
      <c r="J482" s="84" t="s">
        <v>379</v>
      </c>
      <c r="K482" s="84">
        <v>2392</v>
      </c>
      <c r="L482" s="84" t="s">
        <v>366</v>
      </c>
      <c r="M482" s="92">
        <v>44228</v>
      </c>
      <c r="N482" s="84" t="s">
        <v>1607</v>
      </c>
      <c r="O482" s="84" t="s">
        <v>1608</v>
      </c>
      <c r="P482" s="84" t="s">
        <v>793</v>
      </c>
      <c r="Q482" s="84" t="s">
        <v>1609</v>
      </c>
      <c r="R482" s="84" t="s">
        <v>1610</v>
      </c>
      <c r="S482" s="84" t="s">
        <v>371</v>
      </c>
      <c r="T482" s="84">
        <v>1</v>
      </c>
      <c r="U482" s="90">
        <v>48268.79</v>
      </c>
      <c r="V482" s="84">
        <v>48091.44</v>
      </c>
      <c r="W482" s="84">
        <v>177.35</v>
      </c>
      <c r="X482" s="91" t="s">
        <v>1603</v>
      </c>
      <c r="Y482" s="89">
        <f t="shared" si="35"/>
        <v>48268.79</v>
      </c>
      <c r="Z482" s="84">
        <f t="shared" si="36"/>
        <v>2021</v>
      </c>
      <c r="AA482" s="92">
        <f t="shared" si="37"/>
        <v>44228</v>
      </c>
      <c r="AB482" s="89">
        <f t="shared" si="38"/>
        <v>48268.79</v>
      </c>
      <c r="AC482" s="84" t="str">
        <f t="shared" si="39"/>
        <v>39201</v>
      </c>
    </row>
    <row r="483" spans="1:29" x14ac:dyDescent="0.15">
      <c r="A483" s="84" t="s">
        <v>1217</v>
      </c>
      <c r="B483" s="84">
        <v>386527854</v>
      </c>
      <c r="C483" s="84" t="s">
        <v>410</v>
      </c>
      <c r="D483" s="84" t="s">
        <v>411</v>
      </c>
      <c r="E483" s="84" t="s">
        <v>689</v>
      </c>
      <c r="F483" s="84" t="s">
        <v>1218</v>
      </c>
      <c r="G483" s="92">
        <v>44043</v>
      </c>
      <c r="H483" s="84" t="s">
        <v>413</v>
      </c>
      <c r="I483" s="84" t="s">
        <v>691</v>
      </c>
      <c r="J483" s="84" t="s">
        <v>415</v>
      </c>
      <c r="K483" s="84">
        <v>2392</v>
      </c>
      <c r="L483" s="84" t="s">
        <v>366</v>
      </c>
      <c r="M483" s="92">
        <v>44013</v>
      </c>
      <c r="N483" s="84" t="s">
        <v>1219</v>
      </c>
      <c r="O483" s="84" t="s">
        <v>693</v>
      </c>
      <c r="P483" s="84" t="s">
        <v>770</v>
      </c>
      <c r="Q483" s="84" t="s">
        <v>1220</v>
      </c>
      <c r="R483" s="84" t="s">
        <v>1221</v>
      </c>
      <c r="S483" s="84" t="s">
        <v>371</v>
      </c>
      <c r="T483" s="84">
        <v>1</v>
      </c>
      <c r="U483" s="90">
        <v>48536.24</v>
      </c>
      <c r="V483" s="84">
        <v>14896.59</v>
      </c>
      <c r="W483" s="84">
        <v>33639.65</v>
      </c>
      <c r="X483" s="91" t="s">
        <v>1217</v>
      </c>
      <c r="Y483" s="89">
        <f t="shared" si="35"/>
        <v>48536.24</v>
      </c>
      <c r="Z483" s="84">
        <f t="shared" si="36"/>
        <v>2020</v>
      </c>
      <c r="AA483" s="92">
        <f t="shared" si="37"/>
        <v>44013</v>
      </c>
      <c r="AB483" s="89">
        <f t="shared" si="38"/>
        <v>48536.24</v>
      </c>
      <c r="AC483" s="84" t="str">
        <f t="shared" si="39"/>
        <v>39202</v>
      </c>
    </row>
    <row r="484" spans="1:29" x14ac:dyDescent="0.15">
      <c r="A484" s="84" t="s">
        <v>1676</v>
      </c>
      <c r="B484" s="84">
        <v>672978031</v>
      </c>
      <c r="C484" s="84" t="s">
        <v>442</v>
      </c>
      <c r="D484" s="84" t="s">
        <v>443</v>
      </c>
      <c r="E484" s="84" t="s">
        <v>706</v>
      </c>
      <c r="F484" s="84" t="s">
        <v>1677</v>
      </c>
      <c r="G484" s="92">
        <v>44544</v>
      </c>
      <c r="H484" s="84" t="s">
        <v>446</v>
      </c>
      <c r="I484" s="84" t="s">
        <v>708</v>
      </c>
      <c r="J484" s="84" t="s">
        <v>448</v>
      </c>
      <c r="K484" s="84">
        <v>2392</v>
      </c>
      <c r="L484" s="84" t="s">
        <v>366</v>
      </c>
      <c r="M484" s="92">
        <v>44531</v>
      </c>
      <c r="N484" s="84" t="s">
        <v>1678</v>
      </c>
      <c r="O484" s="84" t="s">
        <v>710</v>
      </c>
      <c r="P484" s="84" t="s">
        <v>793</v>
      </c>
      <c r="Q484" s="84" t="s">
        <v>1679</v>
      </c>
      <c r="R484" s="84" t="s">
        <v>1680</v>
      </c>
      <c r="S484" s="84" t="s">
        <v>371</v>
      </c>
      <c r="T484" s="84">
        <v>1</v>
      </c>
      <c r="U484" s="90">
        <v>48935.630000000005</v>
      </c>
      <c r="V484" s="84">
        <v>6087.97</v>
      </c>
      <c r="W484" s="84">
        <v>42847.66</v>
      </c>
      <c r="X484" s="91" t="s">
        <v>1676</v>
      </c>
      <c r="Y484" s="89">
        <f t="shared" si="35"/>
        <v>48935.630000000005</v>
      </c>
      <c r="Z484" s="84">
        <f t="shared" si="36"/>
        <v>2021</v>
      </c>
      <c r="AA484" s="92">
        <f t="shared" si="37"/>
        <v>44531</v>
      </c>
      <c r="AB484" s="89">
        <f t="shared" si="38"/>
        <v>48935.630000000005</v>
      </c>
      <c r="AC484" s="84" t="str">
        <f t="shared" si="39"/>
        <v>39202</v>
      </c>
    </row>
    <row r="485" spans="1:29" x14ac:dyDescent="0.15">
      <c r="A485" s="84" t="s">
        <v>2013</v>
      </c>
      <c r="B485" s="84">
        <v>327347451</v>
      </c>
      <c r="C485" s="84" t="s">
        <v>2014</v>
      </c>
      <c r="D485" s="84" t="s">
        <v>443</v>
      </c>
      <c r="E485" s="84" t="s">
        <v>444</v>
      </c>
      <c r="F485" s="84" t="s">
        <v>2015</v>
      </c>
      <c r="G485" s="92">
        <v>43756</v>
      </c>
      <c r="H485" s="84" t="s">
        <v>2016</v>
      </c>
      <c r="I485" s="84" t="s">
        <v>447</v>
      </c>
      <c r="J485" s="84" t="s">
        <v>448</v>
      </c>
      <c r="K485" s="84">
        <v>2392</v>
      </c>
      <c r="L485" s="84" t="s">
        <v>366</v>
      </c>
      <c r="M485" s="92">
        <v>43739</v>
      </c>
      <c r="N485" s="84" t="s">
        <v>2017</v>
      </c>
      <c r="O485" s="84" t="s">
        <v>450</v>
      </c>
      <c r="P485" s="84" t="s">
        <v>730</v>
      </c>
      <c r="Q485" s="84" t="s">
        <v>2015</v>
      </c>
      <c r="R485" s="84" t="s">
        <v>2018</v>
      </c>
      <c r="S485" s="84" t="s">
        <v>371</v>
      </c>
      <c r="T485" s="84">
        <v>1</v>
      </c>
      <c r="U485" s="90">
        <v>48962.28</v>
      </c>
      <c r="V485" s="84">
        <v>13864.86</v>
      </c>
      <c r="W485" s="84">
        <v>35097.42</v>
      </c>
      <c r="X485" s="91" t="s">
        <v>2013</v>
      </c>
      <c r="Y485" s="89">
        <f t="shared" si="35"/>
        <v>48962.28</v>
      </c>
      <c r="Z485" s="84">
        <f t="shared" si="36"/>
        <v>2019</v>
      </c>
      <c r="AA485" s="92">
        <f t="shared" si="37"/>
        <v>43739</v>
      </c>
      <c r="AB485" s="89">
        <f t="shared" si="38"/>
        <v>48962.28</v>
      </c>
      <c r="AC485" s="84" t="str">
        <f t="shared" si="39"/>
        <v>39201</v>
      </c>
    </row>
    <row r="486" spans="1:29" x14ac:dyDescent="0.15">
      <c r="A486" s="84" t="s">
        <v>2019</v>
      </c>
      <c r="B486" s="84">
        <v>327347456</v>
      </c>
      <c r="C486" s="84" t="s">
        <v>2020</v>
      </c>
      <c r="D486" s="84" t="s">
        <v>443</v>
      </c>
      <c r="E486" s="84" t="s">
        <v>444</v>
      </c>
      <c r="F486" s="84" t="s">
        <v>2021</v>
      </c>
      <c r="G486" s="92">
        <v>43756</v>
      </c>
      <c r="H486" s="84" t="s">
        <v>2022</v>
      </c>
      <c r="I486" s="84" t="s">
        <v>447</v>
      </c>
      <c r="J486" s="84" t="s">
        <v>448</v>
      </c>
      <c r="K486" s="84">
        <v>2392</v>
      </c>
      <c r="L486" s="84" t="s">
        <v>366</v>
      </c>
      <c r="M486" s="92">
        <v>43739</v>
      </c>
      <c r="N486" s="84" t="s">
        <v>2023</v>
      </c>
      <c r="O486" s="84" t="s">
        <v>450</v>
      </c>
      <c r="P486" s="84" t="s">
        <v>730</v>
      </c>
      <c r="Q486" s="84" t="s">
        <v>2021</v>
      </c>
      <c r="R486" s="84" t="s">
        <v>2024</v>
      </c>
      <c r="S486" s="84" t="s">
        <v>371</v>
      </c>
      <c r="T486" s="84">
        <v>1</v>
      </c>
      <c r="U486" s="90">
        <v>48983.05</v>
      </c>
      <c r="V486" s="84">
        <v>13870.74</v>
      </c>
      <c r="W486" s="84">
        <v>35112.31</v>
      </c>
      <c r="X486" s="91" t="s">
        <v>2019</v>
      </c>
      <c r="Y486" s="89">
        <f t="shared" si="35"/>
        <v>48983.05</v>
      </c>
      <c r="Z486" s="84">
        <f t="shared" si="36"/>
        <v>2019</v>
      </c>
      <c r="AA486" s="92">
        <f t="shared" si="37"/>
        <v>43739</v>
      </c>
      <c r="AB486" s="89">
        <f t="shared" si="38"/>
        <v>48983.05</v>
      </c>
      <c r="AC486" s="84" t="str">
        <f t="shared" si="39"/>
        <v>39201</v>
      </c>
    </row>
    <row r="487" spans="1:29" x14ac:dyDescent="0.15">
      <c r="A487" s="84" t="s">
        <v>2648</v>
      </c>
      <c r="B487" s="84">
        <v>165126823</v>
      </c>
      <c r="C487" s="84" t="s">
        <v>442</v>
      </c>
      <c r="D487" s="84" t="s">
        <v>443</v>
      </c>
      <c r="E487" s="84" t="s">
        <v>706</v>
      </c>
      <c r="F487" s="84" t="s">
        <v>2649</v>
      </c>
      <c r="G487" s="92">
        <v>42752</v>
      </c>
      <c r="H487" s="84" t="s">
        <v>446</v>
      </c>
      <c r="I487" s="84" t="s">
        <v>708</v>
      </c>
      <c r="J487" s="84" t="s">
        <v>448</v>
      </c>
      <c r="K487" s="84">
        <v>2392</v>
      </c>
      <c r="L487" s="84" t="s">
        <v>366</v>
      </c>
      <c r="M487" s="92">
        <v>42736</v>
      </c>
      <c r="N487" s="84" t="s">
        <v>2650</v>
      </c>
      <c r="O487" s="84" t="s">
        <v>710</v>
      </c>
      <c r="P487" s="84" t="s">
        <v>663</v>
      </c>
      <c r="Q487" s="84" t="s">
        <v>2649</v>
      </c>
      <c r="R487" s="84" t="s">
        <v>2651</v>
      </c>
      <c r="S487" s="84" t="s">
        <v>371</v>
      </c>
      <c r="T487" s="84">
        <v>1</v>
      </c>
      <c r="U487" s="90">
        <v>49064.75</v>
      </c>
      <c r="V487" s="84">
        <v>19463.41</v>
      </c>
      <c r="W487" s="84">
        <v>29601.34</v>
      </c>
      <c r="X487" s="91" t="s">
        <v>2648</v>
      </c>
      <c r="Y487" s="89">
        <f t="shared" si="35"/>
        <v>49064.75</v>
      </c>
      <c r="Z487" s="84">
        <f t="shared" si="36"/>
        <v>2017</v>
      </c>
      <c r="AA487" s="92">
        <f t="shared" si="37"/>
        <v>42736</v>
      </c>
      <c r="AB487" s="89">
        <f t="shared" si="38"/>
        <v>49064.75</v>
      </c>
      <c r="AC487" s="84" t="str">
        <f t="shared" si="39"/>
        <v>39202</v>
      </c>
    </row>
    <row r="488" spans="1:29" x14ac:dyDescent="0.15">
      <c r="A488" s="84" t="s">
        <v>870</v>
      </c>
      <c r="B488" s="84">
        <v>697842004</v>
      </c>
      <c r="C488" s="84" t="s">
        <v>463</v>
      </c>
      <c r="D488" s="84" t="s">
        <v>464</v>
      </c>
      <c r="E488" s="84" t="s">
        <v>584</v>
      </c>
      <c r="F488" s="84" t="s">
        <v>871</v>
      </c>
      <c r="G488" s="92">
        <v>44615</v>
      </c>
      <c r="H488" s="84" t="s">
        <v>467</v>
      </c>
      <c r="I488" s="84" t="s">
        <v>585</v>
      </c>
      <c r="J488" s="84" t="s">
        <v>469</v>
      </c>
      <c r="K488" s="84">
        <v>2392</v>
      </c>
      <c r="L488" s="84" t="s">
        <v>366</v>
      </c>
      <c r="M488" s="92">
        <v>44621</v>
      </c>
      <c r="N488" s="84" t="s">
        <v>872</v>
      </c>
      <c r="O488" s="84" t="s">
        <v>587</v>
      </c>
      <c r="P488" s="84" t="s">
        <v>811</v>
      </c>
      <c r="Q488" s="84" t="s">
        <v>873</v>
      </c>
      <c r="R488" s="84" t="s">
        <v>874</v>
      </c>
      <c r="S488" s="84" t="s">
        <v>371</v>
      </c>
      <c r="T488" s="84">
        <v>1</v>
      </c>
      <c r="U488" s="90">
        <v>49106.9</v>
      </c>
      <c r="V488" s="84">
        <v>2385.66</v>
      </c>
      <c r="W488" s="84">
        <v>46721.24</v>
      </c>
      <c r="X488" s="91" t="s">
        <v>870</v>
      </c>
      <c r="Y488" s="89">
        <f t="shared" si="35"/>
        <v>49106.9</v>
      </c>
      <c r="Z488" s="84">
        <f t="shared" si="36"/>
        <v>2022</v>
      </c>
      <c r="AA488" s="92">
        <f t="shared" si="37"/>
        <v>44621</v>
      </c>
      <c r="AB488" s="89">
        <f t="shared" si="38"/>
        <v>49106.9</v>
      </c>
      <c r="AC488" s="84" t="str">
        <f t="shared" si="39"/>
        <v>39201</v>
      </c>
    </row>
    <row r="489" spans="1:29" x14ac:dyDescent="0.15">
      <c r="A489" s="84" t="s">
        <v>2348</v>
      </c>
      <c r="B489" s="84">
        <v>259292572</v>
      </c>
      <c r="C489" s="84" t="s">
        <v>511</v>
      </c>
      <c r="D489" s="84" t="s">
        <v>512</v>
      </c>
      <c r="E489" s="84" t="s">
        <v>513</v>
      </c>
      <c r="F489" s="84" t="s">
        <v>558</v>
      </c>
      <c r="G489" s="92">
        <v>43102</v>
      </c>
      <c r="H489" s="84" t="s">
        <v>515</v>
      </c>
      <c r="I489" s="84" t="s">
        <v>516</v>
      </c>
      <c r="J489" s="84" t="s">
        <v>517</v>
      </c>
      <c r="K489" s="84">
        <v>2392</v>
      </c>
      <c r="L489" s="84" t="s">
        <v>366</v>
      </c>
      <c r="M489" s="92">
        <v>43040</v>
      </c>
      <c r="N489" s="84" t="s">
        <v>2349</v>
      </c>
      <c r="O489" s="84" t="s">
        <v>518</v>
      </c>
      <c r="P489" s="84" t="s">
        <v>685</v>
      </c>
      <c r="Q489" s="84" t="s">
        <v>2350</v>
      </c>
      <c r="R489" s="84" t="s">
        <v>2351</v>
      </c>
      <c r="S489" s="84" t="s">
        <v>371</v>
      </c>
      <c r="T489" s="84">
        <v>1</v>
      </c>
      <c r="U489" s="90">
        <v>49126.700000000004</v>
      </c>
      <c r="V489" s="84">
        <v>29866.52</v>
      </c>
      <c r="W489" s="84">
        <v>19260.18</v>
      </c>
      <c r="X489" s="91" t="s">
        <v>2348</v>
      </c>
      <c r="Y489" s="89">
        <f t="shared" si="35"/>
        <v>49126.700000000004</v>
      </c>
      <c r="Z489" s="84">
        <f t="shared" si="36"/>
        <v>2017</v>
      </c>
      <c r="AA489" s="92">
        <f t="shared" si="37"/>
        <v>43040</v>
      </c>
      <c r="AB489" s="89">
        <f t="shared" si="38"/>
        <v>49126.700000000004</v>
      </c>
      <c r="AC489" s="84" t="str">
        <f t="shared" si="39"/>
        <v>39202</v>
      </c>
    </row>
    <row r="490" spans="1:29" x14ac:dyDescent="0.15">
      <c r="A490" s="84" t="s">
        <v>2127</v>
      </c>
      <c r="B490" s="84">
        <v>507532951</v>
      </c>
      <c r="C490" s="84" t="s">
        <v>2128</v>
      </c>
      <c r="D490" s="84" t="s">
        <v>443</v>
      </c>
      <c r="E490" s="84" t="s">
        <v>706</v>
      </c>
      <c r="F490" s="84" t="s">
        <v>2129</v>
      </c>
      <c r="G490" s="92">
        <v>44265</v>
      </c>
      <c r="H490" s="84" t="s">
        <v>2130</v>
      </c>
      <c r="I490" s="84" t="s">
        <v>708</v>
      </c>
      <c r="J490" s="84" t="s">
        <v>448</v>
      </c>
      <c r="K490" s="84">
        <v>2392</v>
      </c>
      <c r="L490" s="84" t="s">
        <v>366</v>
      </c>
      <c r="M490" s="92">
        <v>44256</v>
      </c>
      <c r="N490" s="84" t="s">
        <v>2131</v>
      </c>
      <c r="O490" s="84" t="s">
        <v>710</v>
      </c>
      <c r="P490" s="84" t="s">
        <v>793</v>
      </c>
      <c r="Q490" s="84" t="s">
        <v>2132</v>
      </c>
      <c r="R490" s="84" t="s">
        <v>2133</v>
      </c>
      <c r="S490" s="84" t="s">
        <v>371</v>
      </c>
      <c r="T490" s="84">
        <v>1</v>
      </c>
      <c r="U490" s="90">
        <v>49247.32</v>
      </c>
      <c r="V490" s="84">
        <v>6126.74</v>
      </c>
      <c r="W490" s="84">
        <v>43120.58</v>
      </c>
      <c r="X490" s="91" t="s">
        <v>2127</v>
      </c>
      <c r="Y490" s="89">
        <f t="shared" si="35"/>
        <v>49247.32</v>
      </c>
      <c r="Z490" s="84">
        <f t="shared" si="36"/>
        <v>2021</v>
      </c>
      <c r="AA490" s="92">
        <f t="shared" si="37"/>
        <v>44256</v>
      </c>
      <c r="AB490" s="89">
        <f t="shared" si="38"/>
        <v>49247.32</v>
      </c>
      <c r="AC490" s="84" t="str">
        <f t="shared" si="39"/>
        <v>39202</v>
      </c>
    </row>
    <row r="491" spans="1:29" x14ac:dyDescent="0.15">
      <c r="A491" s="84" t="s">
        <v>1939</v>
      </c>
      <c r="B491" s="84">
        <v>259292577</v>
      </c>
      <c r="C491" s="84" t="s">
        <v>511</v>
      </c>
      <c r="D491" s="84" t="s">
        <v>512</v>
      </c>
      <c r="E491" s="84" t="s">
        <v>513</v>
      </c>
      <c r="F491" s="84" t="s">
        <v>1940</v>
      </c>
      <c r="G491" s="92">
        <v>43120</v>
      </c>
      <c r="H491" s="84" t="s">
        <v>515</v>
      </c>
      <c r="I491" s="84" t="s">
        <v>516</v>
      </c>
      <c r="J491" s="84" t="s">
        <v>517</v>
      </c>
      <c r="K491" s="84">
        <v>2392</v>
      </c>
      <c r="L491" s="84" t="s">
        <v>366</v>
      </c>
      <c r="M491" s="92">
        <v>43101</v>
      </c>
      <c r="N491" s="84" t="s">
        <v>1941</v>
      </c>
      <c r="O491" s="84" t="s">
        <v>518</v>
      </c>
      <c r="P491" s="84" t="s">
        <v>685</v>
      </c>
      <c r="Q491" s="84" t="s">
        <v>1942</v>
      </c>
      <c r="R491" s="84" t="s">
        <v>1943</v>
      </c>
      <c r="S491" s="84" t="s">
        <v>371</v>
      </c>
      <c r="T491" s="84">
        <v>1</v>
      </c>
      <c r="U491" s="90">
        <v>49351.520000000004</v>
      </c>
      <c r="V491" s="84">
        <v>30003.200000000001</v>
      </c>
      <c r="W491" s="84">
        <v>19348.32</v>
      </c>
      <c r="X491" s="91" t="s">
        <v>1939</v>
      </c>
      <c r="Y491" s="89">
        <f t="shared" si="35"/>
        <v>49351.520000000004</v>
      </c>
      <c r="Z491" s="84">
        <f t="shared" si="36"/>
        <v>2018</v>
      </c>
      <c r="AA491" s="92">
        <f t="shared" si="37"/>
        <v>43101</v>
      </c>
      <c r="AB491" s="89">
        <f t="shared" si="38"/>
        <v>49351.520000000004</v>
      </c>
      <c r="AC491" s="84" t="str">
        <f t="shared" si="39"/>
        <v>39202</v>
      </c>
    </row>
    <row r="492" spans="1:29" x14ac:dyDescent="0.15">
      <c r="A492" s="84" t="s">
        <v>3019</v>
      </c>
      <c r="B492" s="84">
        <v>114759840</v>
      </c>
      <c r="C492" s="84" t="s">
        <v>774</v>
      </c>
      <c r="D492" s="84" t="s">
        <v>775</v>
      </c>
      <c r="E492" s="84" t="s">
        <v>2392</v>
      </c>
      <c r="F492" s="84" t="s">
        <v>558</v>
      </c>
      <c r="G492" s="92">
        <v>42377</v>
      </c>
      <c r="H492" s="84" t="s">
        <v>778</v>
      </c>
      <c r="I492" s="84" t="s">
        <v>2394</v>
      </c>
      <c r="J492" s="84" t="s">
        <v>780</v>
      </c>
      <c r="K492" s="84">
        <v>2392</v>
      </c>
      <c r="L492" s="84" t="s">
        <v>366</v>
      </c>
      <c r="M492" s="92">
        <v>42370</v>
      </c>
      <c r="N492" s="84" t="s">
        <v>3020</v>
      </c>
      <c r="O492" s="84" t="s">
        <v>2396</v>
      </c>
      <c r="P492" s="84" t="s">
        <v>612</v>
      </c>
      <c r="Q492" s="84" t="s">
        <v>3021</v>
      </c>
      <c r="R492" s="84" t="s">
        <v>3022</v>
      </c>
      <c r="S492" s="84" t="s">
        <v>371</v>
      </c>
      <c r="T492" s="84">
        <v>1</v>
      </c>
      <c r="U492" s="90">
        <v>49494</v>
      </c>
      <c r="V492" s="84">
        <v>33909.919999999998</v>
      </c>
      <c r="W492" s="84">
        <v>15584.08</v>
      </c>
      <c r="X492" s="91" t="s">
        <v>3019</v>
      </c>
      <c r="Y492" s="89">
        <f t="shared" si="35"/>
        <v>49494</v>
      </c>
      <c r="Z492" s="84">
        <f t="shared" si="36"/>
        <v>2016</v>
      </c>
      <c r="AA492" s="92">
        <f t="shared" si="37"/>
        <v>42370</v>
      </c>
      <c r="AB492" s="89">
        <f t="shared" si="38"/>
        <v>49494</v>
      </c>
      <c r="AC492" s="84" t="str">
        <f t="shared" si="39"/>
        <v>39202</v>
      </c>
    </row>
    <row r="493" spans="1:29" x14ac:dyDescent="0.15">
      <c r="A493" s="84" t="s">
        <v>3545</v>
      </c>
      <c r="B493" s="84">
        <v>327347446</v>
      </c>
      <c r="C493" s="84" t="s">
        <v>705</v>
      </c>
      <c r="D493" s="84" t="s">
        <v>443</v>
      </c>
      <c r="E493" s="84" t="s">
        <v>444</v>
      </c>
      <c r="F493" s="84" t="s">
        <v>3546</v>
      </c>
      <c r="G493" s="92">
        <v>43756</v>
      </c>
      <c r="H493" s="84" t="s">
        <v>446</v>
      </c>
      <c r="I493" s="84" t="s">
        <v>447</v>
      </c>
      <c r="J493" s="84" t="s">
        <v>448</v>
      </c>
      <c r="K493" s="84">
        <v>2392</v>
      </c>
      <c r="L493" s="84" t="s">
        <v>366</v>
      </c>
      <c r="M493" s="92">
        <v>43739</v>
      </c>
      <c r="N493" s="84" t="s">
        <v>3547</v>
      </c>
      <c r="O493" s="84" t="s">
        <v>450</v>
      </c>
      <c r="P493" s="84" t="s">
        <v>730</v>
      </c>
      <c r="Q493" s="84" t="s">
        <v>3546</v>
      </c>
      <c r="R493" s="84" t="s">
        <v>3548</v>
      </c>
      <c r="S493" s="84" t="s">
        <v>371</v>
      </c>
      <c r="T493" s="84">
        <v>1</v>
      </c>
      <c r="U493" s="90">
        <v>49536.590000000004</v>
      </c>
      <c r="V493" s="84">
        <v>14027.49</v>
      </c>
      <c r="W493" s="84">
        <v>35509.1</v>
      </c>
      <c r="X493" s="91" t="s">
        <v>3545</v>
      </c>
      <c r="Y493" s="89">
        <f t="shared" si="35"/>
        <v>49536.590000000004</v>
      </c>
      <c r="Z493" s="84">
        <f t="shared" si="36"/>
        <v>2019</v>
      </c>
      <c r="AA493" s="92">
        <f t="shared" si="37"/>
        <v>43739</v>
      </c>
      <c r="AB493" s="89">
        <f t="shared" si="38"/>
        <v>49536.590000000004</v>
      </c>
      <c r="AC493" s="84" t="str">
        <f t="shared" si="39"/>
        <v>39201</v>
      </c>
    </row>
    <row r="494" spans="1:29" x14ac:dyDescent="0.15">
      <c r="A494" s="84" t="s">
        <v>1309</v>
      </c>
      <c r="B494" s="84">
        <v>421309685</v>
      </c>
      <c r="C494" s="84" t="s">
        <v>410</v>
      </c>
      <c r="D494" s="84" t="s">
        <v>411</v>
      </c>
      <c r="E494" s="84" t="s">
        <v>689</v>
      </c>
      <c r="F494" s="84" t="s">
        <v>1310</v>
      </c>
      <c r="G494" s="92">
        <v>44111</v>
      </c>
      <c r="H494" s="84" t="s">
        <v>413</v>
      </c>
      <c r="I494" s="84" t="s">
        <v>691</v>
      </c>
      <c r="J494" s="84" t="s">
        <v>415</v>
      </c>
      <c r="K494" s="84">
        <v>2392</v>
      </c>
      <c r="L494" s="84" t="s">
        <v>366</v>
      </c>
      <c r="M494" s="92">
        <v>44105</v>
      </c>
      <c r="N494" s="84" t="s">
        <v>1311</v>
      </c>
      <c r="O494" s="84" t="s">
        <v>693</v>
      </c>
      <c r="P494" s="84" t="s">
        <v>770</v>
      </c>
      <c r="Q494" s="84" t="s">
        <v>1312</v>
      </c>
      <c r="R494" s="84" t="s">
        <v>1313</v>
      </c>
      <c r="S494" s="84" t="s">
        <v>371</v>
      </c>
      <c r="T494" s="84">
        <v>1</v>
      </c>
      <c r="U494" s="90">
        <v>49541.24</v>
      </c>
      <c r="V494" s="84">
        <v>15205.04</v>
      </c>
      <c r="W494" s="84">
        <v>34336.199999999997</v>
      </c>
      <c r="X494" s="91" t="s">
        <v>1309</v>
      </c>
      <c r="Y494" s="89">
        <f t="shared" si="35"/>
        <v>49541.24</v>
      </c>
      <c r="Z494" s="84">
        <f t="shared" si="36"/>
        <v>2020</v>
      </c>
      <c r="AA494" s="92">
        <f t="shared" si="37"/>
        <v>44105</v>
      </c>
      <c r="AB494" s="89">
        <f t="shared" si="38"/>
        <v>49541.24</v>
      </c>
      <c r="AC494" s="84" t="str">
        <f t="shared" si="39"/>
        <v>39202</v>
      </c>
    </row>
    <row r="495" spans="1:29" x14ac:dyDescent="0.15">
      <c r="A495" s="84" t="s">
        <v>595</v>
      </c>
      <c r="B495" s="84">
        <v>114642781</v>
      </c>
      <c r="C495" s="84" t="s">
        <v>475</v>
      </c>
      <c r="D495" s="84" t="s">
        <v>476</v>
      </c>
      <c r="E495" s="84" t="s">
        <v>499</v>
      </c>
      <c r="F495" s="84" t="s">
        <v>558</v>
      </c>
      <c r="G495" s="92">
        <v>42241</v>
      </c>
      <c r="H495" s="84" t="s">
        <v>478</v>
      </c>
      <c r="I495" s="84" t="s">
        <v>501</v>
      </c>
      <c r="J495" s="84" t="s">
        <v>480</v>
      </c>
      <c r="K495" s="84">
        <v>2392</v>
      </c>
      <c r="L495" s="84" t="s">
        <v>366</v>
      </c>
      <c r="M495" s="92">
        <v>42217</v>
      </c>
      <c r="N495" s="84" t="s">
        <v>596</v>
      </c>
      <c r="O495" s="84" t="s">
        <v>502</v>
      </c>
      <c r="P495" s="84" t="s">
        <v>575</v>
      </c>
      <c r="Q495" s="84" t="s">
        <v>597</v>
      </c>
      <c r="R495" s="84" t="s">
        <v>598</v>
      </c>
      <c r="S495" s="84" t="s">
        <v>371</v>
      </c>
      <c r="T495" s="84">
        <v>1</v>
      </c>
      <c r="U495" s="90">
        <v>49625.950000000004</v>
      </c>
      <c r="V495" s="84">
        <v>32824.270000000004</v>
      </c>
      <c r="W495" s="84">
        <v>16801.68</v>
      </c>
      <c r="X495" s="91" t="s">
        <v>595</v>
      </c>
      <c r="Y495" s="89">
        <f t="shared" si="35"/>
        <v>49625.950000000004</v>
      </c>
      <c r="Z495" s="84">
        <f t="shared" si="36"/>
        <v>2015</v>
      </c>
      <c r="AA495" s="92">
        <f t="shared" si="37"/>
        <v>42217</v>
      </c>
      <c r="AB495" s="89">
        <f t="shared" si="38"/>
        <v>49625.950000000004</v>
      </c>
      <c r="AC495" s="84" t="str">
        <f t="shared" si="39"/>
        <v>39202</v>
      </c>
    </row>
    <row r="496" spans="1:29" x14ac:dyDescent="0.15">
      <c r="A496" s="84" t="s">
        <v>1934</v>
      </c>
      <c r="B496" s="84">
        <v>208959439</v>
      </c>
      <c r="C496" s="84" t="s">
        <v>623</v>
      </c>
      <c r="D496" s="84" t="s">
        <v>624</v>
      </c>
      <c r="E496" s="84" t="s">
        <v>625</v>
      </c>
      <c r="F496" s="84" t="s">
        <v>1935</v>
      </c>
      <c r="G496" s="92">
        <v>43052</v>
      </c>
      <c r="H496" s="84" t="s">
        <v>627</v>
      </c>
      <c r="I496" s="84" t="s">
        <v>628</v>
      </c>
      <c r="J496" s="84" t="s">
        <v>629</v>
      </c>
      <c r="K496" s="84">
        <v>2392</v>
      </c>
      <c r="L496" s="84" t="s">
        <v>366</v>
      </c>
      <c r="M496" s="92">
        <v>43040</v>
      </c>
      <c r="N496" s="84" t="s">
        <v>1936</v>
      </c>
      <c r="O496" s="84" t="s">
        <v>631</v>
      </c>
      <c r="P496" s="84" t="s">
        <v>663</v>
      </c>
      <c r="Q496" s="84" t="s">
        <v>1937</v>
      </c>
      <c r="R496" s="84" t="s">
        <v>1938</v>
      </c>
      <c r="S496" s="84" t="s">
        <v>371</v>
      </c>
      <c r="T496" s="84">
        <v>1</v>
      </c>
      <c r="U496" s="90">
        <v>49641.62</v>
      </c>
      <c r="V496" s="84">
        <v>19741.100000000002</v>
      </c>
      <c r="W496" s="84">
        <v>29900.52</v>
      </c>
      <c r="X496" s="91" t="s">
        <v>1934</v>
      </c>
      <c r="Y496" s="89">
        <f t="shared" si="35"/>
        <v>49641.62</v>
      </c>
      <c r="Z496" s="84">
        <f t="shared" si="36"/>
        <v>2017</v>
      </c>
      <c r="AA496" s="92">
        <f t="shared" si="37"/>
        <v>43040</v>
      </c>
      <c r="AB496" s="89">
        <f t="shared" si="38"/>
        <v>49641.62</v>
      </c>
      <c r="AC496" s="84" t="str">
        <f t="shared" si="39"/>
        <v>39202</v>
      </c>
    </row>
    <row r="497" spans="1:29" x14ac:dyDescent="0.15">
      <c r="A497" s="84" t="s">
        <v>1104</v>
      </c>
      <c r="B497" s="84">
        <v>139998259</v>
      </c>
      <c r="C497" s="84" t="s">
        <v>422</v>
      </c>
      <c r="D497" s="84" t="s">
        <v>423</v>
      </c>
      <c r="E497" s="84" t="s">
        <v>521</v>
      </c>
      <c r="F497" s="84" t="s">
        <v>617</v>
      </c>
      <c r="G497" s="92">
        <v>42671</v>
      </c>
      <c r="H497" s="84" t="s">
        <v>425</v>
      </c>
      <c r="I497" s="84" t="s">
        <v>523</v>
      </c>
      <c r="J497" s="84" t="s">
        <v>427</v>
      </c>
      <c r="K497" s="84">
        <v>2392</v>
      </c>
      <c r="L497" s="84" t="s">
        <v>366</v>
      </c>
      <c r="M497" s="92">
        <v>42705</v>
      </c>
      <c r="N497" s="84" t="s">
        <v>1105</v>
      </c>
      <c r="O497" s="84" t="s">
        <v>524</v>
      </c>
      <c r="P497" s="84" t="s">
        <v>612</v>
      </c>
      <c r="Q497" s="84" t="s">
        <v>1106</v>
      </c>
      <c r="R497" s="84" t="s">
        <v>1107</v>
      </c>
      <c r="S497" s="84" t="s">
        <v>371</v>
      </c>
      <c r="T497" s="84">
        <v>1</v>
      </c>
      <c r="U497" s="90">
        <v>49646.42</v>
      </c>
      <c r="V497" s="84">
        <v>26444.74</v>
      </c>
      <c r="W497" s="84">
        <v>23201.68</v>
      </c>
      <c r="X497" s="91" t="s">
        <v>1104</v>
      </c>
      <c r="Y497" s="89">
        <f t="shared" si="35"/>
        <v>49646.42</v>
      </c>
      <c r="Z497" s="84">
        <f t="shared" si="36"/>
        <v>2016</v>
      </c>
      <c r="AA497" s="92">
        <f t="shared" si="37"/>
        <v>42705</v>
      </c>
      <c r="AB497" s="89">
        <f t="shared" si="38"/>
        <v>49646.42</v>
      </c>
      <c r="AC497" s="84" t="str">
        <f t="shared" si="39"/>
        <v>39201</v>
      </c>
    </row>
    <row r="498" spans="1:29" x14ac:dyDescent="0.15">
      <c r="A498" s="84" t="s">
        <v>211</v>
      </c>
      <c r="B498" s="84">
        <v>39457891</v>
      </c>
      <c r="C498" s="84" t="s">
        <v>475</v>
      </c>
      <c r="D498" s="84" t="s">
        <v>476</v>
      </c>
      <c r="E498" s="84" t="s">
        <v>499</v>
      </c>
      <c r="F498" s="84" t="s">
        <v>500</v>
      </c>
      <c r="G498" s="92">
        <v>41306</v>
      </c>
      <c r="H498" s="84" t="s">
        <v>478</v>
      </c>
      <c r="I498" s="84" t="s">
        <v>501</v>
      </c>
      <c r="J498" s="84" t="s">
        <v>480</v>
      </c>
      <c r="K498" s="84">
        <v>2392</v>
      </c>
      <c r="L498" s="84" t="s">
        <v>366</v>
      </c>
      <c r="M498" s="92">
        <v>41306</v>
      </c>
      <c r="N498" s="84" t="s">
        <v>211</v>
      </c>
      <c r="O498" s="84" t="s">
        <v>502</v>
      </c>
      <c r="P498" s="84" t="s">
        <v>503</v>
      </c>
      <c r="Q498" s="84" t="s">
        <v>504</v>
      </c>
      <c r="R498" s="84" t="s">
        <v>505</v>
      </c>
      <c r="S498" s="84" t="s">
        <v>371</v>
      </c>
      <c r="T498" s="84">
        <v>1</v>
      </c>
      <c r="U498" s="90">
        <v>49696.31</v>
      </c>
      <c r="V498" s="84">
        <v>35398.15</v>
      </c>
      <c r="W498" s="84">
        <v>14298.16</v>
      </c>
      <c r="X498" s="91" t="s">
        <v>211</v>
      </c>
      <c r="Y498" s="89">
        <f t="shared" si="35"/>
        <v>49696.31</v>
      </c>
      <c r="Z498" s="84">
        <f t="shared" si="36"/>
        <v>2013</v>
      </c>
      <c r="AA498" s="92">
        <f t="shared" si="37"/>
        <v>41306</v>
      </c>
      <c r="AB498" s="89">
        <f t="shared" si="38"/>
        <v>49696.31</v>
      </c>
      <c r="AC498" s="84" t="str">
        <f t="shared" si="39"/>
        <v>39202</v>
      </c>
    </row>
    <row r="499" spans="1:29" x14ac:dyDescent="0.15">
      <c r="A499" s="84" t="s">
        <v>3007</v>
      </c>
      <c r="B499" s="84">
        <v>106509303</v>
      </c>
      <c r="C499" s="84" t="s">
        <v>410</v>
      </c>
      <c r="D499" s="84" t="s">
        <v>411</v>
      </c>
      <c r="E499" s="84" t="s">
        <v>689</v>
      </c>
      <c r="F499" s="84" t="s">
        <v>558</v>
      </c>
      <c r="G499" s="92">
        <v>42338</v>
      </c>
      <c r="H499" s="84" t="s">
        <v>413</v>
      </c>
      <c r="I499" s="84" t="s">
        <v>691</v>
      </c>
      <c r="J499" s="84" t="s">
        <v>415</v>
      </c>
      <c r="K499" s="84">
        <v>2392</v>
      </c>
      <c r="L499" s="84" t="s">
        <v>366</v>
      </c>
      <c r="M499" s="92">
        <v>42309</v>
      </c>
      <c r="N499" s="84" t="s">
        <v>3008</v>
      </c>
      <c r="O499" s="84" t="s">
        <v>693</v>
      </c>
      <c r="P499" s="84" t="s">
        <v>575</v>
      </c>
      <c r="Q499" s="84" t="s">
        <v>3009</v>
      </c>
      <c r="R499" s="84" t="s">
        <v>3010</v>
      </c>
      <c r="S499" s="84" t="s">
        <v>371</v>
      </c>
      <c r="T499" s="84">
        <v>1</v>
      </c>
      <c r="U499" s="90">
        <v>49706.450000000004</v>
      </c>
      <c r="V499" s="84">
        <v>39443.86</v>
      </c>
      <c r="W499" s="84">
        <v>10262.59</v>
      </c>
      <c r="X499" s="91" t="s">
        <v>3007</v>
      </c>
      <c r="Y499" s="89">
        <f t="shared" si="35"/>
        <v>49706.450000000004</v>
      </c>
      <c r="Z499" s="84">
        <f t="shared" si="36"/>
        <v>2015</v>
      </c>
      <c r="AA499" s="92">
        <f t="shared" si="37"/>
        <v>42309</v>
      </c>
      <c r="AB499" s="89">
        <f t="shared" si="38"/>
        <v>49706.450000000004</v>
      </c>
      <c r="AC499" s="84" t="str">
        <f t="shared" si="39"/>
        <v>39202</v>
      </c>
    </row>
    <row r="500" spans="1:29" x14ac:dyDescent="0.15">
      <c r="A500" s="84" t="s">
        <v>1300</v>
      </c>
      <c r="B500" s="84">
        <v>432571727</v>
      </c>
      <c r="C500" s="84" t="s">
        <v>442</v>
      </c>
      <c r="D500" s="84" t="s">
        <v>443</v>
      </c>
      <c r="E500" s="84" t="s">
        <v>706</v>
      </c>
      <c r="F500" s="84" t="s">
        <v>1301</v>
      </c>
      <c r="G500" s="92">
        <v>44146</v>
      </c>
      <c r="H500" s="84" t="s">
        <v>446</v>
      </c>
      <c r="I500" s="84" t="s">
        <v>708</v>
      </c>
      <c r="J500" s="84" t="s">
        <v>448</v>
      </c>
      <c r="K500" s="84">
        <v>2392</v>
      </c>
      <c r="L500" s="84" t="s">
        <v>366</v>
      </c>
      <c r="M500" s="92">
        <v>44136</v>
      </c>
      <c r="N500" s="84" t="s">
        <v>1300</v>
      </c>
      <c r="O500" s="84" t="s">
        <v>710</v>
      </c>
      <c r="P500" s="84" t="s">
        <v>770</v>
      </c>
      <c r="Q500" s="84" t="s">
        <v>1302</v>
      </c>
      <c r="R500" s="84" t="s">
        <v>1303</v>
      </c>
      <c r="S500" s="84" t="s">
        <v>371</v>
      </c>
      <c r="T500" s="84">
        <v>1</v>
      </c>
      <c r="U500" s="90">
        <v>49948.19</v>
      </c>
      <c r="V500" s="84">
        <v>9940.48</v>
      </c>
      <c r="W500" s="84">
        <v>40007.71</v>
      </c>
      <c r="X500" s="91" t="s">
        <v>1300</v>
      </c>
      <c r="Y500" s="89">
        <f t="shared" si="35"/>
        <v>49948.19</v>
      </c>
      <c r="Z500" s="84">
        <f t="shared" si="36"/>
        <v>2020</v>
      </c>
      <c r="AA500" s="92">
        <f t="shared" si="37"/>
        <v>44136</v>
      </c>
      <c r="AB500" s="89">
        <f t="shared" si="38"/>
        <v>49948.19</v>
      </c>
      <c r="AC500" s="84" t="str">
        <f t="shared" si="39"/>
        <v>39202</v>
      </c>
    </row>
    <row r="501" spans="1:29" x14ac:dyDescent="0.15">
      <c r="A501" s="84" t="s">
        <v>2899</v>
      </c>
      <c r="B501" s="84">
        <v>532817672</v>
      </c>
      <c r="C501" s="84" t="s">
        <v>442</v>
      </c>
      <c r="D501" s="84" t="s">
        <v>443</v>
      </c>
      <c r="E501" s="84" t="s">
        <v>444</v>
      </c>
      <c r="F501" s="84" t="s">
        <v>2900</v>
      </c>
      <c r="G501" s="92">
        <v>44328</v>
      </c>
      <c r="H501" s="84" t="s">
        <v>446</v>
      </c>
      <c r="I501" s="84" t="s">
        <v>447</v>
      </c>
      <c r="J501" s="84" t="s">
        <v>448</v>
      </c>
      <c r="K501" s="84">
        <v>2392</v>
      </c>
      <c r="L501" s="84" t="s">
        <v>366</v>
      </c>
      <c r="M501" s="92">
        <v>44317</v>
      </c>
      <c r="N501" s="84" t="s">
        <v>2901</v>
      </c>
      <c r="O501" s="84" t="s">
        <v>450</v>
      </c>
      <c r="P501" s="84" t="s">
        <v>793</v>
      </c>
      <c r="Q501" s="84" t="s">
        <v>2902</v>
      </c>
      <c r="R501" s="84" t="s">
        <v>2903</v>
      </c>
      <c r="S501" s="84" t="s">
        <v>371</v>
      </c>
      <c r="T501" s="84">
        <v>1</v>
      </c>
      <c r="U501" s="90">
        <v>50134.65</v>
      </c>
      <c r="V501" s="84">
        <v>6773.52</v>
      </c>
      <c r="W501" s="84">
        <v>43361.13</v>
      </c>
      <c r="X501" s="91" t="s">
        <v>2899</v>
      </c>
      <c r="Y501" s="89">
        <f t="shared" si="35"/>
        <v>50134.65</v>
      </c>
      <c r="Z501" s="84">
        <f t="shared" si="36"/>
        <v>2021</v>
      </c>
      <c r="AA501" s="92">
        <f t="shared" si="37"/>
        <v>44317</v>
      </c>
      <c r="AB501" s="89">
        <f t="shared" si="38"/>
        <v>50134.65</v>
      </c>
      <c r="AC501" s="84" t="str">
        <f t="shared" si="39"/>
        <v>39201</v>
      </c>
    </row>
    <row r="502" spans="1:29" x14ac:dyDescent="0.15">
      <c r="A502" s="84" t="s">
        <v>1870</v>
      </c>
      <c r="B502" s="84">
        <v>122668992</v>
      </c>
      <c r="C502" s="84" t="s">
        <v>422</v>
      </c>
      <c r="D502" s="84" t="s">
        <v>423</v>
      </c>
      <c r="E502" s="84" t="s">
        <v>671</v>
      </c>
      <c r="F502" s="84" t="s">
        <v>558</v>
      </c>
      <c r="G502" s="92">
        <v>42375</v>
      </c>
      <c r="H502" s="84" t="s">
        <v>425</v>
      </c>
      <c r="I502" s="84" t="s">
        <v>672</v>
      </c>
      <c r="J502" s="84" t="s">
        <v>427</v>
      </c>
      <c r="K502" s="84">
        <v>2392</v>
      </c>
      <c r="L502" s="84" t="s">
        <v>366</v>
      </c>
      <c r="M502" s="92">
        <v>42370</v>
      </c>
      <c r="N502" s="84" t="s">
        <v>1871</v>
      </c>
      <c r="O502" s="84" t="s">
        <v>674</v>
      </c>
      <c r="P502" s="84" t="s">
        <v>612</v>
      </c>
      <c r="Q502" s="84" t="s">
        <v>1872</v>
      </c>
      <c r="R502" s="84" t="s">
        <v>1873</v>
      </c>
      <c r="S502" s="84" t="s">
        <v>371</v>
      </c>
      <c r="T502" s="84">
        <v>1</v>
      </c>
      <c r="U502" s="90">
        <v>50140.24</v>
      </c>
      <c r="V502" s="84">
        <v>29715.02</v>
      </c>
      <c r="W502" s="84">
        <v>20425.22</v>
      </c>
      <c r="X502" s="91" t="s">
        <v>1870</v>
      </c>
      <c r="Y502" s="89">
        <f t="shared" si="35"/>
        <v>50140.24</v>
      </c>
      <c r="Z502" s="84">
        <f t="shared" si="36"/>
        <v>2016</v>
      </c>
      <c r="AA502" s="92">
        <f t="shared" si="37"/>
        <v>42370</v>
      </c>
      <c r="AB502" s="89">
        <f t="shared" si="38"/>
        <v>50140.24</v>
      </c>
      <c r="AC502" s="84" t="str">
        <f t="shared" si="39"/>
        <v>39202</v>
      </c>
    </row>
    <row r="503" spans="1:29" x14ac:dyDescent="0.15">
      <c r="A503" s="84" t="s">
        <v>1290</v>
      </c>
      <c r="B503" s="84">
        <v>532817667</v>
      </c>
      <c r="C503" s="84" t="s">
        <v>442</v>
      </c>
      <c r="D503" s="84" t="s">
        <v>443</v>
      </c>
      <c r="E503" s="84" t="s">
        <v>444</v>
      </c>
      <c r="F503" s="84" t="s">
        <v>1291</v>
      </c>
      <c r="G503" s="92">
        <v>44328</v>
      </c>
      <c r="H503" s="84" t="s">
        <v>446</v>
      </c>
      <c r="I503" s="84" t="s">
        <v>447</v>
      </c>
      <c r="J503" s="84" t="s">
        <v>448</v>
      </c>
      <c r="K503" s="84">
        <v>2392</v>
      </c>
      <c r="L503" s="84" t="s">
        <v>366</v>
      </c>
      <c r="M503" s="92">
        <v>44317</v>
      </c>
      <c r="N503" s="84" t="s">
        <v>1292</v>
      </c>
      <c r="O503" s="84" t="s">
        <v>450</v>
      </c>
      <c r="P503" s="84" t="s">
        <v>793</v>
      </c>
      <c r="Q503" s="84" t="s">
        <v>1293</v>
      </c>
      <c r="R503" s="84" t="s">
        <v>1294</v>
      </c>
      <c r="S503" s="84" t="s">
        <v>371</v>
      </c>
      <c r="T503" s="84">
        <v>1</v>
      </c>
      <c r="U503" s="90">
        <v>50286.99</v>
      </c>
      <c r="V503" s="84">
        <v>6794.1</v>
      </c>
      <c r="W503" s="84">
        <v>43492.89</v>
      </c>
      <c r="X503" s="91" t="s">
        <v>1290</v>
      </c>
      <c r="Y503" s="89">
        <f t="shared" si="35"/>
        <v>50286.99</v>
      </c>
      <c r="Z503" s="84">
        <f t="shared" si="36"/>
        <v>2021</v>
      </c>
      <c r="AA503" s="92">
        <f t="shared" si="37"/>
        <v>44317</v>
      </c>
      <c r="AB503" s="89">
        <f t="shared" si="38"/>
        <v>50286.99</v>
      </c>
      <c r="AC503" s="84" t="str">
        <f t="shared" si="39"/>
        <v>39201</v>
      </c>
    </row>
    <row r="504" spans="1:29" x14ac:dyDescent="0.15">
      <c r="A504" s="84" t="s">
        <v>1285</v>
      </c>
      <c r="B504" s="84">
        <v>532817662</v>
      </c>
      <c r="C504" s="84" t="s">
        <v>442</v>
      </c>
      <c r="D504" s="84" t="s">
        <v>443</v>
      </c>
      <c r="E504" s="84" t="s">
        <v>444</v>
      </c>
      <c r="F504" s="84" t="s">
        <v>1286</v>
      </c>
      <c r="G504" s="92">
        <v>44328</v>
      </c>
      <c r="H504" s="84" t="s">
        <v>446</v>
      </c>
      <c r="I504" s="84" t="s">
        <v>447</v>
      </c>
      <c r="J504" s="84" t="s">
        <v>448</v>
      </c>
      <c r="K504" s="84">
        <v>2392</v>
      </c>
      <c r="L504" s="84" t="s">
        <v>366</v>
      </c>
      <c r="M504" s="92">
        <v>44317</v>
      </c>
      <c r="N504" s="84" t="s">
        <v>1287</v>
      </c>
      <c r="O504" s="84" t="s">
        <v>450</v>
      </c>
      <c r="P504" s="84" t="s">
        <v>793</v>
      </c>
      <c r="Q504" s="84" t="s">
        <v>1288</v>
      </c>
      <c r="R504" s="84" t="s">
        <v>1289</v>
      </c>
      <c r="S504" s="84" t="s">
        <v>371</v>
      </c>
      <c r="T504" s="84">
        <v>1</v>
      </c>
      <c r="U504" s="90">
        <v>50449.99</v>
      </c>
      <c r="V504" s="84">
        <v>6816.13</v>
      </c>
      <c r="W504" s="84">
        <v>43633.86</v>
      </c>
      <c r="X504" s="91" t="s">
        <v>1285</v>
      </c>
      <c r="Y504" s="89">
        <f t="shared" si="35"/>
        <v>50449.99</v>
      </c>
      <c r="Z504" s="84">
        <f t="shared" si="36"/>
        <v>2021</v>
      </c>
      <c r="AA504" s="92">
        <f t="shared" si="37"/>
        <v>44317</v>
      </c>
      <c r="AB504" s="89">
        <f t="shared" si="38"/>
        <v>50449.99</v>
      </c>
      <c r="AC504" s="84" t="str">
        <f t="shared" si="39"/>
        <v>39201</v>
      </c>
    </row>
    <row r="505" spans="1:29" x14ac:dyDescent="0.15">
      <c r="A505" s="84" t="s">
        <v>3052</v>
      </c>
      <c r="B505" s="84">
        <v>165126811</v>
      </c>
      <c r="C505" s="84" t="s">
        <v>442</v>
      </c>
      <c r="D505" s="84" t="s">
        <v>443</v>
      </c>
      <c r="E505" s="84" t="s">
        <v>706</v>
      </c>
      <c r="F505" s="84" t="s">
        <v>3053</v>
      </c>
      <c r="G505" s="92">
        <v>42688</v>
      </c>
      <c r="H505" s="84" t="s">
        <v>446</v>
      </c>
      <c r="I505" s="84" t="s">
        <v>708</v>
      </c>
      <c r="J505" s="84" t="s">
        <v>448</v>
      </c>
      <c r="K505" s="84">
        <v>2392</v>
      </c>
      <c r="L505" s="84" t="s">
        <v>366</v>
      </c>
      <c r="M505" s="92">
        <v>42705</v>
      </c>
      <c r="N505" s="84" t="s">
        <v>3054</v>
      </c>
      <c r="O505" s="84" t="s">
        <v>710</v>
      </c>
      <c r="P505" s="84" t="s">
        <v>612</v>
      </c>
      <c r="Q505" s="84" t="s">
        <v>3053</v>
      </c>
      <c r="R505" s="84" t="s">
        <v>3055</v>
      </c>
      <c r="S505" s="84" t="s">
        <v>371</v>
      </c>
      <c r="T505" s="84">
        <v>1</v>
      </c>
      <c r="U505" s="90">
        <v>50592.03</v>
      </c>
      <c r="V505" s="84">
        <v>22857.73</v>
      </c>
      <c r="W505" s="84">
        <v>27734.3</v>
      </c>
      <c r="X505" s="91" t="s">
        <v>3052</v>
      </c>
      <c r="Y505" s="89">
        <f t="shared" si="35"/>
        <v>50592.03</v>
      </c>
      <c r="Z505" s="84">
        <f t="shared" si="36"/>
        <v>2016</v>
      </c>
      <c r="AA505" s="92">
        <f t="shared" si="37"/>
        <v>42705</v>
      </c>
      <c r="AB505" s="89">
        <f t="shared" si="38"/>
        <v>50592.03</v>
      </c>
      <c r="AC505" s="84" t="str">
        <f t="shared" si="39"/>
        <v>39202</v>
      </c>
    </row>
    <row r="506" spans="1:29" x14ac:dyDescent="0.15">
      <c r="A506" s="84" t="s">
        <v>1572</v>
      </c>
      <c r="B506" s="84">
        <v>327347426</v>
      </c>
      <c r="C506" s="84" t="s">
        <v>422</v>
      </c>
      <c r="D506" s="84" t="s">
        <v>423</v>
      </c>
      <c r="E506" s="84" t="s">
        <v>671</v>
      </c>
      <c r="F506" s="84" t="s">
        <v>1573</v>
      </c>
      <c r="G506" s="92">
        <v>43816</v>
      </c>
      <c r="H506" s="84" t="s">
        <v>425</v>
      </c>
      <c r="I506" s="84" t="s">
        <v>672</v>
      </c>
      <c r="J506" s="84" t="s">
        <v>427</v>
      </c>
      <c r="K506" s="84">
        <v>2392</v>
      </c>
      <c r="L506" s="84" t="s">
        <v>366</v>
      </c>
      <c r="M506" s="92">
        <v>43800</v>
      </c>
      <c r="N506" s="84" t="s">
        <v>1574</v>
      </c>
      <c r="O506" s="84" t="s">
        <v>674</v>
      </c>
      <c r="P506" s="84" t="s">
        <v>730</v>
      </c>
      <c r="Q506" s="84" t="s">
        <v>1575</v>
      </c>
      <c r="R506" s="84" t="s">
        <v>1576</v>
      </c>
      <c r="S506" s="84" t="s">
        <v>371</v>
      </c>
      <c r="T506" s="84">
        <v>1</v>
      </c>
      <c r="U506" s="90">
        <v>50662.03</v>
      </c>
      <c r="V506" s="84">
        <v>17486.060000000001</v>
      </c>
      <c r="W506" s="84">
        <v>33175.97</v>
      </c>
      <c r="X506" s="91" t="s">
        <v>1572</v>
      </c>
      <c r="Y506" s="89">
        <f t="shared" si="35"/>
        <v>50662.03</v>
      </c>
      <c r="Z506" s="84">
        <f t="shared" si="36"/>
        <v>2019</v>
      </c>
      <c r="AA506" s="92">
        <f t="shared" si="37"/>
        <v>43800</v>
      </c>
      <c r="AB506" s="89">
        <f t="shared" si="38"/>
        <v>50662.03</v>
      </c>
      <c r="AC506" s="84" t="str">
        <f t="shared" si="39"/>
        <v>39202</v>
      </c>
    </row>
    <row r="507" spans="1:29" x14ac:dyDescent="0.15">
      <c r="A507" s="84" t="s">
        <v>3454</v>
      </c>
      <c r="B507" s="84">
        <v>165126735</v>
      </c>
      <c r="C507" s="84" t="s">
        <v>797</v>
      </c>
      <c r="D507" s="84" t="s">
        <v>798</v>
      </c>
      <c r="E507" s="84" t="s">
        <v>799</v>
      </c>
      <c r="F507" s="84" t="s">
        <v>558</v>
      </c>
      <c r="G507" s="92">
        <v>42688</v>
      </c>
      <c r="H507" s="84" t="s">
        <v>801</v>
      </c>
      <c r="I507" s="84" t="s">
        <v>802</v>
      </c>
      <c r="J507" s="84" t="s">
        <v>803</v>
      </c>
      <c r="K507" s="84">
        <v>2392</v>
      </c>
      <c r="L507" s="84" t="s">
        <v>366</v>
      </c>
      <c r="M507" s="92">
        <v>42705</v>
      </c>
      <c r="N507" s="84" t="s">
        <v>3455</v>
      </c>
      <c r="O507" s="84" t="s">
        <v>805</v>
      </c>
      <c r="P507" s="84" t="s">
        <v>612</v>
      </c>
      <c r="Q507" s="84" t="s">
        <v>3456</v>
      </c>
      <c r="R507" s="84" t="s">
        <v>3457</v>
      </c>
      <c r="S507" s="84" t="s">
        <v>371</v>
      </c>
      <c r="T507" s="84">
        <v>1</v>
      </c>
      <c r="U507" s="90">
        <v>50739.270000000004</v>
      </c>
      <c r="V507" s="84">
        <v>43732.38</v>
      </c>
      <c r="W507" s="84">
        <v>7006.89</v>
      </c>
      <c r="X507" s="91" t="s">
        <v>3454</v>
      </c>
      <c r="Y507" s="89">
        <f t="shared" si="35"/>
        <v>50739.270000000004</v>
      </c>
      <c r="Z507" s="84">
        <f t="shared" si="36"/>
        <v>2016</v>
      </c>
      <c r="AA507" s="92">
        <f t="shared" si="37"/>
        <v>42705</v>
      </c>
      <c r="AB507" s="89">
        <f t="shared" si="38"/>
        <v>50739.270000000004</v>
      </c>
      <c r="AC507" s="84" t="str">
        <f t="shared" si="39"/>
        <v>39202</v>
      </c>
    </row>
    <row r="508" spans="1:29" x14ac:dyDescent="0.15">
      <c r="A508" s="84" t="s">
        <v>1694</v>
      </c>
      <c r="B508" s="84">
        <v>747694738</v>
      </c>
      <c r="C508" s="84" t="s">
        <v>475</v>
      </c>
      <c r="D508" s="84" t="s">
        <v>476</v>
      </c>
      <c r="E508" s="84" t="s">
        <v>477</v>
      </c>
      <c r="F508" s="84" t="s">
        <v>1695</v>
      </c>
      <c r="G508" s="92">
        <v>44844</v>
      </c>
      <c r="H508" s="84" t="s">
        <v>478</v>
      </c>
      <c r="I508" s="84" t="s">
        <v>479</v>
      </c>
      <c r="J508" s="84" t="s">
        <v>480</v>
      </c>
      <c r="K508" s="84">
        <v>2392</v>
      </c>
      <c r="L508" s="84" t="s">
        <v>810</v>
      </c>
      <c r="M508" s="92">
        <v>44866</v>
      </c>
      <c r="O508" s="84" t="s">
        <v>482</v>
      </c>
      <c r="P508" s="84" t="s">
        <v>811</v>
      </c>
      <c r="Q508" s="84" t="s">
        <v>1695</v>
      </c>
      <c r="R508" s="84" t="s">
        <v>1696</v>
      </c>
      <c r="S508" s="84" t="s">
        <v>371</v>
      </c>
      <c r="T508" s="84">
        <v>1</v>
      </c>
      <c r="U508" s="90">
        <v>50938.3</v>
      </c>
      <c r="V508" s="84">
        <v>2767.46</v>
      </c>
      <c r="W508" s="84">
        <v>48170.840000000004</v>
      </c>
      <c r="X508" s="91" t="s">
        <v>1694</v>
      </c>
      <c r="Y508" s="89">
        <f t="shared" si="35"/>
        <v>50938.3</v>
      </c>
      <c r="Z508" s="84">
        <f t="shared" si="36"/>
        <v>2022</v>
      </c>
      <c r="AA508" s="92">
        <f t="shared" si="37"/>
        <v>44866</v>
      </c>
      <c r="AB508" s="89">
        <f t="shared" si="38"/>
        <v>50938.3</v>
      </c>
      <c r="AC508" s="84" t="str">
        <f t="shared" si="39"/>
        <v>39201</v>
      </c>
    </row>
    <row r="509" spans="1:29" x14ac:dyDescent="0.15">
      <c r="A509" s="84" t="s">
        <v>2382</v>
      </c>
      <c r="B509" s="84">
        <v>304805545</v>
      </c>
      <c r="C509" s="84" t="s">
        <v>422</v>
      </c>
      <c r="D509" s="84" t="s">
        <v>423</v>
      </c>
      <c r="E509" s="84" t="s">
        <v>671</v>
      </c>
      <c r="F509" s="84" t="s">
        <v>1164</v>
      </c>
      <c r="G509" s="92">
        <v>43405</v>
      </c>
      <c r="H509" s="84" t="s">
        <v>425</v>
      </c>
      <c r="I509" s="84" t="s">
        <v>672</v>
      </c>
      <c r="J509" s="84" t="s">
        <v>427</v>
      </c>
      <c r="K509" s="84">
        <v>2392</v>
      </c>
      <c r="L509" s="84" t="s">
        <v>366</v>
      </c>
      <c r="M509" s="92">
        <v>43405</v>
      </c>
      <c r="N509" s="84" t="s">
        <v>2383</v>
      </c>
      <c r="O509" s="84" t="s">
        <v>674</v>
      </c>
      <c r="P509" s="84" t="s">
        <v>685</v>
      </c>
      <c r="Q509" s="84" t="s">
        <v>2384</v>
      </c>
      <c r="R509" s="84" t="s">
        <v>2385</v>
      </c>
      <c r="S509" s="84" t="s">
        <v>371</v>
      </c>
      <c r="T509" s="84">
        <v>1</v>
      </c>
      <c r="U509" s="90">
        <v>51227.35</v>
      </c>
      <c r="V509" s="84">
        <v>22524.83</v>
      </c>
      <c r="W509" s="84">
        <v>28702.52</v>
      </c>
      <c r="X509" s="91" t="s">
        <v>2382</v>
      </c>
      <c r="Y509" s="89">
        <f t="shared" si="35"/>
        <v>51227.35</v>
      </c>
      <c r="Z509" s="84">
        <f t="shared" si="36"/>
        <v>2018</v>
      </c>
      <c r="AA509" s="92">
        <f t="shared" si="37"/>
        <v>43405</v>
      </c>
      <c r="AB509" s="89">
        <f t="shared" si="38"/>
        <v>51227.35</v>
      </c>
      <c r="AC509" s="84" t="str">
        <f t="shared" si="39"/>
        <v>39202</v>
      </c>
    </row>
    <row r="510" spans="1:29" x14ac:dyDescent="0.15">
      <c r="A510" s="84" t="s">
        <v>3265</v>
      </c>
      <c r="B510" s="84">
        <v>737044995</v>
      </c>
      <c r="C510" s="84" t="s">
        <v>442</v>
      </c>
      <c r="D510" s="84" t="s">
        <v>443</v>
      </c>
      <c r="E510" s="84" t="s">
        <v>444</v>
      </c>
      <c r="F510" s="84" t="s">
        <v>3266</v>
      </c>
      <c r="G510" s="92">
        <v>44686</v>
      </c>
      <c r="H510" s="84" t="s">
        <v>446</v>
      </c>
      <c r="I510" s="84" t="s">
        <v>447</v>
      </c>
      <c r="J510" s="84" t="s">
        <v>448</v>
      </c>
      <c r="K510" s="84">
        <v>2392</v>
      </c>
      <c r="L510" s="84" t="s">
        <v>366</v>
      </c>
      <c r="M510" s="92">
        <v>44682</v>
      </c>
      <c r="N510" s="84" t="s">
        <v>3265</v>
      </c>
      <c r="O510" s="84" t="s">
        <v>450</v>
      </c>
      <c r="P510" s="84" t="s">
        <v>811</v>
      </c>
      <c r="Q510" s="84" t="s">
        <v>3267</v>
      </c>
      <c r="R510" s="84" t="s">
        <v>3268</v>
      </c>
      <c r="S510" s="84" t="s">
        <v>371</v>
      </c>
      <c r="T510" s="84">
        <v>1</v>
      </c>
      <c r="U510" s="90">
        <v>51276.17</v>
      </c>
      <c r="V510" s="84">
        <v>2456.79</v>
      </c>
      <c r="W510" s="84">
        <v>48819.38</v>
      </c>
      <c r="X510" s="91" t="s">
        <v>3265</v>
      </c>
      <c r="Y510" s="89">
        <f t="shared" si="35"/>
        <v>51276.17</v>
      </c>
      <c r="Z510" s="84">
        <f t="shared" si="36"/>
        <v>2022</v>
      </c>
      <c r="AA510" s="92">
        <f t="shared" si="37"/>
        <v>44682</v>
      </c>
      <c r="AB510" s="89">
        <f t="shared" si="38"/>
        <v>51276.17</v>
      </c>
      <c r="AC510" s="84" t="str">
        <f t="shared" si="39"/>
        <v>39201</v>
      </c>
    </row>
    <row r="511" spans="1:29" x14ac:dyDescent="0.15">
      <c r="A511" s="84" t="s">
        <v>615</v>
      </c>
      <c r="B511" s="84">
        <v>122669019</v>
      </c>
      <c r="C511" s="84" t="s">
        <v>616</v>
      </c>
      <c r="D511" s="84" t="s">
        <v>387</v>
      </c>
      <c r="E511" s="84" t="s">
        <v>388</v>
      </c>
      <c r="F511" s="84" t="s">
        <v>617</v>
      </c>
      <c r="G511" s="92">
        <v>42284</v>
      </c>
      <c r="H511" s="84" t="s">
        <v>618</v>
      </c>
      <c r="I511" s="84" t="s">
        <v>391</v>
      </c>
      <c r="J511" s="84" t="s">
        <v>392</v>
      </c>
      <c r="K511" s="84">
        <v>2392</v>
      </c>
      <c r="L511" s="84" t="s">
        <v>366</v>
      </c>
      <c r="M511" s="92">
        <v>42309</v>
      </c>
      <c r="N511" s="84" t="s">
        <v>619</v>
      </c>
      <c r="O511" s="84" t="s">
        <v>394</v>
      </c>
      <c r="P511" s="84" t="s">
        <v>575</v>
      </c>
      <c r="Q511" s="84" t="s">
        <v>620</v>
      </c>
      <c r="R511" s="84" t="s">
        <v>621</v>
      </c>
      <c r="S511" s="84" t="s">
        <v>371</v>
      </c>
      <c r="T511" s="84">
        <v>1</v>
      </c>
      <c r="U511" s="90">
        <v>51313.93</v>
      </c>
      <c r="V511" s="84">
        <v>45642.19</v>
      </c>
      <c r="W511" s="84">
        <v>5671.74</v>
      </c>
      <c r="X511" s="91" t="s">
        <v>615</v>
      </c>
      <c r="Y511" s="89">
        <f t="shared" si="35"/>
        <v>51313.93</v>
      </c>
      <c r="Z511" s="84">
        <f t="shared" si="36"/>
        <v>2015</v>
      </c>
      <c r="AA511" s="92">
        <f t="shared" si="37"/>
        <v>42309</v>
      </c>
      <c r="AB511" s="89">
        <f t="shared" si="38"/>
        <v>51313.93</v>
      </c>
      <c r="AC511" s="84" t="str">
        <f t="shared" si="39"/>
        <v>39201</v>
      </c>
    </row>
    <row r="512" spans="1:29" x14ac:dyDescent="0.15">
      <c r="A512" s="84" t="s">
        <v>2635</v>
      </c>
      <c r="B512" s="84">
        <v>122668997</v>
      </c>
      <c r="C512" s="84" t="s">
        <v>422</v>
      </c>
      <c r="D512" s="84" t="s">
        <v>423</v>
      </c>
      <c r="E512" s="84" t="s">
        <v>671</v>
      </c>
      <c r="F512" s="84" t="s">
        <v>2636</v>
      </c>
      <c r="G512" s="92">
        <v>42341</v>
      </c>
      <c r="H512" s="84" t="s">
        <v>425</v>
      </c>
      <c r="I512" s="84" t="s">
        <v>672</v>
      </c>
      <c r="J512" s="84" t="s">
        <v>427</v>
      </c>
      <c r="K512" s="84">
        <v>2392</v>
      </c>
      <c r="L512" s="84" t="s">
        <v>366</v>
      </c>
      <c r="M512" s="92">
        <v>42370</v>
      </c>
      <c r="N512" s="84" t="s">
        <v>2637</v>
      </c>
      <c r="O512" s="84" t="s">
        <v>674</v>
      </c>
      <c r="P512" s="84" t="s">
        <v>575</v>
      </c>
      <c r="Q512" s="84" t="s">
        <v>2638</v>
      </c>
      <c r="R512" s="84" t="s">
        <v>2639</v>
      </c>
      <c r="S512" s="84" t="s">
        <v>371</v>
      </c>
      <c r="T512" s="84">
        <v>1</v>
      </c>
      <c r="U512" s="90">
        <v>51343.520000000004</v>
      </c>
      <c r="V512" s="84">
        <v>32936.949999999997</v>
      </c>
      <c r="W512" s="84">
        <v>18406.57</v>
      </c>
      <c r="X512" s="91" t="s">
        <v>2635</v>
      </c>
      <c r="Y512" s="89">
        <f t="shared" si="35"/>
        <v>51343.520000000004</v>
      </c>
      <c r="Z512" s="84">
        <f t="shared" si="36"/>
        <v>2016</v>
      </c>
      <c r="AA512" s="92">
        <f t="shared" si="37"/>
        <v>42370</v>
      </c>
      <c r="AB512" s="89">
        <f t="shared" si="38"/>
        <v>51343.520000000004</v>
      </c>
      <c r="AC512" s="84" t="str">
        <f t="shared" si="39"/>
        <v>39202</v>
      </c>
    </row>
    <row r="513" spans="1:29" x14ac:dyDescent="0.15">
      <c r="A513" s="84" t="s">
        <v>1163</v>
      </c>
      <c r="B513" s="84">
        <v>304805540</v>
      </c>
      <c r="C513" s="84" t="s">
        <v>422</v>
      </c>
      <c r="D513" s="84" t="s">
        <v>423</v>
      </c>
      <c r="E513" s="84" t="s">
        <v>671</v>
      </c>
      <c r="F513" s="84" t="s">
        <v>1164</v>
      </c>
      <c r="G513" s="92">
        <v>43410</v>
      </c>
      <c r="H513" s="84" t="s">
        <v>425</v>
      </c>
      <c r="I513" s="84" t="s">
        <v>672</v>
      </c>
      <c r="J513" s="84" t="s">
        <v>427</v>
      </c>
      <c r="K513" s="84">
        <v>2392</v>
      </c>
      <c r="L513" s="84" t="s">
        <v>366</v>
      </c>
      <c r="M513" s="92">
        <v>43405</v>
      </c>
      <c r="N513" s="84" t="s">
        <v>1165</v>
      </c>
      <c r="O513" s="84" t="s">
        <v>674</v>
      </c>
      <c r="P513" s="84" t="s">
        <v>685</v>
      </c>
      <c r="Q513" s="84" t="s">
        <v>1166</v>
      </c>
      <c r="R513" s="84" t="s">
        <v>1167</v>
      </c>
      <c r="S513" s="84" t="s">
        <v>371</v>
      </c>
      <c r="T513" s="84">
        <v>1</v>
      </c>
      <c r="U513" s="90">
        <v>51373.760000000002</v>
      </c>
      <c r="V513" s="84">
        <v>22589.21</v>
      </c>
      <c r="W513" s="84">
        <v>28784.55</v>
      </c>
      <c r="X513" s="91" t="s">
        <v>1163</v>
      </c>
      <c r="Y513" s="89">
        <f t="shared" si="35"/>
        <v>51373.760000000002</v>
      </c>
      <c r="Z513" s="84">
        <f t="shared" si="36"/>
        <v>2018</v>
      </c>
      <c r="AA513" s="92">
        <f t="shared" si="37"/>
        <v>43405</v>
      </c>
      <c r="AB513" s="89">
        <f t="shared" si="38"/>
        <v>51373.760000000002</v>
      </c>
      <c r="AC513" s="84" t="str">
        <f t="shared" si="39"/>
        <v>39202</v>
      </c>
    </row>
    <row r="514" spans="1:29" x14ac:dyDescent="0.15">
      <c r="A514" s="84" t="s">
        <v>263</v>
      </c>
      <c r="B514" s="84">
        <v>261584</v>
      </c>
      <c r="C514" s="84" t="s">
        <v>881</v>
      </c>
      <c r="D514" s="84" t="s">
        <v>882</v>
      </c>
      <c r="E514" s="84" t="s">
        <v>883</v>
      </c>
      <c r="F514" s="84" t="s">
        <v>434</v>
      </c>
      <c r="G514" s="92">
        <v>39083</v>
      </c>
      <c r="H514" s="84" t="s">
        <v>885</v>
      </c>
      <c r="I514" s="84" t="s">
        <v>886</v>
      </c>
      <c r="J514" s="84" t="s">
        <v>887</v>
      </c>
      <c r="K514" s="84">
        <v>2392</v>
      </c>
      <c r="L514" s="84" t="s">
        <v>366</v>
      </c>
      <c r="M514" s="92">
        <v>39142</v>
      </c>
      <c r="N514" s="84" t="s">
        <v>3311</v>
      </c>
      <c r="O514" s="84" t="s">
        <v>889</v>
      </c>
      <c r="P514" s="84" t="s">
        <v>963</v>
      </c>
      <c r="Q514" s="84" t="s">
        <v>3312</v>
      </c>
      <c r="R514" s="84" t="s">
        <v>3313</v>
      </c>
      <c r="S514" s="84" t="s">
        <v>371</v>
      </c>
      <c r="T514" s="84">
        <v>1</v>
      </c>
      <c r="U514" s="90">
        <v>51498.11</v>
      </c>
      <c r="V514" s="84">
        <v>45833.32</v>
      </c>
      <c r="W514" s="84">
        <v>5664.79</v>
      </c>
      <c r="X514" s="91" t="s">
        <v>263</v>
      </c>
      <c r="Y514" s="89">
        <f t="shared" ref="Y514:Y577" si="40">+U514</f>
        <v>51498.11</v>
      </c>
      <c r="Z514" s="84">
        <f t="shared" ref="Z514:Z577" si="41">+YEAR(AA514)</f>
        <v>2007</v>
      </c>
      <c r="AA514" s="92">
        <f t="shared" ref="AA514:AA577" si="42">+M514</f>
        <v>39142</v>
      </c>
      <c r="AB514" s="89">
        <f t="shared" si="38"/>
        <v>51498.11</v>
      </c>
      <c r="AC514" s="84" t="str">
        <f t="shared" si="39"/>
        <v>39202</v>
      </c>
    </row>
    <row r="515" spans="1:29" x14ac:dyDescent="0.15">
      <c r="A515" s="84" t="s">
        <v>2866</v>
      </c>
      <c r="B515" s="84">
        <v>494740055</v>
      </c>
      <c r="C515" s="84" t="s">
        <v>475</v>
      </c>
      <c r="D515" s="84" t="s">
        <v>476</v>
      </c>
      <c r="E515" s="84" t="s">
        <v>499</v>
      </c>
      <c r="F515" s="84" t="s">
        <v>2867</v>
      </c>
      <c r="G515" s="92">
        <v>44249</v>
      </c>
      <c r="H515" s="84" t="s">
        <v>478</v>
      </c>
      <c r="I515" s="84" t="s">
        <v>501</v>
      </c>
      <c r="J515" s="84" t="s">
        <v>480</v>
      </c>
      <c r="K515" s="84">
        <v>2392</v>
      </c>
      <c r="L515" s="84" t="s">
        <v>366</v>
      </c>
      <c r="M515" s="92">
        <v>44228</v>
      </c>
      <c r="N515" s="84" t="s">
        <v>2868</v>
      </c>
      <c r="O515" s="84" t="s">
        <v>502</v>
      </c>
      <c r="P515" s="84" t="s">
        <v>793</v>
      </c>
      <c r="Q515" s="84" t="s">
        <v>2869</v>
      </c>
      <c r="R515" s="84" t="s">
        <v>2870</v>
      </c>
      <c r="S515" s="84" t="s">
        <v>371</v>
      </c>
      <c r="T515" s="84">
        <v>1</v>
      </c>
      <c r="U515" s="90">
        <v>51658.05</v>
      </c>
      <c r="V515" s="84">
        <v>7541.01</v>
      </c>
      <c r="W515" s="84">
        <v>44117.04</v>
      </c>
      <c r="X515" s="91" t="s">
        <v>2866</v>
      </c>
      <c r="Y515" s="89">
        <f t="shared" si="40"/>
        <v>51658.05</v>
      </c>
      <c r="Z515" s="84">
        <f t="shared" si="41"/>
        <v>2021</v>
      </c>
      <c r="AA515" s="92">
        <f t="shared" si="42"/>
        <v>44228</v>
      </c>
      <c r="AB515" s="89">
        <f t="shared" ref="AB515:AB578" si="43">+Y515</f>
        <v>51658.05</v>
      </c>
      <c r="AC515" s="84" t="str">
        <f t="shared" ref="AC515:AC578" si="44">LEFT(O515,5)</f>
        <v>39202</v>
      </c>
    </row>
    <row r="516" spans="1:29" x14ac:dyDescent="0.15">
      <c r="A516" s="84" t="s">
        <v>3223</v>
      </c>
      <c r="B516" s="84">
        <v>709465158</v>
      </c>
      <c r="C516" s="84" t="s">
        <v>442</v>
      </c>
      <c r="D516" s="84" t="s">
        <v>443</v>
      </c>
      <c r="E516" s="84" t="s">
        <v>444</v>
      </c>
      <c r="F516" s="84" t="s">
        <v>3224</v>
      </c>
      <c r="G516" s="92">
        <v>44642</v>
      </c>
      <c r="H516" s="84" t="s">
        <v>446</v>
      </c>
      <c r="I516" s="84" t="s">
        <v>447</v>
      </c>
      <c r="J516" s="84" t="s">
        <v>448</v>
      </c>
      <c r="K516" s="84">
        <v>2392</v>
      </c>
      <c r="L516" s="84" t="s">
        <v>366</v>
      </c>
      <c r="M516" s="92">
        <v>44621</v>
      </c>
      <c r="N516" s="84" t="s">
        <v>3225</v>
      </c>
      <c r="O516" s="84" t="s">
        <v>450</v>
      </c>
      <c r="P516" s="84" t="s">
        <v>811</v>
      </c>
      <c r="Q516" s="84" t="s">
        <v>3226</v>
      </c>
      <c r="R516" s="84" t="s">
        <v>3227</v>
      </c>
      <c r="S516" s="84" t="s">
        <v>371</v>
      </c>
      <c r="T516" s="84">
        <v>1</v>
      </c>
      <c r="U516" s="90">
        <v>51664.03</v>
      </c>
      <c r="V516" s="84">
        <v>2475.37</v>
      </c>
      <c r="W516" s="84">
        <v>49188.66</v>
      </c>
      <c r="X516" s="91" t="s">
        <v>3223</v>
      </c>
      <c r="Y516" s="89">
        <f t="shared" si="40"/>
        <v>51664.03</v>
      </c>
      <c r="Z516" s="84">
        <f t="shared" si="41"/>
        <v>2022</v>
      </c>
      <c r="AA516" s="92">
        <f t="shared" si="42"/>
        <v>44621</v>
      </c>
      <c r="AB516" s="89">
        <f t="shared" si="43"/>
        <v>51664.03</v>
      </c>
      <c r="AC516" s="84" t="str">
        <f t="shared" si="44"/>
        <v>39201</v>
      </c>
    </row>
    <row r="517" spans="1:29" x14ac:dyDescent="0.15">
      <c r="A517" s="84" t="s">
        <v>3549</v>
      </c>
      <c r="B517" s="84">
        <v>327347465</v>
      </c>
      <c r="C517" s="84" t="s">
        <v>463</v>
      </c>
      <c r="D517" s="84" t="s">
        <v>464</v>
      </c>
      <c r="E517" s="84" t="s">
        <v>584</v>
      </c>
      <c r="F517" s="84" t="s">
        <v>3550</v>
      </c>
      <c r="G517" s="92">
        <v>43768</v>
      </c>
      <c r="H517" s="84" t="s">
        <v>467</v>
      </c>
      <c r="I517" s="84" t="s">
        <v>585</v>
      </c>
      <c r="J517" s="84" t="s">
        <v>469</v>
      </c>
      <c r="K517" s="84">
        <v>2392</v>
      </c>
      <c r="L517" s="84" t="s">
        <v>366</v>
      </c>
      <c r="M517" s="92">
        <v>43770</v>
      </c>
      <c r="N517" s="84" t="s">
        <v>3551</v>
      </c>
      <c r="O517" s="84" t="s">
        <v>587</v>
      </c>
      <c r="P517" s="84" t="s">
        <v>730</v>
      </c>
      <c r="Q517" s="84" t="s">
        <v>3552</v>
      </c>
      <c r="R517" s="84" t="s">
        <v>3553</v>
      </c>
      <c r="S517" s="84" t="s">
        <v>371</v>
      </c>
      <c r="T517" s="84">
        <v>1</v>
      </c>
      <c r="U517" s="90">
        <v>51790.83</v>
      </c>
      <c r="V517" s="84">
        <v>15676.04</v>
      </c>
      <c r="W517" s="84">
        <v>36114.79</v>
      </c>
      <c r="X517" s="91" t="s">
        <v>3549</v>
      </c>
      <c r="Y517" s="89">
        <f t="shared" si="40"/>
        <v>51790.83</v>
      </c>
      <c r="Z517" s="84">
        <f t="shared" si="41"/>
        <v>2019</v>
      </c>
      <c r="AA517" s="92">
        <f t="shared" si="42"/>
        <v>43770</v>
      </c>
      <c r="AB517" s="89">
        <f t="shared" si="43"/>
        <v>51790.83</v>
      </c>
      <c r="AC517" s="84" t="str">
        <f t="shared" si="44"/>
        <v>39201</v>
      </c>
    </row>
    <row r="518" spans="1:29" x14ac:dyDescent="0.15">
      <c r="A518" s="84" t="s">
        <v>2723</v>
      </c>
      <c r="B518" s="84">
        <v>309413095</v>
      </c>
      <c r="C518" s="84" t="s">
        <v>399</v>
      </c>
      <c r="D518" s="84" t="s">
        <v>387</v>
      </c>
      <c r="E518" s="84" t="s">
        <v>747</v>
      </c>
      <c r="F518" s="84" t="s">
        <v>2724</v>
      </c>
      <c r="G518" s="92">
        <v>43497</v>
      </c>
      <c r="H518" s="84" t="s">
        <v>402</v>
      </c>
      <c r="I518" s="84" t="s">
        <v>748</v>
      </c>
      <c r="J518" s="84" t="s">
        <v>392</v>
      </c>
      <c r="K518" s="84">
        <v>2392</v>
      </c>
      <c r="L518" s="84" t="s">
        <v>366</v>
      </c>
      <c r="M518" s="92">
        <v>43525</v>
      </c>
      <c r="N518" s="84" t="s">
        <v>2725</v>
      </c>
      <c r="O518" s="84" t="s">
        <v>750</v>
      </c>
      <c r="P518" s="84" t="s">
        <v>730</v>
      </c>
      <c r="Q518" s="84" t="s">
        <v>2726</v>
      </c>
      <c r="R518" s="84" t="s">
        <v>2727</v>
      </c>
      <c r="S518" s="84" t="s">
        <v>371</v>
      </c>
      <c r="T518" s="84">
        <v>1</v>
      </c>
      <c r="U518" s="90">
        <v>51804.18</v>
      </c>
      <c r="V518" s="84">
        <v>19569.420000000002</v>
      </c>
      <c r="W518" s="84">
        <v>32234.760000000002</v>
      </c>
      <c r="X518" s="91" t="s">
        <v>2723</v>
      </c>
      <c r="Y518" s="89">
        <f t="shared" si="40"/>
        <v>51804.18</v>
      </c>
      <c r="Z518" s="84">
        <f t="shared" si="41"/>
        <v>2019</v>
      </c>
      <c r="AA518" s="92">
        <f t="shared" si="42"/>
        <v>43525</v>
      </c>
      <c r="AB518" s="89">
        <f t="shared" si="43"/>
        <v>51804.18</v>
      </c>
      <c r="AC518" s="84" t="str">
        <f t="shared" si="44"/>
        <v>39202</v>
      </c>
    </row>
    <row r="519" spans="1:29" x14ac:dyDescent="0.15">
      <c r="A519" s="84" t="s">
        <v>3402</v>
      </c>
      <c r="B519" s="84">
        <v>107189968</v>
      </c>
      <c r="C519" s="84" t="s">
        <v>422</v>
      </c>
      <c r="D519" s="84" t="s">
        <v>423</v>
      </c>
      <c r="E519" s="84" t="s">
        <v>671</v>
      </c>
      <c r="F519" s="84" t="s">
        <v>3403</v>
      </c>
      <c r="G519" s="92">
        <v>42108</v>
      </c>
      <c r="H519" s="84" t="s">
        <v>425</v>
      </c>
      <c r="I519" s="84" t="s">
        <v>672</v>
      </c>
      <c r="J519" s="84" t="s">
        <v>427</v>
      </c>
      <c r="K519" s="84">
        <v>2392</v>
      </c>
      <c r="L519" s="84" t="s">
        <v>366</v>
      </c>
      <c r="M519" s="92">
        <v>42248</v>
      </c>
      <c r="N519" s="84" t="s">
        <v>3404</v>
      </c>
      <c r="O519" s="84" t="s">
        <v>674</v>
      </c>
      <c r="P519" s="84" t="s">
        <v>575</v>
      </c>
      <c r="Q519" s="84" t="s">
        <v>3405</v>
      </c>
      <c r="R519" s="84" t="s">
        <v>3406</v>
      </c>
      <c r="S519" s="84" t="s">
        <v>371</v>
      </c>
      <c r="T519" s="84">
        <v>1</v>
      </c>
      <c r="U519" s="90">
        <v>51947.98</v>
      </c>
      <c r="V519" s="84">
        <v>33324.71</v>
      </c>
      <c r="W519" s="84">
        <v>18623.27</v>
      </c>
      <c r="X519" s="91" t="s">
        <v>3402</v>
      </c>
      <c r="Y519" s="89">
        <f t="shared" si="40"/>
        <v>51947.98</v>
      </c>
      <c r="Z519" s="84">
        <f t="shared" si="41"/>
        <v>2015</v>
      </c>
      <c r="AA519" s="92">
        <f t="shared" si="42"/>
        <v>42248</v>
      </c>
      <c r="AB519" s="89">
        <f t="shared" si="43"/>
        <v>51947.98</v>
      </c>
      <c r="AC519" s="84" t="str">
        <f t="shared" si="44"/>
        <v>39202</v>
      </c>
    </row>
    <row r="520" spans="1:29" x14ac:dyDescent="0.15">
      <c r="A520" s="84" t="s">
        <v>688</v>
      </c>
      <c r="B520" s="84">
        <v>276682008</v>
      </c>
      <c r="C520" s="84" t="s">
        <v>410</v>
      </c>
      <c r="D520" s="84" t="s">
        <v>411</v>
      </c>
      <c r="E520" s="84" t="s">
        <v>689</v>
      </c>
      <c r="F520" s="84" t="s">
        <v>690</v>
      </c>
      <c r="G520" s="92">
        <v>43180</v>
      </c>
      <c r="H520" s="84" t="s">
        <v>413</v>
      </c>
      <c r="I520" s="84" t="s">
        <v>691</v>
      </c>
      <c r="J520" s="84" t="s">
        <v>415</v>
      </c>
      <c r="K520" s="84">
        <v>2392</v>
      </c>
      <c r="L520" s="84" t="s">
        <v>366</v>
      </c>
      <c r="M520" s="92">
        <v>43160</v>
      </c>
      <c r="N520" s="84" t="s">
        <v>692</v>
      </c>
      <c r="O520" s="84" t="s">
        <v>693</v>
      </c>
      <c r="P520" s="84" t="s">
        <v>685</v>
      </c>
      <c r="Q520" s="84" t="s">
        <v>694</v>
      </c>
      <c r="R520" s="84" t="s">
        <v>695</v>
      </c>
      <c r="S520" s="84" t="s">
        <v>371</v>
      </c>
      <c r="T520" s="84">
        <v>1</v>
      </c>
      <c r="U520" s="90">
        <v>52022.8</v>
      </c>
      <c r="V520" s="84">
        <v>30004.66</v>
      </c>
      <c r="W520" s="84">
        <v>22018.14</v>
      </c>
      <c r="X520" s="91" t="s">
        <v>688</v>
      </c>
      <c r="Y520" s="89">
        <f t="shared" si="40"/>
        <v>52022.8</v>
      </c>
      <c r="Z520" s="84">
        <f t="shared" si="41"/>
        <v>2018</v>
      </c>
      <c r="AA520" s="92">
        <f t="shared" si="42"/>
        <v>43160</v>
      </c>
      <c r="AB520" s="89">
        <f t="shared" si="43"/>
        <v>52022.8</v>
      </c>
      <c r="AC520" s="84" t="str">
        <f t="shared" si="44"/>
        <v>39202</v>
      </c>
    </row>
    <row r="521" spans="1:29" x14ac:dyDescent="0.15">
      <c r="A521" s="84" t="s">
        <v>3137</v>
      </c>
      <c r="B521" s="84">
        <v>311688588</v>
      </c>
      <c r="C521" s="84" t="s">
        <v>797</v>
      </c>
      <c r="D521" s="84" t="s">
        <v>798</v>
      </c>
      <c r="E521" s="84" t="s">
        <v>799</v>
      </c>
      <c r="F521" s="84" t="s">
        <v>3138</v>
      </c>
      <c r="G521" s="92">
        <v>43535</v>
      </c>
      <c r="H521" s="84" t="s">
        <v>801</v>
      </c>
      <c r="I521" s="84" t="s">
        <v>802</v>
      </c>
      <c r="J521" s="84" t="s">
        <v>803</v>
      </c>
      <c r="K521" s="84">
        <v>2392</v>
      </c>
      <c r="L521" s="84" t="s">
        <v>366</v>
      </c>
      <c r="M521" s="92">
        <v>43525</v>
      </c>
      <c r="N521" s="84" t="s">
        <v>3139</v>
      </c>
      <c r="O521" s="84" t="s">
        <v>805</v>
      </c>
      <c r="P521" s="84" t="s">
        <v>730</v>
      </c>
      <c r="Q521" s="84" t="s">
        <v>3140</v>
      </c>
      <c r="R521" s="84" t="s">
        <v>3141</v>
      </c>
      <c r="S521" s="84" t="s">
        <v>371</v>
      </c>
      <c r="T521" s="84">
        <v>1</v>
      </c>
      <c r="U521" s="90">
        <v>52456.68</v>
      </c>
      <c r="V521" s="84">
        <v>30567.88</v>
      </c>
      <c r="W521" s="84">
        <v>21888.799999999999</v>
      </c>
      <c r="X521" s="91" t="s">
        <v>3137</v>
      </c>
      <c r="Y521" s="89">
        <f t="shared" si="40"/>
        <v>52456.68</v>
      </c>
      <c r="Z521" s="84">
        <f t="shared" si="41"/>
        <v>2019</v>
      </c>
      <c r="AA521" s="92">
        <f t="shared" si="42"/>
        <v>43525</v>
      </c>
      <c r="AB521" s="89">
        <f t="shared" si="43"/>
        <v>52456.68</v>
      </c>
      <c r="AC521" s="84" t="str">
        <f t="shared" si="44"/>
        <v>39202</v>
      </c>
    </row>
    <row r="522" spans="1:29" x14ac:dyDescent="0.15">
      <c r="A522" s="84" t="s">
        <v>2673</v>
      </c>
      <c r="B522" s="84">
        <v>278985871</v>
      </c>
      <c r="C522" s="84" t="s">
        <v>410</v>
      </c>
      <c r="D522" s="84" t="s">
        <v>411</v>
      </c>
      <c r="E522" s="84" t="s">
        <v>689</v>
      </c>
      <c r="F522" s="84" t="s">
        <v>2674</v>
      </c>
      <c r="G522" s="92">
        <v>43180</v>
      </c>
      <c r="H522" s="84" t="s">
        <v>413</v>
      </c>
      <c r="I522" s="84" t="s">
        <v>691</v>
      </c>
      <c r="J522" s="84" t="s">
        <v>415</v>
      </c>
      <c r="K522" s="84">
        <v>2392</v>
      </c>
      <c r="L522" s="84" t="s">
        <v>366</v>
      </c>
      <c r="M522" s="92">
        <v>43160</v>
      </c>
      <c r="N522" s="84" t="s">
        <v>2675</v>
      </c>
      <c r="O522" s="84" t="s">
        <v>693</v>
      </c>
      <c r="P522" s="84" t="s">
        <v>685</v>
      </c>
      <c r="Q522" s="84" t="s">
        <v>2676</v>
      </c>
      <c r="R522" s="84" t="s">
        <v>2677</v>
      </c>
      <c r="S522" s="84" t="s">
        <v>371</v>
      </c>
      <c r="T522" s="84">
        <v>1</v>
      </c>
      <c r="U522" s="90">
        <v>52533.86</v>
      </c>
      <c r="V522" s="84">
        <v>30299.420000000002</v>
      </c>
      <c r="W522" s="84">
        <v>22234.44</v>
      </c>
      <c r="X522" s="91" t="s">
        <v>2673</v>
      </c>
      <c r="Y522" s="89">
        <f t="shared" si="40"/>
        <v>52533.86</v>
      </c>
      <c r="Z522" s="84">
        <f t="shared" si="41"/>
        <v>2018</v>
      </c>
      <c r="AA522" s="92">
        <f t="shared" si="42"/>
        <v>43160</v>
      </c>
      <c r="AB522" s="89">
        <f t="shared" si="43"/>
        <v>52533.86</v>
      </c>
      <c r="AC522" s="84" t="str">
        <f t="shared" si="44"/>
        <v>39202</v>
      </c>
    </row>
    <row r="523" spans="1:29" x14ac:dyDescent="0.15">
      <c r="A523" s="84" t="s">
        <v>3003</v>
      </c>
      <c r="B523" s="84">
        <v>114345335</v>
      </c>
      <c r="C523" s="84" t="s">
        <v>410</v>
      </c>
      <c r="D523" s="84" t="s">
        <v>411</v>
      </c>
      <c r="E523" s="84" t="s">
        <v>689</v>
      </c>
      <c r="F523" s="84" t="s">
        <v>1715</v>
      </c>
      <c r="G523" s="92">
        <v>42366</v>
      </c>
      <c r="H523" s="84" t="s">
        <v>413</v>
      </c>
      <c r="I523" s="84" t="s">
        <v>691</v>
      </c>
      <c r="J523" s="84" t="s">
        <v>415</v>
      </c>
      <c r="K523" s="84">
        <v>2392</v>
      </c>
      <c r="L523" s="84" t="s">
        <v>366</v>
      </c>
      <c r="M523" s="92">
        <v>42370</v>
      </c>
      <c r="N523" s="84" t="s">
        <v>3004</v>
      </c>
      <c r="O523" s="84" t="s">
        <v>693</v>
      </c>
      <c r="P523" s="84" t="s">
        <v>575</v>
      </c>
      <c r="Q523" s="84" t="s">
        <v>3005</v>
      </c>
      <c r="R523" s="84" t="s">
        <v>3006</v>
      </c>
      <c r="S523" s="84" t="s">
        <v>371</v>
      </c>
      <c r="T523" s="84">
        <v>1</v>
      </c>
      <c r="U523" s="90">
        <v>52555.33</v>
      </c>
      <c r="V523" s="84">
        <v>41704.550000000003</v>
      </c>
      <c r="W523" s="84">
        <v>10850.78</v>
      </c>
      <c r="X523" s="91" t="s">
        <v>3003</v>
      </c>
      <c r="Y523" s="89">
        <f t="shared" si="40"/>
        <v>52555.33</v>
      </c>
      <c r="Z523" s="84">
        <f t="shared" si="41"/>
        <v>2016</v>
      </c>
      <c r="AA523" s="92">
        <f t="shared" si="42"/>
        <v>42370</v>
      </c>
      <c r="AB523" s="89">
        <f t="shared" si="43"/>
        <v>52555.33</v>
      </c>
      <c r="AC523" s="84" t="str">
        <f t="shared" si="44"/>
        <v>39202</v>
      </c>
    </row>
    <row r="524" spans="1:29" x14ac:dyDescent="0.15">
      <c r="A524" s="84" t="s">
        <v>2709</v>
      </c>
      <c r="B524" s="84">
        <v>307089221</v>
      </c>
      <c r="C524" s="84" t="s">
        <v>463</v>
      </c>
      <c r="D524" s="84" t="s">
        <v>464</v>
      </c>
      <c r="E524" s="84" t="s">
        <v>465</v>
      </c>
      <c r="F524" s="84" t="s">
        <v>2710</v>
      </c>
      <c r="G524" s="92">
        <v>43376</v>
      </c>
      <c r="H524" s="84" t="s">
        <v>467</v>
      </c>
      <c r="I524" s="84" t="s">
        <v>468</v>
      </c>
      <c r="J524" s="84" t="s">
        <v>469</v>
      </c>
      <c r="K524" s="84">
        <v>2392</v>
      </c>
      <c r="L524" s="84" t="s">
        <v>366</v>
      </c>
      <c r="M524" s="92">
        <v>43374</v>
      </c>
      <c r="N524" s="84" t="s">
        <v>2711</v>
      </c>
      <c r="O524" s="84" t="s">
        <v>471</v>
      </c>
      <c r="P524" s="84" t="s">
        <v>685</v>
      </c>
      <c r="Q524" s="84" t="s">
        <v>2712</v>
      </c>
      <c r="R524" s="84" t="s">
        <v>2713</v>
      </c>
      <c r="S524" s="84" t="s">
        <v>371</v>
      </c>
      <c r="T524" s="84">
        <v>1</v>
      </c>
      <c r="U524" s="90">
        <v>52556.49</v>
      </c>
      <c r="V524" s="84">
        <v>30367.670000000002</v>
      </c>
      <c r="W524" s="84">
        <v>22188.82</v>
      </c>
      <c r="X524" s="91" t="s">
        <v>2709</v>
      </c>
      <c r="Y524" s="89">
        <f t="shared" si="40"/>
        <v>52556.49</v>
      </c>
      <c r="Z524" s="84">
        <f t="shared" si="41"/>
        <v>2018</v>
      </c>
      <c r="AA524" s="92">
        <f t="shared" si="42"/>
        <v>43374</v>
      </c>
      <c r="AB524" s="89">
        <f t="shared" si="43"/>
        <v>52556.49</v>
      </c>
      <c r="AC524" s="84" t="str">
        <f t="shared" si="44"/>
        <v>39202</v>
      </c>
    </row>
    <row r="525" spans="1:29" x14ac:dyDescent="0.15">
      <c r="A525" s="84" t="s">
        <v>670</v>
      </c>
      <c r="B525" s="84">
        <v>204080286</v>
      </c>
      <c r="C525" s="84" t="s">
        <v>422</v>
      </c>
      <c r="D525" s="84" t="s">
        <v>423</v>
      </c>
      <c r="E525" s="84" t="s">
        <v>671</v>
      </c>
      <c r="F525" s="84" t="s">
        <v>617</v>
      </c>
      <c r="G525" s="92">
        <v>43003</v>
      </c>
      <c r="H525" s="84" t="s">
        <v>425</v>
      </c>
      <c r="I525" s="84" t="s">
        <v>672</v>
      </c>
      <c r="J525" s="84" t="s">
        <v>427</v>
      </c>
      <c r="K525" s="84">
        <v>2392</v>
      </c>
      <c r="L525" s="84" t="s">
        <v>366</v>
      </c>
      <c r="M525" s="92">
        <v>43070</v>
      </c>
      <c r="N525" s="84" t="s">
        <v>673</v>
      </c>
      <c r="O525" s="84" t="s">
        <v>674</v>
      </c>
      <c r="P525" s="84" t="s">
        <v>663</v>
      </c>
      <c r="Q525" s="84" t="s">
        <v>675</v>
      </c>
      <c r="R525" s="84" t="s">
        <v>676</v>
      </c>
      <c r="S525" s="84" t="s">
        <v>371</v>
      </c>
      <c r="T525" s="84">
        <v>1</v>
      </c>
      <c r="U525" s="90">
        <v>52594.9</v>
      </c>
      <c r="V525" s="84">
        <v>27571.510000000002</v>
      </c>
      <c r="W525" s="84">
        <v>25023.39</v>
      </c>
      <c r="X525" s="91" t="s">
        <v>670</v>
      </c>
      <c r="Y525" s="89">
        <f t="shared" si="40"/>
        <v>52594.9</v>
      </c>
      <c r="Z525" s="84">
        <f t="shared" si="41"/>
        <v>2017</v>
      </c>
      <c r="AA525" s="92">
        <f t="shared" si="42"/>
        <v>43070</v>
      </c>
      <c r="AB525" s="89">
        <f t="shared" si="43"/>
        <v>52594.9</v>
      </c>
      <c r="AC525" s="84" t="str">
        <f t="shared" si="44"/>
        <v>39202</v>
      </c>
    </row>
    <row r="526" spans="1:29" x14ac:dyDescent="0.15">
      <c r="A526" s="84" t="s">
        <v>1959</v>
      </c>
      <c r="B526" s="84">
        <v>267592581</v>
      </c>
      <c r="C526" s="84" t="s">
        <v>410</v>
      </c>
      <c r="D526" s="84" t="s">
        <v>411</v>
      </c>
      <c r="E526" s="84" t="s">
        <v>689</v>
      </c>
      <c r="F526" s="84" t="s">
        <v>1960</v>
      </c>
      <c r="G526" s="92">
        <v>43136</v>
      </c>
      <c r="H526" s="84" t="s">
        <v>413</v>
      </c>
      <c r="I526" s="84" t="s">
        <v>691</v>
      </c>
      <c r="J526" s="84" t="s">
        <v>415</v>
      </c>
      <c r="K526" s="84">
        <v>2392</v>
      </c>
      <c r="L526" s="84" t="s">
        <v>366</v>
      </c>
      <c r="M526" s="92">
        <v>43132</v>
      </c>
      <c r="N526" s="84" t="s">
        <v>1961</v>
      </c>
      <c r="O526" s="84" t="s">
        <v>693</v>
      </c>
      <c r="P526" s="84" t="s">
        <v>685</v>
      </c>
      <c r="Q526" s="84" t="s">
        <v>1962</v>
      </c>
      <c r="R526" s="84" t="s">
        <v>1963</v>
      </c>
      <c r="S526" s="84" t="s">
        <v>371</v>
      </c>
      <c r="T526" s="84">
        <v>1</v>
      </c>
      <c r="U526" s="90">
        <v>52615.79</v>
      </c>
      <c r="V526" s="84">
        <v>30346.670000000002</v>
      </c>
      <c r="W526" s="84">
        <v>22269.119999999999</v>
      </c>
      <c r="X526" s="91" t="s">
        <v>1959</v>
      </c>
      <c r="Y526" s="89">
        <f t="shared" si="40"/>
        <v>52615.79</v>
      </c>
      <c r="Z526" s="84">
        <f t="shared" si="41"/>
        <v>2018</v>
      </c>
      <c r="AA526" s="92">
        <f t="shared" si="42"/>
        <v>43132</v>
      </c>
      <c r="AB526" s="89">
        <f t="shared" si="43"/>
        <v>52615.79</v>
      </c>
      <c r="AC526" s="84" t="str">
        <f t="shared" si="44"/>
        <v>39202</v>
      </c>
    </row>
    <row r="527" spans="1:29" x14ac:dyDescent="0.15">
      <c r="A527" s="84" t="s">
        <v>1611</v>
      </c>
      <c r="B527" s="84">
        <v>356607366</v>
      </c>
      <c r="C527" s="84" t="s">
        <v>834</v>
      </c>
      <c r="D527" s="84" t="s">
        <v>443</v>
      </c>
      <c r="E527" s="84" t="s">
        <v>564</v>
      </c>
      <c r="F527" s="84" t="s">
        <v>1612</v>
      </c>
      <c r="G527" s="92">
        <v>44075</v>
      </c>
      <c r="H527" s="84" t="s">
        <v>836</v>
      </c>
      <c r="I527" s="84" t="s">
        <v>567</v>
      </c>
      <c r="J527" s="84" t="s">
        <v>448</v>
      </c>
      <c r="K527" s="84">
        <v>2392</v>
      </c>
      <c r="L527" s="84" t="s">
        <v>810</v>
      </c>
      <c r="M527" s="92">
        <v>44075</v>
      </c>
      <c r="O527" s="84" t="s">
        <v>569</v>
      </c>
      <c r="P527" s="84" t="s">
        <v>770</v>
      </c>
      <c r="Q527" s="84" t="s">
        <v>1612</v>
      </c>
      <c r="R527" s="84" t="s">
        <v>1613</v>
      </c>
      <c r="S527" s="84" t="s">
        <v>371</v>
      </c>
      <c r="T527" s="84">
        <v>2</v>
      </c>
      <c r="U527" s="90">
        <v>52687.05</v>
      </c>
      <c r="V527" s="84">
        <v>4077.73</v>
      </c>
      <c r="W527" s="84">
        <v>48609.32</v>
      </c>
      <c r="X527" s="91" t="s">
        <v>1611</v>
      </c>
      <c r="Y527" s="89">
        <f t="shared" si="40"/>
        <v>52687.05</v>
      </c>
      <c r="Z527" s="84">
        <f t="shared" si="41"/>
        <v>2020</v>
      </c>
      <c r="AA527" s="92">
        <f t="shared" si="42"/>
        <v>44075</v>
      </c>
      <c r="AB527" s="89">
        <f t="shared" si="43"/>
        <v>52687.05</v>
      </c>
      <c r="AC527" s="84" t="str">
        <f t="shared" si="44"/>
        <v>39204</v>
      </c>
    </row>
    <row r="528" spans="1:29" x14ac:dyDescent="0.15">
      <c r="A528" s="84" t="s">
        <v>2374</v>
      </c>
      <c r="B528" s="84">
        <v>303709563</v>
      </c>
      <c r="C528" s="84" t="s">
        <v>463</v>
      </c>
      <c r="D528" s="84" t="s">
        <v>464</v>
      </c>
      <c r="E528" s="84" t="s">
        <v>465</v>
      </c>
      <c r="F528" s="84" t="s">
        <v>723</v>
      </c>
      <c r="G528" s="92">
        <v>43377</v>
      </c>
      <c r="H528" s="84" t="s">
        <v>467</v>
      </c>
      <c r="I528" s="84" t="s">
        <v>468</v>
      </c>
      <c r="J528" s="84" t="s">
        <v>469</v>
      </c>
      <c r="K528" s="84">
        <v>2392</v>
      </c>
      <c r="L528" s="84" t="s">
        <v>366</v>
      </c>
      <c r="M528" s="92">
        <v>43374</v>
      </c>
      <c r="N528" s="84" t="s">
        <v>2375</v>
      </c>
      <c r="O528" s="84" t="s">
        <v>471</v>
      </c>
      <c r="P528" s="84" t="s">
        <v>685</v>
      </c>
      <c r="Q528" s="84" t="s">
        <v>2376</v>
      </c>
      <c r="R528" s="84" t="s">
        <v>2377</v>
      </c>
      <c r="S528" s="84" t="s">
        <v>371</v>
      </c>
      <c r="T528" s="84">
        <v>1</v>
      </c>
      <c r="U528" s="90">
        <v>52810.080000000002</v>
      </c>
      <c r="V528" s="84">
        <v>30514.2</v>
      </c>
      <c r="W528" s="84">
        <v>22295.88</v>
      </c>
      <c r="X528" s="91" t="s">
        <v>2374</v>
      </c>
      <c r="Y528" s="89">
        <f t="shared" si="40"/>
        <v>52810.080000000002</v>
      </c>
      <c r="Z528" s="84">
        <f t="shared" si="41"/>
        <v>2018</v>
      </c>
      <c r="AA528" s="92">
        <f t="shared" si="42"/>
        <v>43374</v>
      </c>
      <c r="AB528" s="89">
        <f t="shared" si="43"/>
        <v>52810.080000000002</v>
      </c>
      <c r="AC528" s="84" t="str">
        <f t="shared" si="44"/>
        <v>39202</v>
      </c>
    </row>
    <row r="529" spans="1:29" x14ac:dyDescent="0.15">
      <c r="A529" s="84" t="s">
        <v>2472</v>
      </c>
      <c r="B529" s="84">
        <v>728111406</v>
      </c>
      <c r="C529" s="84" t="s">
        <v>442</v>
      </c>
      <c r="D529" s="84" t="s">
        <v>443</v>
      </c>
      <c r="E529" s="84" t="s">
        <v>444</v>
      </c>
      <c r="F529" s="84" t="s">
        <v>2473</v>
      </c>
      <c r="G529" s="92">
        <v>44676</v>
      </c>
      <c r="H529" s="84" t="s">
        <v>446</v>
      </c>
      <c r="I529" s="84" t="s">
        <v>447</v>
      </c>
      <c r="J529" s="84" t="s">
        <v>448</v>
      </c>
      <c r="K529" s="84">
        <v>2392</v>
      </c>
      <c r="L529" s="84" t="s">
        <v>366</v>
      </c>
      <c r="M529" s="92">
        <v>44774</v>
      </c>
      <c r="N529" s="84" t="s">
        <v>2474</v>
      </c>
      <c r="O529" s="84" t="s">
        <v>450</v>
      </c>
      <c r="P529" s="84" t="s">
        <v>811</v>
      </c>
      <c r="Q529" s="84" t="s">
        <v>2475</v>
      </c>
      <c r="R529" s="84" t="s">
        <v>2476</v>
      </c>
      <c r="S529" s="84" t="s">
        <v>371</v>
      </c>
      <c r="T529" s="84">
        <v>1</v>
      </c>
      <c r="U529" s="90">
        <v>52828.04</v>
      </c>
      <c r="V529" s="84">
        <v>2531.14</v>
      </c>
      <c r="W529" s="84">
        <v>50296.9</v>
      </c>
      <c r="X529" s="91" t="s">
        <v>2472</v>
      </c>
      <c r="Y529" s="89">
        <f t="shared" si="40"/>
        <v>52828.04</v>
      </c>
      <c r="Z529" s="84">
        <f t="shared" si="41"/>
        <v>2022</v>
      </c>
      <c r="AA529" s="92">
        <f t="shared" si="42"/>
        <v>44774</v>
      </c>
      <c r="AB529" s="89">
        <f t="shared" si="43"/>
        <v>52828.04</v>
      </c>
      <c r="AC529" s="84" t="str">
        <f t="shared" si="44"/>
        <v>39201</v>
      </c>
    </row>
    <row r="530" spans="1:29" x14ac:dyDescent="0.15">
      <c r="A530" s="84" t="s">
        <v>1681</v>
      </c>
      <c r="B530" s="84">
        <v>507532941</v>
      </c>
      <c r="C530" s="84" t="s">
        <v>442</v>
      </c>
      <c r="D530" s="84" t="s">
        <v>443</v>
      </c>
      <c r="E530" s="84" t="s">
        <v>706</v>
      </c>
      <c r="F530" s="84" t="s">
        <v>1682</v>
      </c>
      <c r="G530" s="92">
        <v>44267</v>
      </c>
      <c r="H530" s="84" t="s">
        <v>446</v>
      </c>
      <c r="I530" s="84" t="s">
        <v>708</v>
      </c>
      <c r="J530" s="84" t="s">
        <v>448</v>
      </c>
      <c r="K530" s="84">
        <v>2392</v>
      </c>
      <c r="L530" s="84" t="s">
        <v>366</v>
      </c>
      <c r="M530" s="92">
        <v>44256</v>
      </c>
      <c r="N530" s="84" t="s">
        <v>1683</v>
      </c>
      <c r="O530" s="84" t="s">
        <v>710</v>
      </c>
      <c r="P530" s="84" t="s">
        <v>793</v>
      </c>
      <c r="Q530" s="84" t="s">
        <v>1684</v>
      </c>
      <c r="R530" s="84" t="s">
        <v>1685</v>
      </c>
      <c r="S530" s="84" t="s">
        <v>371</v>
      </c>
      <c r="T530" s="84">
        <v>1</v>
      </c>
      <c r="U530" s="90">
        <v>52922.67</v>
      </c>
      <c r="V530" s="84">
        <v>6583.99</v>
      </c>
      <c r="W530" s="84">
        <v>46338.68</v>
      </c>
      <c r="X530" s="91" t="s">
        <v>1681</v>
      </c>
      <c r="Y530" s="89">
        <f t="shared" si="40"/>
        <v>52922.67</v>
      </c>
      <c r="Z530" s="84">
        <f t="shared" si="41"/>
        <v>2021</v>
      </c>
      <c r="AA530" s="92">
        <f t="shared" si="42"/>
        <v>44256</v>
      </c>
      <c r="AB530" s="89">
        <f t="shared" si="43"/>
        <v>52922.67</v>
      </c>
      <c r="AC530" s="84" t="str">
        <f t="shared" si="44"/>
        <v>39202</v>
      </c>
    </row>
    <row r="531" spans="1:29" x14ac:dyDescent="0.15">
      <c r="A531" s="84" t="s">
        <v>3103</v>
      </c>
      <c r="B531" s="84">
        <v>308205791</v>
      </c>
      <c r="C531" s="84" t="s">
        <v>422</v>
      </c>
      <c r="D531" s="84" t="s">
        <v>423</v>
      </c>
      <c r="E531" s="84" t="s">
        <v>671</v>
      </c>
      <c r="F531" s="84" t="s">
        <v>3104</v>
      </c>
      <c r="G531" s="92">
        <v>43489</v>
      </c>
      <c r="H531" s="84" t="s">
        <v>425</v>
      </c>
      <c r="I531" s="84" t="s">
        <v>672</v>
      </c>
      <c r="J531" s="84" t="s">
        <v>427</v>
      </c>
      <c r="K531" s="84">
        <v>2392</v>
      </c>
      <c r="L531" s="84" t="s">
        <v>366</v>
      </c>
      <c r="M531" s="92">
        <v>43525</v>
      </c>
      <c r="N531" s="84" t="s">
        <v>3105</v>
      </c>
      <c r="O531" s="84" t="s">
        <v>674</v>
      </c>
      <c r="P531" s="84" t="s">
        <v>730</v>
      </c>
      <c r="Q531" s="84" t="s">
        <v>3106</v>
      </c>
      <c r="R531" s="84" t="s">
        <v>3107</v>
      </c>
      <c r="S531" s="84" t="s">
        <v>371</v>
      </c>
      <c r="T531" s="84">
        <v>1</v>
      </c>
      <c r="U531" s="90">
        <v>52928.55</v>
      </c>
      <c r="V531" s="84">
        <v>18268.350000000002</v>
      </c>
      <c r="W531" s="84">
        <v>34660.199999999997</v>
      </c>
      <c r="X531" s="91" t="s">
        <v>3103</v>
      </c>
      <c r="Y531" s="89">
        <f t="shared" si="40"/>
        <v>52928.55</v>
      </c>
      <c r="Z531" s="84">
        <f t="shared" si="41"/>
        <v>2019</v>
      </c>
      <c r="AA531" s="92">
        <f t="shared" si="42"/>
        <v>43525</v>
      </c>
      <c r="AB531" s="89">
        <f t="shared" si="43"/>
        <v>52928.55</v>
      </c>
      <c r="AC531" s="84" t="str">
        <f t="shared" si="44"/>
        <v>39202</v>
      </c>
    </row>
    <row r="532" spans="1:29" x14ac:dyDescent="0.15">
      <c r="A532" s="84" t="s">
        <v>1091</v>
      </c>
      <c r="B532" s="84">
        <v>114345341</v>
      </c>
      <c r="C532" s="84" t="s">
        <v>410</v>
      </c>
      <c r="D532" s="84" t="s">
        <v>411</v>
      </c>
      <c r="E532" s="84" t="s">
        <v>689</v>
      </c>
      <c r="F532" s="84" t="s">
        <v>558</v>
      </c>
      <c r="G532" s="92">
        <v>42341</v>
      </c>
      <c r="H532" s="84" t="s">
        <v>413</v>
      </c>
      <c r="I532" s="84" t="s">
        <v>691</v>
      </c>
      <c r="J532" s="84" t="s">
        <v>415</v>
      </c>
      <c r="K532" s="84">
        <v>2392</v>
      </c>
      <c r="L532" s="84" t="s">
        <v>366</v>
      </c>
      <c r="M532" s="92">
        <v>42339</v>
      </c>
      <c r="N532" s="84" t="s">
        <v>1092</v>
      </c>
      <c r="O532" s="84" t="s">
        <v>693</v>
      </c>
      <c r="P532" s="84" t="s">
        <v>575</v>
      </c>
      <c r="Q532" s="84" t="s">
        <v>1093</v>
      </c>
      <c r="R532" s="84" t="s">
        <v>1094</v>
      </c>
      <c r="S532" s="84" t="s">
        <v>371</v>
      </c>
      <c r="T532" s="84">
        <v>1</v>
      </c>
      <c r="U532" s="90">
        <v>53042.020000000004</v>
      </c>
      <c r="V532" s="84">
        <v>42090.75</v>
      </c>
      <c r="W532" s="84">
        <v>10951.27</v>
      </c>
      <c r="X532" s="91" t="s">
        <v>1091</v>
      </c>
      <c r="Y532" s="89">
        <f t="shared" si="40"/>
        <v>53042.020000000004</v>
      </c>
      <c r="Z532" s="84">
        <f t="shared" si="41"/>
        <v>2015</v>
      </c>
      <c r="AA532" s="92">
        <f t="shared" si="42"/>
        <v>42339</v>
      </c>
      <c r="AB532" s="89">
        <f t="shared" si="43"/>
        <v>53042.020000000004</v>
      </c>
      <c r="AC532" s="84" t="str">
        <f t="shared" si="44"/>
        <v>39202</v>
      </c>
    </row>
    <row r="533" spans="1:29" x14ac:dyDescent="0.15">
      <c r="A533" s="84" t="s">
        <v>3072</v>
      </c>
      <c r="B533" s="84">
        <v>207927031</v>
      </c>
      <c r="C533" s="84" t="s">
        <v>422</v>
      </c>
      <c r="D533" s="84" t="s">
        <v>423</v>
      </c>
      <c r="E533" s="84" t="s">
        <v>671</v>
      </c>
      <c r="F533" s="84" t="s">
        <v>723</v>
      </c>
      <c r="G533" s="92">
        <v>42983</v>
      </c>
      <c r="H533" s="84" t="s">
        <v>425</v>
      </c>
      <c r="I533" s="84" t="s">
        <v>672</v>
      </c>
      <c r="J533" s="84" t="s">
        <v>427</v>
      </c>
      <c r="K533" s="84">
        <v>2392</v>
      </c>
      <c r="L533" s="84" t="s">
        <v>366</v>
      </c>
      <c r="M533" s="92">
        <v>43101</v>
      </c>
      <c r="N533" s="84" t="s">
        <v>3073</v>
      </c>
      <c r="O533" s="84" t="s">
        <v>674</v>
      </c>
      <c r="P533" s="84" t="s">
        <v>663</v>
      </c>
      <c r="Q533" s="84" t="s">
        <v>3074</v>
      </c>
      <c r="R533" s="84" t="s">
        <v>3075</v>
      </c>
      <c r="S533" s="84" t="s">
        <v>371</v>
      </c>
      <c r="T533" s="84">
        <v>1</v>
      </c>
      <c r="U533" s="90">
        <v>53067.03</v>
      </c>
      <c r="V533" s="84">
        <v>27819.010000000002</v>
      </c>
      <c r="W533" s="84">
        <v>25248.02</v>
      </c>
      <c r="X533" s="91" t="s">
        <v>3072</v>
      </c>
      <c r="Y533" s="89">
        <f t="shared" si="40"/>
        <v>53067.03</v>
      </c>
      <c r="Z533" s="84">
        <f t="shared" si="41"/>
        <v>2018</v>
      </c>
      <c r="AA533" s="92">
        <f t="shared" si="42"/>
        <v>43101</v>
      </c>
      <c r="AB533" s="89">
        <f t="shared" si="43"/>
        <v>53067.03</v>
      </c>
      <c r="AC533" s="84" t="str">
        <f t="shared" si="44"/>
        <v>39202</v>
      </c>
    </row>
    <row r="534" spans="1:29" x14ac:dyDescent="0.15">
      <c r="A534" s="84" t="s">
        <v>2807</v>
      </c>
      <c r="B534" s="84">
        <v>337153908</v>
      </c>
      <c r="C534" s="84" t="s">
        <v>623</v>
      </c>
      <c r="D534" s="84" t="s">
        <v>624</v>
      </c>
      <c r="E534" s="84" t="s">
        <v>625</v>
      </c>
      <c r="F534" s="84" t="s">
        <v>2636</v>
      </c>
      <c r="G534" s="92">
        <v>43782</v>
      </c>
      <c r="H534" s="84" t="s">
        <v>627</v>
      </c>
      <c r="I534" s="84" t="s">
        <v>628</v>
      </c>
      <c r="J534" s="84" t="s">
        <v>629</v>
      </c>
      <c r="K534" s="84">
        <v>2392</v>
      </c>
      <c r="L534" s="84" t="s">
        <v>366</v>
      </c>
      <c r="M534" s="92">
        <v>43770</v>
      </c>
      <c r="N534" s="84" t="s">
        <v>2807</v>
      </c>
      <c r="O534" s="84" t="s">
        <v>631</v>
      </c>
      <c r="P534" s="84" t="s">
        <v>730</v>
      </c>
      <c r="Q534" s="84" t="s">
        <v>2808</v>
      </c>
      <c r="R534" s="84" t="s">
        <v>2809</v>
      </c>
      <c r="S534" s="84" t="s">
        <v>371</v>
      </c>
      <c r="T534" s="84">
        <v>1</v>
      </c>
      <c r="U534" s="90">
        <v>53098.06</v>
      </c>
      <c r="V534" s="84">
        <v>14287.970000000001</v>
      </c>
      <c r="W534" s="84">
        <v>38810.090000000004</v>
      </c>
      <c r="X534" s="91" t="s">
        <v>2807</v>
      </c>
      <c r="Y534" s="89">
        <f t="shared" si="40"/>
        <v>53098.06</v>
      </c>
      <c r="Z534" s="84">
        <f t="shared" si="41"/>
        <v>2019</v>
      </c>
      <c r="AA534" s="92">
        <f t="shared" si="42"/>
        <v>43770</v>
      </c>
      <c r="AB534" s="89">
        <f t="shared" si="43"/>
        <v>53098.06</v>
      </c>
      <c r="AC534" s="84" t="str">
        <f t="shared" si="44"/>
        <v>39202</v>
      </c>
    </row>
    <row r="535" spans="1:29" x14ac:dyDescent="0.15">
      <c r="A535" s="84" t="s">
        <v>3064</v>
      </c>
      <c r="B535" s="84">
        <v>204080281</v>
      </c>
      <c r="C535" s="84" t="s">
        <v>422</v>
      </c>
      <c r="D535" s="84" t="s">
        <v>423</v>
      </c>
      <c r="E535" s="84" t="s">
        <v>671</v>
      </c>
      <c r="F535" s="84" t="s">
        <v>558</v>
      </c>
      <c r="G535" s="92">
        <v>43003</v>
      </c>
      <c r="H535" s="84" t="s">
        <v>425</v>
      </c>
      <c r="I535" s="84" t="s">
        <v>672</v>
      </c>
      <c r="J535" s="84" t="s">
        <v>427</v>
      </c>
      <c r="K535" s="84">
        <v>2392</v>
      </c>
      <c r="L535" s="84" t="s">
        <v>366</v>
      </c>
      <c r="M535" s="92">
        <v>43070</v>
      </c>
      <c r="N535" s="84" t="s">
        <v>3065</v>
      </c>
      <c r="O535" s="84" t="s">
        <v>674</v>
      </c>
      <c r="P535" s="84" t="s">
        <v>663</v>
      </c>
      <c r="Q535" s="84" t="s">
        <v>3066</v>
      </c>
      <c r="R535" s="84" t="s">
        <v>3067</v>
      </c>
      <c r="S535" s="84" t="s">
        <v>371</v>
      </c>
      <c r="T535" s="84">
        <v>1</v>
      </c>
      <c r="U535" s="90">
        <v>53118.42</v>
      </c>
      <c r="V535" s="84">
        <v>27845.95</v>
      </c>
      <c r="W535" s="84">
        <v>25272.47</v>
      </c>
      <c r="X535" s="91" t="s">
        <v>3064</v>
      </c>
      <c r="Y535" s="89">
        <f t="shared" si="40"/>
        <v>53118.42</v>
      </c>
      <c r="Z535" s="84">
        <f t="shared" si="41"/>
        <v>2017</v>
      </c>
      <c r="AA535" s="92">
        <f t="shared" si="42"/>
        <v>43070</v>
      </c>
      <c r="AB535" s="89">
        <f t="shared" si="43"/>
        <v>53118.42</v>
      </c>
      <c r="AC535" s="84" t="str">
        <f t="shared" si="44"/>
        <v>39202</v>
      </c>
    </row>
    <row r="536" spans="1:29" x14ac:dyDescent="0.15">
      <c r="A536" s="84" t="s">
        <v>1558</v>
      </c>
      <c r="B536" s="84">
        <v>323941240</v>
      </c>
      <c r="C536" s="84" t="s">
        <v>1559</v>
      </c>
      <c r="D536" s="84" t="s">
        <v>798</v>
      </c>
      <c r="E536" s="84" t="s">
        <v>1560</v>
      </c>
      <c r="F536" s="84" t="s">
        <v>723</v>
      </c>
      <c r="G536" s="92">
        <v>43686</v>
      </c>
      <c r="H536" s="84" t="s">
        <v>1561</v>
      </c>
      <c r="I536" s="84" t="s">
        <v>1562</v>
      </c>
      <c r="J536" s="84" t="s">
        <v>803</v>
      </c>
      <c r="K536" s="84">
        <v>2392</v>
      </c>
      <c r="L536" s="84" t="s">
        <v>366</v>
      </c>
      <c r="M536" s="92">
        <v>43709</v>
      </c>
      <c r="N536" s="84" t="s">
        <v>1563</v>
      </c>
      <c r="O536" s="84" t="s">
        <v>1564</v>
      </c>
      <c r="P536" s="84" t="s">
        <v>730</v>
      </c>
      <c r="Q536" s="84" t="s">
        <v>1565</v>
      </c>
      <c r="R536" s="84" t="s">
        <v>1566</v>
      </c>
      <c r="S536" s="84" t="s">
        <v>371</v>
      </c>
      <c r="T536" s="84">
        <v>1</v>
      </c>
      <c r="U536" s="90">
        <v>53258.55</v>
      </c>
      <c r="V536" s="84">
        <v>45338.520000000004</v>
      </c>
      <c r="W536" s="84">
        <v>7920.03</v>
      </c>
      <c r="X536" s="91" t="s">
        <v>1558</v>
      </c>
      <c r="Y536" s="89">
        <f t="shared" si="40"/>
        <v>53258.55</v>
      </c>
      <c r="Z536" s="84">
        <f t="shared" si="41"/>
        <v>2019</v>
      </c>
      <c r="AA536" s="92">
        <f t="shared" si="42"/>
        <v>43709</v>
      </c>
      <c r="AB536" s="89">
        <f t="shared" si="43"/>
        <v>53258.55</v>
      </c>
      <c r="AC536" s="84" t="str">
        <f t="shared" si="44"/>
        <v>39201</v>
      </c>
    </row>
    <row r="537" spans="1:29" x14ac:dyDescent="0.15">
      <c r="A537" s="84" t="s">
        <v>2691</v>
      </c>
      <c r="B537" s="84">
        <v>303709574</v>
      </c>
      <c r="C537" s="84" t="s">
        <v>623</v>
      </c>
      <c r="D537" s="84" t="s">
        <v>624</v>
      </c>
      <c r="E537" s="84" t="s">
        <v>625</v>
      </c>
      <c r="F537" s="84" t="s">
        <v>2692</v>
      </c>
      <c r="G537" s="92">
        <v>43375</v>
      </c>
      <c r="H537" s="84" t="s">
        <v>627</v>
      </c>
      <c r="I537" s="84" t="s">
        <v>628</v>
      </c>
      <c r="J537" s="84" t="s">
        <v>629</v>
      </c>
      <c r="K537" s="84">
        <v>2392</v>
      </c>
      <c r="L537" s="84" t="s">
        <v>366</v>
      </c>
      <c r="M537" s="92">
        <v>43374</v>
      </c>
      <c r="N537" s="84" t="s">
        <v>2693</v>
      </c>
      <c r="O537" s="84" t="s">
        <v>631</v>
      </c>
      <c r="P537" s="84" t="s">
        <v>685</v>
      </c>
      <c r="Q537" s="84" t="s">
        <v>2694</v>
      </c>
      <c r="R537" s="84" t="s">
        <v>2695</v>
      </c>
      <c r="S537" s="84" t="s">
        <v>371</v>
      </c>
      <c r="T537" s="84">
        <v>1</v>
      </c>
      <c r="U537" s="90">
        <v>53287.33</v>
      </c>
      <c r="V537" s="84">
        <v>17862.88</v>
      </c>
      <c r="W537" s="84">
        <v>35424.450000000004</v>
      </c>
      <c r="X537" s="91" t="s">
        <v>2691</v>
      </c>
      <c r="Y537" s="89">
        <f t="shared" si="40"/>
        <v>53287.33</v>
      </c>
      <c r="Z537" s="84">
        <f t="shared" si="41"/>
        <v>2018</v>
      </c>
      <c r="AA537" s="92">
        <f t="shared" si="42"/>
        <v>43374</v>
      </c>
      <c r="AB537" s="89">
        <f t="shared" si="43"/>
        <v>53287.33</v>
      </c>
      <c r="AC537" s="84" t="str">
        <f t="shared" si="44"/>
        <v>39202</v>
      </c>
    </row>
    <row r="538" spans="1:29" x14ac:dyDescent="0.15">
      <c r="A538" s="84" t="s">
        <v>875</v>
      </c>
      <c r="B538" s="84">
        <v>309412397</v>
      </c>
      <c r="C538" s="84" t="s">
        <v>876</v>
      </c>
      <c r="D538" s="84" t="s">
        <v>443</v>
      </c>
      <c r="E538" s="84" t="s">
        <v>564</v>
      </c>
      <c r="F538" s="84" t="s">
        <v>877</v>
      </c>
      <c r="G538" s="92">
        <v>43661</v>
      </c>
      <c r="H538" s="84" t="s">
        <v>878</v>
      </c>
      <c r="I538" s="84" t="s">
        <v>567</v>
      </c>
      <c r="J538" s="84" t="s">
        <v>448</v>
      </c>
      <c r="K538" s="84">
        <v>2392</v>
      </c>
      <c r="L538" s="84" t="s">
        <v>810</v>
      </c>
      <c r="M538" s="92">
        <v>43647</v>
      </c>
      <c r="O538" s="84" t="s">
        <v>569</v>
      </c>
      <c r="P538" s="84" t="s">
        <v>730</v>
      </c>
      <c r="Q538" s="84" t="s">
        <v>877</v>
      </c>
      <c r="R538" s="84" t="s">
        <v>879</v>
      </c>
      <c r="S538" s="84" t="s">
        <v>371</v>
      </c>
      <c r="T538" s="84">
        <v>6</v>
      </c>
      <c r="U538" s="90">
        <v>53423.43</v>
      </c>
      <c r="V538" s="84">
        <v>5940.76</v>
      </c>
      <c r="W538" s="84">
        <v>47482.67</v>
      </c>
      <c r="X538" s="91" t="s">
        <v>875</v>
      </c>
      <c r="Y538" s="89">
        <f t="shared" si="40"/>
        <v>53423.43</v>
      </c>
      <c r="Z538" s="84">
        <f t="shared" si="41"/>
        <v>2019</v>
      </c>
      <c r="AA538" s="92">
        <f t="shared" si="42"/>
        <v>43647</v>
      </c>
      <c r="AB538" s="89">
        <f t="shared" si="43"/>
        <v>53423.43</v>
      </c>
      <c r="AC538" s="84" t="str">
        <f t="shared" si="44"/>
        <v>39204</v>
      </c>
    </row>
    <row r="539" spans="1:29" x14ac:dyDescent="0.15">
      <c r="A539" s="84" t="s">
        <v>2399</v>
      </c>
      <c r="B539" s="84">
        <v>322404344</v>
      </c>
      <c r="C539" s="84" t="s">
        <v>422</v>
      </c>
      <c r="D539" s="84" t="s">
        <v>423</v>
      </c>
      <c r="E539" s="84" t="s">
        <v>671</v>
      </c>
      <c r="F539" s="84" t="s">
        <v>2000</v>
      </c>
      <c r="G539" s="92">
        <v>43668</v>
      </c>
      <c r="H539" s="84" t="s">
        <v>425</v>
      </c>
      <c r="I539" s="84" t="s">
        <v>672</v>
      </c>
      <c r="J539" s="84" t="s">
        <v>427</v>
      </c>
      <c r="K539" s="84">
        <v>2392</v>
      </c>
      <c r="L539" s="84" t="s">
        <v>366</v>
      </c>
      <c r="M539" s="92">
        <v>43647</v>
      </c>
      <c r="N539" s="84" t="s">
        <v>2400</v>
      </c>
      <c r="O539" s="84" t="s">
        <v>674</v>
      </c>
      <c r="P539" s="84" t="s">
        <v>730</v>
      </c>
      <c r="Q539" s="84" t="s">
        <v>2401</v>
      </c>
      <c r="R539" s="84" t="s">
        <v>2402</v>
      </c>
      <c r="S539" s="84" t="s">
        <v>371</v>
      </c>
      <c r="T539" s="84">
        <v>1</v>
      </c>
      <c r="U539" s="90">
        <v>53479.99</v>
      </c>
      <c r="V539" s="84">
        <v>18458.68</v>
      </c>
      <c r="W539" s="84">
        <v>35021.31</v>
      </c>
      <c r="X539" s="91" t="s">
        <v>2399</v>
      </c>
      <c r="Y539" s="89">
        <f t="shared" si="40"/>
        <v>53479.99</v>
      </c>
      <c r="Z539" s="84">
        <f t="shared" si="41"/>
        <v>2019</v>
      </c>
      <c r="AA539" s="92">
        <f t="shared" si="42"/>
        <v>43647</v>
      </c>
      <c r="AB539" s="89">
        <f t="shared" si="43"/>
        <v>53479.99</v>
      </c>
      <c r="AC539" s="84" t="str">
        <f t="shared" si="44"/>
        <v>39202</v>
      </c>
    </row>
    <row r="540" spans="1:29" x14ac:dyDescent="0.15">
      <c r="A540" s="84" t="s">
        <v>3481</v>
      </c>
      <c r="B540" s="84">
        <v>276682003</v>
      </c>
      <c r="C540" s="84" t="s">
        <v>410</v>
      </c>
      <c r="D540" s="84" t="s">
        <v>411</v>
      </c>
      <c r="E540" s="84" t="s">
        <v>689</v>
      </c>
      <c r="F540" s="84" t="s">
        <v>3482</v>
      </c>
      <c r="G540" s="92">
        <v>43180</v>
      </c>
      <c r="H540" s="84" t="s">
        <v>413</v>
      </c>
      <c r="I540" s="84" t="s">
        <v>691</v>
      </c>
      <c r="J540" s="84" t="s">
        <v>415</v>
      </c>
      <c r="K540" s="84">
        <v>2392</v>
      </c>
      <c r="L540" s="84" t="s">
        <v>366</v>
      </c>
      <c r="M540" s="92">
        <v>43160</v>
      </c>
      <c r="N540" s="84" t="s">
        <v>3483</v>
      </c>
      <c r="O540" s="84" t="s">
        <v>693</v>
      </c>
      <c r="P540" s="84" t="s">
        <v>685</v>
      </c>
      <c r="Q540" s="84" t="s">
        <v>3484</v>
      </c>
      <c r="R540" s="84" t="s">
        <v>3485</v>
      </c>
      <c r="S540" s="84" t="s">
        <v>371</v>
      </c>
      <c r="T540" s="84">
        <v>1</v>
      </c>
      <c r="U540" s="90">
        <v>53499.12</v>
      </c>
      <c r="V540" s="84">
        <v>30856.14</v>
      </c>
      <c r="W540" s="84">
        <v>22642.98</v>
      </c>
      <c r="X540" s="91" t="s">
        <v>3481</v>
      </c>
      <c r="Y540" s="89">
        <f t="shared" si="40"/>
        <v>53499.12</v>
      </c>
      <c r="Z540" s="84">
        <f t="shared" si="41"/>
        <v>2018</v>
      </c>
      <c r="AA540" s="92">
        <f t="shared" si="42"/>
        <v>43160</v>
      </c>
      <c r="AB540" s="89">
        <f t="shared" si="43"/>
        <v>53499.12</v>
      </c>
      <c r="AC540" s="84" t="str">
        <f t="shared" si="44"/>
        <v>39202</v>
      </c>
    </row>
    <row r="541" spans="1:29" x14ac:dyDescent="0.15">
      <c r="A541" s="84" t="s">
        <v>1999</v>
      </c>
      <c r="B541" s="84">
        <v>322404349</v>
      </c>
      <c r="C541" s="84" t="s">
        <v>422</v>
      </c>
      <c r="D541" s="84" t="s">
        <v>423</v>
      </c>
      <c r="E541" s="84" t="s">
        <v>671</v>
      </c>
      <c r="F541" s="84" t="s">
        <v>2000</v>
      </c>
      <c r="G541" s="92">
        <v>43668</v>
      </c>
      <c r="H541" s="84" t="s">
        <v>425</v>
      </c>
      <c r="I541" s="84" t="s">
        <v>672</v>
      </c>
      <c r="J541" s="84" t="s">
        <v>427</v>
      </c>
      <c r="K541" s="84">
        <v>2392</v>
      </c>
      <c r="L541" s="84" t="s">
        <v>366</v>
      </c>
      <c r="M541" s="92">
        <v>43647</v>
      </c>
      <c r="N541" s="84" t="s">
        <v>2001</v>
      </c>
      <c r="O541" s="84" t="s">
        <v>674</v>
      </c>
      <c r="P541" s="84" t="s">
        <v>730</v>
      </c>
      <c r="Q541" s="84" t="s">
        <v>2002</v>
      </c>
      <c r="R541" s="84" t="s">
        <v>2003</v>
      </c>
      <c r="S541" s="84" t="s">
        <v>371</v>
      </c>
      <c r="T541" s="84">
        <v>1</v>
      </c>
      <c r="U541" s="90">
        <v>53512.26</v>
      </c>
      <c r="V541" s="84">
        <v>18469.82</v>
      </c>
      <c r="W541" s="84">
        <v>35042.44</v>
      </c>
      <c r="X541" s="91" t="s">
        <v>1999</v>
      </c>
      <c r="Y541" s="89">
        <f t="shared" si="40"/>
        <v>53512.26</v>
      </c>
      <c r="Z541" s="84">
        <f t="shared" si="41"/>
        <v>2019</v>
      </c>
      <c r="AA541" s="92">
        <f t="shared" si="42"/>
        <v>43647</v>
      </c>
      <c r="AB541" s="89">
        <f t="shared" si="43"/>
        <v>53512.26</v>
      </c>
      <c r="AC541" s="84" t="str">
        <f t="shared" si="44"/>
        <v>39202</v>
      </c>
    </row>
    <row r="542" spans="1:29" x14ac:dyDescent="0.15">
      <c r="A542" s="84" t="s">
        <v>1506</v>
      </c>
      <c r="B542" s="84">
        <v>204080276</v>
      </c>
      <c r="C542" s="84" t="s">
        <v>422</v>
      </c>
      <c r="D542" s="84" t="s">
        <v>423</v>
      </c>
      <c r="E542" s="84" t="s">
        <v>671</v>
      </c>
      <c r="F542" s="84" t="s">
        <v>617</v>
      </c>
      <c r="G542" s="92">
        <v>43003</v>
      </c>
      <c r="H542" s="84" t="s">
        <v>425</v>
      </c>
      <c r="I542" s="84" t="s">
        <v>672</v>
      </c>
      <c r="J542" s="84" t="s">
        <v>427</v>
      </c>
      <c r="K542" s="84">
        <v>2392</v>
      </c>
      <c r="L542" s="84" t="s">
        <v>366</v>
      </c>
      <c r="M542" s="92">
        <v>43070</v>
      </c>
      <c r="N542" s="84" t="s">
        <v>1507</v>
      </c>
      <c r="O542" s="84" t="s">
        <v>674</v>
      </c>
      <c r="P542" s="84" t="s">
        <v>663</v>
      </c>
      <c r="Q542" s="84" t="s">
        <v>1508</v>
      </c>
      <c r="R542" s="84" t="s">
        <v>1509</v>
      </c>
      <c r="S542" s="84" t="s">
        <v>371</v>
      </c>
      <c r="T542" s="84">
        <v>1</v>
      </c>
      <c r="U542" s="90">
        <v>53526.31</v>
      </c>
      <c r="V542" s="84">
        <v>28059.78</v>
      </c>
      <c r="W542" s="84">
        <v>25466.53</v>
      </c>
      <c r="X542" s="91" t="s">
        <v>1506</v>
      </c>
      <c r="Y542" s="89">
        <f t="shared" si="40"/>
        <v>53526.31</v>
      </c>
      <c r="Z542" s="84">
        <f t="shared" si="41"/>
        <v>2017</v>
      </c>
      <c r="AA542" s="92">
        <f t="shared" si="42"/>
        <v>43070</v>
      </c>
      <c r="AB542" s="89">
        <f t="shared" si="43"/>
        <v>53526.31</v>
      </c>
      <c r="AC542" s="84" t="str">
        <f t="shared" si="44"/>
        <v>39202</v>
      </c>
    </row>
    <row r="543" spans="1:29" x14ac:dyDescent="0.15">
      <c r="A543" s="84" t="s">
        <v>1226</v>
      </c>
      <c r="B543" s="84">
        <v>455790268</v>
      </c>
      <c r="C543" s="84" t="s">
        <v>422</v>
      </c>
      <c r="D543" s="84" t="s">
        <v>423</v>
      </c>
      <c r="E543" s="84" t="s">
        <v>671</v>
      </c>
      <c r="F543" s="84" t="s">
        <v>1227</v>
      </c>
      <c r="G543" s="92">
        <v>44175</v>
      </c>
      <c r="H543" s="84" t="s">
        <v>425</v>
      </c>
      <c r="I543" s="84" t="s">
        <v>672</v>
      </c>
      <c r="J543" s="84" t="s">
        <v>427</v>
      </c>
      <c r="K543" s="84">
        <v>2392</v>
      </c>
      <c r="L543" s="84" t="s">
        <v>366</v>
      </c>
      <c r="M543" s="92">
        <v>44166</v>
      </c>
      <c r="N543" s="84" t="s">
        <v>1228</v>
      </c>
      <c r="O543" s="84" t="s">
        <v>674</v>
      </c>
      <c r="P543" s="84" t="s">
        <v>770</v>
      </c>
      <c r="Q543" s="84" t="s">
        <v>1229</v>
      </c>
      <c r="R543" s="84" t="s">
        <v>1230</v>
      </c>
      <c r="S543" s="84" t="s">
        <v>371</v>
      </c>
      <c r="T543" s="84">
        <v>1</v>
      </c>
      <c r="U543" s="90">
        <v>53577.590000000004</v>
      </c>
      <c r="V543" s="84">
        <v>13127.49</v>
      </c>
      <c r="W543" s="84">
        <v>40450.1</v>
      </c>
      <c r="X543" s="91" t="s">
        <v>1226</v>
      </c>
      <c r="Y543" s="89">
        <f t="shared" si="40"/>
        <v>53577.590000000004</v>
      </c>
      <c r="Z543" s="84">
        <f t="shared" si="41"/>
        <v>2020</v>
      </c>
      <c r="AA543" s="92">
        <f t="shared" si="42"/>
        <v>44166</v>
      </c>
      <c r="AB543" s="89">
        <f t="shared" si="43"/>
        <v>53577.590000000004</v>
      </c>
      <c r="AC543" s="84" t="str">
        <f t="shared" si="44"/>
        <v>39202</v>
      </c>
    </row>
    <row r="544" spans="1:29" x14ac:dyDescent="0.15">
      <c r="A544" s="84" t="s">
        <v>1553</v>
      </c>
      <c r="B544" s="84">
        <v>322404364</v>
      </c>
      <c r="C544" s="84" t="s">
        <v>422</v>
      </c>
      <c r="D544" s="84" t="s">
        <v>423</v>
      </c>
      <c r="E544" s="84" t="s">
        <v>671</v>
      </c>
      <c r="F544" s="84" t="s">
        <v>1554</v>
      </c>
      <c r="G544" s="92">
        <v>43676</v>
      </c>
      <c r="H544" s="84" t="s">
        <v>425</v>
      </c>
      <c r="I544" s="84" t="s">
        <v>672</v>
      </c>
      <c r="J544" s="84" t="s">
        <v>427</v>
      </c>
      <c r="K544" s="84">
        <v>2392</v>
      </c>
      <c r="L544" s="84" t="s">
        <v>366</v>
      </c>
      <c r="M544" s="92">
        <v>43709</v>
      </c>
      <c r="N544" s="84" t="s">
        <v>1555</v>
      </c>
      <c r="O544" s="84" t="s">
        <v>674</v>
      </c>
      <c r="P544" s="84" t="s">
        <v>730</v>
      </c>
      <c r="Q544" s="84" t="s">
        <v>1556</v>
      </c>
      <c r="R544" s="84" t="s">
        <v>1557</v>
      </c>
      <c r="S544" s="84" t="s">
        <v>371</v>
      </c>
      <c r="T544" s="84">
        <v>1</v>
      </c>
      <c r="U544" s="90">
        <v>53600.74</v>
      </c>
      <c r="V544" s="84">
        <v>18500.36</v>
      </c>
      <c r="W544" s="84">
        <v>35100.379999999997</v>
      </c>
      <c r="X544" s="91" t="s">
        <v>1553</v>
      </c>
      <c r="Y544" s="89">
        <f t="shared" si="40"/>
        <v>53600.74</v>
      </c>
      <c r="Z544" s="84">
        <f t="shared" si="41"/>
        <v>2019</v>
      </c>
      <c r="AA544" s="92">
        <f t="shared" si="42"/>
        <v>43709</v>
      </c>
      <c r="AB544" s="89">
        <f t="shared" si="43"/>
        <v>53600.74</v>
      </c>
      <c r="AC544" s="84" t="str">
        <f t="shared" si="44"/>
        <v>39202</v>
      </c>
    </row>
    <row r="545" spans="1:29" x14ac:dyDescent="0.15">
      <c r="A545" s="84" t="s">
        <v>818</v>
      </c>
      <c r="B545" s="84">
        <v>494739985</v>
      </c>
      <c r="C545" s="84" t="s">
        <v>422</v>
      </c>
      <c r="D545" s="84" t="s">
        <v>423</v>
      </c>
      <c r="E545" s="84" t="s">
        <v>671</v>
      </c>
      <c r="F545" s="84" t="s">
        <v>819</v>
      </c>
      <c r="G545" s="92">
        <v>44225</v>
      </c>
      <c r="H545" s="84" t="s">
        <v>425</v>
      </c>
      <c r="I545" s="84" t="s">
        <v>672</v>
      </c>
      <c r="J545" s="84" t="s">
        <v>427</v>
      </c>
      <c r="K545" s="84">
        <v>2392</v>
      </c>
      <c r="L545" s="84" t="s">
        <v>366</v>
      </c>
      <c r="M545" s="92">
        <v>44228</v>
      </c>
      <c r="N545" s="84" t="s">
        <v>820</v>
      </c>
      <c r="O545" s="84" t="s">
        <v>674</v>
      </c>
      <c r="P545" s="84" t="s">
        <v>793</v>
      </c>
      <c r="Q545" s="84" t="s">
        <v>821</v>
      </c>
      <c r="R545" s="84" t="s">
        <v>822</v>
      </c>
      <c r="S545" s="84" t="s">
        <v>371</v>
      </c>
      <c r="T545" s="84">
        <v>1</v>
      </c>
      <c r="U545" s="90">
        <v>53616.97</v>
      </c>
      <c r="V545" s="84">
        <v>7688.26</v>
      </c>
      <c r="W545" s="84">
        <v>45928.71</v>
      </c>
      <c r="X545" s="91" t="s">
        <v>818</v>
      </c>
      <c r="Y545" s="89">
        <f t="shared" si="40"/>
        <v>53616.97</v>
      </c>
      <c r="Z545" s="84">
        <f t="shared" si="41"/>
        <v>2021</v>
      </c>
      <c r="AA545" s="92">
        <f t="shared" si="42"/>
        <v>44228</v>
      </c>
      <c r="AB545" s="89">
        <f t="shared" si="43"/>
        <v>53616.97</v>
      </c>
      <c r="AC545" s="84" t="str">
        <f t="shared" si="44"/>
        <v>39202</v>
      </c>
    </row>
    <row r="546" spans="1:29" x14ac:dyDescent="0.15">
      <c r="A546" s="84" t="s">
        <v>3523</v>
      </c>
      <c r="B546" s="84">
        <v>322404359</v>
      </c>
      <c r="C546" s="84" t="s">
        <v>422</v>
      </c>
      <c r="D546" s="84" t="s">
        <v>423</v>
      </c>
      <c r="E546" s="84" t="s">
        <v>671</v>
      </c>
      <c r="F546" s="84" t="s">
        <v>1185</v>
      </c>
      <c r="G546" s="92">
        <v>43676</v>
      </c>
      <c r="H546" s="84" t="s">
        <v>425</v>
      </c>
      <c r="I546" s="84" t="s">
        <v>672</v>
      </c>
      <c r="J546" s="84" t="s">
        <v>427</v>
      </c>
      <c r="K546" s="84">
        <v>2392</v>
      </c>
      <c r="L546" s="84" t="s">
        <v>366</v>
      </c>
      <c r="M546" s="92">
        <v>43709</v>
      </c>
      <c r="N546" s="84" t="s">
        <v>3524</v>
      </c>
      <c r="O546" s="84" t="s">
        <v>674</v>
      </c>
      <c r="P546" s="84" t="s">
        <v>730</v>
      </c>
      <c r="Q546" s="84" t="s">
        <v>3525</v>
      </c>
      <c r="R546" s="84" t="s">
        <v>3526</v>
      </c>
      <c r="S546" s="84" t="s">
        <v>371</v>
      </c>
      <c r="T546" s="84">
        <v>1</v>
      </c>
      <c r="U546" s="90">
        <v>53651.05</v>
      </c>
      <c r="V546" s="84">
        <v>18517.73</v>
      </c>
      <c r="W546" s="84">
        <v>35133.32</v>
      </c>
      <c r="X546" s="91" t="s">
        <v>3523</v>
      </c>
      <c r="Y546" s="89">
        <f t="shared" si="40"/>
        <v>53651.05</v>
      </c>
      <c r="Z546" s="84">
        <f t="shared" si="41"/>
        <v>2019</v>
      </c>
      <c r="AA546" s="92">
        <f t="shared" si="42"/>
        <v>43709</v>
      </c>
      <c r="AB546" s="89">
        <f t="shared" si="43"/>
        <v>53651.05</v>
      </c>
      <c r="AC546" s="84" t="str">
        <f t="shared" si="44"/>
        <v>39202</v>
      </c>
    </row>
    <row r="547" spans="1:29" x14ac:dyDescent="0.15">
      <c r="A547" s="84" t="s">
        <v>892</v>
      </c>
      <c r="B547" s="84">
        <v>758072808</v>
      </c>
      <c r="C547" s="84" t="s">
        <v>442</v>
      </c>
      <c r="D547" s="84" t="s">
        <v>443</v>
      </c>
      <c r="E547" s="84" t="s">
        <v>706</v>
      </c>
      <c r="F547" s="84" t="s">
        <v>893</v>
      </c>
      <c r="G547" s="92">
        <v>44770</v>
      </c>
      <c r="H547" s="84" t="s">
        <v>446</v>
      </c>
      <c r="I547" s="84" t="s">
        <v>708</v>
      </c>
      <c r="J547" s="84" t="s">
        <v>448</v>
      </c>
      <c r="K547" s="84">
        <v>2392</v>
      </c>
      <c r="L547" s="84" t="s">
        <v>366</v>
      </c>
      <c r="M547" s="92">
        <v>44774</v>
      </c>
      <c r="N547" s="84" t="s">
        <v>894</v>
      </c>
      <c r="O547" s="84" t="s">
        <v>710</v>
      </c>
      <c r="P547" s="84" t="s">
        <v>811</v>
      </c>
      <c r="Q547" s="84" t="s">
        <v>895</v>
      </c>
      <c r="R547" s="84" t="s">
        <v>896</v>
      </c>
      <c r="S547" s="84" t="s">
        <v>371</v>
      </c>
      <c r="T547" s="84">
        <v>1</v>
      </c>
      <c r="U547" s="90">
        <v>53815.71</v>
      </c>
      <c r="V547" s="84">
        <v>2334.67</v>
      </c>
      <c r="W547" s="84">
        <v>51481.04</v>
      </c>
      <c r="X547" s="91" t="s">
        <v>892</v>
      </c>
      <c r="Y547" s="89">
        <f t="shared" si="40"/>
        <v>53815.71</v>
      </c>
      <c r="Z547" s="84">
        <f t="shared" si="41"/>
        <v>2022</v>
      </c>
      <c r="AA547" s="92">
        <f t="shared" si="42"/>
        <v>44774</v>
      </c>
      <c r="AB547" s="89">
        <f t="shared" si="43"/>
        <v>53815.71</v>
      </c>
      <c r="AC547" s="84" t="str">
        <f t="shared" si="44"/>
        <v>39202</v>
      </c>
    </row>
    <row r="548" spans="1:29" x14ac:dyDescent="0.15">
      <c r="A548" s="84" t="s">
        <v>2040</v>
      </c>
      <c r="B548" s="84">
        <v>386527849</v>
      </c>
      <c r="C548" s="84" t="s">
        <v>410</v>
      </c>
      <c r="D548" s="84" t="s">
        <v>411</v>
      </c>
      <c r="E548" s="84" t="s">
        <v>689</v>
      </c>
      <c r="F548" s="84" t="s">
        <v>1218</v>
      </c>
      <c r="G548" s="92">
        <v>44039</v>
      </c>
      <c r="H548" s="84" t="s">
        <v>413</v>
      </c>
      <c r="I548" s="84" t="s">
        <v>691</v>
      </c>
      <c r="J548" s="84" t="s">
        <v>415</v>
      </c>
      <c r="K548" s="84">
        <v>2392</v>
      </c>
      <c r="L548" s="84" t="s">
        <v>366</v>
      </c>
      <c r="M548" s="92">
        <v>44013</v>
      </c>
      <c r="N548" s="84" t="s">
        <v>2041</v>
      </c>
      <c r="O548" s="84" t="s">
        <v>693</v>
      </c>
      <c r="P548" s="84" t="s">
        <v>770</v>
      </c>
      <c r="Q548" s="84" t="s">
        <v>2042</v>
      </c>
      <c r="R548" s="84" t="s">
        <v>2043</v>
      </c>
      <c r="S548" s="84" t="s">
        <v>371</v>
      </c>
      <c r="T548" s="84">
        <v>1</v>
      </c>
      <c r="U548" s="90">
        <v>53827.75</v>
      </c>
      <c r="V548" s="84">
        <v>16520.650000000001</v>
      </c>
      <c r="W548" s="84">
        <v>37307.1</v>
      </c>
      <c r="X548" s="91" t="s">
        <v>2040</v>
      </c>
      <c r="Y548" s="89">
        <f t="shared" si="40"/>
        <v>53827.75</v>
      </c>
      <c r="Z548" s="84">
        <f t="shared" si="41"/>
        <v>2020</v>
      </c>
      <c r="AA548" s="92">
        <f t="shared" si="42"/>
        <v>44013</v>
      </c>
      <c r="AB548" s="89">
        <f t="shared" si="43"/>
        <v>53827.75</v>
      </c>
      <c r="AC548" s="84" t="str">
        <f t="shared" si="44"/>
        <v>39202</v>
      </c>
    </row>
    <row r="549" spans="1:29" x14ac:dyDescent="0.15">
      <c r="A549" s="84" t="s">
        <v>2428</v>
      </c>
      <c r="B549" s="84">
        <v>341301237</v>
      </c>
      <c r="C549" s="84" t="s">
        <v>359</v>
      </c>
      <c r="D549" s="84" t="s">
        <v>360</v>
      </c>
      <c r="E549" s="84" t="s">
        <v>361</v>
      </c>
      <c r="F549" s="84" t="s">
        <v>2429</v>
      </c>
      <c r="G549" s="92">
        <v>43817</v>
      </c>
      <c r="H549" s="84" t="s">
        <v>363</v>
      </c>
      <c r="I549" s="84" t="s">
        <v>364</v>
      </c>
      <c r="J549" s="84" t="s">
        <v>365</v>
      </c>
      <c r="K549" s="84">
        <v>2392</v>
      </c>
      <c r="L549" s="84" t="s">
        <v>366</v>
      </c>
      <c r="M549" s="92">
        <v>43800</v>
      </c>
      <c r="N549" s="84" t="s">
        <v>2430</v>
      </c>
      <c r="O549" s="84" t="s">
        <v>368</v>
      </c>
      <c r="P549" s="84" t="s">
        <v>730</v>
      </c>
      <c r="Q549" s="84" t="s">
        <v>2431</v>
      </c>
      <c r="R549" s="84" t="s">
        <v>2432</v>
      </c>
      <c r="S549" s="84" t="s">
        <v>371</v>
      </c>
      <c r="T549" s="84">
        <v>1</v>
      </c>
      <c r="U549" s="90">
        <v>53848.04</v>
      </c>
      <c r="V549" s="84">
        <v>30201.98</v>
      </c>
      <c r="W549" s="84">
        <v>23646.06</v>
      </c>
      <c r="X549" s="91" t="s">
        <v>2428</v>
      </c>
      <c r="Y549" s="89">
        <f t="shared" si="40"/>
        <v>53848.04</v>
      </c>
      <c r="Z549" s="84">
        <f t="shared" si="41"/>
        <v>2019</v>
      </c>
      <c r="AA549" s="92">
        <f t="shared" si="42"/>
        <v>43800</v>
      </c>
      <c r="AB549" s="89">
        <f t="shared" si="43"/>
        <v>53848.04</v>
      </c>
      <c r="AC549" s="84" t="str">
        <f t="shared" si="44"/>
        <v>39202</v>
      </c>
    </row>
    <row r="550" spans="1:29" x14ac:dyDescent="0.15">
      <c r="A550" s="84" t="s">
        <v>2815</v>
      </c>
      <c r="B550" s="84">
        <v>455790275</v>
      </c>
      <c r="C550" s="84" t="s">
        <v>422</v>
      </c>
      <c r="D550" s="84" t="s">
        <v>423</v>
      </c>
      <c r="E550" s="84" t="s">
        <v>671</v>
      </c>
      <c r="F550" s="84" t="s">
        <v>2816</v>
      </c>
      <c r="G550" s="92">
        <v>44175</v>
      </c>
      <c r="H550" s="84" t="s">
        <v>425</v>
      </c>
      <c r="I550" s="84" t="s">
        <v>672</v>
      </c>
      <c r="J550" s="84" t="s">
        <v>427</v>
      </c>
      <c r="K550" s="84">
        <v>2392</v>
      </c>
      <c r="L550" s="84" t="s">
        <v>366</v>
      </c>
      <c r="M550" s="92">
        <v>44166</v>
      </c>
      <c r="N550" s="84" t="s">
        <v>2817</v>
      </c>
      <c r="O550" s="84" t="s">
        <v>674</v>
      </c>
      <c r="P550" s="84" t="s">
        <v>770</v>
      </c>
      <c r="Q550" s="84" t="s">
        <v>2818</v>
      </c>
      <c r="R550" s="84" t="s">
        <v>2819</v>
      </c>
      <c r="S550" s="84" t="s">
        <v>371</v>
      </c>
      <c r="T550" s="84">
        <v>1</v>
      </c>
      <c r="U550" s="90">
        <v>53865.14</v>
      </c>
      <c r="V550" s="84">
        <v>13197.94</v>
      </c>
      <c r="W550" s="84">
        <v>40667.200000000004</v>
      </c>
      <c r="X550" s="91" t="s">
        <v>2815</v>
      </c>
      <c r="Y550" s="89">
        <f t="shared" si="40"/>
        <v>53865.14</v>
      </c>
      <c r="Z550" s="84">
        <f t="shared" si="41"/>
        <v>2020</v>
      </c>
      <c r="AA550" s="92">
        <f t="shared" si="42"/>
        <v>44166</v>
      </c>
      <c r="AB550" s="89">
        <f t="shared" si="43"/>
        <v>53865.14</v>
      </c>
      <c r="AC550" s="84" t="str">
        <f t="shared" si="44"/>
        <v>39202</v>
      </c>
    </row>
    <row r="551" spans="1:29" x14ac:dyDescent="0.15">
      <c r="A551" s="84" t="s">
        <v>2762</v>
      </c>
      <c r="B551" s="84">
        <v>322404354</v>
      </c>
      <c r="C551" s="84" t="s">
        <v>422</v>
      </c>
      <c r="D551" s="84" t="s">
        <v>423</v>
      </c>
      <c r="E551" s="84" t="s">
        <v>671</v>
      </c>
      <c r="F551" s="84" t="s">
        <v>2763</v>
      </c>
      <c r="G551" s="92">
        <v>43668</v>
      </c>
      <c r="H551" s="84" t="s">
        <v>425</v>
      </c>
      <c r="I551" s="84" t="s">
        <v>672</v>
      </c>
      <c r="J551" s="84" t="s">
        <v>427</v>
      </c>
      <c r="K551" s="84">
        <v>2392</v>
      </c>
      <c r="L551" s="84" t="s">
        <v>366</v>
      </c>
      <c r="M551" s="92">
        <v>43647</v>
      </c>
      <c r="N551" s="84" t="s">
        <v>2764</v>
      </c>
      <c r="O551" s="84" t="s">
        <v>674</v>
      </c>
      <c r="P551" s="84" t="s">
        <v>730</v>
      </c>
      <c r="Q551" s="84" t="s">
        <v>2765</v>
      </c>
      <c r="R551" s="84" t="s">
        <v>2766</v>
      </c>
      <c r="S551" s="84" t="s">
        <v>371</v>
      </c>
      <c r="T551" s="84">
        <v>1</v>
      </c>
      <c r="U551" s="90">
        <v>53949.33</v>
      </c>
      <c r="V551" s="84">
        <v>18620.68</v>
      </c>
      <c r="W551" s="84">
        <v>35328.65</v>
      </c>
      <c r="X551" s="91" t="s">
        <v>2762</v>
      </c>
      <c r="Y551" s="89">
        <f t="shared" si="40"/>
        <v>53949.33</v>
      </c>
      <c r="Z551" s="84">
        <f t="shared" si="41"/>
        <v>2019</v>
      </c>
      <c r="AA551" s="92">
        <f t="shared" si="42"/>
        <v>43647</v>
      </c>
      <c r="AB551" s="89">
        <f t="shared" si="43"/>
        <v>53949.33</v>
      </c>
      <c r="AC551" s="84" t="str">
        <f t="shared" si="44"/>
        <v>39202</v>
      </c>
    </row>
    <row r="552" spans="1:29" x14ac:dyDescent="0.15">
      <c r="A552" s="84" t="s">
        <v>1334</v>
      </c>
      <c r="B552" s="84">
        <v>747694710</v>
      </c>
      <c r="C552" s="84" t="s">
        <v>623</v>
      </c>
      <c r="D552" s="84" t="s">
        <v>624</v>
      </c>
      <c r="E552" s="84" t="s">
        <v>734</v>
      </c>
      <c r="F552" s="84" t="s">
        <v>1335</v>
      </c>
      <c r="G552" s="92">
        <v>44866</v>
      </c>
      <c r="H552" s="84" t="s">
        <v>627</v>
      </c>
      <c r="I552" s="84" t="s">
        <v>736</v>
      </c>
      <c r="J552" s="84" t="s">
        <v>629</v>
      </c>
      <c r="K552" s="84">
        <v>2392</v>
      </c>
      <c r="L552" s="84" t="s">
        <v>810</v>
      </c>
      <c r="M552" s="92">
        <v>44866</v>
      </c>
      <c r="O552" s="84" t="s">
        <v>738</v>
      </c>
      <c r="P552" s="84" t="s">
        <v>811</v>
      </c>
      <c r="Q552" s="84" t="s">
        <v>1335</v>
      </c>
      <c r="R552" s="84" t="s">
        <v>1336</v>
      </c>
      <c r="S552" s="84" t="s">
        <v>371</v>
      </c>
      <c r="T552" s="84">
        <v>2</v>
      </c>
      <c r="U552" s="90">
        <v>53988.3</v>
      </c>
      <c r="V552" s="84">
        <v>2711.85</v>
      </c>
      <c r="W552" s="84">
        <v>51276.450000000004</v>
      </c>
      <c r="X552" s="91" t="s">
        <v>1334</v>
      </c>
      <c r="Y552" s="89">
        <f t="shared" si="40"/>
        <v>53988.3</v>
      </c>
      <c r="Z552" s="84">
        <f t="shared" si="41"/>
        <v>2022</v>
      </c>
      <c r="AA552" s="92">
        <f t="shared" si="42"/>
        <v>44866</v>
      </c>
      <c r="AB552" s="89">
        <f t="shared" si="43"/>
        <v>53988.3</v>
      </c>
      <c r="AC552" s="84" t="str">
        <f t="shared" si="44"/>
        <v>39201</v>
      </c>
    </row>
    <row r="553" spans="1:29" x14ac:dyDescent="0.15">
      <c r="A553" s="84" t="s">
        <v>2334</v>
      </c>
      <c r="B553" s="84">
        <v>207926946</v>
      </c>
      <c r="C553" s="84" t="s">
        <v>399</v>
      </c>
      <c r="D553" s="84" t="s">
        <v>387</v>
      </c>
      <c r="E553" s="84" t="s">
        <v>747</v>
      </c>
      <c r="F553" s="84" t="s">
        <v>723</v>
      </c>
      <c r="G553" s="92">
        <v>43032</v>
      </c>
      <c r="H553" s="84" t="s">
        <v>402</v>
      </c>
      <c r="I553" s="84" t="s">
        <v>748</v>
      </c>
      <c r="J553" s="84" t="s">
        <v>392</v>
      </c>
      <c r="K553" s="84">
        <v>2392</v>
      </c>
      <c r="L553" s="84" t="s">
        <v>366</v>
      </c>
      <c r="M553" s="92">
        <v>43040</v>
      </c>
      <c r="N553" s="84" t="s">
        <v>2335</v>
      </c>
      <c r="O553" s="84" t="s">
        <v>750</v>
      </c>
      <c r="P553" s="84" t="s">
        <v>663</v>
      </c>
      <c r="Q553" s="84" t="s">
        <v>2336</v>
      </c>
      <c r="R553" s="84" t="s">
        <v>2337</v>
      </c>
      <c r="S553" s="84" t="s">
        <v>371</v>
      </c>
      <c r="T553" s="84">
        <v>1</v>
      </c>
      <c r="U553" s="90">
        <v>54009.3</v>
      </c>
      <c r="V553" s="84">
        <v>31191.18</v>
      </c>
      <c r="W553" s="84">
        <v>22818.12</v>
      </c>
      <c r="X553" s="91" t="s">
        <v>2334</v>
      </c>
      <c r="Y553" s="89">
        <f t="shared" si="40"/>
        <v>54009.3</v>
      </c>
      <c r="Z553" s="84">
        <f t="shared" si="41"/>
        <v>2017</v>
      </c>
      <c r="AA553" s="92">
        <f t="shared" si="42"/>
        <v>43040</v>
      </c>
      <c r="AB553" s="89">
        <f t="shared" si="43"/>
        <v>54009.3</v>
      </c>
      <c r="AC553" s="84" t="str">
        <f t="shared" si="44"/>
        <v>39202</v>
      </c>
    </row>
    <row r="554" spans="1:29" x14ac:dyDescent="0.15">
      <c r="A554" s="84" t="s">
        <v>1159</v>
      </c>
      <c r="B554" s="84">
        <v>302264643</v>
      </c>
      <c r="C554" s="84" t="s">
        <v>463</v>
      </c>
      <c r="D554" s="84" t="s">
        <v>464</v>
      </c>
      <c r="E554" s="84" t="s">
        <v>465</v>
      </c>
      <c r="F554" s="84" t="s">
        <v>723</v>
      </c>
      <c r="G554" s="92">
        <v>43362</v>
      </c>
      <c r="H554" s="84" t="s">
        <v>467</v>
      </c>
      <c r="I554" s="84" t="s">
        <v>468</v>
      </c>
      <c r="J554" s="84" t="s">
        <v>469</v>
      </c>
      <c r="K554" s="84">
        <v>2392</v>
      </c>
      <c r="L554" s="84" t="s">
        <v>366</v>
      </c>
      <c r="M554" s="92">
        <v>43374</v>
      </c>
      <c r="N554" s="84" t="s">
        <v>1160</v>
      </c>
      <c r="O554" s="84" t="s">
        <v>471</v>
      </c>
      <c r="P554" s="84" t="s">
        <v>685</v>
      </c>
      <c r="Q554" s="84" t="s">
        <v>1161</v>
      </c>
      <c r="R554" s="84" t="s">
        <v>1162</v>
      </c>
      <c r="S554" s="84" t="s">
        <v>371</v>
      </c>
      <c r="T554" s="84">
        <v>1</v>
      </c>
      <c r="U554" s="90">
        <v>54024.72</v>
      </c>
      <c r="V554" s="84">
        <v>31216.03</v>
      </c>
      <c r="W554" s="84">
        <v>22808.69</v>
      </c>
      <c r="X554" s="91" t="s">
        <v>1159</v>
      </c>
      <c r="Y554" s="89">
        <f t="shared" si="40"/>
        <v>54024.72</v>
      </c>
      <c r="Z554" s="84">
        <f t="shared" si="41"/>
        <v>2018</v>
      </c>
      <c r="AA554" s="92">
        <f t="shared" si="42"/>
        <v>43374</v>
      </c>
      <c r="AB554" s="89">
        <f t="shared" si="43"/>
        <v>54024.72</v>
      </c>
      <c r="AC554" s="84" t="str">
        <f t="shared" si="44"/>
        <v>39202</v>
      </c>
    </row>
    <row r="555" spans="1:29" x14ac:dyDescent="0.15">
      <c r="A555" s="84" t="s">
        <v>3068</v>
      </c>
      <c r="B555" s="84">
        <v>207926953</v>
      </c>
      <c r="C555" s="84" t="s">
        <v>399</v>
      </c>
      <c r="D555" s="84" t="s">
        <v>387</v>
      </c>
      <c r="E555" s="84" t="s">
        <v>747</v>
      </c>
      <c r="F555" s="84" t="s">
        <v>723</v>
      </c>
      <c r="G555" s="92">
        <v>43032</v>
      </c>
      <c r="H555" s="84" t="s">
        <v>402</v>
      </c>
      <c r="I555" s="84" t="s">
        <v>748</v>
      </c>
      <c r="J555" s="84" t="s">
        <v>392</v>
      </c>
      <c r="K555" s="84">
        <v>2392</v>
      </c>
      <c r="L555" s="84" t="s">
        <v>366</v>
      </c>
      <c r="M555" s="92">
        <v>43040</v>
      </c>
      <c r="N555" s="84" t="s">
        <v>3069</v>
      </c>
      <c r="O555" s="84" t="s">
        <v>750</v>
      </c>
      <c r="P555" s="84" t="s">
        <v>663</v>
      </c>
      <c r="Q555" s="84" t="s">
        <v>3070</v>
      </c>
      <c r="R555" s="84" t="s">
        <v>3071</v>
      </c>
      <c r="S555" s="84" t="s">
        <v>371</v>
      </c>
      <c r="T555" s="84">
        <v>1</v>
      </c>
      <c r="U555" s="90">
        <v>54066.590000000004</v>
      </c>
      <c r="V555" s="84">
        <v>31224.260000000002</v>
      </c>
      <c r="W555" s="84">
        <v>22842.33</v>
      </c>
      <c r="X555" s="91" t="s">
        <v>3068</v>
      </c>
      <c r="Y555" s="89">
        <f t="shared" si="40"/>
        <v>54066.590000000004</v>
      </c>
      <c r="Z555" s="84">
        <f t="shared" si="41"/>
        <v>2017</v>
      </c>
      <c r="AA555" s="92">
        <f t="shared" si="42"/>
        <v>43040</v>
      </c>
      <c r="AB555" s="89">
        <f t="shared" si="43"/>
        <v>54066.590000000004</v>
      </c>
      <c r="AC555" s="84" t="str">
        <f t="shared" si="44"/>
        <v>39202</v>
      </c>
    </row>
    <row r="556" spans="1:29" x14ac:dyDescent="0.15">
      <c r="A556" s="84" t="s">
        <v>1510</v>
      </c>
      <c r="B556" s="84">
        <v>205245891</v>
      </c>
      <c r="C556" s="84" t="s">
        <v>399</v>
      </c>
      <c r="D556" s="84" t="s">
        <v>387</v>
      </c>
      <c r="E556" s="84" t="s">
        <v>747</v>
      </c>
      <c r="F556" s="84" t="s">
        <v>1511</v>
      </c>
      <c r="G556" s="92">
        <v>43032</v>
      </c>
      <c r="H556" s="84" t="s">
        <v>402</v>
      </c>
      <c r="I556" s="84" t="s">
        <v>748</v>
      </c>
      <c r="J556" s="84" t="s">
        <v>392</v>
      </c>
      <c r="K556" s="84">
        <v>2392</v>
      </c>
      <c r="L556" s="84" t="s">
        <v>366</v>
      </c>
      <c r="M556" s="92">
        <v>43040</v>
      </c>
      <c r="N556" s="84" t="s">
        <v>1512</v>
      </c>
      <c r="O556" s="84" t="s">
        <v>750</v>
      </c>
      <c r="P556" s="84" t="s">
        <v>663</v>
      </c>
      <c r="Q556" s="84" t="s">
        <v>1513</v>
      </c>
      <c r="R556" s="84" t="s">
        <v>1514</v>
      </c>
      <c r="S556" s="84" t="s">
        <v>371</v>
      </c>
      <c r="T556" s="84">
        <v>1</v>
      </c>
      <c r="U556" s="90">
        <v>54303.98</v>
      </c>
      <c r="V556" s="84">
        <v>31361.360000000001</v>
      </c>
      <c r="W556" s="84">
        <v>22942.62</v>
      </c>
      <c r="X556" s="91" t="s">
        <v>1510</v>
      </c>
      <c r="Y556" s="89">
        <f t="shared" si="40"/>
        <v>54303.98</v>
      </c>
      <c r="Z556" s="84">
        <f t="shared" si="41"/>
        <v>2017</v>
      </c>
      <c r="AA556" s="92">
        <f t="shared" si="42"/>
        <v>43040</v>
      </c>
      <c r="AB556" s="89">
        <f t="shared" si="43"/>
        <v>54303.98</v>
      </c>
      <c r="AC556" s="84" t="str">
        <f t="shared" si="44"/>
        <v>39202</v>
      </c>
    </row>
    <row r="557" spans="1:29" x14ac:dyDescent="0.15">
      <c r="A557" s="84" t="s">
        <v>1533</v>
      </c>
      <c r="B557" s="84">
        <v>307089189</v>
      </c>
      <c r="C557" s="84" t="s">
        <v>623</v>
      </c>
      <c r="D557" s="84" t="s">
        <v>624</v>
      </c>
      <c r="E557" s="84" t="s">
        <v>625</v>
      </c>
      <c r="F557" s="84" t="s">
        <v>1534</v>
      </c>
      <c r="G557" s="92">
        <v>43445</v>
      </c>
      <c r="H557" s="84" t="s">
        <v>627</v>
      </c>
      <c r="I557" s="84" t="s">
        <v>628</v>
      </c>
      <c r="J557" s="84" t="s">
        <v>629</v>
      </c>
      <c r="K557" s="84">
        <v>2392</v>
      </c>
      <c r="L557" s="84" t="s">
        <v>366</v>
      </c>
      <c r="M557" s="92">
        <v>43435</v>
      </c>
      <c r="N557" s="84" t="s">
        <v>1535</v>
      </c>
      <c r="O557" s="84" t="s">
        <v>631</v>
      </c>
      <c r="P557" s="84" t="s">
        <v>685</v>
      </c>
      <c r="Q557" s="84" t="s">
        <v>1536</v>
      </c>
      <c r="R557" s="84" t="s">
        <v>1537</v>
      </c>
      <c r="S557" s="84" t="s">
        <v>371</v>
      </c>
      <c r="T557" s="84">
        <v>1</v>
      </c>
      <c r="U557" s="90">
        <v>54306.03</v>
      </c>
      <c r="V557" s="84">
        <v>18204.37</v>
      </c>
      <c r="W557" s="84">
        <v>36101.660000000003</v>
      </c>
      <c r="X557" s="91" t="s">
        <v>1533</v>
      </c>
      <c r="Y557" s="89">
        <f t="shared" si="40"/>
        <v>54306.03</v>
      </c>
      <c r="Z557" s="84">
        <f t="shared" si="41"/>
        <v>2018</v>
      </c>
      <c r="AA557" s="92">
        <f t="shared" si="42"/>
        <v>43435</v>
      </c>
      <c r="AB557" s="89">
        <f t="shared" si="43"/>
        <v>54306.03</v>
      </c>
      <c r="AC557" s="84" t="str">
        <f t="shared" si="44"/>
        <v>39202</v>
      </c>
    </row>
    <row r="558" spans="1:29" x14ac:dyDescent="0.15">
      <c r="A558" s="84" t="s">
        <v>3495</v>
      </c>
      <c r="B558" s="84">
        <v>308205796</v>
      </c>
      <c r="C558" s="84" t="s">
        <v>422</v>
      </c>
      <c r="D558" s="84" t="s">
        <v>423</v>
      </c>
      <c r="E558" s="84" t="s">
        <v>671</v>
      </c>
      <c r="F558" s="84" t="s">
        <v>3496</v>
      </c>
      <c r="G558" s="92">
        <v>43486</v>
      </c>
      <c r="H558" s="84" t="s">
        <v>425</v>
      </c>
      <c r="I558" s="84" t="s">
        <v>672</v>
      </c>
      <c r="J558" s="84" t="s">
        <v>427</v>
      </c>
      <c r="K558" s="84">
        <v>2392</v>
      </c>
      <c r="L558" s="84" t="s">
        <v>366</v>
      </c>
      <c r="M558" s="92">
        <v>43525</v>
      </c>
      <c r="N558" s="84" t="s">
        <v>3497</v>
      </c>
      <c r="O558" s="84" t="s">
        <v>674</v>
      </c>
      <c r="P558" s="84" t="s">
        <v>730</v>
      </c>
      <c r="Q558" s="84" t="s">
        <v>3498</v>
      </c>
      <c r="R558" s="84" t="s">
        <v>3499</v>
      </c>
      <c r="S558" s="84" t="s">
        <v>371</v>
      </c>
      <c r="T558" s="84">
        <v>1</v>
      </c>
      <c r="U558" s="90">
        <v>54400.49</v>
      </c>
      <c r="V558" s="84">
        <v>18776.400000000001</v>
      </c>
      <c r="W558" s="84">
        <v>35624.090000000004</v>
      </c>
      <c r="X558" s="91" t="s">
        <v>3495</v>
      </c>
      <c r="Y558" s="89">
        <f t="shared" si="40"/>
        <v>54400.49</v>
      </c>
      <c r="Z558" s="84">
        <f t="shared" si="41"/>
        <v>2019</v>
      </c>
      <c r="AA558" s="92">
        <f t="shared" si="42"/>
        <v>43525</v>
      </c>
      <c r="AB558" s="89">
        <f t="shared" si="43"/>
        <v>54400.49</v>
      </c>
      <c r="AC558" s="84" t="str">
        <f t="shared" si="44"/>
        <v>39202</v>
      </c>
    </row>
    <row r="559" spans="1:29" x14ac:dyDescent="0.15">
      <c r="A559" s="84" t="s">
        <v>718</v>
      </c>
      <c r="B559" s="84">
        <v>303709514</v>
      </c>
      <c r="C559" s="84" t="s">
        <v>463</v>
      </c>
      <c r="D559" s="84" t="s">
        <v>464</v>
      </c>
      <c r="E559" s="84" t="s">
        <v>465</v>
      </c>
      <c r="F559" s="84" t="s">
        <v>719</v>
      </c>
      <c r="G559" s="92">
        <v>43382</v>
      </c>
      <c r="H559" s="84" t="s">
        <v>467</v>
      </c>
      <c r="I559" s="84" t="s">
        <v>468</v>
      </c>
      <c r="J559" s="84" t="s">
        <v>469</v>
      </c>
      <c r="K559" s="84">
        <v>2392</v>
      </c>
      <c r="L559" s="84" t="s">
        <v>366</v>
      </c>
      <c r="M559" s="92">
        <v>43374</v>
      </c>
      <c r="N559" s="84" t="s">
        <v>720</v>
      </c>
      <c r="O559" s="84" t="s">
        <v>471</v>
      </c>
      <c r="P559" s="84" t="s">
        <v>685</v>
      </c>
      <c r="Q559" s="84" t="s">
        <v>719</v>
      </c>
      <c r="R559" s="84" t="s">
        <v>721</v>
      </c>
      <c r="S559" s="84" t="s">
        <v>371</v>
      </c>
      <c r="T559" s="84">
        <v>1</v>
      </c>
      <c r="U559" s="90">
        <v>54418.87</v>
      </c>
      <c r="V559" s="84">
        <v>31443.77</v>
      </c>
      <c r="W559" s="84">
        <v>22975.100000000002</v>
      </c>
      <c r="X559" s="91" t="s">
        <v>718</v>
      </c>
      <c r="Y559" s="89">
        <f t="shared" si="40"/>
        <v>54418.87</v>
      </c>
      <c r="Z559" s="84">
        <f t="shared" si="41"/>
        <v>2018</v>
      </c>
      <c r="AA559" s="92">
        <f t="shared" si="42"/>
        <v>43374</v>
      </c>
      <c r="AB559" s="89">
        <f t="shared" si="43"/>
        <v>54418.87</v>
      </c>
      <c r="AC559" s="84" t="str">
        <f t="shared" si="44"/>
        <v>39202</v>
      </c>
    </row>
    <row r="560" spans="1:29" x14ac:dyDescent="0.15">
      <c r="A560" s="84" t="s">
        <v>2088</v>
      </c>
      <c r="B560" s="84">
        <v>728111305</v>
      </c>
      <c r="C560" s="84" t="s">
        <v>475</v>
      </c>
      <c r="D560" s="84" t="s">
        <v>476</v>
      </c>
      <c r="E560" s="84" t="s">
        <v>499</v>
      </c>
      <c r="F560" s="84" t="s">
        <v>2089</v>
      </c>
      <c r="G560" s="92">
        <v>44805</v>
      </c>
      <c r="H560" s="84" t="s">
        <v>478</v>
      </c>
      <c r="I560" s="84" t="s">
        <v>501</v>
      </c>
      <c r="J560" s="84" t="s">
        <v>480</v>
      </c>
      <c r="K560" s="84">
        <v>2392</v>
      </c>
      <c r="L560" s="84" t="s">
        <v>810</v>
      </c>
      <c r="M560" s="92">
        <v>44805</v>
      </c>
      <c r="O560" s="84" t="s">
        <v>502</v>
      </c>
      <c r="P560" s="84" t="s">
        <v>811</v>
      </c>
      <c r="Q560" s="84" t="s">
        <v>2089</v>
      </c>
      <c r="R560" s="84" t="s">
        <v>2090</v>
      </c>
      <c r="S560" s="84" t="s">
        <v>371</v>
      </c>
      <c r="T560" s="84">
        <v>3</v>
      </c>
      <c r="U560" s="90">
        <v>54510.630000000005</v>
      </c>
      <c r="V560" s="84">
        <v>2511.06</v>
      </c>
      <c r="W560" s="84">
        <v>51999.57</v>
      </c>
      <c r="X560" s="91" t="s">
        <v>2088</v>
      </c>
      <c r="Y560" s="89">
        <f t="shared" si="40"/>
        <v>54510.630000000005</v>
      </c>
      <c r="Z560" s="84">
        <f t="shared" si="41"/>
        <v>2022</v>
      </c>
      <c r="AA560" s="92">
        <f t="shared" si="42"/>
        <v>44805</v>
      </c>
      <c r="AB560" s="89">
        <f t="shared" si="43"/>
        <v>54510.630000000005</v>
      </c>
      <c r="AC560" s="84" t="str">
        <f t="shared" si="44"/>
        <v>39202</v>
      </c>
    </row>
    <row r="561" spans="1:29" x14ac:dyDescent="0.15">
      <c r="A561" s="84" t="s">
        <v>3654</v>
      </c>
      <c r="B561" s="84">
        <v>747694650</v>
      </c>
      <c r="C561" s="84" t="s">
        <v>422</v>
      </c>
      <c r="D561" s="84" t="s">
        <v>423</v>
      </c>
      <c r="E561" s="84" t="s">
        <v>521</v>
      </c>
      <c r="F561" s="84" t="s">
        <v>3655</v>
      </c>
      <c r="G561" s="92">
        <v>44819</v>
      </c>
      <c r="H561" s="84" t="s">
        <v>425</v>
      </c>
      <c r="I561" s="84" t="s">
        <v>523</v>
      </c>
      <c r="J561" s="84" t="s">
        <v>427</v>
      </c>
      <c r="K561" s="84">
        <v>2392</v>
      </c>
      <c r="L561" s="84" t="s">
        <v>810</v>
      </c>
      <c r="M561" s="92">
        <v>44866</v>
      </c>
      <c r="O561" s="84" t="s">
        <v>524</v>
      </c>
      <c r="P561" s="84" t="s">
        <v>811</v>
      </c>
      <c r="Q561" s="84" t="s">
        <v>3655</v>
      </c>
      <c r="R561" s="84" t="s">
        <v>3656</v>
      </c>
      <c r="S561" s="84" t="s">
        <v>371</v>
      </c>
      <c r="T561" s="84">
        <v>1</v>
      </c>
      <c r="U561" s="90">
        <v>54545.48</v>
      </c>
      <c r="V561" s="84">
        <v>2710.05</v>
      </c>
      <c r="W561" s="84">
        <v>51835.43</v>
      </c>
      <c r="X561" s="91" t="s">
        <v>3654</v>
      </c>
      <c r="Y561" s="89">
        <f t="shared" si="40"/>
        <v>54545.48</v>
      </c>
      <c r="Z561" s="84">
        <f t="shared" si="41"/>
        <v>2022</v>
      </c>
      <c r="AA561" s="92">
        <f t="shared" si="42"/>
        <v>44866</v>
      </c>
      <c r="AB561" s="89">
        <f t="shared" si="43"/>
        <v>54545.48</v>
      </c>
      <c r="AC561" s="84" t="str">
        <f t="shared" si="44"/>
        <v>39201</v>
      </c>
    </row>
    <row r="562" spans="1:29" x14ac:dyDescent="0.15">
      <c r="A562" s="84" t="s">
        <v>1964</v>
      </c>
      <c r="B562" s="84">
        <v>276682013</v>
      </c>
      <c r="C562" s="84" t="s">
        <v>410</v>
      </c>
      <c r="D562" s="84" t="s">
        <v>411</v>
      </c>
      <c r="E562" s="84" t="s">
        <v>689</v>
      </c>
      <c r="F562" s="84" t="s">
        <v>1960</v>
      </c>
      <c r="G562" s="92">
        <v>43136</v>
      </c>
      <c r="H562" s="84" t="s">
        <v>413</v>
      </c>
      <c r="I562" s="84" t="s">
        <v>691</v>
      </c>
      <c r="J562" s="84" t="s">
        <v>415</v>
      </c>
      <c r="K562" s="84">
        <v>2392</v>
      </c>
      <c r="L562" s="84" t="s">
        <v>366</v>
      </c>
      <c r="M562" s="92">
        <v>43132</v>
      </c>
      <c r="N562" s="84" t="s">
        <v>1965</v>
      </c>
      <c r="O562" s="84" t="s">
        <v>693</v>
      </c>
      <c r="P562" s="84" t="s">
        <v>685</v>
      </c>
      <c r="Q562" s="84" t="s">
        <v>1966</v>
      </c>
      <c r="R562" s="84" t="s">
        <v>1967</v>
      </c>
      <c r="S562" s="84" t="s">
        <v>371</v>
      </c>
      <c r="T562" s="84">
        <v>1</v>
      </c>
      <c r="U562" s="90">
        <v>54557.05</v>
      </c>
      <c r="V562" s="84">
        <v>31466.31</v>
      </c>
      <c r="W562" s="84">
        <v>23090.74</v>
      </c>
      <c r="X562" s="91" t="s">
        <v>1964</v>
      </c>
      <c r="Y562" s="89">
        <f t="shared" si="40"/>
        <v>54557.05</v>
      </c>
      <c r="Z562" s="84">
        <f t="shared" si="41"/>
        <v>2018</v>
      </c>
      <c r="AA562" s="92">
        <f t="shared" si="42"/>
        <v>43132</v>
      </c>
      <c r="AB562" s="89">
        <f t="shared" si="43"/>
        <v>54557.05</v>
      </c>
      <c r="AC562" s="84" t="str">
        <f t="shared" si="44"/>
        <v>39202</v>
      </c>
    </row>
    <row r="563" spans="1:29" x14ac:dyDescent="0.15">
      <c r="A563" s="84" t="s">
        <v>2378</v>
      </c>
      <c r="B563" s="84">
        <v>304805515</v>
      </c>
      <c r="C563" s="84" t="s">
        <v>463</v>
      </c>
      <c r="D563" s="84" t="s">
        <v>464</v>
      </c>
      <c r="E563" s="84" t="s">
        <v>465</v>
      </c>
      <c r="F563" s="84" t="s">
        <v>2379</v>
      </c>
      <c r="G563" s="92">
        <v>43382</v>
      </c>
      <c r="H563" s="84" t="s">
        <v>467</v>
      </c>
      <c r="I563" s="84" t="s">
        <v>468</v>
      </c>
      <c r="J563" s="84" t="s">
        <v>469</v>
      </c>
      <c r="K563" s="84">
        <v>2392</v>
      </c>
      <c r="L563" s="84" t="s">
        <v>366</v>
      </c>
      <c r="M563" s="92">
        <v>43374</v>
      </c>
      <c r="N563" s="84" t="s">
        <v>2380</v>
      </c>
      <c r="O563" s="84" t="s">
        <v>471</v>
      </c>
      <c r="P563" s="84" t="s">
        <v>685</v>
      </c>
      <c r="Q563" s="84" t="s">
        <v>2379</v>
      </c>
      <c r="R563" s="84" t="s">
        <v>2381</v>
      </c>
      <c r="S563" s="84" t="s">
        <v>371</v>
      </c>
      <c r="T563" s="84">
        <v>1</v>
      </c>
      <c r="U563" s="90">
        <v>54764</v>
      </c>
      <c r="V563" s="84">
        <v>31643.190000000002</v>
      </c>
      <c r="W563" s="84">
        <v>23120.81</v>
      </c>
      <c r="X563" s="91" t="s">
        <v>2378</v>
      </c>
      <c r="Y563" s="89">
        <f t="shared" si="40"/>
        <v>54764</v>
      </c>
      <c r="Z563" s="84">
        <f t="shared" si="41"/>
        <v>2018</v>
      </c>
      <c r="AA563" s="92">
        <f t="shared" si="42"/>
        <v>43374</v>
      </c>
      <c r="AB563" s="89">
        <f t="shared" si="43"/>
        <v>54764</v>
      </c>
      <c r="AC563" s="84" t="str">
        <f t="shared" si="44"/>
        <v>39202</v>
      </c>
    </row>
    <row r="564" spans="1:29" x14ac:dyDescent="0.15">
      <c r="A564" s="84" t="s">
        <v>3118</v>
      </c>
      <c r="B564" s="84">
        <v>309413090</v>
      </c>
      <c r="C564" s="84" t="s">
        <v>399</v>
      </c>
      <c r="D564" s="84" t="s">
        <v>387</v>
      </c>
      <c r="E564" s="84" t="s">
        <v>747</v>
      </c>
      <c r="F564" s="84" t="s">
        <v>2724</v>
      </c>
      <c r="G564" s="92">
        <v>43497</v>
      </c>
      <c r="H564" s="84" t="s">
        <v>402</v>
      </c>
      <c r="I564" s="84" t="s">
        <v>748</v>
      </c>
      <c r="J564" s="84" t="s">
        <v>392</v>
      </c>
      <c r="K564" s="84">
        <v>2392</v>
      </c>
      <c r="L564" s="84" t="s">
        <v>366</v>
      </c>
      <c r="M564" s="92">
        <v>43525</v>
      </c>
      <c r="N564" s="84" t="s">
        <v>3119</v>
      </c>
      <c r="O564" s="84" t="s">
        <v>750</v>
      </c>
      <c r="P564" s="84" t="s">
        <v>730</v>
      </c>
      <c r="Q564" s="84" t="s">
        <v>3120</v>
      </c>
      <c r="R564" s="84" t="s">
        <v>3121</v>
      </c>
      <c r="S564" s="84" t="s">
        <v>371</v>
      </c>
      <c r="T564" s="84">
        <v>1</v>
      </c>
      <c r="U564" s="90">
        <v>54775.32</v>
      </c>
      <c r="V564" s="84">
        <v>20691.79</v>
      </c>
      <c r="W564" s="84">
        <v>34083.53</v>
      </c>
      <c r="X564" s="91" t="s">
        <v>3118</v>
      </c>
      <c r="Y564" s="89">
        <f t="shared" si="40"/>
        <v>54775.32</v>
      </c>
      <c r="Z564" s="84">
        <f t="shared" si="41"/>
        <v>2019</v>
      </c>
      <c r="AA564" s="92">
        <f t="shared" si="42"/>
        <v>43525</v>
      </c>
      <c r="AB564" s="89">
        <f t="shared" si="43"/>
        <v>54775.32</v>
      </c>
      <c r="AC564" s="84" t="str">
        <f t="shared" si="44"/>
        <v>39202</v>
      </c>
    </row>
    <row r="565" spans="1:29" x14ac:dyDescent="0.15">
      <c r="A565" s="84" t="s">
        <v>1977</v>
      </c>
      <c r="B565" s="84">
        <v>304805582</v>
      </c>
      <c r="C565" s="84" t="s">
        <v>475</v>
      </c>
      <c r="D565" s="84" t="s">
        <v>476</v>
      </c>
      <c r="E565" s="84" t="s">
        <v>499</v>
      </c>
      <c r="F565" s="84" t="s">
        <v>1529</v>
      </c>
      <c r="G565" s="92">
        <v>43420</v>
      </c>
      <c r="H565" s="84" t="s">
        <v>478</v>
      </c>
      <c r="I565" s="84" t="s">
        <v>501</v>
      </c>
      <c r="J565" s="84" t="s">
        <v>480</v>
      </c>
      <c r="K565" s="84">
        <v>2392</v>
      </c>
      <c r="L565" s="84" t="s">
        <v>366</v>
      </c>
      <c r="M565" s="92">
        <v>43435</v>
      </c>
      <c r="N565" s="84" t="s">
        <v>1978</v>
      </c>
      <c r="O565" s="84" t="s">
        <v>502</v>
      </c>
      <c r="P565" s="84" t="s">
        <v>685</v>
      </c>
      <c r="Q565" s="84" t="s">
        <v>1979</v>
      </c>
      <c r="R565" s="84" t="s">
        <v>1980</v>
      </c>
      <c r="S565" s="84" t="s">
        <v>371</v>
      </c>
      <c r="T565" s="84">
        <v>1</v>
      </c>
      <c r="U565" s="90">
        <v>54845.99</v>
      </c>
      <c r="V565" s="84">
        <v>24902.95</v>
      </c>
      <c r="W565" s="84">
        <v>29943.040000000001</v>
      </c>
      <c r="X565" s="91" t="s">
        <v>1977</v>
      </c>
      <c r="Y565" s="89">
        <f t="shared" si="40"/>
        <v>54845.99</v>
      </c>
      <c r="Z565" s="84">
        <f t="shared" si="41"/>
        <v>2018</v>
      </c>
      <c r="AA565" s="92">
        <f t="shared" si="42"/>
        <v>43435</v>
      </c>
      <c r="AB565" s="89">
        <f t="shared" si="43"/>
        <v>54845.99</v>
      </c>
      <c r="AC565" s="84" t="str">
        <f t="shared" si="44"/>
        <v>39202</v>
      </c>
    </row>
    <row r="566" spans="1:29" x14ac:dyDescent="0.15">
      <c r="A566" s="84" t="s">
        <v>298</v>
      </c>
      <c r="B566" s="84">
        <v>27789635</v>
      </c>
      <c r="C566" s="84" t="s">
        <v>463</v>
      </c>
      <c r="D566" s="84" t="s">
        <v>464</v>
      </c>
      <c r="E566" s="84" t="s">
        <v>465</v>
      </c>
      <c r="F566" s="84" t="s">
        <v>3347</v>
      </c>
      <c r="G566" s="92">
        <v>40725</v>
      </c>
      <c r="H566" s="84" t="s">
        <v>467</v>
      </c>
      <c r="I566" s="84" t="s">
        <v>468</v>
      </c>
      <c r="J566" s="84" t="s">
        <v>469</v>
      </c>
      <c r="K566" s="84">
        <v>2392</v>
      </c>
      <c r="L566" s="84" t="s">
        <v>366</v>
      </c>
      <c r="M566" s="92">
        <v>40725</v>
      </c>
      <c r="N566" s="84" t="s">
        <v>298</v>
      </c>
      <c r="O566" s="84" t="s">
        <v>471</v>
      </c>
      <c r="P566" s="84" t="s">
        <v>488</v>
      </c>
      <c r="Q566" s="84" t="s">
        <v>3347</v>
      </c>
      <c r="R566" s="84" t="s">
        <v>3348</v>
      </c>
      <c r="S566" s="84" t="s">
        <v>371</v>
      </c>
      <c r="T566" s="84">
        <v>1</v>
      </c>
      <c r="U566" s="90">
        <v>54852.12</v>
      </c>
      <c r="V566" s="84">
        <v>46498.79</v>
      </c>
      <c r="W566" s="84">
        <v>8353.33</v>
      </c>
      <c r="X566" s="91" t="s">
        <v>298</v>
      </c>
      <c r="Y566" s="89">
        <f t="shared" si="40"/>
        <v>54852.12</v>
      </c>
      <c r="Z566" s="84">
        <f t="shared" si="41"/>
        <v>2011</v>
      </c>
      <c r="AA566" s="92">
        <f t="shared" si="42"/>
        <v>40725</v>
      </c>
      <c r="AB566" s="89">
        <f t="shared" si="43"/>
        <v>54852.12</v>
      </c>
      <c r="AC566" s="84" t="str">
        <f t="shared" si="44"/>
        <v>39202</v>
      </c>
    </row>
    <row r="567" spans="1:29" x14ac:dyDescent="0.15">
      <c r="A567" s="84" t="s">
        <v>1274</v>
      </c>
      <c r="B567" s="84">
        <v>728111302</v>
      </c>
      <c r="C567" s="84" t="s">
        <v>475</v>
      </c>
      <c r="D567" s="84" t="s">
        <v>476</v>
      </c>
      <c r="E567" s="84" t="s">
        <v>499</v>
      </c>
      <c r="F567" s="84" t="s">
        <v>1275</v>
      </c>
      <c r="G567" s="92">
        <v>44812</v>
      </c>
      <c r="H567" s="84" t="s">
        <v>478</v>
      </c>
      <c r="I567" s="84" t="s">
        <v>501</v>
      </c>
      <c r="J567" s="84" t="s">
        <v>480</v>
      </c>
      <c r="K567" s="84">
        <v>2392</v>
      </c>
      <c r="L567" s="84" t="s">
        <v>810</v>
      </c>
      <c r="M567" s="92">
        <v>44805</v>
      </c>
      <c r="O567" s="84" t="s">
        <v>502</v>
      </c>
      <c r="P567" s="84" t="s">
        <v>811</v>
      </c>
      <c r="Q567" s="84" t="s">
        <v>1275</v>
      </c>
      <c r="R567" s="84" t="s">
        <v>1276</v>
      </c>
      <c r="S567" s="84" t="s">
        <v>371</v>
      </c>
      <c r="T567" s="84">
        <v>3</v>
      </c>
      <c r="U567" s="90">
        <v>54878.67</v>
      </c>
      <c r="V567" s="84">
        <v>2528.0100000000002</v>
      </c>
      <c r="W567" s="84">
        <v>52350.66</v>
      </c>
      <c r="X567" s="91" t="s">
        <v>1274</v>
      </c>
      <c r="Y567" s="89">
        <f t="shared" si="40"/>
        <v>54878.67</v>
      </c>
      <c r="Z567" s="84">
        <f t="shared" si="41"/>
        <v>2022</v>
      </c>
      <c r="AA567" s="92">
        <f t="shared" si="42"/>
        <v>44805</v>
      </c>
      <c r="AB567" s="89">
        <f t="shared" si="43"/>
        <v>54878.67</v>
      </c>
      <c r="AC567" s="84" t="str">
        <f t="shared" si="44"/>
        <v>39202</v>
      </c>
    </row>
    <row r="568" spans="1:29" x14ac:dyDescent="0.15">
      <c r="A568" s="84" t="s">
        <v>2107</v>
      </c>
      <c r="B568" s="84">
        <v>356607369</v>
      </c>
      <c r="C568" s="84" t="s">
        <v>834</v>
      </c>
      <c r="D568" s="84" t="s">
        <v>443</v>
      </c>
      <c r="E568" s="84" t="s">
        <v>564</v>
      </c>
      <c r="F568" s="84" t="s">
        <v>2108</v>
      </c>
      <c r="G568" s="92">
        <v>44075</v>
      </c>
      <c r="H568" s="84" t="s">
        <v>836</v>
      </c>
      <c r="I568" s="84" t="s">
        <v>567</v>
      </c>
      <c r="J568" s="84" t="s">
        <v>448</v>
      </c>
      <c r="K568" s="84">
        <v>2392</v>
      </c>
      <c r="L568" s="84" t="s">
        <v>810</v>
      </c>
      <c r="M568" s="92">
        <v>44075</v>
      </c>
      <c r="O568" s="84" t="s">
        <v>569</v>
      </c>
      <c r="P568" s="84" t="s">
        <v>770</v>
      </c>
      <c r="Q568" s="84" t="s">
        <v>2108</v>
      </c>
      <c r="R568" s="84" t="s">
        <v>2109</v>
      </c>
      <c r="S568" s="84" t="s">
        <v>371</v>
      </c>
      <c r="T568" s="84">
        <v>4</v>
      </c>
      <c r="U568" s="90">
        <v>54882.37</v>
      </c>
      <c r="V568" s="84">
        <v>4247.6400000000003</v>
      </c>
      <c r="W568" s="84">
        <v>50634.73</v>
      </c>
      <c r="X568" s="91" t="s">
        <v>2107</v>
      </c>
      <c r="Y568" s="89">
        <f t="shared" si="40"/>
        <v>54882.37</v>
      </c>
      <c r="Z568" s="84">
        <f t="shared" si="41"/>
        <v>2020</v>
      </c>
      <c r="AA568" s="92">
        <f t="shared" si="42"/>
        <v>44075</v>
      </c>
      <c r="AB568" s="89">
        <f t="shared" si="43"/>
        <v>54882.37</v>
      </c>
      <c r="AC568" s="84" t="str">
        <f t="shared" si="44"/>
        <v>39204</v>
      </c>
    </row>
    <row r="569" spans="1:29" x14ac:dyDescent="0.15">
      <c r="A569" s="84" t="s">
        <v>2718</v>
      </c>
      <c r="B569" s="84">
        <v>309413078</v>
      </c>
      <c r="C569" s="84" t="s">
        <v>541</v>
      </c>
      <c r="D569" s="84" t="s">
        <v>542</v>
      </c>
      <c r="E569" s="84" t="s">
        <v>543</v>
      </c>
      <c r="F569" s="84" t="s">
        <v>2719</v>
      </c>
      <c r="G569" s="92">
        <v>43504</v>
      </c>
      <c r="H569" s="84" t="s">
        <v>545</v>
      </c>
      <c r="I569" s="84" t="s">
        <v>546</v>
      </c>
      <c r="J569" s="84" t="s">
        <v>547</v>
      </c>
      <c r="K569" s="84">
        <v>2392</v>
      </c>
      <c r="L569" s="84" t="s">
        <v>366</v>
      </c>
      <c r="M569" s="92">
        <v>43525</v>
      </c>
      <c r="N569" s="84" t="s">
        <v>2720</v>
      </c>
      <c r="O569" s="84" t="s">
        <v>549</v>
      </c>
      <c r="P569" s="84" t="s">
        <v>730</v>
      </c>
      <c r="Q569" s="84" t="s">
        <v>2721</v>
      </c>
      <c r="R569" s="84" t="s">
        <v>2722</v>
      </c>
      <c r="S569" s="84" t="s">
        <v>371</v>
      </c>
      <c r="T569" s="84">
        <v>1</v>
      </c>
      <c r="U569" s="90">
        <v>54926.85</v>
      </c>
      <c r="V569" s="84">
        <v>48884.9</v>
      </c>
      <c r="W569" s="84">
        <v>6041.95</v>
      </c>
      <c r="X569" s="91" t="s">
        <v>2718</v>
      </c>
      <c r="Y569" s="89">
        <f t="shared" si="40"/>
        <v>54926.85</v>
      </c>
      <c r="Z569" s="84">
        <f t="shared" si="41"/>
        <v>2019</v>
      </c>
      <c r="AA569" s="92">
        <f t="shared" si="42"/>
        <v>43525</v>
      </c>
      <c r="AB569" s="89">
        <f t="shared" si="43"/>
        <v>54926.85</v>
      </c>
      <c r="AC569" s="84" t="str">
        <f t="shared" si="44"/>
        <v>39202</v>
      </c>
    </row>
    <row r="570" spans="1:29" x14ac:dyDescent="0.15">
      <c r="A570" s="84" t="s">
        <v>713</v>
      </c>
      <c r="B570" s="84">
        <v>303709507</v>
      </c>
      <c r="C570" s="84" t="s">
        <v>463</v>
      </c>
      <c r="D570" s="84" t="s">
        <v>464</v>
      </c>
      <c r="E570" s="84" t="s">
        <v>465</v>
      </c>
      <c r="F570" s="84" t="s">
        <v>714</v>
      </c>
      <c r="G570" s="92">
        <v>43355</v>
      </c>
      <c r="H570" s="84" t="s">
        <v>467</v>
      </c>
      <c r="I570" s="84" t="s">
        <v>468</v>
      </c>
      <c r="J570" s="84" t="s">
        <v>469</v>
      </c>
      <c r="K570" s="84">
        <v>2392</v>
      </c>
      <c r="L570" s="84" t="s">
        <v>366</v>
      </c>
      <c r="M570" s="92">
        <v>43374</v>
      </c>
      <c r="N570" s="84" t="s">
        <v>715</v>
      </c>
      <c r="O570" s="84" t="s">
        <v>471</v>
      </c>
      <c r="P570" s="84" t="s">
        <v>685</v>
      </c>
      <c r="Q570" s="84" t="s">
        <v>716</v>
      </c>
      <c r="R570" s="84" t="s">
        <v>717</v>
      </c>
      <c r="S570" s="84" t="s">
        <v>371</v>
      </c>
      <c r="T570" s="84">
        <v>1</v>
      </c>
      <c r="U570" s="90">
        <v>54929.55</v>
      </c>
      <c r="V570" s="84">
        <v>31738.850000000002</v>
      </c>
      <c r="W570" s="84">
        <v>23190.7</v>
      </c>
      <c r="X570" s="91" t="s">
        <v>713</v>
      </c>
      <c r="Y570" s="89">
        <f t="shared" si="40"/>
        <v>54929.55</v>
      </c>
      <c r="Z570" s="84">
        <f t="shared" si="41"/>
        <v>2018</v>
      </c>
      <c r="AA570" s="92">
        <f t="shared" si="42"/>
        <v>43374</v>
      </c>
      <c r="AB570" s="89">
        <f t="shared" si="43"/>
        <v>54929.55</v>
      </c>
      <c r="AC570" s="84" t="str">
        <f t="shared" si="44"/>
        <v>39202</v>
      </c>
    </row>
    <row r="571" spans="1:29" x14ac:dyDescent="0.15">
      <c r="A571" s="84" t="s">
        <v>1184</v>
      </c>
      <c r="B571" s="84">
        <v>323941275</v>
      </c>
      <c r="C571" s="84" t="s">
        <v>463</v>
      </c>
      <c r="D571" s="84" t="s">
        <v>464</v>
      </c>
      <c r="E571" s="84" t="s">
        <v>465</v>
      </c>
      <c r="F571" s="84" t="s">
        <v>1185</v>
      </c>
      <c r="G571" s="92">
        <v>43691</v>
      </c>
      <c r="H571" s="84" t="s">
        <v>467</v>
      </c>
      <c r="I571" s="84" t="s">
        <v>468</v>
      </c>
      <c r="J571" s="84" t="s">
        <v>469</v>
      </c>
      <c r="K571" s="84">
        <v>2392</v>
      </c>
      <c r="L571" s="84" t="s">
        <v>366</v>
      </c>
      <c r="M571" s="92">
        <v>43709</v>
      </c>
      <c r="N571" s="84" t="s">
        <v>1186</v>
      </c>
      <c r="O571" s="84" t="s">
        <v>471</v>
      </c>
      <c r="P571" s="84" t="s">
        <v>730</v>
      </c>
      <c r="Q571" s="84" t="s">
        <v>1187</v>
      </c>
      <c r="R571" s="84" t="s">
        <v>1188</v>
      </c>
      <c r="S571" s="84" t="s">
        <v>371</v>
      </c>
      <c r="T571" s="84">
        <v>1</v>
      </c>
      <c r="U571" s="90">
        <v>55018.520000000004</v>
      </c>
      <c r="V571" s="84">
        <v>24720.66</v>
      </c>
      <c r="W571" s="84">
        <v>30297.86</v>
      </c>
      <c r="X571" s="91" t="s">
        <v>1184</v>
      </c>
      <c r="Y571" s="89">
        <f t="shared" si="40"/>
        <v>55018.520000000004</v>
      </c>
      <c r="Z571" s="84">
        <f t="shared" si="41"/>
        <v>2019</v>
      </c>
      <c r="AA571" s="92">
        <f t="shared" si="42"/>
        <v>43709</v>
      </c>
      <c r="AB571" s="89">
        <f t="shared" si="43"/>
        <v>55018.520000000004</v>
      </c>
      <c r="AC571" s="84" t="str">
        <f t="shared" si="44"/>
        <v>39202</v>
      </c>
    </row>
    <row r="572" spans="1:29" x14ac:dyDescent="0.15">
      <c r="A572" s="84" t="s">
        <v>3500</v>
      </c>
      <c r="B572" s="84">
        <v>308205801</v>
      </c>
      <c r="C572" s="84" t="s">
        <v>774</v>
      </c>
      <c r="D572" s="84" t="s">
        <v>775</v>
      </c>
      <c r="E572" s="84" t="s">
        <v>2392</v>
      </c>
      <c r="F572" s="84" t="s">
        <v>3501</v>
      </c>
      <c r="G572" s="92">
        <v>43479</v>
      </c>
      <c r="H572" s="84" t="s">
        <v>778</v>
      </c>
      <c r="I572" s="84" t="s">
        <v>2394</v>
      </c>
      <c r="J572" s="84" t="s">
        <v>780</v>
      </c>
      <c r="K572" s="84">
        <v>2392</v>
      </c>
      <c r="L572" s="84" t="s">
        <v>366</v>
      </c>
      <c r="M572" s="92">
        <v>43525</v>
      </c>
      <c r="N572" s="84" t="s">
        <v>3502</v>
      </c>
      <c r="O572" s="84" t="s">
        <v>2396</v>
      </c>
      <c r="P572" s="84" t="s">
        <v>730</v>
      </c>
      <c r="Q572" s="84" t="s">
        <v>3503</v>
      </c>
      <c r="R572" s="84" t="s">
        <v>3504</v>
      </c>
      <c r="S572" s="84" t="s">
        <v>371</v>
      </c>
      <c r="T572" s="84">
        <v>1</v>
      </c>
      <c r="U572" s="90">
        <v>55180.630000000005</v>
      </c>
      <c r="V572" s="84">
        <v>22186.73</v>
      </c>
      <c r="W572" s="84">
        <v>32993.9</v>
      </c>
      <c r="X572" s="91" t="s">
        <v>3500</v>
      </c>
      <c r="Y572" s="89">
        <f t="shared" si="40"/>
        <v>55180.630000000005</v>
      </c>
      <c r="Z572" s="84">
        <f t="shared" si="41"/>
        <v>2019</v>
      </c>
      <c r="AA572" s="92">
        <f t="shared" si="42"/>
        <v>43525</v>
      </c>
      <c r="AB572" s="89">
        <f t="shared" si="43"/>
        <v>55180.630000000005</v>
      </c>
      <c r="AC572" s="84" t="str">
        <f t="shared" si="44"/>
        <v>39202</v>
      </c>
    </row>
    <row r="573" spans="1:29" x14ac:dyDescent="0.15">
      <c r="A573" s="84" t="s">
        <v>2391</v>
      </c>
      <c r="B573" s="84">
        <v>308205755</v>
      </c>
      <c r="C573" s="84" t="s">
        <v>774</v>
      </c>
      <c r="D573" s="84" t="s">
        <v>775</v>
      </c>
      <c r="E573" s="84" t="s">
        <v>2392</v>
      </c>
      <c r="F573" s="84" t="s">
        <v>2393</v>
      </c>
      <c r="G573" s="92">
        <v>43479</v>
      </c>
      <c r="H573" s="84" t="s">
        <v>778</v>
      </c>
      <c r="I573" s="84" t="s">
        <v>2394</v>
      </c>
      <c r="J573" s="84" t="s">
        <v>780</v>
      </c>
      <c r="K573" s="84">
        <v>2392</v>
      </c>
      <c r="L573" s="84" t="s">
        <v>366</v>
      </c>
      <c r="M573" s="92">
        <v>43525</v>
      </c>
      <c r="N573" s="84" t="s">
        <v>2395</v>
      </c>
      <c r="O573" s="84" t="s">
        <v>2396</v>
      </c>
      <c r="P573" s="84" t="s">
        <v>730</v>
      </c>
      <c r="Q573" s="84" t="s">
        <v>2397</v>
      </c>
      <c r="R573" s="84" t="s">
        <v>2398</v>
      </c>
      <c r="S573" s="84" t="s">
        <v>371</v>
      </c>
      <c r="T573" s="84">
        <v>1</v>
      </c>
      <c r="U573" s="90">
        <v>55193.04</v>
      </c>
      <c r="V573" s="84">
        <v>22191.72</v>
      </c>
      <c r="W573" s="84">
        <v>33001.32</v>
      </c>
      <c r="X573" s="91" t="s">
        <v>2391</v>
      </c>
      <c r="Y573" s="89">
        <f t="shared" si="40"/>
        <v>55193.04</v>
      </c>
      <c r="Z573" s="84">
        <f t="shared" si="41"/>
        <v>2019</v>
      </c>
      <c r="AA573" s="92">
        <f t="shared" si="42"/>
        <v>43525</v>
      </c>
      <c r="AB573" s="89">
        <f t="shared" si="43"/>
        <v>55193.04</v>
      </c>
      <c r="AC573" s="84" t="str">
        <f t="shared" si="44"/>
        <v>39202</v>
      </c>
    </row>
    <row r="574" spans="1:29" x14ac:dyDescent="0.15">
      <c r="A574" s="84" t="s">
        <v>2115</v>
      </c>
      <c r="B574" s="84">
        <v>697842014</v>
      </c>
      <c r="C574" s="84" t="s">
        <v>373</v>
      </c>
      <c r="D574" s="84" t="s">
        <v>374</v>
      </c>
      <c r="E574" s="84" t="s">
        <v>1604</v>
      </c>
      <c r="F574" s="84" t="s">
        <v>2116</v>
      </c>
      <c r="G574" s="92">
        <v>44593</v>
      </c>
      <c r="H574" s="84" t="s">
        <v>377</v>
      </c>
      <c r="I574" s="84" t="s">
        <v>1606</v>
      </c>
      <c r="J574" s="84" t="s">
        <v>379</v>
      </c>
      <c r="K574" s="84">
        <v>2392</v>
      </c>
      <c r="L574" s="84" t="s">
        <v>366</v>
      </c>
      <c r="M574" s="92">
        <v>44593</v>
      </c>
      <c r="N574" s="84" t="s">
        <v>2117</v>
      </c>
      <c r="O574" s="84" t="s">
        <v>1608</v>
      </c>
      <c r="P574" s="84" t="s">
        <v>811</v>
      </c>
      <c r="Q574" s="84" t="s">
        <v>2118</v>
      </c>
      <c r="R574" s="84" t="s">
        <v>2119</v>
      </c>
      <c r="S574" s="84" t="s">
        <v>371</v>
      </c>
      <c r="T574" s="84">
        <v>1</v>
      </c>
      <c r="U574" s="90">
        <v>55207.68</v>
      </c>
      <c r="V574" s="84">
        <v>51091.5</v>
      </c>
      <c r="W574" s="84">
        <v>4116.18</v>
      </c>
      <c r="X574" s="91" t="s">
        <v>2115</v>
      </c>
      <c r="Y574" s="89">
        <f t="shared" si="40"/>
        <v>55207.68</v>
      </c>
      <c r="Z574" s="84">
        <f t="shared" si="41"/>
        <v>2022</v>
      </c>
      <c r="AA574" s="92">
        <f t="shared" si="42"/>
        <v>44593</v>
      </c>
      <c r="AB574" s="89">
        <f t="shared" si="43"/>
        <v>55207.68</v>
      </c>
      <c r="AC574" s="84" t="str">
        <f t="shared" si="44"/>
        <v>39201</v>
      </c>
    </row>
    <row r="575" spans="1:29" x14ac:dyDescent="0.15">
      <c r="A575" s="84" t="s">
        <v>833</v>
      </c>
      <c r="B575" s="84">
        <v>356607363</v>
      </c>
      <c r="C575" s="84" t="s">
        <v>834</v>
      </c>
      <c r="D575" s="84" t="s">
        <v>443</v>
      </c>
      <c r="E575" s="84" t="s">
        <v>564</v>
      </c>
      <c r="F575" s="84" t="s">
        <v>835</v>
      </c>
      <c r="G575" s="92">
        <v>44075</v>
      </c>
      <c r="H575" s="84" t="s">
        <v>836</v>
      </c>
      <c r="I575" s="84" t="s">
        <v>567</v>
      </c>
      <c r="J575" s="84" t="s">
        <v>448</v>
      </c>
      <c r="K575" s="84">
        <v>2392</v>
      </c>
      <c r="L575" s="84" t="s">
        <v>810</v>
      </c>
      <c r="M575" s="92">
        <v>44075</v>
      </c>
      <c r="O575" s="84" t="s">
        <v>569</v>
      </c>
      <c r="P575" s="84" t="s">
        <v>770</v>
      </c>
      <c r="Q575" s="84" t="s">
        <v>835</v>
      </c>
      <c r="R575" s="84" t="s">
        <v>837</v>
      </c>
      <c r="S575" s="84" t="s">
        <v>371</v>
      </c>
      <c r="T575" s="84">
        <v>4</v>
      </c>
      <c r="U575" s="90">
        <v>55215.1</v>
      </c>
      <c r="V575" s="84">
        <v>4273.3900000000003</v>
      </c>
      <c r="W575" s="84">
        <v>50941.71</v>
      </c>
      <c r="X575" s="91" t="s">
        <v>833</v>
      </c>
      <c r="Y575" s="89">
        <f t="shared" si="40"/>
        <v>55215.1</v>
      </c>
      <c r="Z575" s="84">
        <f t="shared" si="41"/>
        <v>2020</v>
      </c>
      <c r="AA575" s="92">
        <f t="shared" si="42"/>
        <v>44075</v>
      </c>
      <c r="AB575" s="89">
        <f t="shared" si="43"/>
        <v>55215.1</v>
      </c>
      <c r="AC575" s="84" t="str">
        <f t="shared" si="44"/>
        <v>39204</v>
      </c>
    </row>
    <row r="576" spans="1:29" x14ac:dyDescent="0.15">
      <c r="A576" s="84" t="s">
        <v>2696</v>
      </c>
      <c r="B576" s="84">
        <v>304805522</v>
      </c>
      <c r="C576" s="84" t="s">
        <v>463</v>
      </c>
      <c r="D576" s="84" t="s">
        <v>464</v>
      </c>
      <c r="E576" s="84" t="s">
        <v>465</v>
      </c>
      <c r="F576" s="84" t="s">
        <v>1185</v>
      </c>
      <c r="G576" s="92">
        <v>43405</v>
      </c>
      <c r="H576" s="84" t="s">
        <v>467</v>
      </c>
      <c r="I576" s="84" t="s">
        <v>468</v>
      </c>
      <c r="J576" s="84" t="s">
        <v>469</v>
      </c>
      <c r="K576" s="84">
        <v>2392</v>
      </c>
      <c r="L576" s="84" t="s">
        <v>366</v>
      </c>
      <c r="M576" s="92">
        <v>43405</v>
      </c>
      <c r="N576" s="84" t="s">
        <v>2697</v>
      </c>
      <c r="O576" s="84" t="s">
        <v>471</v>
      </c>
      <c r="P576" s="84" t="s">
        <v>685</v>
      </c>
      <c r="Q576" s="84" t="s">
        <v>2698</v>
      </c>
      <c r="R576" s="84" t="s">
        <v>2699</v>
      </c>
      <c r="S576" s="84" t="s">
        <v>371</v>
      </c>
      <c r="T576" s="84">
        <v>1</v>
      </c>
      <c r="U576" s="90">
        <v>55292.98</v>
      </c>
      <c r="V576" s="84">
        <v>31948.84</v>
      </c>
      <c r="W576" s="84">
        <v>23344.14</v>
      </c>
      <c r="X576" s="91" t="s">
        <v>2696</v>
      </c>
      <c r="Y576" s="89">
        <f t="shared" si="40"/>
        <v>55292.98</v>
      </c>
      <c r="Z576" s="84">
        <f t="shared" si="41"/>
        <v>2018</v>
      </c>
      <c r="AA576" s="92">
        <f t="shared" si="42"/>
        <v>43405</v>
      </c>
      <c r="AB576" s="89">
        <f t="shared" si="43"/>
        <v>55292.98</v>
      </c>
      <c r="AC576" s="84" t="str">
        <f t="shared" si="44"/>
        <v>39202</v>
      </c>
    </row>
    <row r="577" spans="1:29" x14ac:dyDescent="0.15">
      <c r="A577" s="84" t="s">
        <v>2714</v>
      </c>
      <c r="B577" s="84">
        <v>308205760</v>
      </c>
      <c r="C577" s="84" t="s">
        <v>399</v>
      </c>
      <c r="D577" s="84" t="s">
        <v>387</v>
      </c>
      <c r="E577" s="84" t="s">
        <v>747</v>
      </c>
      <c r="F577" s="84" t="s">
        <v>2082</v>
      </c>
      <c r="G577" s="92">
        <v>43482</v>
      </c>
      <c r="H577" s="84" t="s">
        <v>402</v>
      </c>
      <c r="I577" s="84" t="s">
        <v>748</v>
      </c>
      <c r="J577" s="84" t="s">
        <v>392</v>
      </c>
      <c r="K577" s="84">
        <v>2392</v>
      </c>
      <c r="L577" s="84" t="s">
        <v>366</v>
      </c>
      <c r="M577" s="92">
        <v>43525</v>
      </c>
      <c r="N577" s="84" t="s">
        <v>2715</v>
      </c>
      <c r="O577" s="84" t="s">
        <v>750</v>
      </c>
      <c r="P577" s="84" t="s">
        <v>730</v>
      </c>
      <c r="Q577" s="84" t="s">
        <v>2716</v>
      </c>
      <c r="R577" s="84" t="s">
        <v>2717</v>
      </c>
      <c r="S577" s="84" t="s">
        <v>371</v>
      </c>
      <c r="T577" s="84">
        <v>1</v>
      </c>
      <c r="U577" s="90">
        <v>55554.03</v>
      </c>
      <c r="V577" s="84">
        <v>20985.95</v>
      </c>
      <c r="W577" s="84">
        <v>34568.080000000002</v>
      </c>
      <c r="X577" s="91" t="s">
        <v>2714</v>
      </c>
      <c r="Y577" s="89">
        <f t="shared" si="40"/>
        <v>55554.03</v>
      </c>
      <c r="Z577" s="84">
        <f t="shared" si="41"/>
        <v>2019</v>
      </c>
      <c r="AA577" s="92">
        <f t="shared" si="42"/>
        <v>43525</v>
      </c>
      <c r="AB577" s="89">
        <f t="shared" si="43"/>
        <v>55554.03</v>
      </c>
      <c r="AC577" s="84" t="str">
        <f t="shared" si="44"/>
        <v>39202</v>
      </c>
    </row>
    <row r="578" spans="1:29" x14ac:dyDescent="0.15">
      <c r="A578" s="84" t="s">
        <v>1317</v>
      </c>
      <c r="B578" s="84">
        <v>672978023</v>
      </c>
      <c r="C578" s="84" t="s">
        <v>442</v>
      </c>
      <c r="D578" s="84" t="s">
        <v>443</v>
      </c>
      <c r="E578" s="84" t="s">
        <v>706</v>
      </c>
      <c r="F578" s="84" t="s">
        <v>1318</v>
      </c>
      <c r="G578" s="92">
        <v>44544</v>
      </c>
      <c r="H578" s="84" t="s">
        <v>446</v>
      </c>
      <c r="I578" s="84" t="s">
        <v>708</v>
      </c>
      <c r="J578" s="84" t="s">
        <v>448</v>
      </c>
      <c r="K578" s="84">
        <v>2392</v>
      </c>
      <c r="L578" s="84" t="s">
        <v>366</v>
      </c>
      <c r="M578" s="92">
        <v>44531</v>
      </c>
      <c r="N578" s="84" t="s">
        <v>1319</v>
      </c>
      <c r="O578" s="84" t="s">
        <v>710</v>
      </c>
      <c r="P578" s="84" t="s">
        <v>793</v>
      </c>
      <c r="Q578" s="84" t="s">
        <v>1320</v>
      </c>
      <c r="R578" s="84" t="s">
        <v>1321</v>
      </c>
      <c r="S578" s="84" t="s">
        <v>371</v>
      </c>
      <c r="T578" s="84">
        <v>1</v>
      </c>
      <c r="U578" s="90">
        <v>55585.15</v>
      </c>
      <c r="V578" s="84">
        <v>6915.22</v>
      </c>
      <c r="W578" s="84">
        <v>48669.93</v>
      </c>
      <c r="X578" s="91" t="s">
        <v>1317</v>
      </c>
      <c r="Y578" s="89">
        <f t="shared" ref="Y578:Y641" si="45">+U578</f>
        <v>55585.15</v>
      </c>
      <c r="Z578" s="84">
        <f t="shared" ref="Z578:Z641" si="46">+YEAR(AA578)</f>
        <v>2021</v>
      </c>
      <c r="AA578" s="92">
        <f t="shared" ref="AA578:AA641" si="47">+M578</f>
        <v>44531</v>
      </c>
      <c r="AB578" s="89">
        <f t="shared" si="43"/>
        <v>55585.15</v>
      </c>
      <c r="AC578" s="84" t="str">
        <f t="shared" si="44"/>
        <v>39202</v>
      </c>
    </row>
    <row r="579" spans="1:29" x14ac:dyDescent="0.15">
      <c r="A579" s="84" t="s">
        <v>1528</v>
      </c>
      <c r="B579" s="84">
        <v>304805575</v>
      </c>
      <c r="C579" s="84" t="s">
        <v>475</v>
      </c>
      <c r="D579" s="84" t="s">
        <v>476</v>
      </c>
      <c r="E579" s="84" t="s">
        <v>499</v>
      </c>
      <c r="F579" s="84" t="s">
        <v>1529</v>
      </c>
      <c r="G579" s="92">
        <v>43420</v>
      </c>
      <c r="H579" s="84" t="s">
        <v>478</v>
      </c>
      <c r="I579" s="84" t="s">
        <v>501</v>
      </c>
      <c r="J579" s="84" t="s">
        <v>480</v>
      </c>
      <c r="K579" s="84">
        <v>2392</v>
      </c>
      <c r="L579" s="84" t="s">
        <v>366</v>
      </c>
      <c r="M579" s="92">
        <v>43435</v>
      </c>
      <c r="N579" s="84" t="s">
        <v>1530</v>
      </c>
      <c r="O579" s="84" t="s">
        <v>502</v>
      </c>
      <c r="P579" s="84" t="s">
        <v>685</v>
      </c>
      <c r="Q579" s="84" t="s">
        <v>1531</v>
      </c>
      <c r="R579" s="84" t="s">
        <v>1532</v>
      </c>
      <c r="S579" s="84" t="s">
        <v>371</v>
      </c>
      <c r="T579" s="84">
        <v>1</v>
      </c>
      <c r="U579" s="90">
        <v>55599.020000000004</v>
      </c>
      <c r="V579" s="84">
        <v>25244.86</v>
      </c>
      <c r="W579" s="84">
        <v>30354.16</v>
      </c>
      <c r="X579" s="91" t="s">
        <v>1528</v>
      </c>
      <c r="Y579" s="89">
        <f t="shared" si="45"/>
        <v>55599.020000000004</v>
      </c>
      <c r="Z579" s="84">
        <f t="shared" si="46"/>
        <v>2018</v>
      </c>
      <c r="AA579" s="92">
        <f t="shared" si="47"/>
        <v>43435</v>
      </c>
      <c r="AB579" s="89">
        <f t="shared" ref="AB579:AB642" si="48">+Y579</f>
        <v>55599.020000000004</v>
      </c>
      <c r="AC579" s="84" t="str">
        <f t="shared" ref="AC579:AC642" si="49">LEFT(O579,5)</f>
        <v>39202</v>
      </c>
    </row>
    <row r="580" spans="1:29" x14ac:dyDescent="0.15">
      <c r="A580" s="84" t="s">
        <v>2705</v>
      </c>
      <c r="B580" s="84">
        <v>307089196</v>
      </c>
      <c r="C580" s="84" t="s">
        <v>359</v>
      </c>
      <c r="D580" s="84" t="s">
        <v>360</v>
      </c>
      <c r="E580" s="84" t="s">
        <v>361</v>
      </c>
      <c r="F580" s="84" t="s">
        <v>1185</v>
      </c>
      <c r="G580" s="92">
        <v>43455</v>
      </c>
      <c r="H580" s="84" t="s">
        <v>363</v>
      </c>
      <c r="I580" s="84" t="s">
        <v>364</v>
      </c>
      <c r="J580" s="84" t="s">
        <v>365</v>
      </c>
      <c r="K580" s="84">
        <v>2392</v>
      </c>
      <c r="L580" s="84" t="s">
        <v>366</v>
      </c>
      <c r="M580" s="92">
        <v>43435</v>
      </c>
      <c r="N580" s="84" t="s">
        <v>2706</v>
      </c>
      <c r="O580" s="84" t="s">
        <v>368</v>
      </c>
      <c r="P580" s="84" t="s">
        <v>685</v>
      </c>
      <c r="Q580" s="84" t="s">
        <v>2707</v>
      </c>
      <c r="R580" s="84" t="s">
        <v>2708</v>
      </c>
      <c r="S580" s="84" t="s">
        <v>371</v>
      </c>
      <c r="T580" s="84">
        <v>1</v>
      </c>
      <c r="U580" s="90">
        <v>55656.61</v>
      </c>
      <c r="V580" s="84">
        <v>39365.99</v>
      </c>
      <c r="W580" s="84">
        <v>16290.62</v>
      </c>
      <c r="X580" s="91" t="s">
        <v>2705</v>
      </c>
      <c r="Y580" s="89">
        <f t="shared" si="45"/>
        <v>55656.61</v>
      </c>
      <c r="Z580" s="84">
        <f t="shared" si="46"/>
        <v>2018</v>
      </c>
      <c r="AA580" s="92">
        <f t="shared" si="47"/>
        <v>43435</v>
      </c>
      <c r="AB580" s="89">
        <f t="shared" si="48"/>
        <v>55656.61</v>
      </c>
      <c r="AC580" s="84" t="str">
        <f t="shared" si="49"/>
        <v>39202</v>
      </c>
    </row>
    <row r="581" spans="1:29" x14ac:dyDescent="0.15">
      <c r="A581" s="84" t="s">
        <v>3090</v>
      </c>
      <c r="B581" s="84">
        <v>304805529</v>
      </c>
      <c r="C581" s="84" t="s">
        <v>463</v>
      </c>
      <c r="D581" s="84" t="s">
        <v>464</v>
      </c>
      <c r="E581" s="84" t="s">
        <v>465</v>
      </c>
      <c r="F581" s="84" t="s">
        <v>3091</v>
      </c>
      <c r="G581" s="92">
        <v>43398</v>
      </c>
      <c r="H581" s="84" t="s">
        <v>467</v>
      </c>
      <c r="I581" s="84" t="s">
        <v>468</v>
      </c>
      <c r="J581" s="84" t="s">
        <v>469</v>
      </c>
      <c r="K581" s="84">
        <v>2392</v>
      </c>
      <c r="L581" s="84" t="s">
        <v>366</v>
      </c>
      <c r="M581" s="92">
        <v>43405</v>
      </c>
      <c r="N581" s="84" t="s">
        <v>3092</v>
      </c>
      <c r="O581" s="84" t="s">
        <v>471</v>
      </c>
      <c r="P581" s="84" t="s">
        <v>685</v>
      </c>
      <c r="Q581" s="84" t="s">
        <v>3093</v>
      </c>
      <c r="R581" s="84" t="s">
        <v>3094</v>
      </c>
      <c r="S581" s="84" t="s">
        <v>371</v>
      </c>
      <c r="T581" s="84">
        <v>1</v>
      </c>
      <c r="U581" s="90">
        <v>55731.130000000005</v>
      </c>
      <c r="V581" s="84">
        <v>32202.010000000002</v>
      </c>
      <c r="W581" s="84">
        <v>23529.119999999999</v>
      </c>
      <c r="X581" s="91" t="s">
        <v>3090</v>
      </c>
      <c r="Y581" s="89">
        <f t="shared" si="45"/>
        <v>55731.130000000005</v>
      </c>
      <c r="Z581" s="84">
        <f t="shared" si="46"/>
        <v>2018</v>
      </c>
      <c r="AA581" s="92">
        <f t="shared" si="47"/>
        <v>43405</v>
      </c>
      <c r="AB581" s="89">
        <f t="shared" si="48"/>
        <v>55731.130000000005</v>
      </c>
      <c r="AC581" s="84" t="str">
        <f t="shared" si="49"/>
        <v>39202</v>
      </c>
    </row>
    <row r="582" spans="1:29" x14ac:dyDescent="0.15">
      <c r="A582" s="84" t="s">
        <v>2386</v>
      </c>
      <c r="B582" s="84">
        <v>304805589</v>
      </c>
      <c r="C582" s="84" t="s">
        <v>475</v>
      </c>
      <c r="D582" s="84" t="s">
        <v>476</v>
      </c>
      <c r="E582" s="84" t="s">
        <v>499</v>
      </c>
      <c r="F582" s="84" t="s">
        <v>2387</v>
      </c>
      <c r="G582" s="92">
        <v>43420</v>
      </c>
      <c r="H582" s="84" t="s">
        <v>478</v>
      </c>
      <c r="I582" s="84" t="s">
        <v>501</v>
      </c>
      <c r="J582" s="84" t="s">
        <v>480</v>
      </c>
      <c r="K582" s="84">
        <v>2392</v>
      </c>
      <c r="L582" s="84" t="s">
        <v>366</v>
      </c>
      <c r="M582" s="92">
        <v>43435</v>
      </c>
      <c r="N582" s="84" t="s">
        <v>2388</v>
      </c>
      <c r="O582" s="84" t="s">
        <v>502</v>
      </c>
      <c r="P582" s="84" t="s">
        <v>685</v>
      </c>
      <c r="Q582" s="84" t="s">
        <v>2389</v>
      </c>
      <c r="R582" s="84" t="s">
        <v>2390</v>
      </c>
      <c r="S582" s="84" t="s">
        <v>371</v>
      </c>
      <c r="T582" s="84">
        <v>1</v>
      </c>
      <c r="U582" s="90">
        <v>55758.450000000004</v>
      </c>
      <c r="V582" s="84">
        <v>25317.25</v>
      </c>
      <c r="W582" s="84">
        <v>30441.200000000001</v>
      </c>
      <c r="X582" s="91" t="s">
        <v>2386</v>
      </c>
      <c r="Y582" s="89">
        <f t="shared" si="45"/>
        <v>55758.450000000004</v>
      </c>
      <c r="Z582" s="84">
        <f t="shared" si="46"/>
        <v>2018</v>
      </c>
      <c r="AA582" s="92">
        <f t="shared" si="47"/>
        <v>43435</v>
      </c>
      <c r="AB582" s="89">
        <f t="shared" si="48"/>
        <v>55758.450000000004</v>
      </c>
      <c r="AC582" s="84" t="str">
        <f t="shared" si="49"/>
        <v>39202</v>
      </c>
    </row>
    <row r="583" spans="1:29" x14ac:dyDescent="0.15">
      <c r="A583" s="84" t="s">
        <v>2057</v>
      </c>
      <c r="B583" s="84">
        <v>494740045</v>
      </c>
      <c r="C583" s="84" t="s">
        <v>475</v>
      </c>
      <c r="D583" s="84" t="s">
        <v>476</v>
      </c>
      <c r="E583" s="84" t="s">
        <v>499</v>
      </c>
      <c r="F583" s="84" t="s">
        <v>2058</v>
      </c>
      <c r="G583" s="92">
        <v>44249</v>
      </c>
      <c r="H583" s="84" t="s">
        <v>478</v>
      </c>
      <c r="I583" s="84" t="s">
        <v>501</v>
      </c>
      <c r="J583" s="84" t="s">
        <v>480</v>
      </c>
      <c r="K583" s="84">
        <v>2392</v>
      </c>
      <c r="L583" s="84" t="s">
        <v>366</v>
      </c>
      <c r="M583" s="92">
        <v>44228</v>
      </c>
      <c r="N583" s="84" t="s">
        <v>2059</v>
      </c>
      <c r="O583" s="84" t="s">
        <v>502</v>
      </c>
      <c r="P583" s="84" t="s">
        <v>793</v>
      </c>
      <c r="Q583" s="84" t="s">
        <v>2060</v>
      </c>
      <c r="R583" s="84" t="s">
        <v>2061</v>
      </c>
      <c r="S583" s="84" t="s">
        <v>371</v>
      </c>
      <c r="T583" s="84">
        <v>1</v>
      </c>
      <c r="U583" s="90">
        <v>55939.98</v>
      </c>
      <c r="V583" s="84">
        <v>8166.09</v>
      </c>
      <c r="W583" s="84">
        <v>47773.89</v>
      </c>
      <c r="X583" s="91" t="s">
        <v>2057</v>
      </c>
      <c r="Y583" s="89">
        <f t="shared" si="45"/>
        <v>55939.98</v>
      </c>
      <c r="Z583" s="84">
        <f t="shared" si="46"/>
        <v>2021</v>
      </c>
      <c r="AA583" s="92">
        <f t="shared" si="47"/>
        <v>44228</v>
      </c>
      <c r="AB583" s="89">
        <f t="shared" si="48"/>
        <v>55939.98</v>
      </c>
      <c r="AC583" s="84" t="str">
        <f t="shared" si="49"/>
        <v>39202</v>
      </c>
    </row>
    <row r="584" spans="1:29" x14ac:dyDescent="0.15">
      <c r="A584" s="84" t="s">
        <v>1645</v>
      </c>
      <c r="B584" s="84">
        <v>408600826</v>
      </c>
      <c r="C584" s="84" t="s">
        <v>399</v>
      </c>
      <c r="D584" s="84" t="s">
        <v>387</v>
      </c>
      <c r="E584" s="84" t="s">
        <v>388</v>
      </c>
      <c r="F584" s="84" t="s">
        <v>1646</v>
      </c>
      <c r="G584" s="92">
        <v>44078</v>
      </c>
      <c r="H584" s="84" t="s">
        <v>402</v>
      </c>
      <c r="I584" s="84" t="s">
        <v>391</v>
      </c>
      <c r="J584" s="84" t="s">
        <v>392</v>
      </c>
      <c r="K584" s="84">
        <v>2392</v>
      </c>
      <c r="L584" s="84" t="s">
        <v>366</v>
      </c>
      <c r="M584" s="92">
        <v>44075</v>
      </c>
      <c r="N584" s="84" t="s">
        <v>1647</v>
      </c>
      <c r="O584" s="84" t="s">
        <v>394</v>
      </c>
      <c r="P584" s="84" t="s">
        <v>770</v>
      </c>
      <c r="Q584" s="84" t="s">
        <v>1648</v>
      </c>
      <c r="R584" s="84" t="s">
        <v>1649</v>
      </c>
      <c r="S584" s="84" t="s">
        <v>371</v>
      </c>
      <c r="T584" s="84">
        <v>1</v>
      </c>
      <c r="U584" s="90">
        <v>56021.06</v>
      </c>
      <c r="V584" s="84">
        <v>30799.850000000002</v>
      </c>
      <c r="W584" s="84">
        <v>25221.21</v>
      </c>
      <c r="X584" s="91" t="s">
        <v>1645</v>
      </c>
      <c r="Y584" s="89">
        <f t="shared" si="45"/>
        <v>56021.06</v>
      </c>
      <c r="Z584" s="84">
        <f t="shared" si="46"/>
        <v>2020</v>
      </c>
      <c r="AA584" s="92">
        <f t="shared" si="47"/>
        <v>44075</v>
      </c>
      <c r="AB584" s="89">
        <f t="shared" si="48"/>
        <v>56021.06</v>
      </c>
      <c r="AC584" s="84" t="str">
        <f t="shared" si="49"/>
        <v>39201</v>
      </c>
    </row>
    <row r="585" spans="1:29" x14ac:dyDescent="0.15">
      <c r="A585" s="84" t="s">
        <v>1337</v>
      </c>
      <c r="B585" s="84">
        <v>747963454</v>
      </c>
      <c r="C585" s="84" t="s">
        <v>422</v>
      </c>
      <c r="D585" s="84" t="s">
        <v>423</v>
      </c>
      <c r="E585" s="84" t="s">
        <v>671</v>
      </c>
      <c r="F585" s="84" t="s">
        <v>1338</v>
      </c>
      <c r="G585" s="92">
        <v>44721</v>
      </c>
      <c r="H585" s="84" t="s">
        <v>425</v>
      </c>
      <c r="I585" s="84" t="s">
        <v>672</v>
      </c>
      <c r="J585" s="84" t="s">
        <v>427</v>
      </c>
      <c r="K585" s="84">
        <v>2392</v>
      </c>
      <c r="L585" s="84" t="s">
        <v>366</v>
      </c>
      <c r="M585" s="92">
        <v>44774</v>
      </c>
      <c r="N585" s="84" t="s">
        <v>1339</v>
      </c>
      <c r="O585" s="84" t="s">
        <v>674</v>
      </c>
      <c r="P585" s="84" t="s">
        <v>811</v>
      </c>
      <c r="Q585" s="84" t="s">
        <v>1340</v>
      </c>
      <c r="R585" s="84" t="s">
        <v>1341</v>
      </c>
      <c r="S585" s="84" t="s">
        <v>371</v>
      </c>
      <c r="T585" s="84">
        <v>1</v>
      </c>
      <c r="U585" s="90">
        <v>56174.19</v>
      </c>
      <c r="V585" s="84">
        <v>2569.62</v>
      </c>
      <c r="W585" s="84">
        <v>53604.57</v>
      </c>
      <c r="X585" s="91" t="s">
        <v>1337</v>
      </c>
      <c r="Y585" s="89">
        <f t="shared" si="45"/>
        <v>56174.19</v>
      </c>
      <c r="Z585" s="84">
        <f t="shared" si="46"/>
        <v>2022</v>
      </c>
      <c r="AA585" s="92">
        <f t="shared" si="47"/>
        <v>44774</v>
      </c>
      <c r="AB585" s="89">
        <f t="shared" si="48"/>
        <v>56174.19</v>
      </c>
      <c r="AC585" s="84" t="str">
        <f t="shared" si="49"/>
        <v>39202</v>
      </c>
    </row>
    <row r="586" spans="1:29" x14ac:dyDescent="0.15">
      <c r="A586" s="84" t="s">
        <v>2810</v>
      </c>
      <c r="B586" s="84">
        <v>455790261</v>
      </c>
      <c r="C586" s="84" t="s">
        <v>422</v>
      </c>
      <c r="D586" s="84" t="s">
        <v>423</v>
      </c>
      <c r="E586" s="84" t="s">
        <v>671</v>
      </c>
      <c r="F586" s="84" t="s">
        <v>2811</v>
      </c>
      <c r="G586" s="92">
        <v>44175</v>
      </c>
      <c r="H586" s="84" t="s">
        <v>425</v>
      </c>
      <c r="I586" s="84" t="s">
        <v>672</v>
      </c>
      <c r="J586" s="84" t="s">
        <v>427</v>
      </c>
      <c r="K586" s="84">
        <v>2392</v>
      </c>
      <c r="L586" s="84" t="s">
        <v>366</v>
      </c>
      <c r="M586" s="92">
        <v>44166</v>
      </c>
      <c r="N586" s="84" t="s">
        <v>2812</v>
      </c>
      <c r="O586" s="84" t="s">
        <v>674</v>
      </c>
      <c r="P586" s="84" t="s">
        <v>770</v>
      </c>
      <c r="Q586" s="84" t="s">
        <v>2813</v>
      </c>
      <c r="R586" s="84" t="s">
        <v>2814</v>
      </c>
      <c r="S586" s="84" t="s">
        <v>371</v>
      </c>
      <c r="T586" s="84">
        <v>1</v>
      </c>
      <c r="U586" s="90">
        <v>56191.19</v>
      </c>
      <c r="V586" s="84">
        <v>13767.87</v>
      </c>
      <c r="W586" s="84">
        <v>42423.32</v>
      </c>
      <c r="X586" s="91" t="s">
        <v>2810</v>
      </c>
      <c r="Y586" s="89">
        <f t="shared" si="45"/>
        <v>56191.19</v>
      </c>
      <c r="Z586" s="84">
        <f t="shared" si="46"/>
        <v>2020</v>
      </c>
      <c r="AA586" s="92">
        <f t="shared" si="47"/>
        <v>44166</v>
      </c>
      <c r="AB586" s="89">
        <f t="shared" si="48"/>
        <v>56191.19</v>
      </c>
      <c r="AC586" s="84" t="str">
        <f t="shared" si="49"/>
        <v>39202</v>
      </c>
    </row>
    <row r="587" spans="1:29" x14ac:dyDescent="0.15">
      <c r="A587" s="84" t="s">
        <v>1995</v>
      </c>
      <c r="B587" s="84">
        <v>317527454</v>
      </c>
      <c r="C587" s="84" t="s">
        <v>475</v>
      </c>
      <c r="D587" s="84" t="s">
        <v>476</v>
      </c>
      <c r="E587" s="84" t="s">
        <v>499</v>
      </c>
      <c r="F587" s="84" t="s">
        <v>723</v>
      </c>
      <c r="G587" s="92">
        <v>43605</v>
      </c>
      <c r="H587" s="84" t="s">
        <v>478</v>
      </c>
      <c r="I587" s="84" t="s">
        <v>501</v>
      </c>
      <c r="J587" s="84" t="s">
        <v>480</v>
      </c>
      <c r="K587" s="84">
        <v>2392</v>
      </c>
      <c r="L587" s="84" t="s">
        <v>366</v>
      </c>
      <c r="M587" s="92">
        <v>43586</v>
      </c>
      <c r="N587" s="84" t="s">
        <v>1996</v>
      </c>
      <c r="O587" s="84" t="s">
        <v>502</v>
      </c>
      <c r="P587" s="84" t="s">
        <v>730</v>
      </c>
      <c r="Q587" s="84" t="s">
        <v>1997</v>
      </c>
      <c r="R587" s="84" t="s">
        <v>1998</v>
      </c>
      <c r="S587" s="84" t="s">
        <v>371</v>
      </c>
      <c r="T587" s="84">
        <v>1</v>
      </c>
      <c r="U587" s="90">
        <v>56259.55</v>
      </c>
      <c r="V587" s="84">
        <v>20005.75</v>
      </c>
      <c r="W587" s="84">
        <v>36253.800000000003</v>
      </c>
      <c r="X587" s="91" t="s">
        <v>1995</v>
      </c>
      <c r="Y587" s="89">
        <f t="shared" si="45"/>
        <v>56259.55</v>
      </c>
      <c r="Z587" s="84">
        <f t="shared" si="46"/>
        <v>2019</v>
      </c>
      <c r="AA587" s="92">
        <f t="shared" si="47"/>
        <v>43586</v>
      </c>
      <c r="AB587" s="89">
        <f t="shared" si="48"/>
        <v>56259.55</v>
      </c>
      <c r="AC587" s="84" t="str">
        <f t="shared" si="49"/>
        <v>39202</v>
      </c>
    </row>
    <row r="588" spans="1:29" x14ac:dyDescent="0.15">
      <c r="A588" s="84" t="s">
        <v>2425</v>
      </c>
      <c r="B588" s="84">
        <v>337153923</v>
      </c>
      <c r="C588" s="84" t="s">
        <v>410</v>
      </c>
      <c r="D588" s="84" t="s">
        <v>411</v>
      </c>
      <c r="E588" s="84" t="s">
        <v>689</v>
      </c>
      <c r="F588" s="84" t="s">
        <v>723</v>
      </c>
      <c r="G588" s="92">
        <v>43836</v>
      </c>
      <c r="H588" s="84" t="s">
        <v>413</v>
      </c>
      <c r="I588" s="84" t="s">
        <v>691</v>
      </c>
      <c r="J588" s="84" t="s">
        <v>415</v>
      </c>
      <c r="K588" s="84">
        <v>2392</v>
      </c>
      <c r="L588" s="84" t="s">
        <v>366</v>
      </c>
      <c r="M588" s="92">
        <v>43831</v>
      </c>
      <c r="N588" s="84" t="s">
        <v>2425</v>
      </c>
      <c r="O588" s="84" t="s">
        <v>693</v>
      </c>
      <c r="P588" s="84" t="s">
        <v>770</v>
      </c>
      <c r="Q588" s="84" t="s">
        <v>2426</v>
      </c>
      <c r="R588" s="84" t="s">
        <v>2427</v>
      </c>
      <c r="S588" s="84" t="s">
        <v>371</v>
      </c>
      <c r="T588" s="84">
        <v>1</v>
      </c>
      <c r="U588" s="90">
        <v>56395.07</v>
      </c>
      <c r="V588" s="84">
        <v>17308.599999999999</v>
      </c>
      <c r="W588" s="84">
        <v>39086.47</v>
      </c>
      <c r="X588" s="91" t="s">
        <v>2425</v>
      </c>
      <c r="Y588" s="89">
        <f t="shared" si="45"/>
        <v>56395.07</v>
      </c>
      <c r="Z588" s="84">
        <f t="shared" si="46"/>
        <v>2020</v>
      </c>
      <c r="AA588" s="92">
        <f t="shared" si="47"/>
        <v>43831</v>
      </c>
      <c r="AB588" s="89">
        <f t="shared" si="48"/>
        <v>56395.07</v>
      </c>
      <c r="AC588" s="84" t="str">
        <f t="shared" si="49"/>
        <v>39202</v>
      </c>
    </row>
    <row r="589" spans="1:29" x14ac:dyDescent="0.15">
      <c r="A589" s="84" t="s">
        <v>3228</v>
      </c>
      <c r="B589" s="84">
        <v>697841999</v>
      </c>
      <c r="C589" s="84" t="s">
        <v>463</v>
      </c>
      <c r="D589" s="84" t="s">
        <v>464</v>
      </c>
      <c r="E589" s="84" t="s">
        <v>584</v>
      </c>
      <c r="F589" s="84" t="s">
        <v>3229</v>
      </c>
      <c r="G589" s="92">
        <v>44615</v>
      </c>
      <c r="H589" s="84" t="s">
        <v>467</v>
      </c>
      <c r="I589" s="84" t="s">
        <v>585</v>
      </c>
      <c r="J589" s="84" t="s">
        <v>469</v>
      </c>
      <c r="K589" s="84">
        <v>2392</v>
      </c>
      <c r="L589" s="84" t="s">
        <v>366</v>
      </c>
      <c r="M589" s="92">
        <v>44621</v>
      </c>
      <c r="N589" s="84" t="s">
        <v>3230</v>
      </c>
      <c r="O589" s="84" t="s">
        <v>587</v>
      </c>
      <c r="P589" s="84" t="s">
        <v>811</v>
      </c>
      <c r="Q589" s="84" t="s">
        <v>3231</v>
      </c>
      <c r="R589" s="84" t="s">
        <v>3232</v>
      </c>
      <c r="S589" s="84" t="s">
        <v>371</v>
      </c>
      <c r="T589" s="84">
        <v>1</v>
      </c>
      <c r="U589" s="90">
        <v>56470.340000000004</v>
      </c>
      <c r="V589" s="84">
        <v>2743.39</v>
      </c>
      <c r="W589" s="84">
        <v>53726.950000000004</v>
      </c>
      <c r="X589" s="91" t="s">
        <v>3228</v>
      </c>
      <c r="Y589" s="89">
        <f t="shared" si="45"/>
        <v>56470.340000000004</v>
      </c>
      <c r="Z589" s="84">
        <f t="shared" si="46"/>
        <v>2022</v>
      </c>
      <c r="AA589" s="92">
        <f t="shared" si="47"/>
        <v>44621</v>
      </c>
      <c r="AB589" s="89">
        <f t="shared" si="48"/>
        <v>56470.340000000004</v>
      </c>
      <c r="AC589" s="84" t="str">
        <f t="shared" si="49"/>
        <v>39201</v>
      </c>
    </row>
    <row r="590" spans="1:29" x14ac:dyDescent="0.15">
      <c r="A590" s="84" t="s">
        <v>2746</v>
      </c>
      <c r="B590" s="84">
        <v>317527459</v>
      </c>
      <c r="C590" s="84" t="s">
        <v>475</v>
      </c>
      <c r="D590" s="84" t="s">
        <v>476</v>
      </c>
      <c r="E590" s="84" t="s">
        <v>499</v>
      </c>
      <c r="F590" s="84" t="s">
        <v>723</v>
      </c>
      <c r="G590" s="92">
        <v>43605</v>
      </c>
      <c r="H590" s="84" t="s">
        <v>478</v>
      </c>
      <c r="I590" s="84" t="s">
        <v>501</v>
      </c>
      <c r="J590" s="84" t="s">
        <v>480</v>
      </c>
      <c r="K590" s="84">
        <v>2392</v>
      </c>
      <c r="L590" s="84" t="s">
        <v>366</v>
      </c>
      <c r="M590" s="92">
        <v>43586</v>
      </c>
      <c r="N590" s="84" t="s">
        <v>2747</v>
      </c>
      <c r="O590" s="84" t="s">
        <v>502</v>
      </c>
      <c r="P590" s="84" t="s">
        <v>730</v>
      </c>
      <c r="Q590" s="84" t="s">
        <v>2748</v>
      </c>
      <c r="R590" s="84" t="s">
        <v>2749</v>
      </c>
      <c r="S590" s="84" t="s">
        <v>371</v>
      </c>
      <c r="T590" s="84">
        <v>1</v>
      </c>
      <c r="U590" s="90">
        <v>56575.71</v>
      </c>
      <c r="V590" s="84">
        <v>20118.170000000002</v>
      </c>
      <c r="W590" s="84">
        <v>36457.54</v>
      </c>
      <c r="X590" s="91" t="s">
        <v>2746</v>
      </c>
      <c r="Y590" s="89">
        <f t="shared" si="45"/>
        <v>56575.71</v>
      </c>
      <c r="Z590" s="84">
        <f t="shared" si="46"/>
        <v>2019</v>
      </c>
      <c r="AA590" s="92">
        <f t="shared" si="47"/>
        <v>43586</v>
      </c>
      <c r="AB590" s="89">
        <f t="shared" si="48"/>
        <v>56575.71</v>
      </c>
      <c r="AC590" s="84" t="str">
        <f t="shared" si="49"/>
        <v>39202</v>
      </c>
    </row>
    <row r="591" spans="1:29" x14ac:dyDescent="0.15">
      <c r="A591" s="84" t="s">
        <v>1270</v>
      </c>
      <c r="B591" s="84">
        <v>342598867</v>
      </c>
      <c r="C591" s="84" t="s">
        <v>410</v>
      </c>
      <c r="D591" s="84" t="s">
        <v>411</v>
      </c>
      <c r="E591" s="84" t="s">
        <v>689</v>
      </c>
      <c r="F591" s="84" t="s">
        <v>1271</v>
      </c>
      <c r="G591" s="92">
        <v>43819</v>
      </c>
      <c r="H591" s="84" t="s">
        <v>413</v>
      </c>
      <c r="I591" s="84" t="s">
        <v>691</v>
      </c>
      <c r="J591" s="84" t="s">
        <v>415</v>
      </c>
      <c r="K591" s="84">
        <v>2392</v>
      </c>
      <c r="L591" s="84" t="s">
        <v>366</v>
      </c>
      <c r="M591" s="92">
        <v>43800</v>
      </c>
      <c r="N591" s="84" t="s">
        <v>1272</v>
      </c>
      <c r="O591" s="84" t="s">
        <v>693</v>
      </c>
      <c r="P591" s="84" t="s">
        <v>730</v>
      </c>
      <c r="Q591" s="84" t="s">
        <v>1271</v>
      </c>
      <c r="R591" s="84" t="s">
        <v>1273</v>
      </c>
      <c r="S591" s="84" t="s">
        <v>371</v>
      </c>
      <c r="T591" s="84">
        <v>1</v>
      </c>
      <c r="U591" s="90">
        <v>56703.78</v>
      </c>
      <c r="V591" s="84">
        <v>25432.34</v>
      </c>
      <c r="W591" s="84">
        <v>31271.440000000002</v>
      </c>
      <c r="X591" s="91" t="s">
        <v>1270</v>
      </c>
      <c r="Y591" s="89">
        <f t="shared" si="45"/>
        <v>56703.78</v>
      </c>
      <c r="Z591" s="84">
        <f t="shared" si="46"/>
        <v>2019</v>
      </c>
      <c r="AA591" s="92">
        <f t="shared" si="47"/>
        <v>43800</v>
      </c>
      <c r="AB591" s="89">
        <f t="shared" si="48"/>
        <v>56703.78</v>
      </c>
      <c r="AC591" s="84" t="str">
        <f t="shared" si="49"/>
        <v>39202</v>
      </c>
    </row>
    <row r="592" spans="1:29" x14ac:dyDescent="0.15">
      <c r="A592" s="84" t="s">
        <v>3635</v>
      </c>
      <c r="B592" s="84">
        <v>672978016</v>
      </c>
      <c r="C592" s="84" t="s">
        <v>442</v>
      </c>
      <c r="D592" s="84" t="s">
        <v>443</v>
      </c>
      <c r="E592" s="84" t="s">
        <v>706</v>
      </c>
      <c r="F592" s="84" t="s">
        <v>3636</v>
      </c>
      <c r="G592" s="92">
        <v>44544</v>
      </c>
      <c r="H592" s="84" t="s">
        <v>446</v>
      </c>
      <c r="I592" s="84" t="s">
        <v>708</v>
      </c>
      <c r="J592" s="84" t="s">
        <v>448</v>
      </c>
      <c r="K592" s="84">
        <v>2392</v>
      </c>
      <c r="L592" s="84" t="s">
        <v>366</v>
      </c>
      <c r="M592" s="92">
        <v>44531</v>
      </c>
      <c r="N592" s="84" t="s">
        <v>3637</v>
      </c>
      <c r="O592" s="84" t="s">
        <v>710</v>
      </c>
      <c r="P592" s="84" t="s">
        <v>793</v>
      </c>
      <c r="Q592" s="84" t="s">
        <v>3638</v>
      </c>
      <c r="R592" s="84" t="s">
        <v>3639</v>
      </c>
      <c r="S592" s="84" t="s">
        <v>371</v>
      </c>
      <c r="T592" s="84">
        <v>1</v>
      </c>
      <c r="U592" s="90">
        <v>56732.89</v>
      </c>
      <c r="V592" s="84">
        <v>7058.01</v>
      </c>
      <c r="W592" s="84">
        <v>49674.880000000005</v>
      </c>
      <c r="X592" s="91" t="s">
        <v>3635</v>
      </c>
      <c r="Y592" s="89">
        <f t="shared" si="45"/>
        <v>56732.89</v>
      </c>
      <c r="Z592" s="84">
        <f t="shared" si="46"/>
        <v>2021</v>
      </c>
      <c r="AA592" s="92">
        <f t="shared" si="47"/>
        <v>44531</v>
      </c>
      <c r="AB592" s="89">
        <f t="shared" si="48"/>
        <v>56732.89</v>
      </c>
      <c r="AC592" s="84" t="str">
        <f t="shared" si="49"/>
        <v>39202</v>
      </c>
    </row>
    <row r="593" spans="1:29" x14ac:dyDescent="0.15">
      <c r="A593" s="84" t="s">
        <v>319</v>
      </c>
      <c r="B593" s="84">
        <v>232322</v>
      </c>
      <c r="C593" s="84" t="s">
        <v>881</v>
      </c>
      <c r="D593" s="84" t="s">
        <v>882</v>
      </c>
      <c r="E593" s="84" t="s">
        <v>2934</v>
      </c>
      <c r="F593" s="84" t="s">
        <v>434</v>
      </c>
      <c r="G593" s="92">
        <v>38718</v>
      </c>
      <c r="H593" s="84" t="s">
        <v>885</v>
      </c>
      <c r="I593" s="84" t="s">
        <v>2935</v>
      </c>
      <c r="J593" s="84" t="s">
        <v>887</v>
      </c>
      <c r="K593" s="84">
        <v>2392</v>
      </c>
      <c r="L593" s="84" t="s">
        <v>366</v>
      </c>
      <c r="M593" s="92">
        <v>38930</v>
      </c>
      <c r="N593" s="84" t="s">
        <v>2936</v>
      </c>
      <c r="O593" s="84" t="s">
        <v>2937</v>
      </c>
      <c r="P593" s="84" t="s">
        <v>438</v>
      </c>
      <c r="Q593" s="84" t="s">
        <v>2938</v>
      </c>
      <c r="R593" s="84" t="s">
        <v>2939</v>
      </c>
      <c r="S593" s="84" t="s">
        <v>371</v>
      </c>
      <c r="T593" s="84">
        <v>1</v>
      </c>
      <c r="U593" s="90">
        <v>56811.3</v>
      </c>
      <c r="V593" s="84">
        <v>39343.050000000003</v>
      </c>
      <c r="W593" s="84">
        <v>17468.25</v>
      </c>
      <c r="X593" s="91" t="s">
        <v>319</v>
      </c>
      <c r="Y593" s="89">
        <f t="shared" si="45"/>
        <v>56811.3</v>
      </c>
      <c r="Z593" s="84">
        <f t="shared" si="46"/>
        <v>2006</v>
      </c>
      <c r="AA593" s="92">
        <f t="shared" si="47"/>
        <v>38930</v>
      </c>
      <c r="AB593" s="89">
        <f t="shared" si="48"/>
        <v>56811.3</v>
      </c>
      <c r="AC593" s="84" t="str">
        <f t="shared" si="49"/>
        <v>39205</v>
      </c>
    </row>
    <row r="594" spans="1:29" x14ac:dyDescent="0.15">
      <c r="A594" s="84" t="s">
        <v>2830</v>
      </c>
      <c r="B594" s="84">
        <v>364697179</v>
      </c>
      <c r="C594" s="84" t="s">
        <v>475</v>
      </c>
      <c r="D594" s="84" t="s">
        <v>476</v>
      </c>
      <c r="E594" s="84" t="s">
        <v>499</v>
      </c>
      <c r="F594" s="84" t="s">
        <v>2831</v>
      </c>
      <c r="G594" s="92">
        <v>43964</v>
      </c>
      <c r="H594" s="84" t="s">
        <v>478</v>
      </c>
      <c r="I594" s="84" t="s">
        <v>501</v>
      </c>
      <c r="J594" s="84" t="s">
        <v>480</v>
      </c>
      <c r="K594" s="84">
        <v>2392</v>
      </c>
      <c r="L594" s="84" t="s">
        <v>366</v>
      </c>
      <c r="M594" s="92">
        <v>43952</v>
      </c>
      <c r="N594" s="84" t="s">
        <v>2832</v>
      </c>
      <c r="O594" s="84" t="s">
        <v>502</v>
      </c>
      <c r="P594" s="84" t="s">
        <v>770</v>
      </c>
      <c r="Q594" s="84" t="s">
        <v>2833</v>
      </c>
      <c r="R594" s="84" t="s">
        <v>2834</v>
      </c>
      <c r="S594" s="84" t="s">
        <v>371</v>
      </c>
      <c r="T594" s="84">
        <v>1</v>
      </c>
      <c r="U594" s="90">
        <v>56821.31</v>
      </c>
      <c r="V594" s="84">
        <v>14278.460000000001</v>
      </c>
      <c r="W594" s="84">
        <v>42542.85</v>
      </c>
      <c r="X594" s="91" t="s">
        <v>2830</v>
      </c>
      <c r="Y594" s="89">
        <f t="shared" si="45"/>
        <v>56821.31</v>
      </c>
      <c r="Z594" s="84">
        <f t="shared" si="46"/>
        <v>2020</v>
      </c>
      <c r="AA594" s="92">
        <f t="shared" si="47"/>
        <v>43952</v>
      </c>
      <c r="AB594" s="89">
        <f t="shared" si="48"/>
        <v>56821.31</v>
      </c>
      <c r="AC594" s="84" t="str">
        <f t="shared" si="49"/>
        <v>39202</v>
      </c>
    </row>
    <row r="595" spans="1:29" x14ac:dyDescent="0.15">
      <c r="A595" s="84" t="s">
        <v>2363</v>
      </c>
      <c r="B595" s="84">
        <v>300612738</v>
      </c>
      <c r="C595" s="84" t="s">
        <v>475</v>
      </c>
      <c r="D595" s="84" t="s">
        <v>476</v>
      </c>
      <c r="E595" s="84" t="s">
        <v>499</v>
      </c>
      <c r="F595" s="84" t="s">
        <v>1974</v>
      </c>
      <c r="G595" s="92">
        <v>43105</v>
      </c>
      <c r="H595" s="84" t="s">
        <v>478</v>
      </c>
      <c r="I595" s="84" t="s">
        <v>501</v>
      </c>
      <c r="J595" s="84" t="s">
        <v>480</v>
      </c>
      <c r="K595" s="84">
        <v>2392</v>
      </c>
      <c r="L595" s="84" t="s">
        <v>366</v>
      </c>
      <c r="M595" s="92">
        <v>43101</v>
      </c>
      <c r="N595" s="84" t="s">
        <v>2363</v>
      </c>
      <c r="O595" s="84" t="s">
        <v>502</v>
      </c>
      <c r="P595" s="84" t="s">
        <v>685</v>
      </c>
      <c r="Q595" s="84" t="s">
        <v>2364</v>
      </c>
      <c r="R595" s="84" t="s">
        <v>2365</v>
      </c>
      <c r="S595" s="84" t="s">
        <v>371</v>
      </c>
      <c r="T595" s="84">
        <v>1</v>
      </c>
      <c r="U595" s="90">
        <v>56847.16</v>
      </c>
      <c r="V595" s="84">
        <v>25811.58</v>
      </c>
      <c r="W595" s="84">
        <v>31035.58</v>
      </c>
      <c r="X595" s="91" t="s">
        <v>2363</v>
      </c>
      <c r="Y595" s="89">
        <f t="shared" si="45"/>
        <v>56847.16</v>
      </c>
      <c r="Z595" s="84">
        <f t="shared" si="46"/>
        <v>2018</v>
      </c>
      <c r="AA595" s="92">
        <f t="shared" si="47"/>
        <v>43101</v>
      </c>
      <c r="AB595" s="89">
        <f t="shared" si="48"/>
        <v>56847.16</v>
      </c>
      <c r="AC595" s="84" t="str">
        <f t="shared" si="49"/>
        <v>39202</v>
      </c>
    </row>
    <row r="596" spans="1:29" x14ac:dyDescent="0.15">
      <c r="A596" s="84" t="s">
        <v>3087</v>
      </c>
      <c r="B596" s="84">
        <v>300612731</v>
      </c>
      <c r="C596" s="84" t="s">
        <v>475</v>
      </c>
      <c r="D596" s="84" t="s">
        <v>476</v>
      </c>
      <c r="E596" s="84" t="s">
        <v>499</v>
      </c>
      <c r="F596" s="84" t="s">
        <v>1715</v>
      </c>
      <c r="G596" s="92">
        <v>43105</v>
      </c>
      <c r="H596" s="84" t="s">
        <v>478</v>
      </c>
      <c r="I596" s="84" t="s">
        <v>501</v>
      </c>
      <c r="J596" s="84" t="s">
        <v>480</v>
      </c>
      <c r="K596" s="84">
        <v>2392</v>
      </c>
      <c r="L596" s="84" t="s">
        <v>366</v>
      </c>
      <c r="M596" s="92">
        <v>43101</v>
      </c>
      <c r="N596" s="84" t="s">
        <v>3087</v>
      </c>
      <c r="O596" s="84" t="s">
        <v>502</v>
      </c>
      <c r="P596" s="84" t="s">
        <v>685</v>
      </c>
      <c r="Q596" s="84" t="s">
        <v>3088</v>
      </c>
      <c r="R596" s="84" t="s">
        <v>3089</v>
      </c>
      <c r="S596" s="84" t="s">
        <v>371</v>
      </c>
      <c r="T596" s="84">
        <v>1</v>
      </c>
      <c r="U596" s="90">
        <v>56932.19</v>
      </c>
      <c r="V596" s="84">
        <v>25850.190000000002</v>
      </c>
      <c r="W596" s="84">
        <v>31082</v>
      </c>
      <c r="X596" s="91" t="s">
        <v>3087</v>
      </c>
      <c r="Y596" s="89">
        <f t="shared" si="45"/>
        <v>56932.19</v>
      </c>
      <c r="Z596" s="84">
        <f t="shared" si="46"/>
        <v>2018</v>
      </c>
      <c r="AA596" s="92">
        <f t="shared" si="47"/>
        <v>43101</v>
      </c>
      <c r="AB596" s="89">
        <f t="shared" si="48"/>
        <v>56932.19</v>
      </c>
      <c r="AC596" s="84" t="str">
        <f t="shared" si="49"/>
        <v>39202</v>
      </c>
    </row>
    <row r="597" spans="1:29" x14ac:dyDescent="0.15">
      <c r="A597" s="84" t="s">
        <v>1973</v>
      </c>
      <c r="B597" s="84">
        <v>302264587</v>
      </c>
      <c r="C597" s="84" t="s">
        <v>984</v>
      </c>
      <c r="D597" s="84" t="s">
        <v>476</v>
      </c>
      <c r="E597" s="84" t="s">
        <v>499</v>
      </c>
      <c r="F597" s="84" t="s">
        <v>1974</v>
      </c>
      <c r="G597" s="92">
        <v>43105</v>
      </c>
      <c r="H597" s="84" t="s">
        <v>985</v>
      </c>
      <c r="I597" s="84" t="s">
        <v>501</v>
      </c>
      <c r="J597" s="84" t="s">
        <v>480</v>
      </c>
      <c r="K597" s="84">
        <v>2392</v>
      </c>
      <c r="L597" s="84" t="s">
        <v>366</v>
      </c>
      <c r="M597" s="92">
        <v>43101</v>
      </c>
      <c r="N597" s="84" t="s">
        <v>1973</v>
      </c>
      <c r="O597" s="84" t="s">
        <v>502</v>
      </c>
      <c r="P597" s="84" t="s">
        <v>685</v>
      </c>
      <c r="Q597" s="84" t="s">
        <v>1975</v>
      </c>
      <c r="R597" s="84" t="s">
        <v>1976</v>
      </c>
      <c r="S597" s="84" t="s">
        <v>371</v>
      </c>
      <c r="T597" s="84">
        <v>1</v>
      </c>
      <c r="U597" s="90">
        <v>57059.37</v>
      </c>
      <c r="V597" s="84">
        <v>25907.940000000002</v>
      </c>
      <c r="W597" s="84">
        <v>31151.43</v>
      </c>
      <c r="X597" s="91" t="s">
        <v>1973</v>
      </c>
      <c r="Y597" s="89">
        <f t="shared" si="45"/>
        <v>57059.37</v>
      </c>
      <c r="Z597" s="84">
        <f t="shared" si="46"/>
        <v>2018</v>
      </c>
      <c r="AA597" s="92">
        <f t="shared" si="47"/>
        <v>43101</v>
      </c>
      <c r="AB597" s="89">
        <f t="shared" si="48"/>
        <v>57059.37</v>
      </c>
      <c r="AC597" s="84" t="str">
        <f t="shared" si="49"/>
        <v>39202</v>
      </c>
    </row>
    <row r="598" spans="1:29" x14ac:dyDescent="0.15">
      <c r="A598" s="84" t="s">
        <v>682</v>
      </c>
      <c r="B598" s="84">
        <v>259292599</v>
      </c>
      <c r="C598" s="84" t="s">
        <v>511</v>
      </c>
      <c r="D598" s="84" t="s">
        <v>512</v>
      </c>
      <c r="E598" s="84" t="s">
        <v>513</v>
      </c>
      <c r="F598" s="84" t="s">
        <v>683</v>
      </c>
      <c r="G598" s="92">
        <v>43102</v>
      </c>
      <c r="H598" s="84" t="s">
        <v>515</v>
      </c>
      <c r="I598" s="84" t="s">
        <v>516</v>
      </c>
      <c r="J598" s="84" t="s">
        <v>517</v>
      </c>
      <c r="K598" s="84">
        <v>2392</v>
      </c>
      <c r="L598" s="84" t="s">
        <v>366</v>
      </c>
      <c r="M598" s="92">
        <v>43101</v>
      </c>
      <c r="N598" s="84" t="s">
        <v>684</v>
      </c>
      <c r="O598" s="84" t="s">
        <v>518</v>
      </c>
      <c r="P598" s="84" t="s">
        <v>685</v>
      </c>
      <c r="Q598" s="84" t="s">
        <v>686</v>
      </c>
      <c r="R598" s="84" t="s">
        <v>687</v>
      </c>
      <c r="S598" s="84" t="s">
        <v>371</v>
      </c>
      <c r="T598" s="84">
        <v>1</v>
      </c>
      <c r="U598" s="90">
        <v>57174.76</v>
      </c>
      <c r="V598" s="84">
        <v>34759.33</v>
      </c>
      <c r="W598" s="84">
        <v>22415.43</v>
      </c>
      <c r="X598" s="91" t="s">
        <v>682</v>
      </c>
      <c r="Y598" s="89">
        <f t="shared" si="45"/>
        <v>57174.76</v>
      </c>
      <c r="Z598" s="84">
        <f t="shared" si="46"/>
        <v>2018</v>
      </c>
      <c r="AA598" s="92">
        <f t="shared" si="47"/>
        <v>43101</v>
      </c>
      <c r="AB598" s="89">
        <f t="shared" si="48"/>
        <v>57174.76</v>
      </c>
      <c r="AC598" s="84" t="str">
        <f t="shared" si="49"/>
        <v>39202</v>
      </c>
    </row>
    <row r="599" spans="1:29" x14ac:dyDescent="0.15">
      <c r="A599" s="84" t="s">
        <v>2338</v>
      </c>
      <c r="B599" s="84">
        <v>207926984</v>
      </c>
      <c r="C599" s="84" t="s">
        <v>1888</v>
      </c>
      <c r="D599" s="84" t="s">
        <v>360</v>
      </c>
      <c r="E599" s="84" t="s">
        <v>361</v>
      </c>
      <c r="F599" s="84" t="s">
        <v>2339</v>
      </c>
      <c r="G599" s="92">
        <v>43013</v>
      </c>
      <c r="H599" s="84" t="s">
        <v>1891</v>
      </c>
      <c r="I599" s="84" t="s">
        <v>364</v>
      </c>
      <c r="J599" s="84" t="s">
        <v>365</v>
      </c>
      <c r="K599" s="84">
        <v>2392</v>
      </c>
      <c r="L599" s="84" t="s">
        <v>366</v>
      </c>
      <c r="M599" s="92">
        <v>43009</v>
      </c>
      <c r="N599" s="84" t="s">
        <v>2340</v>
      </c>
      <c r="O599" s="84" t="s">
        <v>368</v>
      </c>
      <c r="P599" s="84" t="s">
        <v>663</v>
      </c>
      <c r="Q599" s="84" t="s">
        <v>2341</v>
      </c>
      <c r="R599" s="84" t="s">
        <v>2342</v>
      </c>
      <c r="S599" s="84" t="s">
        <v>371</v>
      </c>
      <c r="T599" s="84">
        <v>1</v>
      </c>
      <c r="U599" s="90">
        <v>57447.87</v>
      </c>
      <c r="V599" s="84">
        <v>45950.61</v>
      </c>
      <c r="W599" s="84">
        <v>11497.26</v>
      </c>
      <c r="X599" s="91" t="s">
        <v>2338</v>
      </c>
      <c r="Y599" s="89">
        <f t="shared" si="45"/>
        <v>57447.87</v>
      </c>
      <c r="Z599" s="84">
        <f t="shared" si="46"/>
        <v>2017</v>
      </c>
      <c r="AA599" s="92">
        <f t="shared" si="47"/>
        <v>43009</v>
      </c>
      <c r="AB599" s="89">
        <f t="shared" si="48"/>
        <v>57447.87</v>
      </c>
      <c r="AC599" s="84" t="str">
        <f t="shared" si="49"/>
        <v>39202</v>
      </c>
    </row>
    <row r="600" spans="1:29" x14ac:dyDescent="0.15">
      <c r="A600" s="84" t="s">
        <v>3601</v>
      </c>
      <c r="B600" s="84">
        <v>342598853</v>
      </c>
      <c r="C600" s="84" t="s">
        <v>881</v>
      </c>
      <c r="D600" s="84" t="s">
        <v>882</v>
      </c>
      <c r="E600" s="84" t="s">
        <v>883</v>
      </c>
      <c r="F600" s="84" t="s">
        <v>3602</v>
      </c>
      <c r="G600" s="92">
        <v>43815</v>
      </c>
      <c r="H600" s="84" t="s">
        <v>885</v>
      </c>
      <c r="I600" s="84" t="s">
        <v>886</v>
      </c>
      <c r="J600" s="84" t="s">
        <v>887</v>
      </c>
      <c r="K600" s="84">
        <v>2392</v>
      </c>
      <c r="L600" s="84" t="s">
        <v>366</v>
      </c>
      <c r="M600" s="92">
        <v>43800</v>
      </c>
      <c r="N600" s="84" t="s">
        <v>3603</v>
      </c>
      <c r="O600" s="84" t="s">
        <v>889</v>
      </c>
      <c r="P600" s="84" t="s">
        <v>730</v>
      </c>
      <c r="Q600" s="84" t="s">
        <v>3604</v>
      </c>
      <c r="R600" s="84" t="s">
        <v>3605</v>
      </c>
      <c r="S600" s="84" t="s">
        <v>371</v>
      </c>
      <c r="T600" s="84">
        <v>1</v>
      </c>
      <c r="U600" s="90">
        <v>57463.450000000004</v>
      </c>
      <c r="V600" s="84">
        <v>50818.130000000005</v>
      </c>
      <c r="W600" s="84">
        <v>6645.32</v>
      </c>
      <c r="X600" s="91" t="s">
        <v>3601</v>
      </c>
      <c r="Y600" s="89">
        <f t="shared" si="45"/>
        <v>57463.450000000004</v>
      </c>
      <c r="Z600" s="84">
        <f t="shared" si="46"/>
        <v>2019</v>
      </c>
      <c r="AA600" s="92">
        <f t="shared" si="47"/>
        <v>43800</v>
      </c>
      <c r="AB600" s="89">
        <f t="shared" si="48"/>
        <v>57463.450000000004</v>
      </c>
      <c r="AC600" s="84" t="str">
        <f t="shared" si="49"/>
        <v>39202</v>
      </c>
    </row>
    <row r="601" spans="1:29" x14ac:dyDescent="0.15">
      <c r="A601" s="84" t="s">
        <v>2004</v>
      </c>
      <c r="B601" s="84">
        <v>327347370</v>
      </c>
      <c r="C601" s="84" t="s">
        <v>399</v>
      </c>
      <c r="D601" s="84" t="s">
        <v>387</v>
      </c>
      <c r="E601" s="84" t="s">
        <v>747</v>
      </c>
      <c r="F601" s="84" t="s">
        <v>2005</v>
      </c>
      <c r="G601" s="92">
        <v>43742</v>
      </c>
      <c r="H601" s="84" t="s">
        <v>402</v>
      </c>
      <c r="I601" s="84" t="s">
        <v>748</v>
      </c>
      <c r="J601" s="84" t="s">
        <v>392</v>
      </c>
      <c r="K601" s="84">
        <v>2392</v>
      </c>
      <c r="L601" s="84" t="s">
        <v>366</v>
      </c>
      <c r="M601" s="92">
        <v>43739</v>
      </c>
      <c r="N601" s="84" t="s">
        <v>2006</v>
      </c>
      <c r="O601" s="84" t="s">
        <v>750</v>
      </c>
      <c r="P601" s="84" t="s">
        <v>730</v>
      </c>
      <c r="Q601" s="84" t="s">
        <v>2005</v>
      </c>
      <c r="R601" s="84" t="s">
        <v>2007</v>
      </c>
      <c r="S601" s="84" t="s">
        <v>371</v>
      </c>
      <c r="T601" s="84">
        <v>1</v>
      </c>
      <c r="U601" s="90">
        <v>57480.57</v>
      </c>
      <c r="V601" s="84">
        <v>21713.72</v>
      </c>
      <c r="W601" s="84">
        <v>35766.85</v>
      </c>
      <c r="X601" s="91" t="s">
        <v>2004</v>
      </c>
      <c r="Y601" s="89">
        <f t="shared" si="45"/>
        <v>57480.57</v>
      </c>
      <c r="Z601" s="84">
        <f t="shared" si="46"/>
        <v>2019</v>
      </c>
      <c r="AA601" s="92">
        <f t="shared" si="47"/>
        <v>43739</v>
      </c>
      <c r="AB601" s="89">
        <f t="shared" si="48"/>
        <v>57480.57</v>
      </c>
      <c r="AC601" s="84" t="str">
        <f t="shared" si="49"/>
        <v>39202</v>
      </c>
    </row>
    <row r="602" spans="1:29" x14ac:dyDescent="0.15">
      <c r="A602" s="84" t="s">
        <v>3625</v>
      </c>
      <c r="B602" s="84">
        <v>421309692</v>
      </c>
      <c r="C602" s="84" t="s">
        <v>422</v>
      </c>
      <c r="D602" s="84" t="s">
        <v>423</v>
      </c>
      <c r="E602" s="84" t="s">
        <v>424</v>
      </c>
      <c r="F602" s="84" t="s">
        <v>3626</v>
      </c>
      <c r="G602" s="92">
        <v>44074</v>
      </c>
      <c r="H602" s="84" t="s">
        <v>425</v>
      </c>
      <c r="I602" s="84" t="s">
        <v>426</v>
      </c>
      <c r="J602" s="84" t="s">
        <v>427</v>
      </c>
      <c r="K602" s="84">
        <v>2392</v>
      </c>
      <c r="L602" s="84" t="s">
        <v>366</v>
      </c>
      <c r="M602" s="92">
        <v>44044</v>
      </c>
      <c r="N602" s="84" t="s">
        <v>3627</v>
      </c>
      <c r="O602" s="84" t="s">
        <v>429</v>
      </c>
      <c r="P602" s="84" t="s">
        <v>770</v>
      </c>
      <c r="Q602" s="84" t="s">
        <v>3628</v>
      </c>
      <c r="R602" s="84" t="s">
        <v>3629</v>
      </c>
      <c r="S602" s="84" t="s">
        <v>371</v>
      </c>
      <c r="T602" s="84">
        <v>1</v>
      </c>
      <c r="U602" s="90">
        <v>57527.61</v>
      </c>
      <c r="V602" s="84">
        <v>4718.93</v>
      </c>
      <c r="W602" s="84">
        <v>52808.68</v>
      </c>
      <c r="X602" s="91" t="s">
        <v>3625</v>
      </c>
      <c r="Y602" s="89">
        <f t="shared" si="45"/>
        <v>57527.61</v>
      </c>
      <c r="Z602" s="84">
        <f t="shared" si="46"/>
        <v>2020</v>
      </c>
      <c r="AA602" s="92">
        <f t="shared" si="47"/>
        <v>44044</v>
      </c>
      <c r="AB602" s="89">
        <f t="shared" si="48"/>
        <v>57527.61</v>
      </c>
      <c r="AC602" s="84" t="str">
        <f t="shared" si="49"/>
        <v>39204</v>
      </c>
    </row>
    <row r="603" spans="1:29" x14ac:dyDescent="0.15">
      <c r="A603" s="84" t="s">
        <v>3584</v>
      </c>
      <c r="B603" s="84">
        <v>494740040</v>
      </c>
      <c r="C603" s="84" t="s">
        <v>442</v>
      </c>
      <c r="D603" s="84" t="s">
        <v>443</v>
      </c>
      <c r="E603" s="84" t="s">
        <v>706</v>
      </c>
      <c r="F603" s="84" t="s">
        <v>3585</v>
      </c>
      <c r="G603" s="92">
        <v>44249</v>
      </c>
      <c r="H603" s="84" t="s">
        <v>446</v>
      </c>
      <c r="I603" s="84" t="s">
        <v>708</v>
      </c>
      <c r="J603" s="84" t="s">
        <v>448</v>
      </c>
      <c r="K603" s="84">
        <v>2392</v>
      </c>
      <c r="L603" s="84" t="s">
        <v>366</v>
      </c>
      <c r="M603" s="92">
        <v>44228</v>
      </c>
      <c r="N603" s="84" t="s">
        <v>3586</v>
      </c>
      <c r="O603" s="84" t="s">
        <v>710</v>
      </c>
      <c r="P603" s="84" t="s">
        <v>793</v>
      </c>
      <c r="Q603" s="84" t="s">
        <v>3587</v>
      </c>
      <c r="R603" s="84" t="s">
        <v>3588</v>
      </c>
      <c r="S603" s="84" t="s">
        <v>371</v>
      </c>
      <c r="T603" s="84">
        <v>1</v>
      </c>
      <c r="U603" s="90">
        <v>57637.91</v>
      </c>
      <c r="V603" s="84">
        <v>7170.6</v>
      </c>
      <c r="W603" s="84">
        <v>50467.31</v>
      </c>
      <c r="X603" s="91" t="s">
        <v>3584</v>
      </c>
      <c r="Y603" s="89">
        <f t="shared" si="45"/>
        <v>57637.91</v>
      </c>
      <c r="Z603" s="84">
        <f t="shared" si="46"/>
        <v>2021</v>
      </c>
      <c r="AA603" s="92">
        <f t="shared" si="47"/>
        <v>44228</v>
      </c>
      <c r="AB603" s="89">
        <f t="shared" si="48"/>
        <v>57637.91</v>
      </c>
      <c r="AC603" s="84" t="str">
        <f t="shared" si="49"/>
        <v>39202</v>
      </c>
    </row>
    <row r="604" spans="1:29" x14ac:dyDescent="0.15">
      <c r="A604" s="84" t="s">
        <v>1322</v>
      </c>
      <c r="B604" s="84">
        <v>737044980</v>
      </c>
      <c r="C604" s="84" t="s">
        <v>881</v>
      </c>
      <c r="D604" s="84" t="s">
        <v>882</v>
      </c>
      <c r="E604" s="84" t="s">
        <v>883</v>
      </c>
      <c r="F604" s="84" t="s">
        <v>884</v>
      </c>
      <c r="G604" s="92">
        <v>44582</v>
      </c>
      <c r="H604" s="84" t="s">
        <v>885</v>
      </c>
      <c r="I604" s="84" t="s">
        <v>886</v>
      </c>
      <c r="J604" s="84" t="s">
        <v>887</v>
      </c>
      <c r="K604" s="84">
        <v>2392</v>
      </c>
      <c r="L604" s="84" t="s">
        <v>366</v>
      </c>
      <c r="M604" s="92">
        <v>44562</v>
      </c>
      <c r="N604" s="84" t="s">
        <v>1323</v>
      </c>
      <c r="O604" s="84" t="s">
        <v>889</v>
      </c>
      <c r="P604" s="84" t="s">
        <v>811</v>
      </c>
      <c r="Q604" s="84" t="s">
        <v>1324</v>
      </c>
      <c r="R604" s="84" t="s">
        <v>1325</v>
      </c>
      <c r="S604" s="84" t="s">
        <v>371</v>
      </c>
      <c r="T604" s="84">
        <v>1</v>
      </c>
      <c r="U604" s="90">
        <v>57708.1</v>
      </c>
      <c r="V604" s="84">
        <v>3594.92</v>
      </c>
      <c r="W604" s="84">
        <v>54113.18</v>
      </c>
      <c r="X604" s="91" t="s">
        <v>1322</v>
      </c>
      <c r="Y604" s="89">
        <f t="shared" si="45"/>
        <v>57708.1</v>
      </c>
      <c r="Z604" s="84">
        <f t="shared" si="46"/>
        <v>2022</v>
      </c>
      <c r="AA604" s="92">
        <f t="shared" si="47"/>
        <v>44562</v>
      </c>
      <c r="AB604" s="89">
        <f t="shared" si="48"/>
        <v>57708.1</v>
      </c>
      <c r="AC604" s="84" t="str">
        <f t="shared" si="49"/>
        <v>39202</v>
      </c>
    </row>
    <row r="605" spans="1:29" x14ac:dyDescent="0.15">
      <c r="A605" s="84" t="s">
        <v>3190</v>
      </c>
      <c r="B605" s="84">
        <v>574814165</v>
      </c>
      <c r="C605" s="84" t="s">
        <v>623</v>
      </c>
      <c r="D605" s="84" t="s">
        <v>624</v>
      </c>
      <c r="E605" s="84" t="s">
        <v>625</v>
      </c>
      <c r="F605" s="84" t="s">
        <v>3191</v>
      </c>
      <c r="G605" s="92">
        <v>44412</v>
      </c>
      <c r="H605" s="84" t="s">
        <v>627</v>
      </c>
      <c r="I605" s="84" t="s">
        <v>628</v>
      </c>
      <c r="J605" s="84" t="s">
        <v>629</v>
      </c>
      <c r="K605" s="84">
        <v>2392</v>
      </c>
      <c r="L605" s="84" t="s">
        <v>366</v>
      </c>
      <c r="M605" s="92">
        <v>44409</v>
      </c>
      <c r="N605" s="84" t="s">
        <v>3192</v>
      </c>
      <c r="O605" s="84" t="s">
        <v>631</v>
      </c>
      <c r="P605" s="84" t="s">
        <v>793</v>
      </c>
      <c r="Q605" s="84" t="s">
        <v>3193</v>
      </c>
      <c r="R605" s="84" t="s">
        <v>3194</v>
      </c>
      <c r="S605" s="84" t="s">
        <v>371</v>
      </c>
      <c r="T605" s="84">
        <v>1</v>
      </c>
      <c r="U605" s="90">
        <v>57876.75</v>
      </c>
      <c r="V605" s="84">
        <v>7208.79</v>
      </c>
      <c r="W605" s="84">
        <v>50667.96</v>
      </c>
      <c r="X605" s="91" t="s">
        <v>3190</v>
      </c>
      <c r="Y605" s="89">
        <f t="shared" si="45"/>
        <v>57876.75</v>
      </c>
      <c r="Z605" s="84">
        <f t="shared" si="46"/>
        <v>2021</v>
      </c>
      <c r="AA605" s="92">
        <f t="shared" si="47"/>
        <v>44409</v>
      </c>
      <c r="AB605" s="89">
        <f t="shared" si="48"/>
        <v>57876.75</v>
      </c>
      <c r="AC605" s="84" t="str">
        <f t="shared" si="49"/>
        <v>39202</v>
      </c>
    </row>
    <row r="606" spans="1:29" x14ac:dyDescent="0.15">
      <c r="A606" s="84" t="s">
        <v>2120</v>
      </c>
      <c r="B606" s="84">
        <v>718244183</v>
      </c>
      <c r="C606" s="84" t="s">
        <v>463</v>
      </c>
      <c r="D606" s="84" t="s">
        <v>464</v>
      </c>
      <c r="E606" s="84" t="s">
        <v>465</v>
      </c>
      <c r="F606" s="84" t="s">
        <v>2121</v>
      </c>
      <c r="G606" s="92">
        <v>44615</v>
      </c>
      <c r="H606" s="84" t="s">
        <v>467</v>
      </c>
      <c r="I606" s="84" t="s">
        <v>468</v>
      </c>
      <c r="J606" s="84" t="s">
        <v>469</v>
      </c>
      <c r="K606" s="84">
        <v>2392</v>
      </c>
      <c r="L606" s="84" t="s">
        <v>366</v>
      </c>
      <c r="M606" s="92">
        <v>44805</v>
      </c>
      <c r="N606" s="84" t="s">
        <v>2122</v>
      </c>
      <c r="O606" s="84" t="s">
        <v>471</v>
      </c>
      <c r="P606" s="84" t="s">
        <v>811</v>
      </c>
      <c r="Q606" s="84" t="s">
        <v>2121</v>
      </c>
      <c r="R606" s="84" t="s">
        <v>2123</v>
      </c>
      <c r="S606" s="84" t="s">
        <v>371</v>
      </c>
      <c r="T606" s="84">
        <v>1</v>
      </c>
      <c r="U606" s="90">
        <v>57879.57</v>
      </c>
      <c r="V606" s="84">
        <v>2809.78</v>
      </c>
      <c r="W606" s="84">
        <v>55069.79</v>
      </c>
      <c r="X606" s="91" t="s">
        <v>2120</v>
      </c>
      <c r="Y606" s="89">
        <f t="shared" si="45"/>
        <v>57879.57</v>
      </c>
      <c r="Z606" s="84">
        <f t="shared" si="46"/>
        <v>2022</v>
      </c>
      <c r="AA606" s="92">
        <f t="shared" si="47"/>
        <v>44805</v>
      </c>
      <c r="AB606" s="89">
        <f t="shared" si="48"/>
        <v>57879.57</v>
      </c>
      <c r="AC606" s="84" t="str">
        <f t="shared" si="49"/>
        <v>39202</v>
      </c>
    </row>
    <row r="607" spans="1:29" x14ac:dyDescent="0.15">
      <c r="A607" s="84" t="s">
        <v>1304</v>
      </c>
      <c r="B607" s="84">
        <v>718244180</v>
      </c>
      <c r="C607" s="84" t="s">
        <v>442</v>
      </c>
      <c r="D607" s="84" t="s">
        <v>443</v>
      </c>
      <c r="E607" s="84" t="s">
        <v>706</v>
      </c>
      <c r="F607" s="84" t="s">
        <v>1305</v>
      </c>
      <c r="G607" s="92">
        <v>44589</v>
      </c>
      <c r="H607" s="84" t="s">
        <v>446</v>
      </c>
      <c r="I607" s="84" t="s">
        <v>708</v>
      </c>
      <c r="J607" s="84" t="s">
        <v>448</v>
      </c>
      <c r="K607" s="84">
        <v>2392</v>
      </c>
      <c r="L607" s="84" t="s">
        <v>366</v>
      </c>
      <c r="M607" s="92">
        <v>44805</v>
      </c>
      <c r="N607" s="84" t="s">
        <v>1306</v>
      </c>
      <c r="O607" s="84" t="s">
        <v>710</v>
      </c>
      <c r="P607" s="84" t="s">
        <v>811</v>
      </c>
      <c r="Q607" s="84" t="s">
        <v>1307</v>
      </c>
      <c r="R607" s="84" t="s">
        <v>1308</v>
      </c>
      <c r="S607" s="84" t="s">
        <v>371</v>
      </c>
      <c r="T607" s="84">
        <v>1</v>
      </c>
      <c r="U607" s="90">
        <v>58086.85</v>
      </c>
      <c r="V607" s="84">
        <v>2519.96</v>
      </c>
      <c r="W607" s="84">
        <v>55566.89</v>
      </c>
      <c r="X607" s="91" t="s">
        <v>1304</v>
      </c>
      <c r="Y607" s="89">
        <f t="shared" si="45"/>
        <v>58086.85</v>
      </c>
      <c r="Z607" s="84">
        <f t="shared" si="46"/>
        <v>2022</v>
      </c>
      <c r="AA607" s="92">
        <f t="shared" si="47"/>
        <v>44805</v>
      </c>
      <c r="AB607" s="89">
        <f t="shared" si="48"/>
        <v>58086.85</v>
      </c>
      <c r="AC607" s="84" t="str">
        <f t="shared" si="49"/>
        <v>39202</v>
      </c>
    </row>
    <row r="608" spans="1:29" x14ac:dyDescent="0.15">
      <c r="A608" s="84" t="s">
        <v>2857</v>
      </c>
      <c r="B608" s="84">
        <v>574814155</v>
      </c>
      <c r="C608" s="84" t="s">
        <v>623</v>
      </c>
      <c r="D608" s="84" t="s">
        <v>624</v>
      </c>
      <c r="E608" s="84" t="s">
        <v>625</v>
      </c>
      <c r="F608" s="84" t="s">
        <v>1083</v>
      </c>
      <c r="G608" s="92">
        <v>44412</v>
      </c>
      <c r="H608" s="84" t="s">
        <v>627</v>
      </c>
      <c r="I608" s="84" t="s">
        <v>628</v>
      </c>
      <c r="J608" s="84" t="s">
        <v>629</v>
      </c>
      <c r="K608" s="84">
        <v>2392</v>
      </c>
      <c r="L608" s="84" t="s">
        <v>366</v>
      </c>
      <c r="M608" s="92">
        <v>44409</v>
      </c>
      <c r="N608" s="84" t="s">
        <v>2858</v>
      </c>
      <c r="O608" s="84" t="s">
        <v>631</v>
      </c>
      <c r="P608" s="84" t="s">
        <v>793</v>
      </c>
      <c r="Q608" s="84" t="s">
        <v>2859</v>
      </c>
      <c r="R608" s="84" t="s">
        <v>2860</v>
      </c>
      <c r="S608" s="84" t="s">
        <v>371</v>
      </c>
      <c r="T608" s="84">
        <v>1</v>
      </c>
      <c r="U608" s="90">
        <v>58261.66</v>
      </c>
      <c r="V608" s="84">
        <v>7256.7300000000005</v>
      </c>
      <c r="W608" s="84">
        <v>51004.93</v>
      </c>
      <c r="X608" s="91" t="s">
        <v>2857</v>
      </c>
      <c r="Y608" s="89">
        <f t="shared" si="45"/>
        <v>58261.66</v>
      </c>
      <c r="Z608" s="84">
        <f t="shared" si="46"/>
        <v>2021</v>
      </c>
      <c r="AA608" s="92">
        <f t="shared" si="47"/>
        <v>44409</v>
      </c>
      <c r="AB608" s="89">
        <f t="shared" si="48"/>
        <v>58261.66</v>
      </c>
      <c r="AC608" s="84" t="str">
        <f t="shared" si="49"/>
        <v>39202</v>
      </c>
    </row>
    <row r="609" spans="1:29" x14ac:dyDescent="0.15">
      <c r="A609" s="84" t="s">
        <v>3166</v>
      </c>
      <c r="B609" s="84">
        <v>327347409</v>
      </c>
      <c r="C609" s="84" t="s">
        <v>774</v>
      </c>
      <c r="D609" s="84" t="s">
        <v>775</v>
      </c>
      <c r="E609" s="84" t="s">
        <v>2392</v>
      </c>
      <c r="F609" s="84" t="s">
        <v>3167</v>
      </c>
      <c r="G609" s="92">
        <v>43760</v>
      </c>
      <c r="H609" s="84" t="s">
        <v>778</v>
      </c>
      <c r="I609" s="84" t="s">
        <v>2394</v>
      </c>
      <c r="J609" s="84" t="s">
        <v>780</v>
      </c>
      <c r="K609" s="84">
        <v>2392</v>
      </c>
      <c r="L609" s="84" t="s">
        <v>366</v>
      </c>
      <c r="M609" s="92">
        <v>43800</v>
      </c>
      <c r="N609" s="84" t="s">
        <v>3168</v>
      </c>
      <c r="O609" s="84" t="s">
        <v>2396</v>
      </c>
      <c r="P609" s="84" t="s">
        <v>730</v>
      </c>
      <c r="Q609" s="84" t="s">
        <v>3169</v>
      </c>
      <c r="R609" s="84" t="s">
        <v>3170</v>
      </c>
      <c r="S609" s="84" t="s">
        <v>371</v>
      </c>
      <c r="T609" s="84">
        <v>1</v>
      </c>
      <c r="U609" s="90">
        <v>58276.1</v>
      </c>
      <c r="V609" s="84">
        <v>23431.34</v>
      </c>
      <c r="W609" s="84">
        <v>34844.76</v>
      </c>
      <c r="X609" s="91" t="s">
        <v>3166</v>
      </c>
      <c r="Y609" s="89">
        <f t="shared" si="45"/>
        <v>58276.1</v>
      </c>
      <c r="Z609" s="84">
        <f t="shared" si="46"/>
        <v>2019</v>
      </c>
      <c r="AA609" s="92">
        <f t="shared" si="47"/>
        <v>43800</v>
      </c>
      <c r="AB609" s="89">
        <f t="shared" si="48"/>
        <v>58276.1</v>
      </c>
      <c r="AC609" s="84" t="str">
        <f t="shared" si="49"/>
        <v>39202</v>
      </c>
    </row>
    <row r="610" spans="1:29" x14ac:dyDescent="0.15">
      <c r="A610" s="84" t="s">
        <v>2728</v>
      </c>
      <c r="B610" s="84">
        <v>309413100</v>
      </c>
      <c r="C610" s="84" t="s">
        <v>399</v>
      </c>
      <c r="D610" s="84" t="s">
        <v>387</v>
      </c>
      <c r="E610" s="84" t="s">
        <v>747</v>
      </c>
      <c r="F610" s="84" t="s">
        <v>1218</v>
      </c>
      <c r="G610" s="92">
        <v>43497</v>
      </c>
      <c r="H610" s="84" t="s">
        <v>402</v>
      </c>
      <c r="I610" s="84" t="s">
        <v>748</v>
      </c>
      <c r="J610" s="84" t="s">
        <v>392</v>
      </c>
      <c r="K610" s="84">
        <v>2392</v>
      </c>
      <c r="L610" s="84" t="s">
        <v>366</v>
      </c>
      <c r="M610" s="92">
        <v>43525</v>
      </c>
      <c r="N610" s="84" t="s">
        <v>2729</v>
      </c>
      <c r="O610" s="84" t="s">
        <v>750</v>
      </c>
      <c r="P610" s="84" t="s">
        <v>730</v>
      </c>
      <c r="Q610" s="84" t="s">
        <v>2730</v>
      </c>
      <c r="R610" s="84" t="s">
        <v>2731</v>
      </c>
      <c r="S610" s="84" t="s">
        <v>371</v>
      </c>
      <c r="T610" s="84">
        <v>1</v>
      </c>
      <c r="U610" s="90">
        <v>58341.06</v>
      </c>
      <c r="V610" s="84">
        <v>22038.77</v>
      </c>
      <c r="W610" s="84">
        <v>36302.29</v>
      </c>
      <c r="X610" s="91" t="s">
        <v>2728</v>
      </c>
      <c r="Y610" s="89">
        <f t="shared" si="45"/>
        <v>58341.06</v>
      </c>
      <c r="Z610" s="84">
        <f t="shared" si="46"/>
        <v>2019</v>
      </c>
      <c r="AA610" s="92">
        <f t="shared" si="47"/>
        <v>43525</v>
      </c>
      <c r="AB610" s="89">
        <f t="shared" si="48"/>
        <v>58341.06</v>
      </c>
      <c r="AC610" s="84" t="str">
        <f t="shared" si="49"/>
        <v>39202</v>
      </c>
    </row>
    <row r="611" spans="1:29" x14ac:dyDescent="0.15">
      <c r="A611" s="84" t="s">
        <v>3597</v>
      </c>
      <c r="B611" s="84">
        <v>565261621</v>
      </c>
      <c r="C611" s="84" t="s">
        <v>998</v>
      </c>
      <c r="D611" s="84" t="s">
        <v>999</v>
      </c>
      <c r="E611" s="84" t="s">
        <v>2050</v>
      </c>
      <c r="F611" s="84" t="s">
        <v>3191</v>
      </c>
      <c r="G611" s="92">
        <v>44404</v>
      </c>
      <c r="H611" s="84" t="s">
        <v>1002</v>
      </c>
      <c r="I611" s="84" t="s">
        <v>2052</v>
      </c>
      <c r="J611" s="84" t="s">
        <v>1004</v>
      </c>
      <c r="K611" s="84">
        <v>2392</v>
      </c>
      <c r="L611" s="84" t="s">
        <v>366</v>
      </c>
      <c r="M611" s="92">
        <v>44378</v>
      </c>
      <c r="N611" s="84" t="s">
        <v>3598</v>
      </c>
      <c r="O611" s="84" t="s">
        <v>2054</v>
      </c>
      <c r="P611" s="84" t="s">
        <v>793</v>
      </c>
      <c r="Q611" s="84" t="s">
        <v>3599</v>
      </c>
      <c r="R611" s="84" t="s">
        <v>3600</v>
      </c>
      <c r="S611" s="84" t="s">
        <v>371</v>
      </c>
      <c r="T611" s="84">
        <v>1</v>
      </c>
      <c r="U611" s="90">
        <v>58354.91</v>
      </c>
      <c r="V611" s="84">
        <v>13178.03</v>
      </c>
      <c r="W611" s="84">
        <v>45176.88</v>
      </c>
      <c r="X611" s="91" t="s">
        <v>3597</v>
      </c>
      <c r="Y611" s="89">
        <f t="shared" si="45"/>
        <v>58354.91</v>
      </c>
      <c r="Z611" s="84">
        <f t="shared" si="46"/>
        <v>2021</v>
      </c>
      <c r="AA611" s="92">
        <f t="shared" si="47"/>
        <v>44378</v>
      </c>
      <c r="AB611" s="89">
        <f t="shared" si="48"/>
        <v>58354.91</v>
      </c>
      <c r="AC611" s="84" t="str">
        <f t="shared" si="49"/>
        <v>39202</v>
      </c>
    </row>
    <row r="612" spans="1:29" x14ac:dyDescent="0.15">
      <c r="A612" s="84" t="s">
        <v>2884</v>
      </c>
      <c r="B612" s="84">
        <v>362890699</v>
      </c>
      <c r="C612" s="84" t="s">
        <v>410</v>
      </c>
      <c r="D612" s="84" t="s">
        <v>411</v>
      </c>
      <c r="E612" s="84" t="s">
        <v>689</v>
      </c>
      <c r="F612" s="84" t="s">
        <v>2885</v>
      </c>
      <c r="G612" s="92">
        <v>43819</v>
      </c>
      <c r="H612" s="84" t="s">
        <v>413</v>
      </c>
      <c r="I612" s="84" t="s">
        <v>691</v>
      </c>
      <c r="J612" s="84" t="s">
        <v>415</v>
      </c>
      <c r="K612" s="84">
        <v>2392</v>
      </c>
      <c r="L612" s="84" t="s">
        <v>366</v>
      </c>
      <c r="M612" s="92">
        <v>43800</v>
      </c>
      <c r="N612" s="84" t="s">
        <v>2886</v>
      </c>
      <c r="O612" s="84" t="s">
        <v>693</v>
      </c>
      <c r="P612" s="84" t="s">
        <v>730</v>
      </c>
      <c r="Q612" s="84" t="s">
        <v>2885</v>
      </c>
      <c r="R612" s="84" t="s">
        <v>2887</v>
      </c>
      <c r="S612" s="84" t="s">
        <v>371</v>
      </c>
      <c r="T612" s="84">
        <v>1</v>
      </c>
      <c r="U612" s="90">
        <v>58490.1</v>
      </c>
      <c r="V612" s="84">
        <v>26233.53</v>
      </c>
      <c r="W612" s="84">
        <v>32256.57</v>
      </c>
      <c r="X612" s="91" t="s">
        <v>2884</v>
      </c>
      <c r="Y612" s="89">
        <f t="shared" si="45"/>
        <v>58490.1</v>
      </c>
      <c r="Z612" s="84">
        <f t="shared" si="46"/>
        <v>2019</v>
      </c>
      <c r="AA612" s="92">
        <f t="shared" si="47"/>
        <v>43800</v>
      </c>
      <c r="AB612" s="89">
        <f t="shared" si="48"/>
        <v>58490.1</v>
      </c>
      <c r="AC612" s="84" t="str">
        <f t="shared" si="49"/>
        <v>39202</v>
      </c>
    </row>
    <row r="613" spans="1:29" x14ac:dyDescent="0.15">
      <c r="A613" s="84" t="s">
        <v>2772</v>
      </c>
      <c r="B613" s="84">
        <v>323941280</v>
      </c>
      <c r="C613" s="84" t="s">
        <v>463</v>
      </c>
      <c r="D613" s="84" t="s">
        <v>464</v>
      </c>
      <c r="E613" s="84" t="s">
        <v>465</v>
      </c>
      <c r="F613" s="84" t="s">
        <v>2773</v>
      </c>
      <c r="G613" s="92">
        <v>43691</v>
      </c>
      <c r="H613" s="84" t="s">
        <v>467</v>
      </c>
      <c r="I613" s="84" t="s">
        <v>468</v>
      </c>
      <c r="J613" s="84" t="s">
        <v>469</v>
      </c>
      <c r="K613" s="84">
        <v>2392</v>
      </c>
      <c r="L613" s="84" t="s">
        <v>366</v>
      </c>
      <c r="M613" s="92">
        <v>43709</v>
      </c>
      <c r="N613" s="84" t="s">
        <v>2774</v>
      </c>
      <c r="O613" s="84" t="s">
        <v>471</v>
      </c>
      <c r="P613" s="84" t="s">
        <v>730</v>
      </c>
      <c r="Q613" s="84" t="s">
        <v>2775</v>
      </c>
      <c r="R613" s="84" t="s">
        <v>2776</v>
      </c>
      <c r="S613" s="84" t="s">
        <v>371</v>
      </c>
      <c r="T613" s="84">
        <v>1</v>
      </c>
      <c r="U613" s="90">
        <v>58510.23</v>
      </c>
      <c r="V613" s="84">
        <v>26289.54</v>
      </c>
      <c r="W613" s="84">
        <v>32220.690000000002</v>
      </c>
      <c r="X613" s="91" t="s">
        <v>2772</v>
      </c>
      <c r="Y613" s="89">
        <f t="shared" si="45"/>
        <v>58510.23</v>
      </c>
      <c r="Z613" s="84">
        <f t="shared" si="46"/>
        <v>2019</v>
      </c>
      <c r="AA613" s="92">
        <f t="shared" si="47"/>
        <v>43709</v>
      </c>
      <c r="AB613" s="89">
        <f t="shared" si="48"/>
        <v>58510.23</v>
      </c>
      <c r="AC613" s="84" t="str">
        <f t="shared" si="49"/>
        <v>39202</v>
      </c>
    </row>
    <row r="614" spans="1:29" x14ac:dyDescent="0.15">
      <c r="A614" s="84" t="s">
        <v>3195</v>
      </c>
      <c r="B614" s="84">
        <v>494740035</v>
      </c>
      <c r="C614" s="84" t="s">
        <v>442</v>
      </c>
      <c r="D614" s="84" t="s">
        <v>443</v>
      </c>
      <c r="E614" s="84" t="s">
        <v>706</v>
      </c>
      <c r="F614" s="84" t="s">
        <v>3196</v>
      </c>
      <c r="G614" s="92">
        <v>44249</v>
      </c>
      <c r="H614" s="84" t="s">
        <v>446</v>
      </c>
      <c r="I614" s="84" t="s">
        <v>708</v>
      </c>
      <c r="J614" s="84" t="s">
        <v>448</v>
      </c>
      <c r="K614" s="84">
        <v>2392</v>
      </c>
      <c r="L614" s="84" t="s">
        <v>366</v>
      </c>
      <c r="M614" s="92">
        <v>44228</v>
      </c>
      <c r="N614" s="84" t="s">
        <v>3197</v>
      </c>
      <c r="O614" s="84" t="s">
        <v>710</v>
      </c>
      <c r="P614" s="84" t="s">
        <v>793</v>
      </c>
      <c r="Q614" s="84" t="s">
        <v>3198</v>
      </c>
      <c r="R614" s="84" t="s">
        <v>3199</v>
      </c>
      <c r="S614" s="84" t="s">
        <v>371</v>
      </c>
      <c r="T614" s="84">
        <v>1</v>
      </c>
      <c r="U614" s="90">
        <v>58548.04</v>
      </c>
      <c r="V614" s="84">
        <v>7283.82</v>
      </c>
      <c r="W614" s="84">
        <v>51264.22</v>
      </c>
      <c r="X614" s="91" t="s">
        <v>3195</v>
      </c>
      <c r="Y614" s="89">
        <f t="shared" si="45"/>
        <v>58548.04</v>
      </c>
      <c r="Z614" s="84">
        <f t="shared" si="46"/>
        <v>2021</v>
      </c>
      <c r="AA614" s="92">
        <f t="shared" si="47"/>
        <v>44228</v>
      </c>
      <c r="AB614" s="89">
        <f t="shared" si="48"/>
        <v>58548.04</v>
      </c>
      <c r="AC614" s="84" t="str">
        <f t="shared" si="49"/>
        <v>39202</v>
      </c>
    </row>
    <row r="615" spans="1:29" x14ac:dyDescent="0.15">
      <c r="A615" s="84" t="s">
        <v>2904</v>
      </c>
      <c r="B615" s="84">
        <v>408600833</v>
      </c>
      <c r="C615" s="84" t="s">
        <v>399</v>
      </c>
      <c r="D615" s="84" t="s">
        <v>387</v>
      </c>
      <c r="E615" s="84" t="s">
        <v>388</v>
      </c>
      <c r="F615" s="84" t="s">
        <v>1646</v>
      </c>
      <c r="G615" s="92">
        <v>44078</v>
      </c>
      <c r="H615" s="84" t="s">
        <v>402</v>
      </c>
      <c r="I615" s="84" t="s">
        <v>391</v>
      </c>
      <c r="J615" s="84" t="s">
        <v>392</v>
      </c>
      <c r="K615" s="84">
        <v>2392</v>
      </c>
      <c r="L615" s="84" t="s">
        <v>366</v>
      </c>
      <c r="M615" s="92">
        <v>44075</v>
      </c>
      <c r="N615" s="84" t="s">
        <v>2905</v>
      </c>
      <c r="O615" s="84" t="s">
        <v>394</v>
      </c>
      <c r="P615" s="84" t="s">
        <v>770</v>
      </c>
      <c r="Q615" s="84" t="s">
        <v>2906</v>
      </c>
      <c r="R615" s="84" t="s">
        <v>2907</v>
      </c>
      <c r="S615" s="84" t="s">
        <v>371</v>
      </c>
      <c r="T615" s="84">
        <v>1</v>
      </c>
      <c r="U615" s="90">
        <v>58574.61</v>
      </c>
      <c r="V615" s="84">
        <v>32203.77</v>
      </c>
      <c r="W615" s="84">
        <v>26370.84</v>
      </c>
      <c r="X615" s="91" t="s">
        <v>2904</v>
      </c>
      <c r="Y615" s="89">
        <f t="shared" si="45"/>
        <v>58574.61</v>
      </c>
      <c r="Z615" s="84">
        <f t="shared" si="46"/>
        <v>2020</v>
      </c>
      <c r="AA615" s="92">
        <f t="shared" si="47"/>
        <v>44075</v>
      </c>
      <c r="AB615" s="89">
        <f t="shared" si="48"/>
        <v>58574.61</v>
      </c>
      <c r="AC615" s="84" t="str">
        <f t="shared" si="49"/>
        <v>39201</v>
      </c>
    </row>
    <row r="616" spans="1:29" x14ac:dyDescent="0.15">
      <c r="A616" s="84" t="s">
        <v>2110</v>
      </c>
      <c r="B616" s="84">
        <v>432571720</v>
      </c>
      <c r="C616" s="84" t="s">
        <v>422</v>
      </c>
      <c r="D616" s="84" t="s">
        <v>423</v>
      </c>
      <c r="E616" s="84" t="s">
        <v>671</v>
      </c>
      <c r="F616" s="84" t="s">
        <v>2111</v>
      </c>
      <c r="G616" s="92">
        <v>44140</v>
      </c>
      <c r="H616" s="84" t="s">
        <v>425</v>
      </c>
      <c r="I616" s="84" t="s">
        <v>672</v>
      </c>
      <c r="J616" s="84" t="s">
        <v>427</v>
      </c>
      <c r="K616" s="84">
        <v>2392</v>
      </c>
      <c r="L616" s="84" t="s">
        <v>366</v>
      </c>
      <c r="M616" s="92">
        <v>44136</v>
      </c>
      <c r="N616" s="84" t="s">
        <v>2112</v>
      </c>
      <c r="O616" s="84" t="s">
        <v>674</v>
      </c>
      <c r="P616" s="84" t="s">
        <v>770</v>
      </c>
      <c r="Q616" s="84" t="s">
        <v>2113</v>
      </c>
      <c r="R616" s="84" t="s">
        <v>2114</v>
      </c>
      <c r="S616" s="84" t="s">
        <v>371</v>
      </c>
      <c r="T616" s="84">
        <v>1</v>
      </c>
      <c r="U616" s="90">
        <v>58642.18</v>
      </c>
      <c r="V616" s="84">
        <v>14368.4</v>
      </c>
      <c r="W616" s="84">
        <v>44273.78</v>
      </c>
      <c r="X616" s="91" t="s">
        <v>2110</v>
      </c>
      <c r="Y616" s="89">
        <f t="shared" si="45"/>
        <v>58642.18</v>
      </c>
      <c r="Z616" s="84">
        <f t="shared" si="46"/>
        <v>2020</v>
      </c>
      <c r="AA616" s="92">
        <f t="shared" si="47"/>
        <v>44136</v>
      </c>
      <c r="AB616" s="89">
        <f t="shared" si="48"/>
        <v>58642.18</v>
      </c>
      <c r="AC616" s="84" t="str">
        <f t="shared" si="49"/>
        <v>39202</v>
      </c>
    </row>
    <row r="617" spans="1:29" x14ac:dyDescent="0.15">
      <c r="A617" s="84" t="s">
        <v>2777</v>
      </c>
      <c r="B617" s="84">
        <v>323941285</v>
      </c>
      <c r="C617" s="84" t="s">
        <v>463</v>
      </c>
      <c r="D617" s="84" t="s">
        <v>464</v>
      </c>
      <c r="E617" s="84" t="s">
        <v>465</v>
      </c>
      <c r="F617" s="84" t="s">
        <v>1185</v>
      </c>
      <c r="G617" s="92">
        <v>43697</v>
      </c>
      <c r="H617" s="84" t="s">
        <v>467</v>
      </c>
      <c r="I617" s="84" t="s">
        <v>468</v>
      </c>
      <c r="J617" s="84" t="s">
        <v>469</v>
      </c>
      <c r="K617" s="84">
        <v>2392</v>
      </c>
      <c r="L617" s="84" t="s">
        <v>366</v>
      </c>
      <c r="M617" s="92">
        <v>43709</v>
      </c>
      <c r="N617" s="84" t="s">
        <v>2778</v>
      </c>
      <c r="O617" s="84" t="s">
        <v>471</v>
      </c>
      <c r="P617" s="84" t="s">
        <v>730</v>
      </c>
      <c r="Q617" s="84" t="s">
        <v>2779</v>
      </c>
      <c r="R617" s="84" t="s">
        <v>2780</v>
      </c>
      <c r="S617" s="84" t="s">
        <v>371</v>
      </c>
      <c r="T617" s="84">
        <v>1</v>
      </c>
      <c r="U617" s="90">
        <v>58762.1</v>
      </c>
      <c r="V617" s="84">
        <v>26402.71</v>
      </c>
      <c r="W617" s="84">
        <v>32359.39</v>
      </c>
      <c r="X617" s="91" t="s">
        <v>2777</v>
      </c>
      <c r="Y617" s="89">
        <f t="shared" si="45"/>
        <v>58762.1</v>
      </c>
      <c r="Z617" s="84">
        <f t="shared" si="46"/>
        <v>2019</v>
      </c>
      <c r="AA617" s="92">
        <f t="shared" si="47"/>
        <v>43709</v>
      </c>
      <c r="AB617" s="89">
        <f t="shared" si="48"/>
        <v>58762.1</v>
      </c>
      <c r="AC617" s="84" t="str">
        <f t="shared" si="49"/>
        <v>39202</v>
      </c>
    </row>
    <row r="618" spans="1:29" x14ac:dyDescent="0.15">
      <c r="A618" s="84" t="s">
        <v>3258</v>
      </c>
      <c r="B618" s="84">
        <v>737044973</v>
      </c>
      <c r="C618" s="84" t="s">
        <v>881</v>
      </c>
      <c r="D618" s="84" t="s">
        <v>882</v>
      </c>
      <c r="E618" s="84" t="s">
        <v>883</v>
      </c>
      <c r="F618" s="84" t="s">
        <v>884</v>
      </c>
      <c r="G618" s="92">
        <v>44531</v>
      </c>
      <c r="H618" s="84" t="s">
        <v>885</v>
      </c>
      <c r="I618" s="84" t="s">
        <v>886</v>
      </c>
      <c r="J618" s="84" t="s">
        <v>887</v>
      </c>
      <c r="K618" s="84">
        <v>2392</v>
      </c>
      <c r="L618" s="84" t="s">
        <v>366</v>
      </c>
      <c r="M618" s="92">
        <v>44531</v>
      </c>
      <c r="N618" s="84" t="s">
        <v>3259</v>
      </c>
      <c r="O618" s="84" t="s">
        <v>889</v>
      </c>
      <c r="P618" s="84" t="s">
        <v>793</v>
      </c>
      <c r="Q618" s="84" t="s">
        <v>3260</v>
      </c>
      <c r="R618" s="84" t="s">
        <v>3261</v>
      </c>
      <c r="S618" s="84" t="s">
        <v>371</v>
      </c>
      <c r="T618" s="84">
        <v>1</v>
      </c>
      <c r="U618" s="90">
        <v>58914.23</v>
      </c>
      <c r="V618" s="84">
        <v>21595.760000000002</v>
      </c>
      <c r="W618" s="84">
        <v>37318.47</v>
      </c>
      <c r="X618" s="91" t="s">
        <v>3258</v>
      </c>
      <c r="Y618" s="89">
        <f t="shared" si="45"/>
        <v>58914.23</v>
      </c>
      <c r="Z618" s="84">
        <f t="shared" si="46"/>
        <v>2021</v>
      </c>
      <c r="AA618" s="92">
        <f t="shared" si="47"/>
        <v>44531</v>
      </c>
      <c r="AB618" s="89">
        <f t="shared" si="48"/>
        <v>58914.23</v>
      </c>
      <c r="AC618" s="84" t="str">
        <f t="shared" si="49"/>
        <v>39202</v>
      </c>
    </row>
    <row r="619" spans="1:29" x14ac:dyDescent="0.15">
      <c r="A619" s="84" t="s">
        <v>2794</v>
      </c>
      <c r="B619" s="84">
        <v>327347414</v>
      </c>
      <c r="C619" s="84" t="s">
        <v>774</v>
      </c>
      <c r="D619" s="84" t="s">
        <v>775</v>
      </c>
      <c r="E619" s="84" t="s">
        <v>2392</v>
      </c>
      <c r="F619" s="84" t="s">
        <v>723</v>
      </c>
      <c r="G619" s="92">
        <v>43760</v>
      </c>
      <c r="H619" s="84" t="s">
        <v>778</v>
      </c>
      <c r="I619" s="84" t="s">
        <v>2394</v>
      </c>
      <c r="J619" s="84" t="s">
        <v>780</v>
      </c>
      <c r="K619" s="84">
        <v>2392</v>
      </c>
      <c r="L619" s="84" t="s">
        <v>366</v>
      </c>
      <c r="M619" s="92">
        <v>43800</v>
      </c>
      <c r="N619" s="84" t="s">
        <v>2795</v>
      </c>
      <c r="O619" s="84" t="s">
        <v>2396</v>
      </c>
      <c r="P619" s="84" t="s">
        <v>730</v>
      </c>
      <c r="Q619" s="84" t="s">
        <v>2796</v>
      </c>
      <c r="R619" s="84" t="s">
        <v>2797</v>
      </c>
      <c r="S619" s="84" t="s">
        <v>371</v>
      </c>
      <c r="T619" s="84">
        <v>1</v>
      </c>
      <c r="U619" s="90">
        <v>58988.68</v>
      </c>
      <c r="V619" s="84">
        <v>23717.850000000002</v>
      </c>
      <c r="W619" s="84">
        <v>35270.83</v>
      </c>
      <c r="X619" s="91" t="s">
        <v>2794</v>
      </c>
      <c r="Y619" s="89">
        <f t="shared" si="45"/>
        <v>58988.68</v>
      </c>
      <c r="Z619" s="84">
        <f t="shared" si="46"/>
        <v>2019</v>
      </c>
      <c r="AA619" s="92">
        <f t="shared" si="47"/>
        <v>43800</v>
      </c>
      <c r="AB619" s="89">
        <f t="shared" si="48"/>
        <v>58988.68</v>
      </c>
      <c r="AC619" s="84" t="str">
        <f t="shared" si="49"/>
        <v>39202</v>
      </c>
    </row>
    <row r="620" spans="1:29" x14ac:dyDescent="0.15">
      <c r="A620" s="84" t="s">
        <v>308</v>
      </c>
      <c r="B620" s="84">
        <v>39461756</v>
      </c>
      <c r="C620" s="84" t="s">
        <v>399</v>
      </c>
      <c r="D620" s="84" t="s">
        <v>387</v>
      </c>
      <c r="E620" s="84" t="s">
        <v>747</v>
      </c>
      <c r="F620" s="84" t="s">
        <v>1045</v>
      </c>
      <c r="G620" s="92">
        <v>41214</v>
      </c>
      <c r="H620" s="84" t="s">
        <v>402</v>
      </c>
      <c r="I620" s="84" t="s">
        <v>748</v>
      </c>
      <c r="J620" s="84" t="s">
        <v>392</v>
      </c>
      <c r="K620" s="84">
        <v>2392</v>
      </c>
      <c r="L620" s="84" t="s">
        <v>366</v>
      </c>
      <c r="M620" s="92">
        <v>41244</v>
      </c>
      <c r="N620" s="84" t="s">
        <v>308</v>
      </c>
      <c r="O620" s="84" t="s">
        <v>750</v>
      </c>
      <c r="P620" s="84" t="s">
        <v>507</v>
      </c>
      <c r="Q620" s="84" t="s">
        <v>1046</v>
      </c>
      <c r="R620" s="84" t="s">
        <v>1047</v>
      </c>
      <c r="S620" s="84" t="s">
        <v>371</v>
      </c>
      <c r="T620" s="84">
        <v>1</v>
      </c>
      <c r="U620" s="90">
        <v>59113.3</v>
      </c>
      <c r="V620" s="84">
        <v>45219.53</v>
      </c>
      <c r="W620" s="84">
        <v>13893.77</v>
      </c>
      <c r="X620" s="91" t="s">
        <v>308</v>
      </c>
      <c r="Y620" s="89">
        <f t="shared" si="45"/>
        <v>59113.3</v>
      </c>
      <c r="Z620" s="84">
        <f t="shared" si="46"/>
        <v>2012</v>
      </c>
      <c r="AA620" s="92">
        <f t="shared" si="47"/>
        <v>41244</v>
      </c>
      <c r="AB620" s="89">
        <f t="shared" si="48"/>
        <v>59113.3</v>
      </c>
      <c r="AC620" s="84" t="str">
        <f t="shared" si="49"/>
        <v>39202</v>
      </c>
    </row>
    <row r="621" spans="1:29" x14ac:dyDescent="0.15">
      <c r="A621" s="84" t="s">
        <v>1173</v>
      </c>
      <c r="B621" s="84">
        <v>317527464</v>
      </c>
      <c r="C621" s="84" t="s">
        <v>399</v>
      </c>
      <c r="D621" s="84" t="s">
        <v>387</v>
      </c>
      <c r="E621" s="84" t="s">
        <v>747</v>
      </c>
      <c r="F621" s="84" t="s">
        <v>723</v>
      </c>
      <c r="G621" s="92">
        <v>43592</v>
      </c>
      <c r="H621" s="84" t="s">
        <v>402</v>
      </c>
      <c r="I621" s="84" t="s">
        <v>748</v>
      </c>
      <c r="J621" s="84" t="s">
        <v>392</v>
      </c>
      <c r="K621" s="84">
        <v>2392</v>
      </c>
      <c r="L621" s="84" t="s">
        <v>366</v>
      </c>
      <c r="M621" s="92">
        <v>43586</v>
      </c>
      <c r="N621" s="84" t="s">
        <v>1174</v>
      </c>
      <c r="O621" s="84" t="s">
        <v>750</v>
      </c>
      <c r="P621" s="84" t="s">
        <v>730</v>
      </c>
      <c r="Q621" s="84" t="s">
        <v>1175</v>
      </c>
      <c r="R621" s="84" t="s">
        <v>1176</v>
      </c>
      <c r="S621" s="84" t="s">
        <v>371</v>
      </c>
      <c r="T621" s="84">
        <v>1</v>
      </c>
      <c r="U621" s="90">
        <v>59128.9</v>
      </c>
      <c r="V621" s="84">
        <v>22336.38</v>
      </c>
      <c r="W621" s="84">
        <v>36792.520000000004</v>
      </c>
      <c r="X621" s="91" t="s">
        <v>1173</v>
      </c>
      <c r="Y621" s="89">
        <f t="shared" si="45"/>
        <v>59128.9</v>
      </c>
      <c r="Z621" s="84">
        <f t="shared" si="46"/>
        <v>2019</v>
      </c>
      <c r="AA621" s="92">
        <f t="shared" si="47"/>
        <v>43586</v>
      </c>
      <c r="AB621" s="89">
        <f t="shared" si="48"/>
        <v>59128.9</v>
      </c>
      <c r="AC621" s="84" t="str">
        <f t="shared" si="49"/>
        <v>39202</v>
      </c>
    </row>
    <row r="622" spans="1:29" x14ac:dyDescent="0.15">
      <c r="A622" s="84" t="s">
        <v>633</v>
      </c>
      <c r="B622" s="84">
        <v>122669178</v>
      </c>
      <c r="C622" s="84" t="s">
        <v>442</v>
      </c>
      <c r="D622" s="84" t="s">
        <v>443</v>
      </c>
      <c r="E622" s="84" t="s">
        <v>444</v>
      </c>
      <c r="F622" s="84" t="s">
        <v>634</v>
      </c>
      <c r="G622" s="92">
        <v>42661</v>
      </c>
      <c r="H622" s="84" t="s">
        <v>446</v>
      </c>
      <c r="I622" s="84" t="s">
        <v>447</v>
      </c>
      <c r="J622" s="84" t="s">
        <v>448</v>
      </c>
      <c r="K622" s="84">
        <v>2392</v>
      </c>
      <c r="L622" s="84" t="s">
        <v>366</v>
      </c>
      <c r="M622" s="92">
        <v>42644</v>
      </c>
      <c r="N622" s="84" t="s">
        <v>635</v>
      </c>
      <c r="O622" s="84" t="s">
        <v>450</v>
      </c>
      <c r="P622" s="84" t="s">
        <v>612</v>
      </c>
      <c r="Q622" s="84" t="s">
        <v>636</v>
      </c>
      <c r="R622" s="84" t="s">
        <v>637</v>
      </c>
      <c r="S622" s="84" t="s">
        <v>371</v>
      </c>
      <c r="T622" s="84">
        <v>1</v>
      </c>
      <c r="U622" s="90">
        <v>59204.35</v>
      </c>
      <c r="V622" s="84">
        <v>26431.75</v>
      </c>
      <c r="W622" s="84">
        <v>32772.6</v>
      </c>
      <c r="X622" s="91" t="s">
        <v>633</v>
      </c>
      <c r="Y622" s="89">
        <f t="shared" si="45"/>
        <v>59204.35</v>
      </c>
      <c r="Z622" s="84">
        <f t="shared" si="46"/>
        <v>2016</v>
      </c>
      <c r="AA622" s="92">
        <f t="shared" si="47"/>
        <v>42644</v>
      </c>
      <c r="AB622" s="89">
        <f t="shared" si="48"/>
        <v>59204.35</v>
      </c>
      <c r="AC622" s="84" t="str">
        <f t="shared" si="49"/>
        <v>39201</v>
      </c>
    </row>
    <row r="623" spans="1:29" x14ac:dyDescent="0.15">
      <c r="A623" s="84" t="s">
        <v>3575</v>
      </c>
      <c r="B623" s="84">
        <v>574814160</v>
      </c>
      <c r="C623" s="84" t="s">
        <v>623</v>
      </c>
      <c r="D623" s="84" t="s">
        <v>624</v>
      </c>
      <c r="E623" s="84" t="s">
        <v>625</v>
      </c>
      <c r="F623" s="84" t="s">
        <v>723</v>
      </c>
      <c r="G623" s="92">
        <v>44412</v>
      </c>
      <c r="H623" s="84" t="s">
        <v>627</v>
      </c>
      <c r="I623" s="84" t="s">
        <v>628</v>
      </c>
      <c r="J623" s="84" t="s">
        <v>629</v>
      </c>
      <c r="K623" s="84">
        <v>2392</v>
      </c>
      <c r="L623" s="84" t="s">
        <v>366</v>
      </c>
      <c r="M623" s="92">
        <v>44409</v>
      </c>
      <c r="N623" s="84" t="s">
        <v>3576</v>
      </c>
      <c r="O623" s="84" t="s">
        <v>631</v>
      </c>
      <c r="P623" s="84" t="s">
        <v>793</v>
      </c>
      <c r="Q623" s="84" t="s">
        <v>3577</v>
      </c>
      <c r="R623" s="84" t="s">
        <v>3578</v>
      </c>
      <c r="S623" s="84" t="s">
        <v>371</v>
      </c>
      <c r="T623" s="84">
        <v>1</v>
      </c>
      <c r="U623" s="90">
        <v>59226.81</v>
      </c>
      <c r="V623" s="84">
        <v>7376.9400000000005</v>
      </c>
      <c r="W623" s="84">
        <v>51849.87</v>
      </c>
      <c r="X623" s="91" t="s">
        <v>3575</v>
      </c>
      <c r="Y623" s="89">
        <f t="shared" si="45"/>
        <v>59226.81</v>
      </c>
      <c r="Z623" s="84">
        <f t="shared" si="46"/>
        <v>2021</v>
      </c>
      <c r="AA623" s="92">
        <f t="shared" si="47"/>
        <v>44409</v>
      </c>
      <c r="AB623" s="89">
        <f t="shared" si="48"/>
        <v>59226.81</v>
      </c>
      <c r="AC623" s="84" t="str">
        <f t="shared" si="49"/>
        <v>39202</v>
      </c>
    </row>
    <row r="624" spans="1:29" x14ac:dyDescent="0.15">
      <c r="A624" s="84" t="s">
        <v>746</v>
      </c>
      <c r="B624" s="84">
        <v>323941317</v>
      </c>
      <c r="C624" s="84" t="s">
        <v>399</v>
      </c>
      <c r="D624" s="84" t="s">
        <v>387</v>
      </c>
      <c r="E624" s="84" t="s">
        <v>747</v>
      </c>
      <c r="F624" s="84" t="s">
        <v>723</v>
      </c>
      <c r="G624" s="92">
        <v>43686</v>
      </c>
      <c r="H624" s="84" t="s">
        <v>402</v>
      </c>
      <c r="I624" s="84" t="s">
        <v>748</v>
      </c>
      <c r="J624" s="84" t="s">
        <v>392</v>
      </c>
      <c r="K624" s="84">
        <v>2392</v>
      </c>
      <c r="L624" s="84" t="s">
        <v>366</v>
      </c>
      <c r="M624" s="92">
        <v>43709</v>
      </c>
      <c r="N624" s="84" t="s">
        <v>749</v>
      </c>
      <c r="O624" s="84" t="s">
        <v>750</v>
      </c>
      <c r="P624" s="84" t="s">
        <v>730</v>
      </c>
      <c r="Q624" s="84" t="s">
        <v>751</v>
      </c>
      <c r="R624" s="84" t="s">
        <v>752</v>
      </c>
      <c r="S624" s="84" t="s">
        <v>371</v>
      </c>
      <c r="T624" s="84">
        <v>1</v>
      </c>
      <c r="U624" s="90">
        <v>59246.07</v>
      </c>
      <c r="V624" s="84">
        <v>22380.65</v>
      </c>
      <c r="W624" s="84">
        <v>36865.42</v>
      </c>
      <c r="X624" s="91" t="s">
        <v>746</v>
      </c>
      <c r="Y624" s="89">
        <f t="shared" si="45"/>
        <v>59246.07</v>
      </c>
      <c r="Z624" s="84">
        <f t="shared" si="46"/>
        <v>2019</v>
      </c>
      <c r="AA624" s="92">
        <f t="shared" si="47"/>
        <v>43709</v>
      </c>
      <c r="AB624" s="89">
        <f t="shared" si="48"/>
        <v>59246.07</v>
      </c>
      <c r="AC624" s="84" t="str">
        <f t="shared" si="49"/>
        <v>39202</v>
      </c>
    </row>
    <row r="625" spans="1:29" x14ac:dyDescent="0.15">
      <c r="A625" s="84" t="s">
        <v>3155</v>
      </c>
      <c r="B625" s="84">
        <v>322404339</v>
      </c>
      <c r="C625" s="84" t="s">
        <v>399</v>
      </c>
      <c r="D625" s="84" t="s">
        <v>387</v>
      </c>
      <c r="E625" s="84" t="s">
        <v>747</v>
      </c>
      <c r="F625" s="84" t="s">
        <v>3091</v>
      </c>
      <c r="G625" s="92">
        <v>43648</v>
      </c>
      <c r="H625" s="84" t="s">
        <v>402</v>
      </c>
      <c r="I625" s="84" t="s">
        <v>748</v>
      </c>
      <c r="J625" s="84" t="s">
        <v>392</v>
      </c>
      <c r="K625" s="84">
        <v>2392</v>
      </c>
      <c r="L625" s="84" t="s">
        <v>366</v>
      </c>
      <c r="M625" s="92">
        <v>43709</v>
      </c>
      <c r="N625" s="84" t="s">
        <v>3156</v>
      </c>
      <c r="O625" s="84" t="s">
        <v>750</v>
      </c>
      <c r="P625" s="84" t="s">
        <v>730</v>
      </c>
      <c r="Q625" s="84" t="s">
        <v>3157</v>
      </c>
      <c r="R625" s="84" t="s">
        <v>3158</v>
      </c>
      <c r="S625" s="84" t="s">
        <v>371</v>
      </c>
      <c r="T625" s="84">
        <v>1</v>
      </c>
      <c r="U625" s="90">
        <v>59343.64</v>
      </c>
      <c r="V625" s="84">
        <v>22417.5</v>
      </c>
      <c r="W625" s="84">
        <v>36926.14</v>
      </c>
      <c r="X625" s="91" t="s">
        <v>3155</v>
      </c>
      <c r="Y625" s="89">
        <f t="shared" si="45"/>
        <v>59343.64</v>
      </c>
      <c r="Z625" s="84">
        <f t="shared" si="46"/>
        <v>2019</v>
      </c>
      <c r="AA625" s="92">
        <f t="shared" si="47"/>
        <v>43709</v>
      </c>
      <c r="AB625" s="89">
        <f t="shared" si="48"/>
        <v>59343.64</v>
      </c>
      <c r="AC625" s="84" t="str">
        <f t="shared" si="49"/>
        <v>39202</v>
      </c>
    </row>
    <row r="626" spans="1:29" x14ac:dyDescent="0.15">
      <c r="A626" s="84" t="s">
        <v>3535</v>
      </c>
      <c r="B626" s="84">
        <v>327347380</v>
      </c>
      <c r="C626" s="84" t="s">
        <v>399</v>
      </c>
      <c r="D626" s="84" t="s">
        <v>387</v>
      </c>
      <c r="E626" s="84" t="s">
        <v>747</v>
      </c>
      <c r="F626" s="84" t="s">
        <v>3536</v>
      </c>
      <c r="G626" s="92">
        <v>43740</v>
      </c>
      <c r="H626" s="84" t="s">
        <v>402</v>
      </c>
      <c r="I626" s="84" t="s">
        <v>748</v>
      </c>
      <c r="J626" s="84" t="s">
        <v>392</v>
      </c>
      <c r="K626" s="84">
        <v>2392</v>
      </c>
      <c r="L626" s="84" t="s">
        <v>366</v>
      </c>
      <c r="M626" s="92">
        <v>43739</v>
      </c>
      <c r="N626" s="84" t="s">
        <v>3537</v>
      </c>
      <c r="O626" s="84" t="s">
        <v>750</v>
      </c>
      <c r="P626" s="84" t="s">
        <v>730</v>
      </c>
      <c r="Q626" s="84" t="s">
        <v>3538</v>
      </c>
      <c r="R626" s="84" t="s">
        <v>3539</v>
      </c>
      <c r="S626" s="84" t="s">
        <v>371</v>
      </c>
      <c r="T626" s="84">
        <v>1</v>
      </c>
      <c r="U626" s="90">
        <v>59571.23</v>
      </c>
      <c r="V626" s="84">
        <v>22503.48</v>
      </c>
      <c r="W626" s="84">
        <v>37067.75</v>
      </c>
      <c r="X626" s="91" t="s">
        <v>3535</v>
      </c>
      <c r="Y626" s="89">
        <f t="shared" si="45"/>
        <v>59571.23</v>
      </c>
      <c r="Z626" s="84">
        <f t="shared" si="46"/>
        <v>2019</v>
      </c>
      <c r="AA626" s="92">
        <f t="shared" si="47"/>
        <v>43739</v>
      </c>
      <c r="AB626" s="89">
        <f t="shared" si="48"/>
        <v>59571.23</v>
      </c>
      <c r="AC626" s="84" t="str">
        <f t="shared" si="49"/>
        <v>39202</v>
      </c>
    </row>
    <row r="627" spans="1:29" x14ac:dyDescent="0.15">
      <c r="A627" s="84" t="s">
        <v>2049</v>
      </c>
      <c r="B627" s="84">
        <v>494740000</v>
      </c>
      <c r="C627" s="84" t="s">
        <v>998</v>
      </c>
      <c r="D627" s="84" t="s">
        <v>999</v>
      </c>
      <c r="E627" s="84" t="s">
        <v>2050</v>
      </c>
      <c r="F627" s="84" t="s">
        <v>2051</v>
      </c>
      <c r="G627" s="92">
        <v>44224</v>
      </c>
      <c r="H627" s="84" t="s">
        <v>1002</v>
      </c>
      <c r="I627" s="84" t="s">
        <v>2052</v>
      </c>
      <c r="J627" s="84" t="s">
        <v>1004</v>
      </c>
      <c r="K627" s="84">
        <v>2392</v>
      </c>
      <c r="L627" s="84" t="s">
        <v>366</v>
      </c>
      <c r="M627" s="92">
        <v>44197</v>
      </c>
      <c r="N627" s="84" t="s">
        <v>2053</v>
      </c>
      <c r="O627" s="84" t="s">
        <v>2054</v>
      </c>
      <c r="P627" s="84" t="s">
        <v>793</v>
      </c>
      <c r="Q627" s="84" t="s">
        <v>2055</v>
      </c>
      <c r="R627" s="84" t="s">
        <v>2056</v>
      </c>
      <c r="S627" s="84" t="s">
        <v>371</v>
      </c>
      <c r="T627" s="84">
        <v>1</v>
      </c>
      <c r="U627" s="90">
        <v>59738.66</v>
      </c>
      <c r="V627" s="84">
        <v>13490.52</v>
      </c>
      <c r="W627" s="84">
        <v>46248.14</v>
      </c>
      <c r="X627" s="91" t="s">
        <v>2049</v>
      </c>
      <c r="Y627" s="89">
        <f t="shared" si="45"/>
        <v>59738.66</v>
      </c>
      <c r="Z627" s="84">
        <f t="shared" si="46"/>
        <v>2021</v>
      </c>
      <c r="AA627" s="92">
        <f t="shared" si="47"/>
        <v>44197</v>
      </c>
      <c r="AB627" s="89">
        <f t="shared" si="48"/>
        <v>59738.66</v>
      </c>
      <c r="AC627" s="84" t="str">
        <f t="shared" si="49"/>
        <v>39202</v>
      </c>
    </row>
    <row r="628" spans="1:29" x14ac:dyDescent="0.15">
      <c r="A628" s="84" t="s">
        <v>2008</v>
      </c>
      <c r="B628" s="84">
        <v>327347385</v>
      </c>
      <c r="C628" s="84" t="s">
        <v>399</v>
      </c>
      <c r="D628" s="84" t="s">
        <v>387</v>
      </c>
      <c r="E628" s="84" t="s">
        <v>747</v>
      </c>
      <c r="F628" s="84" t="s">
        <v>2009</v>
      </c>
      <c r="G628" s="92">
        <v>43732</v>
      </c>
      <c r="H628" s="84" t="s">
        <v>402</v>
      </c>
      <c r="I628" s="84" t="s">
        <v>748</v>
      </c>
      <c r="J628" s="84" t="s">
        <v>392</v>
      </c>
      <c r="K628" s="84">
        <v>2392</v>
      </c>
      <c r="L628" s="84" t="s">
        <v>366</v>
      </c>
      <c r="M628" s="92">
        <v>43709</v>
      </c>
      <c r="N628" s="84" t="s">
        <v>2010</v>
      </c>
      <c r="O628" s="84" t="s">
        <v>750</v>
      </c>
      <c r="P628" s="84" t="s">
        <v>730</v>
      </c>
      <c r="Q628" s="84" t="s">
        <v>2011</v>
      </c>
      <c r="R628" s="84" t="s">
        <v>2012</v>
      </c>
      <c r="S628" s="84" t="s">
        <v>371</v>
      </c>
      <c r="T628" s="84">
        <v>1</v>
      </c>
      <c r="U628" s="90">
        <v>59765.599999999999</v>
      </c>
      <c r="V628" s="84">
        <v>22576.9</v>
      </c>
      <c r="W628" s="84">
        <v>37188.700000000004</v>
      </c>
      <c r="X628" s="91" t="s">
        <v>2008</v>
      </c>
      <c r="Y628" s="89">
        <f t="shared" si="45"/>
        <v>59765.599999999999</v>
      </c>
      <c r="Z628" s="84">
        <f t="shared" si="46"/>
        <v>2019</v>
      </c>
      <c r="AA628" s="92">
        <f t="shared" si="47"/>
        <v>43709</v>
      </c>
      <c r="AB628" s="89">
        <f t="shared" si="48"/>
        <v>59765.599999999999</v>
      </c>
      <c r="AC628" s="84" t="str">
        <f t="shared" si="49"/>
        <v>39202</v>
      </c>
    </row>
    <row r="629" spans="1:29" x14ac:dyDescent="0.15">
      <c r="A629" s="84" t="s">
        <v>295</v>
      </c>
      <c r="B629" s="84">
        <v>39457804</v>
      </c>
      <c r="C629" s="84" t="s">
        <v>541</v>
      </c>
      <c r="D629" s="84" t="s">
        <v>542</v>
      </c>
      <c r="E629" s="84" t="s">
        <v>543</v>
      </c>
      <c r="F629" s="84" t="s">
        <v>2583</v>
      </c>
      <c r="G629" s="92">
        <v>40725</v>
      </c>
      <c r="H629" s="84" t="s">
        <v>545</v>
      </c>
      <c r="I629" s="84" t="s">
        <v>546</v>
      </c>
      <c r="J629" s="84" t="s">
        <v>547</v>
      </c>
      <c r="K629" s="84">
        <v>2392</v>
      </c>
      <c r="L629" s="84" t="s">
        <v>366</v>
      </c>
      <c r="M629" s="92">
        <v>40725</v>
      </c>
      <c r="O629" s="84" t="s">
        <v>549</v>
      </c>
      <c r="P629" s="84" t="s">
        <v>488</v>
      </c>
      <c r="Q629" s="84" t="s">
        <v>2583</v>
      </c>
      <c r="R629" s="84" t="s">
        <v>2584</v>
      </c>
      <c r="S629" s="84" t="s">
        <v>371</v>
      </c>
      <c r="T629" s="84">
        <v>1</v>
      </c>
      <c r="U629" s="90">
        <v>60003.380000000005</v>
      </c>
      <c r="V629" s="84">
        <v>53403.01</v>
      </c>
      <c r="W629" s="84">
        <v>6600.37</v>
      </c>
      <c r="X629" s="91" t="s">
        <v>295</v>
      </c>
      <c r="Y629" s="89">
        <f t="shared" si="45"/>
        <v>60003.380000000005</v>
      </c>
      <c r="Z629" s="84">
        <f t="shared" si="46"/>
        <v>2011</v>
      </c>
      <c r="AA629" s="92">
        <f t="shared" si="47"/>
        <v>40725</v>
      </c>
      <c r="AB629" s="89">
        <f t="shared" si="48"/>
        <v>60003.380000000005</v>
      </c>
      <c r="AC629" s="84" t="str">
        <f t="shared" si="49"/>
        <v>39202</v>
      </c>
    </row>
    <row r="630" spans="1:29" x14ac:dyDescent="0.15">
      <c r="A630" s="84" t="s">
        <v>2732</v>
      </c>
      <c r="B630" s="84">
        <v>311688487</v>
      </c>
      <c r="C630" s="84" t="s">
        <v>511</v>
      </c>
      <c r="D630" s="84" t="s">
        <v>512</v>
      </c>
      <c r="E630" s="84" t="s">
        <v>513</v>
      </c>
      <c r="F630" s="84" t="s">
        <v>2733</v>
      </c>
      <c r="G630" s="92">
        <v>43528</v>
      </c>
      <c r="H630" s="84" t="s">
        <v>515</v>
      </c>
      <c r="I630" s="84" t="s">
        <v>516</v>
      </c>
      <c r="J630" s="84" t="s">
        <v>517</v>
      </c>
      <c r="K630" s="84">
        <v>2392</v>
      </c>
      <c r="L630" s="84" t="s">
        <v>366</v>
      </c>
      <c r="M630" s="92">
        <v>43525</v>
      </c>
      <c r="N630" s="84" t="s">
        <v>2734</v>
      </c>
      <c r="O630" s="84" t="s">
        <v>518</v>
      </c>
      <c r="P630" s="84" t="s">
        <v>730</v>
      </c>
      <c r="Q630" s="84" t="s">
        <v>2735</v>
      </c>
      <c r="R630" s="84" t="s">
        <v>2736</v>
      </c>
      <c r="S630" s="84" t="s">
        <v>371</v>
      </c>
      <c r="T630" s="84">
        <v>1</v>
      </c>
      <c r="U630" s="90">
        <v>60119.17</v>
      </c>
      <c r="V630" s="84">
        <v>28469.81</v>
      </c>
      <c r="W630" s="84">
        <v>31649.360000000001</v>
      </c>
      <c r="X630" s="91" t="s">
        <v>2732</v>
      </c>
      <c r="Y630" s="89">
        <f t="shared" si="45"/>
        <v>60119.17</v>
      </c>
      <c r="Z630" s="84">
        <f t="shared" si="46"/>
        <v>2019</v>
      </c>
      <c r="AA630" s="92">
        <f t="shared" si="47"/>
        <v>43525</v>
      </c>
      <c r="AB630" s="89">
        <f t="shared" si="48"/>
        <v>60119.17</v>
      </c>
      <c r="AC630" s="84" t="str">
        <f t="shared" si="49"/>
        <v>39202</v>
      </c>
    </row>
    <row r="631" spans="1:29" x14ac:dyDescent="0.15">
      <c r="A631" s="84" t="s">
        <v>2447</v>
      </c>
      <c r="B631" s="84">
        <v>494739995</v>
      </c>
      <c r="C631" s="84" t="s">
        <v>797</v>
      </c>
      <c r="D631" s="84" t="s">
        <v>798</v>
      </c>
      <c r="E631" s="84" t="s">
        <v>799</v>
      </c>
      <c r="F631" s="84" t="s">
        <v>2448</v>
      </c>
      <c r="G631" s="92">
        <v>44217</v>
      </c>
      <c r="H631" s="84" t="s">
        <v>801</v>
      </c>
      <c r="I631" s="84" t="s">
        <v>802</v>
      </c>
      <c r="J631" s="84" t="s">
        <v>803</v>
      </c>
      <c r="K631" s="84">
        <v>2392</v>
      </c>
      <c r="L631" s="84" t="s">
        <v>366</v>
      </c>
      <c r="M631" s="92">
        <v>44197</v>
      </c>
      <c r="N631" s="84" t="s">
        <v>2449</v>
      </c>
      <c r="O631" s="84" t="s">
        <v>805</v>
      </c>
      <c r="P631" s="84" t="s">
        <v>793</v>
      </c>
      <c r="Q631" s="84" t="s">
        <v>2450</v>
      </c>
      <c r="R631" s="84" t="s">
        <v>2451</v>
      </c>
      <c r="S631" s="84" t="s">
        <v>371</v>
      </c>
      <c r="T631" s="84">
        <v>1</v>
      </c>
      <c r="U631" s="90">
        <v>60120.36</v>
      </c>
      <c r="V631" s="84">
        <v>11954.710000000001</v>
      </c>
      <c r="W631" s="84">
        <v>48165.65</v>
      </c>
      <c r="X631" s="91" t="s">
        <v>2447</v>
      </c>
      <c r="Y631" s="89">
        <f t="shared" si="45"/>
        <v>60120.36</v>
      </c>
      <c r="Z631" s="84">
        <f t="shared" si="46"/>
        <v>2021</v>
      </c>
      <c r="AA631" s="92">
        <f t="shared" si="47"/>
        <v>44197</v>
      </c>
      <c r="AB631" s="89">
        <f t="shared" si="48"/>
        <v>60120.36</v>
      </c>
      <c r="AC631" s="84" t="str">
        <f t="shared" si="49"/>
        <v>39202</v>
      </c>
    </row>
    <row r="632" spans="1:29" x14ac:dyDescent="0.15">
      <c r="A632" s="84" t="s">
        <v>1181</v>
      </c>
      <c r="B632" s="84">
        <v>307088412</v>
      </c>
      <c r="C632" s="84" t="s">
        <v>758</v>
      </c>
      <c r="D632" s="84" t="s">
        <v>443</v>
      </c>
      <c r="E632" s="84" t="s">
        <v>564</v>
      </c>
      <c r="F632" s="84" t="s">
        <v>1182</v>
      </c>
      <c r="G632" s="92">
        <v>43593</v>
      </c>
      <c r="H632" s="84" t="s">
        <v>760</v>
      </c>
      <c r="I632" s="84" t="s">
        <v>567</v>
      </c>
      <c r="J632" s="84" t="s">
        <v>448</v>
      </c>
      <c r="K632" s="84">
        <v>2392</v>
      </c>
      <c r="L632" s="84" t="s">
        <v>810</v>
      </c>
      <c r="M632" s="92">
        <v>43586</v>
      </c>
      <c r="O632" s="84" t="s">
        <v>569</v>
      </c>
      <c r="P632" s="84" t="s">
        <v>730</v>
      </c>
      <c r="Q632" s="84" t="s">
        <v>1182</v>
      </c>
      <c r="R632" s="84" t="s">
        <v>1183</v>
      </c>
      <c r="S632" s="84" t="s">
        <v>371</v>
      </c>
      <c r="T632" s="84">
        <v>6</v>
      </c>
      <c r="U632" s="90">
        <v>60171.1</v>
      </c>
      <c r="V632" s="84">
        <v>6691.12</v>
      </c>
      <c r="W632" s="84">
        <v>53479.98</v>
      </c>
      <c r="X632" s="91" t="s">
        <v>1181</v>
      </c>
      <c r="Y632" s="89">
        <f t="shared" si="45"/>
        <v>60171.1</v>
      </c>
      <c r="Z632" s="84">
        <f t="shared" si="46"/>
        <v>2019</v>
      </c>
      <c r="AA632" s="92">
        <f t="shared" si="47"/>
        <v>43586</v>
      </c>
      <c r="AB632" s="89">
        <f t="shared" si="48"/>
        <v>60171.1</v>
      </c>
      <c r="AC632" s="84" t="str">
        <f t="shared" si="49"/>
        <v>39204</v>
      </c>
    </row>
    <row r="633" spans="1:29" x14ac:dyDescent="0.15">
      <c r="A633" s="84" t="s">
        <v>3122</v>
      </c>
      <c r="B633" s="84">
        <v>311688482</v>
      </c>
      <c r="C633" s="84" t="s">
        <v>511</v>
      </c>
      <c r="D633" s="84" t="s">
        <v>512</v>
      </c>
      <c r="E633" s="84" t="s">
        <v>513</v>
      </c>
      <c r="F633" s="84" t="s">
        <v>3123</v>
      </c>
      <c r="G633" s="92">
        <v>43528</v>
      </c>
      <c r="H633" s="84" t="s">
        <v>515</v>
      </c>
      <c r="I633" s="84" t="s">
        <v>516</v>
      </c>
      <c r="J633" s="84" t="s">
        <v>517</v>
      </c>
      <c r="K633" s="84">
        <v>2392</v>
      </c>
      <c r="L633" s="84" t="s">
        <v>366</v>
      </c>
      <c r="M633" s="92">
        <v>43525</v>
      </c>
      <c r="N633" s="84" t="s">
        <v>3124</v>
      </c>
      <c r="O633" s="84" t="s">
        <v>518</v>
      </c>
      <c r="P633" s="84" t="s">
        <v>730</v>
      </c>
      <c r="Q633" s="84" t="s">
        <v>3125</v>
      </c>
      <c r="R633" s="84" t="s">
        <v>3126</v>
      </c>
      <c r="S633" s="84" t="s">
        <v>371</v>
      </c>
      <c r="T633" s="84">
        <v>1</v>
      </c>
      <c r="U633" s="90">
        <v>60203.51</v>
      </c>
      <c r="V633" s="84">
        <v>28509.75</v>
      </c>
      <c r="W633" s="84">
        <v>31693.760000000002</v>
      </c>
      <c r="X633" s="91" t="s">
        <v>3122</v>
      </c>
      <c r="Y633" s="89">
        <f t="shared" si="45"/>
        <v>60203.51</v>
      </c>
      <c r="Z633" s="84">
        <f t="shared" si="46"/>
        <v>2019</v>
      </c>
      <c r="AA633" s="92">
        <f t="shared" si="47"/>
        <v>43525</v>
      </c>
      <c r="AB633" s="89">
        <f t="shared" si="48"/>
        <v>60203.51</v>
      </c>
      <c r="AC633" s="84" t="str">
        <f t="shared" si="49"/>
        <v>39202</v>
      </c>
    </row>
    <row r="634" spans="1:29" x14ac:dyDescent="0.15">
      <c r="A634" s="84" t="s">
        <v>300</v>
      </c>
      <c r="B634" s="84">
        <v>43208741</v>
      </c>
      <c r="C634" s="84" t="s">
        <v>463</v>
      </c>
      <c r="D634" s="84" t="s">
        <v>464</v>
      </c>
      <c r="E634" s="84" t="s">
        <v>465</v>
      </c>
      <c r="F634" s="84" t="s">
        <v>1054</v>
      </c>
      <c r="G634" s="92">
        <v>41548</v>
      </c>
      <c r="H634" s="84" t="s">
        <v>467</v>
      </c>
      <c r="I634" s="84" t="s">
        <v>468</v>
      </c>
      <c r="J634" s="84" t="s">
        <v>469</v>
      </c>
      <c r="K634" s="84">
        <v>2392</v>
      </c>
      <c r="L634" s="84" t="s">
        <v>366</v>
      </c>
      <c r="M634" s="92">
        <v>41579</v>
      </c>
      <c r="N634" s="84" t="s">
        <v>1055</v>
      </c>
      <c r="O634" s="84" t="s">
        <v>471</v>
      </c>
      <c r="P634" s="84" t="s">
        <v>503</v>
      </c>
      <c r="Q634" s="84" t="s">
        <v>1056</v>
      </c>
      <c r="R634" s="84" t="s">
        <v>1057</v>
      </c>
      <c r="S634" s="84" t="s">
        <v>371</v>
      </c>
      <c r="T634" s="84">
        <v>1</v>
      </c>
      <c r="U634" s="90">
        <v>60426.06</v>
      </c>
      <c r="V634" s="84">
        <v>50195.24</v>
      </c>
      <c r="W634" s="84">
        <v>10230.82</v>
      </c>
      <c r="X634" s="91" t="s">
        <v>300</v>
      </c>
      <c r="Y634" s="89">
        <f t="shared" si="45"/>
        <v>60426.06</v>
      </c>
      <c r="Z634" s="84">
        <f t="shared" si="46"/>
        <v>2013</v>
      </c>
      <c r="AA634" s="92">
        <f t="shared" si="47"/>
        <v>41579</v>
      </c>
      <c r="AB634" s="89">
        <f t="shared" si="48"/>
        <v>60426.06</v>
      </c>
      <c r="AC634" s="84" t="str">
        <f t="shared" si="49"/>
        <v>39202</v>
      </c>
    </row>
    <row r="635" spans="1:29" x14ac:dyDescent="0.15">
      <c r="A635" s="84" t="s">
        <v>1236</v>
      </c>
      <c r="B635" s="84">
        <v>364697166</v>
      </c>
      <c r="C635" s="84" t="s">
        <v>399</v>
      </c>
      <c r="D635" s="84" t="s">
        <v>387</v>
      </c>
      <c r="E635" s="84" t="s">
        <v>388</v>
      </c>
      <c r="F635" s="84" t="s">
        <v>1237</v>
      </c>
      <c r="G635" s="92">
        <v>43978</v>
      </c>
      <c r="H635" s="84" t="s">
        <v>402</v>
      </c>
      <c r="I635" s="84" t="s">
        <v>391</v>
      </c>
      <c r="J635" s="84" t="s">
        <v>392</v>
      </c>
      <c r="K635" s="84">
        <v>2392</v>
      </c>
      <c r="L635" s="84" t="s">
        <v>366</v>
      </c>
      <c r="M635" s="92">
        <v>43983</v>
      </c>
      <c r="N635" s="84" t="s">
        <v>1238</v>
      </c>
      <c r="O635" s="84" t="s">
        <v>394</v>
      </c>
      <c r="P635" s="84" t="s">
        <v>770</v>
      </c>
      <c r="Q635" s="84" t="s">
        <v>1239</v>
      </c>
      <c r="R635" s="84" t="s">
        <v>1240</v>
      </c>
      <c r="S635" s="84" t="s">
        <v>371</v>
      </c>
      <c r="T635" s="84">
        <v>1</v>
      </c>
      <c r="U635" s="90">
        <v>60646.31</v>
      </c>
      <c r="V635" s="84">
        <v>33342.770000000004</v>
      </c>
      <c r="W635" s="84">
        <v>27303.54</v>
      </c>
      <c r="X635" s="91" t="s">
        <v>1236</v>
      </c>
      <c r="Y635" s="89">
        <f t="shared" si="45"/>
        <v>60646.31</v>
      </c>
      <c r="Z635" s="84">
        <f t="shared" si="46"/>
        <v>2020</v>
      </c>
      <c r="AA635" s="92">
        <f t="shared" si="47"/>
        <v>43983</v>
      </c>
      <c r="AB635" s="89">
        <f t="shared" si="48"/>
        <v>60646.31</v>
      </c>
      <c r="AC635" s="84" t="str">
        <f t="shared" si="49"/>
        <v>39201</v>
      </c>
    </row>
    <row r="636" spans="1:29" x14ac:dyDescent="0.15">
      <c r="A636" s="84" t="s">
        <v>2789</v>
      </c>
      <c r="B636" s="84">
        <v>327347375</v>
      </c>
      <c r="C636" s="84" t="s">
        <v>399</v>
      </c>
      <c r="D636" s="84" t="s">
        <v>387</v>
      </c>
      <c r="E636" s="84" t="s">
        <v>747</v>
      </c>
      <c r="F636" s="84" t="s">
        <v>2790</v>
      </c>
      <c r="G636" s="92">
        <v>43732</v>
      </c>
      <c r="H636" s="84" t="s">
        <v>402</v>
      </c>
      <c r="I636" s="84" t="s">
        <v>748</v>
      </c>
      <c r="J636" s="84" t="s">
        <v>392</v>
      </c>
      <c r="K636" s="84">
        <v>2392</v>
      </c>
      <c r="L636" s="84" t="s">
        <v>366</v>
      </c>
      <c r="M636" s="92">
        <v>43709</v>
      </c>
      <c r="N636" s="84" t="s">
        <v>2791</v>
      </c>
      <c r="O636" s="84" t="s">
        <v>750</v>
      </c>
      <c r="P636" s="84" t="s">
        <v>730</v>
      </c>
      <c r="Q636" s="84" t="s">
        <v>2792</v>
      </c>
      <c r="R636" s="84" t="s">
        <v>2793</v>
      </c>
      <c r="S636" s="84" t="s">
        <v>371</v>
      </c>
      <c r="T636" s="84">
        <v>1</v>
      </c>
      <c r="U636" s="90">
        <v>60657.8</v>
      </c>
      <c r="V636" s="84">
        <v>22913.94</v>
      </c>
      <c r="W636" s="84">
        <v>37743.86</v>
      </c>
      <c r="X636" s="91" t="s">
        <v>2789</v>
      </c>
      <c r="Y636" s="89">
        <f t="shared" si="45"/>
        <v>60657.8</v>
      </c>
      <c r="Z636" s="84">
        <f t="shared" si="46"/>
        <v>2019</v>
      </c>
      <c r="AA636" s="92">
        <f t="shared" si="47"/>
        <v>43709</v>
      </c>
      <c r="AB636" s="89">
        <f t="shared" si="48"/>
        <v>60657.8</v>
      </c>
      <c r="AC636" s="84" t="str">
        <f t="shared" si="49"/>
        <v>39202</v>
      </c>
    </row>
    <row r="637" spans="1:29" x14ac:dyDescent="0.15">
      <c r="A637" s="84" t="s">
        <v>1189</v>
      </c>
      <c r="B637" s="84">
        <v>327347390</v>
      </c>
      <c r="C637" s="84" t="s">
        <v>399</v>
      </c>
      <c r="D637" s="84" t="s">
        <v>387</v>
      </c>
      <c r="E637" s="84" t="s">
        <v>747</v>
      </c>
      <c r="F637" s="84" t="s">
        <v>1185</v>
      </c>
      <c r="G637" s="92">
        <v>43732</v>
      </c>
      <c r="H637" s="84" t="s">
        <v>402</v>
      </c>
      <c r="I637" s="84" t="s">
        <v>748</v>
      </c>
      <c r="J637" s="84" t="s">
        <v>392</v>
      </c>
      <c r="K637" s="84">
        <v>2392</v>
      </c>
      <c r="L637" s="84" t="s">
        <v>366</v>
      </c>
      <c r="M637" s="92">
        <v>43709</v>
      </c>
      <c r="N637" s="84" t="s">
        <v>1190</v>
      </c>
      <c r="O637" s="84" t="s">
        <v>750</v>
      </c>
      <c r="P637" s="84" t="s">
        <v>730</v>
      </c>
      <c r="Q637" s="84" t="s">
        <v>1191</v>
      </c>
      <c r="R637" s="84" t="s">
        <v>1192</v>
      </c>
      <c r="S637" s="84" t="s">
        <v>371</v>
      </c>
      <c r="T637" s="84">
        <v>1</v>
      </c>
      <c r="U637" s="90">
        <v>60663.05</v>
      </c>
      <c r="V637" s="84">
        <v>22915.920000000002</v>
      </c>
      <c r="W637" s="84">
        <v>37747.129999999997</v>
      </c>
      <c r="X637" s="91" t="s">
        <v>1189</v>
      </c>
      <c r="Y637" s="89">
        <f t="shared" si="45"/>
        <v>60663.05</v>
      </c>
      <c r="Z637" s="84">
        <f t="shared" si="46"/>
        <v>2019</v>
      </c>
      <c r="AA637" s="92">
        <f t="shared" si="47"/>
        <v>43709</v>
      </c>
      <c r="AB637" s="89">
        <f t="shared" si="48"/>
        <v>60663.05</v>
      </c>
      <c r="AC637" s="84" t="str">
        <f t="shared" si="49"/>
        <v>39202</v>
      </c>
    </row>
    <row r="638" spans="1:29" x14ac:dyDescent="0.15">
      <c r="A638" s="84" t="s">
        <v>3113</v>
      </c>
      <c r="B638" s="84">
        <v>309413068</v>
      </c>
      <c r="C638" s="84" t="s">
        <v>511</v>
      </c>
      <c r="D638" s="84" t="s">
        <v>512</v>
      </c>
      <c r="E638" s="84" t="s">
        <v>513</v>
      </c>
      <c r="F638" s="84" t="s">
        <v>3114</v>
      </c>
      <c r="G638" s="92">
        <v>43524</v>
      </c>
      <c r="H638" s="84" t="s">
        <v>515</v>
      </c>
      <c r="I638" s="84" t="s">
        <v>516</v>
      </c>
      <c r="J638" s="84" t="s">
        <v>517</v>
      </c>
      <c r="K638" s="84">
        <v>2392</v>
      </c>
      <c r="L638" s="84" t="s">
        <v>366</v>
      </c>
      <c r="M638" s="92">
        <v>43525</v>
      </c>
      <c r="N638" s="84" t="s">
        <v>3115</v>
      </c>
      <c r="O638" s="84" t="s">
        <v>518</v>
      </c>
      <c r="P638" s="84" t="s">
        <v>730</v>
      </c>
      <c r="Q638" s="84" t="s">
        <v>3116</v>
      </c>
      <c r="R638" s="84" t="s">
        <v>3117</v>
      </c>
      <c r="S638" s="84" t="s">
        <v>371</v>
      </c>
      <c r="T638" s="84">
        <v>1</v>
      </c>
      <c r="U638" s="90">
        <v>60839.73</v>
      </c>
      <c r="V638" s="84">
        <v>28811.03</v>
      </c>
      <c r="W638" s="84">
        <v>32028.7</v>
      </c>
      <c r="X638" s="91" t="s">
        <v>3113</v>
      </c>
      <c r="Y638" s="89">
        <f t="shared" si="45"/>
        <v>60839.73</v>
      </c>
      <c r="Z638" s="84">
        <f t="shared" si="46"/>
        <v>2019</v>
      </c>
      <c r="AA638" s="92">
        <f t="shared" si="47"/>
        <v>43525</v>
      </c>
      <c r="AB638" s="89">
        <f t="shared" si="48"/>
        <v>60839.73</v>
      </c>
      <c r="AC638" s="84" t="str">
        <f t="shared" si="49"/>
        <v>39202</v>
      </c>
    </row>
    <row r="639" spans="1:29" x14ac:dyDescent="0.15">
      <c r="A639" s="84" t="s">
        <v>3606</v>
      </c>
      <c r="B639" s="84">
        <v>342598860</v>
      </c>
      <c r="C639" s="84" t="s">
        <v>881</v>
      </c>
      <c r="D639" s="84" t="s">
        <v>882</v>
      </c>
      <c r="E639" s="84" t="s">
        <v>883</v>
      </c>
      <c r="F639" s="84" t="s">
        <v>3607</v>
      </c>
      <c r="G639" s="92">
        <v>43815</v>
      </c>
      <c r="H639" s="84" t="s">
        <v>885</v>
      </c>
      <c r="I639" s="84" t="s">
        <v>886</v>
      </c>
      <c r="J639" s="84" t="s">
        <v>887</v>
      </c>
      <c r="K639" s="84">
        <v>2392</v>
      </c>
      <c r="L639" s="84" t="s">
        <v>366</v>
      </c>
      <c r="M639" s="92">
        <v>43800</v>
      </c>
      <c r="N639" s="84" t="s">
        <v>3608</v>
      </c>
      <c r="O639" s="84" t="s">
        <v>889</v>
      </c>
      <c r="P639" s="84" t="s">
        <v>730</v>
      </c>
      <c r="Q639" s="84" t="s">
        <v>3609</v>
      </c>
      <c r="R639" s="84" t="s">
        <v>3610</v>
      </c>
      <c r="S639" s="84" t="s">
        <v>371</v>
      </c>
      <c r="T639" s="84">
        <v>1</v>
      </c>
      <c r="U639" s="90">
        <v>61211.33</v>
      </c>
      <c r="V639" s="84">
        <v>54132.58</v>
      </c>
      <c r="W639" s="84">
        <v>7078.75</v>
      </c>
      <c r="X639" s="91" t="s">
        <v>3606</v>
      </c>
      <c r="Y639" s="89">
        <f t="shared" si="45"/>
        <v>61211.33</v>
      </c>
      <c r="Z639" s="84">
        <f t="shared" si="46"/>
        <v>2019</v>
      </c>
      <c r="AA639" s="92">
        <f t="shared" si="47"/>
        <v>43800</v>
      </c>
      <c r="AB639" s="89">
        <f t="shared" si="48"/>
        <v>61211.33</v>
      </c>
      <c r="AC639" s="84" t="str">
        <f t="shared" si="49"/>
        <v>39202</v>
      </c>
    </row>
    <row r="640" spans="1:29" x14ac:dyDescent="0.15">
      <c r="A640" s="84" t="s">
        <v>2861</v>
      </c>
      <c r="B640" s="84">
        <v>494740050</v>
      </c>
      <c r="C640" s="84" t="s">
        <v>475</v>
      </c>
      <c r="D640" s="84" t="s">
        <v>476</v>
      </c>
      <c r="E640" s="84" t="s">
        <v>499</v>
      </c>
      <c r="F640" s="84" t="s">
        <v>2862</v>
      </c>
      <c r="G640" s="92">
        <v>44249</v>
      </c>
      <c r="H640" s="84" t="s">
        <v>478</v>
      </c>
      <c r="I640" s="84" t="s">
        <v>501</v>
      </c>
      <c r="J640" s="84" t="s">
        <v>480</v>
      </c>
      <c r="K640" s="84">
        <v>2392</v>
      </c>
      <c r="L640" s="84" t="s">
        <v>366</v>
      </c>
      <c r="M640" s="92">
        <v>44228</v>
      </c>
      <c r="N640" s="84" t="s">
        <v>2863</v>
      </c>
      <c r="O640" s="84" t="s">
        <v>502</v>
      </c>
      <c r="P640" s="84" t="s">
        <v>793</v>
      </c>
      <c r="Q640" s="84" t="s">
        <v>2864</v>
      </c>
      <c r="R640" s="84" t="s">
        <v>2865</v>
      </c>
      <c r="S640" s="84" t="s">
        <v>371</v>
      </c>
      <c r="T640" s="84">
        <v>1</v>
      </c>
      <c r="U640" s="90">
        <v>61234.37</v>
      </c>
      <c r="V640" s="84">
        <v>8938.9600000000009</v>
      </c>
      <c r="W640" s="84">
        <v>52295.41</v>
      </c>
      <c r="X640" s="91" t="s">
        <v>2861</v>
      </c>
      <c r="Y640" s="89">
        <f t="shared" si="45"/>
        <v>61234.37</v>
      </c>
      <c r="Z640" s="84">
        <f t="shared" si="46"/>
        <v>2021</v>
      </c>
      <c r="AA640" s="92">
        <f t="shared" si="47"/>
        <v>44228</v>
      </c>
      <c r="AB640" s="89">
        <f t="shared" si="48"/>
        <v>61234.37</v>
      </c>
      <c r="AC640" s="84" t="str">
        <f t="shared" si="49"/>
        <v>39202</v>
      </c>
    </row>
    <row r="641" spans="1:29" x14ac:dyDescent="0.15">
      <c r="A641" s="84" t="s">
        <v>2737</v>
      </c>
      <c r="B641" s="84">
        <v>313686067</v>
      </c>
      <c r="C641" s="84" t="s">
        <v>511</v>
      </c>
      <c r="D641" s="84" t="s">
        <v>512</v>
      </c>
      <c r="E641" s="84" t="s">
        <v>513</v>
      </c>
      <c r="F641" s="84" t="s">
        <v>1109</v>
      </c>
      <c r="G641" s="92">
        <v>43565</v>
      </c>
      <c r="H641" s="84" t="s">
        <v>515</v>
      </c>
      <c r="I641" s="84" t="s">
        <v>516</v>
      </c>
      <c r="J641" s="84" t="s">
        <v>517</v>
      </c>
      <c r="K641" s="84">
        <v>2392</v>
      </c>
      <c r="L641" s="84" t="s">
        <v>366</v>
      </c>
      <c r="M641" s="92">
        <v>43556</v>
      </c>
      <c r="N641" s="84" t="s">
        <v>2738</v>
      </c>
      <c r="O641" s="84" t="s">
        <v>518</v>
      </c>
      <c r="P641" s="84" t="s">
        <v>730</v>
      </c>
      <c r="Q641" s="84" t="s">
        <v>2739</v>
      </c>
      <c r="R641" s="84" t="s">
        <v>2740</v>
      </c>
      <c r="S641" s="84" t="s">
        <v>371</v>
      </c>
      <c r="T641" s="84">
        <v>1</v>
      </c>
      <c r="U641" s="90">
        <v>61262.93</v>
      </c>
      <c r="V641" s="84">
        <v>29011.440000000002</v>
      </c>
      <c r="W641" s="84">
        <v>32251.49</v>
      </c>
      <c r="X641" s="91" t="s">
        <v>2737</v>
      </c>
      <c r="Y641" s="89">
        <f t="shared" si="45"/>
        <v>61262.93</v>
      </c>
      <c r="Z641" s="84">
        <f t="shared" si="46"/>
        <v>2019</v>
      </c>
      <c r="AA641" s="92">
        <f t="shared" si="47"/>
        <v>43556</v>
      </c>
      <c r="AB641" s="89">
        <f t="shared" si="48"/>
        <v>61262.93</v>
      </c>
      <c r="AC641" s="84" t="str">
        <f t="shared" si="49"/>
        <v>39202</v>
      </c>
    </row>
    <row r="642" spans="1:29" x14ac:dyDescent="0.15">
      <c r="A642" s="84" t="s">
        <v>2781</v>
      </c>
      <c r="B642" s="84">
        <v>323941290</v>
      </c>
      <c r="C642" s="84" t="s">
        <v>463</v>
      </c>
      <c r="D642" s="84" t="s">
        <v>464</v>
      </c>
      <c r="E642" s="84" t="s">
        <v>465</v>
      </c>
      <c r="F642" s="84" t="s">
        <v>1185</v>
      </c>
      <c r="G642" s="92">
        <v>43697</v>
      </c>
      <c r="H642" s="84" t="s">
        <v>467</v>
      </c>
      <c r="I642" s="84" t="s">
        <v>468</v>
      </c>
      <c r="J642" s="84" t="s">
        <v>469</v>
      </c>
      <c r="K642" s="84">
        <v>2392</v>
      </c>
      <c r="L642" s="84" t="s">
        <v>366</v>
      </c>
      <c r="M642" s="92">
        <v>43709</v>
      </c>
      <c r="N642" s="84" t="s">
        <v>2782</v>
      </c>
      <c r="O642" s="84" t="s">
        <v>471</v>
      </c>
      <c r="P642" s="84" t="s">
        <v>730</v>
      </c>
      <c r="Q642" s="84" t="s">
        <v>2783</v>
      </c>
      <c r="R642" s="84" t="s">
        <v>2784</v>
      </c>
      <c r="S642" s="84" t="s">
        <v>371</v>
      </c>
      <c r="T642" s="84">
        <v>1</v>
      </c>
      <c r="U642" s="90">
        <v>61437.89</v>
      </c>
      <c r="V642" s="84">
        <v>27604.98</v>
      </c>
      <c r="W642" s="84">
        <v>33832.910000000003</v>
      </c>
      <c r="X642" s="91" t="s">
        <v>2781</v>
      </c>
      <c r="Y642" s="89">
        <f t="shared" ref="Y642:Y705" si="50">+U642</f>
        <v>61437.89</v>
      </c>
      <c r="Z642" s="84">
        <f t="shared" ref="Z642:Z705" si="51">+YEAR(AA642)</f>
        <v>2019</v>
      </c>
      <c r="AA642" s="92">
        <f t="shared" ref="AA642:AA705" si="52">+M642</f>
        <v>43709</v>
      </c>
      <c r="AB642" s="89">
        <f t="shared" si="48"/>
        <v>61437.89</v>
      </c>
      <c r="AC642" s="84" t="str">
        <f t="shared" si="49"/>
        <v>39202</v>
      </c>
    </row>
    <row r="643" spans="1:29" x14ac:dyDescent="0.15">
      <c r="A643" s="84" t="s">
        <v>3565</v>
      </c>
      <c r="B643" s="84">
        <v>374569739</v>
      </c>
      <c r="C643" s="84" t="s">
        <v>399</v>
      </c>
      <c r="D643" s="84" t="s">
        <v>387</v>
      </c>
      <c r="E643" s="84" t="s">
        <v>388</v>
      </c>
      <c r="F643" s="84" t="s">
        <v>3566</v>
      </c>
      <c r="G643" s="92">
        <v>43986</v>
      </c>
      <c r="H643" s="84" t="s">
        <v>402</v>
      </c>
      <c r="I643" s="84" t="s">
        <v>391</v>
      </c>
      <c r="J643" s="84" t="s">
        <v>392</v>
      </c>
      <c r="K643" s="84">
        <v>2392</v>
      </c>
      <c r="L643" s="84" t="s">
        <v>366</v>
      </c>
      <c r="M643" s="92">
        <v>43983</v>
      </c>
      <c r="N643" s="84" t="s">
        <v>3567</v>
      </c>
      <c r="O643" s="84" t="s">
        <v>394</v>
      </c>
      <c r="P643" s="84" t="s">
        <v>770</v>
      </c>
      <c r="Q643" s="84" t="s">
        <v>3568</v>
      </c>
      <c r="R643" s="84" t="s">
        <v>3569</v>
      </c>
      <c r="S643" s="84" t="s">
        <v>371</v>
      </c>
      <c r="T643" s="84">
        <v>1</v>
      </c>
      <c r="U643" s="90">
        <v>61871.35</v>
      </c>
      <c r="V643" s="84">
        <v>34016.28</v>
      </c>
      <c r="W643" s="84">
        <v>27855.07</v>
      </c>
      <c r="X643" s="91" t="s">
        <v>3565</v>
      </c>
      <c r="Y643" s="89">
        <f t="shared" si="50"/>
        <v>61871.35</v>
      </c>
      <c r="Z643" s="84">
        <f t="shared" si="51"/>
        <v>2020</v>
      </c>
      <c r="AA643" s="92">
        <f t="shared" si="52"/>
        <v>43983</v>
      </c>
      <c r="AB643" s="89">
        <f t="shared" ref="AB643:AB706" si="53">+Y643</f>
        <v>61871.35</v>
      </c>
      <c r="AC643" s="84" t="str">
        <f t="shared" ref="AC643:AC706" si="54">LEFT(O643,5)</f>
        <v>39201</v>
      </c>
    </row>
    <row r="644" spans="1:29" x14ac:dyDescent="0.15">
      <c r="A644" s="84" t="s">
        <v>2324</v>
      </c>
      <c r="B644" s="84">
        <v>202126445</v>
      </c>
      <c r="C644" s="84" t="s">
        <v>609</v>
      </c>
      <c r="D644" s="84" t="s">
        <v>542</v>
      </c>
      <c r="E644" s="84" t="s">
        <v>543</v>
      </c>
      <c r="F644" s="84" t="s">
        <v>2325</v>
      </c>
      <c r="G644" s="92">
        <v>42913</v>
      </c>
      <c r="H644" s="84" t="s">
        <v>610</v>
      </c>
      <c r="I644" s="84" t="s">
        <v>546</v>
      </c>
      <c r="J644" s="84" t="s">
        <v>547</v>
      </c>
      <c r="K644" s="84">
        <v>2392</v>
      </c>
      <c r="L644" s="84" t="s">
        <v>366</v>
      </c>
      <c r="M644" s="92">
        <v>42917</v>
      </c>
      <c r="N644" s="84" t="s">
        <v>2326</v>
      </c>
      <c r="O644" s="84" t="s">
        <v>549</v>
      </c>
      <c r="P644" s="84" t="s">
        <v>663</v>
      </c>
      <c r="Q644" s="84" t="s">
        <v>2327</v>
      </c>
      <c r="R644" s="84" t="s">
        <v>2328</v>
      </c>
      <c r="S644" s="84" t="s">
        <v>371</v>
      </c>
      <c r="T644" s="84">
        <v>1</v>
      </c>
      <c r="U644" s="90">
        <v>61904.07</v>
      </c>
      <c r="V644" s="84">
        <v>55094.62</v>
      </c>
      <c r="W644" s="84">
        <v>6809.45</v>
      </c>
      <c r="X644" s="91" t="s">
        <v>2324</v>
      </c>
      <c r="Y644" s="89">
        <f t="shared" si="50"/>
        <v>61904.07</v>
      </c>
      <c r="Z644" s="84">
        <f t="shared" si="51"/>
        <v>2017</v>
      </c>
      <c r="AA644" s="92">
        <f t="shared" si="52"/>
        <v>42917</v>
      </c>
      <c r="AB644" s="89">
        <f t="shared" si="53"/>
        <v>61904.07</v>
      </c>
      <c r="AC644" s="84" t="str">
        <f t="shared" si="54"/>
        <v>39202</v>
      </c>
    </row>
    <row r="645" spans="1:29" x14ac:dyDescent="0.15">
      <c r="A645" s="84" t="s">
        <v>1663</v>
      </c>
      <c r="B645" s="84">
        <v>432571713</v>
      </c>
      <c r="C645" s="84" t="s">
        <v>422</v>
      </c>
      <c r="D645" s="84" t="s">
        <v>423</v>
      </c>
      <c r="E645" s="84" t="s">
        <v>671</v>
      </c>
      <c r="F645" s="84" t="s">
        <v>1664</v>
      </c>
      <c r="G645" s="92">
        <v>44140</v>
      </c>
      <c r="H645" s="84" t="s">
        <v>425</v>
      </c>
      <c r="I645" s="84" t="s">
        <v>672</v>
      </c>
      <c r="J645" s="84" t="s">
        <v>427</v>
      </c>
      <c r="K645" s="84">
        <v>2392</v>
      </c>
      <c r="L645" s="84" t="s">
        <v>366</v>
      </c>
      <c r="M645" s="92">
        <v>44136</v>
      </c>
      <c r="N645" s="84" t="s">
        <v>1665</v>
      </c>
      <c r="O645" s="84" t="s">
        <v>674</v>
      </c>
      <c r="P645" s="84" t="s">
        <v>770</v>
      </c>
      <c r="Q645" s="84" t="s">
        <v>1666</v>
      </c>
      <c r="R645" s="84" t="s">
        <v>1667</v>
      </c>
      <c r="S645" s="84" t="s">
        <v>371</v>
      </c>
      <c r="T645" s="84">
        <v>1</v>
      </c>
      <c r="U645" s="90">
        <v>61972.65</v>
      </c>
      <c r="V645" s="84">
        <v>15184.43</v>
      </c>
      <c r="W645" s="84">
        <v>46788.22</v>
      </c>
      <c r="X645" s="91" t="s">
        <v>1663</v>
      </c>
      <c r="Y645" s="89">
        <f t="shared" si="50"/>
        <v>61972.65</v>
      </c>
      <c r="Z645" s="84">
        <f t="shared" si="51"/>
        <v>2020</v>
      </c>
      <c r="AA645" s="92">
        <f t="shared" si="52"/>
        <v>44136</v>
      </c>
      <c r="AB645" s="89">
        <f t="shared" si="53"/>
        <v>61972.65</v>
      </c>
      <c r="AC645" s="84" t="str">
        <f t="shared" si="54"/>
        <v>39202</v>
      </c>
    </row>
    <row r="646" spans="1:29" x14ac:dyDescent="0.15">
      <c r="A646" s="84" t="s">
        <v>3186</v>
      </c>
      <c r="B646" s="84">
        <v>364697171</v>
      </c>
      <c r="C646" s="84" t="s">
        <v>399</v>
      </c>
      <c r="D646" s="84" t="s">
        <v>387</v>
      </c>
      <c r="E646" s="84" t="s">
        <v>388</v>
      </c>
      <c r="F646" s="84" t="s">
        <v>1237</v>
      </c>
      <c r="G646" s="92">
        <v>43978</v>
      </c>
      <c r="H646" s="84" t="s">
        <v>402</v>
      </c>
      <c r="I646" s="84" t="s">
        <v>391</v>
      </c>
      <c r="J646" s="84" t="s">
        <v>392</v>
      </c>
      <c r="K646" s="84">
        <v>2392</v>
      </c>
      <c r="L646" s="84" t="s">
        <v>366</v>
      </c>
      <c r="M646" s="92">
        <v>43983</v>
      </c>
      <c r="N646" s="84" t="s">
        <v>3187</v>
      </c>
      <c r="O646" s="84" t="s">
        <v>394</v>
      </c>
      <c r="P646" s="84" t="s">
        <v>770</v>
      </c>
      <c r="Q646" s="84" t="s">
        <v>3188</v>
      </c>
      <c r="R646" s="84" t="s">
        <v>3189</v>
      </c>
      <c r="S646" s="84" t="s">
        <v>371</v>
      </c>
      <c r="T646" s="84">
        <v>1</v>
      </c>
      <c r="U646" s="90">
        <v>62148.3</v>
      </c>
      <c r="V646" s="84">
        <v>34168.550000000003</v>
      </c>
      <c r="W646" s="84">
        <v>27979.75</v>
      </c>
      <c r="X646" s="91" t="s">
        <v>3186</v>
      </c>
      <c r="Y646" s="89">
        <f t="shared" si="50"/>
        <v>62148.3</v>
      </c>
      <c r="Z646" s="84">
        <f t="shared" si="51"/>
        <v>2020</v>
      </c>
      <c r="AA646" s="92">
        <f t="shared" si="52"/>
        <v>43983</v>
      </c>
      <c r="AB646" s="89">
        <f t="shared" si="53"/>
        <v>62148.3</v>
      </c>
      <c r="AC646" s="84" t="str">
        <f t="shared" si="54"/>
        <v>39201</v>
      </c>
    </row>
    <row r="647" spans="1:29" x14ac:dyDescent="0.15">
      <c r="A647" s="84" t="s">
        <v>1160</v>
      </c>
      <c r="B647" s="84">
        <v>259292692</v>
      </c>
      <c r="C647" s="84" t="s">
        <v>463</v>
      </c>
      <c r="D647" s="84" t="s">
        <v>464</v>
      </c>
      <c r="E647" s="84" t="s">
        <v>465</v>
      </c>
      <c r="F647" s="84" t="s">
        <v>3080</v>
      </c>
      <c r="G647" s="92">
        <v>43105</v>
      </c>
      <c r="H647" s="84" t="s">
        <v>467</v>
      </c>
      <c r="I647" s="84" t="s">
        <v>468</v>
      </c>
      <c r="J647" s="84" t="s">
        <v>469</v>
      </c>
      <c r="K647" s="84">
        <v>2392</v>
      </c>
      <c r="L647" s="84" t="s">
        <v>366</v>
      </c>
      <c r="M647" s="92">
        <v>43101</v>
      </c>
      <c r="N647" s="84" t="s">
        <v>1160</v>
      </c>
      <c r="O647" s="84" t="s">
        <v>471</v>
      </c>
      <c r="P647" s="84" t="s">
        <v>685</v>
      </c>
      <c r="Q647" s="84" t="s">
        <v>3081</v>
      </c>
      <c r="R647" s="84" t="s">
        <v>3082</v>
      </c>
      <c r="S647" s="84" t="s">
        <v>371</v>
      </c>
      <c r="T647" s="84">
        <v>1</v>
      </c>
      <c r="U647" s="90">
        <v>62192.86</v>
      </c>
      <c r="V647" s="84">
        <v>35935.660000000003</v>
      </c>
      <c r="W647" s="84">
        <v>26257.200000000001</v>
      </c>
      <c r="X647" s="91" t="s">
        <v>1160</v>
      </c>
      <c r="Y647" s="89">
        <f t="shared" si="50"/>
        <v>62192.86</v>
      </c>
      <c r="Z647" s="84">
        <f t="shared" si="51"/>
        <v>2018</v>
      </c>
      <c r="AA647" s="92">
        <f t="shared" si="52"/>
        <v>43101</v>
      </c>
      <c r="AB647" s="89">
        <f t="shared" si="53"/>
        <v>62192.86</v>
      </c>
      <c r="AC647" s="84" t="str">
        <f t="shared" si="54"/>
        <v>39202</v>
      </c>
    </row>
    <row r="648" spans="1:29" x14ac:dyDescent="0.15">
      <c r="A648" s="84" t="s">
        <v>1614</v>
      </c>
      <c r="B648" s="84">
        <v>397244821</v>
      </c>
      <c r="C648" s="84" t="s">
        <v>475</v>
      </c>
      <c r="D648" s="84" t="s">
        <v>476</v>
      </c>
      <c r="E648" s="84" t="s">
        <v>499</v>
      </c>
      <c r="F648" s="84" t="s">
        <v>1615</v>
      </c>
      <c r="G648" s="92">
        <v>44061</v>
      </c>
      <c r="H648" s="84" t="s">
        <v>478</v>
      </c>
      <c r="I648" s="84" t="s">
        <v>501</v>
      </c>
      <c r="J648" s="84" t="s">
        <v>480</v>
      </c>
      <c r="K648" s="84">
        <v>2392</v>
      </c>
      <c r="L648" s="84" t="s">
        <v>366</v>
      </c>
      <c r="M648" s="92">
        <v>44044</v>
      </c>
      <c r="N648" s="84" t="s">
        <v>1616</v>
      </c>
      <c r="O648" s="84" t="s">
        <v>502</v>
      </c>
      <c r="P648" s="84" t="s">
        <v>770</v>
      </c>
      <c r="Q648" s="84" t="s">
        <v>1617</v>
      </c>
      <c r="R648" s="84" t="s">
        <v>1618</v>
      </c>
      <c r="S648" s="84" t="s">
        <v>371</v>
      </c>
      <c r="T648" s="84">
        <v>1</v>
      </c>
      <c r="U648" s="90">
        <v>62433.94</v>
      </c>
      <c r="V648" s="84">
        <v>15688.84</v>
      </c>
      <c r="W648" s="84">
        <v>46745.1</v>
      </c>
      <c r="X648" s="91" t="s">
        <v>1614</v>
      </c>
      <c r="Y648" s="89">
        <f t="shared" si="50"/>
        <v>62433.94</v>
      </c>
      <c r="Z648" s="84">
        <f t="shared" si="51"/>
        <v>2020</v>
      </c>
      <c r="AA648" s="92">
        <f t="shared" si="52"/>
        <v>44044</v>
      </c>
      <c r="AB648" s="89">
        <f t="shared" si="53"/>
        <v>62433.94</v>
      </c>
      <c r="AC648" s="84" t="str">
        <f t="shared" si="54"/>
        <v>39202</v>
      </c>
    </row>
    <row r="649" spans="1:29" x14ac:dyDescent="0.15">
      <c r="A649" s="84" t="s">
        <v>1595</v>
      </c>
      <c r="B649" s="84">
        <v>349840848</v>
      </c>
      <c r="C649" s="84" t="s">
        <v>834</v>
      </c>
      <c r="D649" s="84" t="s">
        <v>443</v>
      </c>
      <c r="E649" s="84" t="s">
        <v>564</v>
      </c>
      <c r="F649" s="84" t="s">
        <v>1596</v>
      </c>
      <c r="G649" s="92">
        <v>44013</v>
      </c>
      <c r="H649" s="84" t="s">
        <v>836</v>
      </c>
      <c r="I649" s="84" t="s">
        <v>567</v>
      </c>
      <c r="J649" s="84" t="s">
        <v>448</v>
      </c>
      <c r="K649" s="84">
        <v>2392</v>
      </c>
      <c r="L649" s="84" t="s">
        <v>810</v>
      </c>
      <c r="M649" s="92">
        <v>44044</v>
      </c>
      <c r="O649" s="84" t="s">
        <v>569</v>
      </c>
      <c r="P649" s="84" t="s">
        <v>770</v>
      </c>
      <c r="Q649" s="84" t="s">
        <v>1596</v>
      </c>
      <c r="R649" s="84" t="s">
        <v>1597</v>
      </c>
      <c r="S649" s="84" t="s">
        <v>371</v>
      </c>
      <c r="T649" s="84">
        <v>3</v>
      </c>
      <c r="U649" s="90">
        <v>62798.98</v>
      </c>
      <c r="V649" s="84">
        <v>4860.3500000000004</v>
      </c>
      <c r="W649" s="84">
        <v>57938.630000000005</v>
      </c>
      <c r="X649" s="91" t="s">
        <v>1595</v>
      </c>
      <c r="Y649" s="89">
        <f t="shared" si="50"/>
        <v>62798.98</v>
      </c>
      <c r="Z649" s="84">
        <f t="shared" si="51"/>
        <v>2020</v>
      </c>
      <c r="AA649" s="92">
        <f t="shared" si="52"/>
        <v>44044</v>
      </c>
      <c r="AB649" s="89">
        <f t="shared" si="53"/>
        <v>62798.98</v>
      </c>
      <c r="AC649" s="84" t="str">
        <f t="shared" si="54"/>
        <v>39204</v>
      </c>
    </row>
    <row r="650" spans="1:29" x14ac:dyDescent="0.15">
      <c r="A650" s="84" t="s">
        <v>3175</v>
      </c>
      <c r="B650" s="84">
        <v>619509477</v>
      </c>
      <c r="C650" s="84" t="s">
        <v>3176</v>
      </c>
      <c r="D650" s="84" t="s">
        <v>443</v>
      </c>
      <c r="E650" s="84" t="s">
        <v>706</v>
      </c>
      <c r="F650" s="84" t="s">
        <v>3177</v>
      </c>
      <c r="G650" s="92">
        <v>44490</v>
      </c>
      <c r="H650" s="84" t="s">
        <v>3178</v>
      </c>
      <c r="I650" s="84" t="s">
        <v>708</v>
      </c>
      <c r="J650" s="84" t="s">
        <v>448</v>
      </c>
      <c r="K650" s="84">
        <v>2392</v>
      </c>
      <c r="L650" s="84" t="s">
        <v>366</v>
      </c>
      <c r="M650" s="92">
        <v>44470</v>
      </c>
      <c r="N650" s="84" t="s">
        <v>3179</v>
      </c>
      <c r="O650" s="84" t="s">
        <v>710</v>
      </c>
      <c r="P650" s="84" t="s">
        <v>793</v>
      </c>
      <c r="Q650" s="84" t="s">
        <v>3180</v>
      </c>
      <c r="R650" s="84" t="s">
        <v>3181</v>
      </c>
      <c r="S650" s="84" t="s">
        <v>371</v>
      </c>
      <c r="T650" s="84">
        <v>1</v>
      </c>
      <c r="U650" s="90">
        <v>63301.01</v>
      </c>
      <c r="V650" s="84">
        <v>7875.13</v>
      </c>
      <c r="W650" s="84">
        <v>55425.880000000005</v>
      </c>
      <c r="X650" s="91" t="s">
        <v>3175</v>
      </c>
      <c r="Y650" s="89">
        <f t="shared" si="50"/>
        <v>63301.01</v>
      </c>
      <c r="Z650" s="84">
        <f t="shared" si="51"/>
        <v>2021</v>
      </c>
      <c r="AA650" s="92">
        <f t="shared" si="52"/>
        <v>44470</v>
      </c>
      <c r="AB650" s="89">
        <f t="shared" si="53"/>
        <v>63301.01</v>
      </c>
      <c r="AC650" s="84" t="str">
        <f t="shared" si="54"/>
        <v>39202</v>
      </c>
    </row>
    <row r="651" spans="1:29" x14ac:dyDescent="0.15">
      <c r="A651" s="84" t="s">
        <v>304</v>
      </c>
      <c r="B651" s="84">
        <v>210299</v>
      </c>
      <c r="C651" s="84" t="s">
        <v>463</v>
      </c>
      <c r="D651" s="84" t="s">
        <v>464</v>
      </c>
      <c r="E651" s="84" t="s">
        <v>492</v>
      </c>
      <c r="F651" s="84" t="s">
        <v>434</v>
      </c>
      <c r="G651" s="92">
        <v>38718</v>
      </c>
      <c r="H651" s="84" t="s">
        <v>467</v>
      </c>
      <c r="I651" s="84" t="s">
        <v>493</v>
      </c>
      <c r="J651" s="84" t="s">
        <v>469</v>
      </c>
      <c r="K651" s="84">
        <v>2392</v>
      </c>
      <c r="L651" s="84" t="s">
        <v>366</v>
      </c>
      <c r="M651" s="92">
        <v>38869</v>
      </c>
      <c r="N651" s="84" t="s">
        <v>2179</v>
      </c>
      <c r="O651" s="84" t="s">
        <v>495</v>
      </c>
      <c r="P651" s="84" t="s">
        <v>438</v>
      </c>
      <c r="Q651" s="84" t="s">
        <v>2180</v>
      </c>
      <c r="R651" s="84" t="s">
        <v>2181</v>
      </c>
      <c r="S651" s="84" t="s">
        <v>371</v>
      </c>
      <c r="T651" s="84">
        <v>1</v>
      </c>
      <c r="U651" s="90">
        <v>63422.73</v>
      </c>
      <c r="V651" s="84">
        <v>75580.97</v>
      </c>
      <c r="W651" s="84">
        <v>-12158.24</v>
      </c>
      <c r="X651" s="91" t="s">
        <v>304</v>
      </c>
      <c r="Y651" s="89">
        <f t="shared" si="50"/>
        <v>63422.73</v>
      </c>
      <c r="Z651" s="84">
        <f t="shared" si="51"/>
        <v>2006</v>
      </c>
      <c r="AA651" s="92">
        <f t="shared" si="52"/>
        <v>38869</v>
      </c>
      <c r="AB651" s="89">
        <f t="shared" si="53"/>
        <v>63422.73</v>
      </c>
      <c r="AC651" s="84" t="str">
        <f t="shared" si="54"/>
        <v>39205</v>
      </c>
    </row>
    <row r="652" spans="1:29" x14ac:dyDescent="0.15">
      <c r="A652" s="84" t="s">
        <v>880</v>
      </c>
      <c r="B652" s="84">
        <v>737044966</v>
      </c>
      <c r="C652" s="84" t="s">
        <v>881</v>
      </c>
      <c r="D652" s="84" t="s">
        <v>882</v>
      </c>
      <c r="E652" s="84" t="s">
        <v>883</v>
      </c>
      <c r="F652" s="84" t="s">
        <v>884</v>
      </c>
      <c r="G652" s="92">
        <v>44531</v>
      </c>
      <c r="H652" s="84" t="s">
        <v>885</v>
      </c>
      <c r="I652" s="84" t="s">
        <v>886</v>
      </c>
      <c r="J652" s="84" t="s">
        <v>887</v>
      </c>
      <c r="K652" s="84">
        <v>2392</v>
      </c>
      <c r="L652" s="84" t="s">
        <v>366</v>
      </c>
      <c r="M652" s="92">
        <v>44531</v>
      </c>
      <c r="N652" s="84" t="s">
        <v>888</v>
      </c>
      <c r="O652" s="84" t="s">
        <v>889</v>
      </c>
      <c r="P652" s="84" t="s">
        <v>793</v>
      </c>
      <c r="Q652" s="84" t="s">
        <v>890</v>
      </c>
      <c r="R652" s="84" t="s">
        <v>891</v>
      </c>
      <c r="S652" s="84" t="s">
        <v>371</v>
      </c>
      <c r="T652" s="84">
        <v>1</v>
      </c>
      <c r="U652" s="90">
        <v>64059.98</v>
      </c>
      <c r="V652" s="84">
        <v>23482</v>
      </c>
      <c r="W652" s="84">
        <v>40577.980000000003</v>
      </c>
      <c r="X652" s="91" t="s">
        <v>880</v>
      </c>
      <c r="Y652" s="89">
        <f t="shared" si="50"/>
        <v>64059.98</v>
      </c>
      <c r="Z652" s="84">
        <f t="shared" si="51"/>
        <v>2021</v>
      </c>
      <c r="AA652" s="92">
        <f t="shared" si="52"/>
        <v>44531</v>
      </c>
      <c r="AB652" s="89">
        <f t="shared" si="53"/>
        <v>64059.98</v>
      </c>
      <c r="AC652" s="84" t="str">
        <f t="shared" si="54"/>
        <v>39202</v>
      </c>
    </row>
    <row r="653" spans="1:29" x14ac:dyDescent="0.15">
      <c r="A653" s="84" t="s">
        <v>1619</v>
      </c>
      <c r="B653" s="84">
        <v>565261606</v>
      </c>
      <c r="C653" s="84" t="s">
        <v>359</v>
      </c>
      <c r="D653" s="84" t="s">
        <v>360</v>
      </c>
      <c r="E653" s="84" t="s">
        <v>361</v>
      </c>
      <c r="F653" s="84" t="s">
        <v>1109</v>
      </c>
      <c r="G653" s="92">
        <v>44400</v>
      </c>
      <c r="H653" s="84" t="s">
        <v>363</v>
      </c>
      <c r="I653" s="84" t="s">
        <v>364</v>
      </c>
      <c r="J653" s="84" t="s">
        <v>365</v>
      </c>
      <c r="K653" s="84">
        <v>2392</v>
      </c>
      <c r="L653" s="84" t="s">
        <v>366</v>
      </c>
      <c r="M653" s="92">
        <v>44378</v>
      </c>
      <c r="N653" s="84" t="s">
        <v>1620</v>
      </c>
      <c r="O653" s="84" t="s">
        <v>368</v>
      </c>
      <c r="P653" s="84" t="s">
        <v>793</v>
      </c>
      <c r="Q653" s="84" t="s">
        <v>1621</v>
      </c>
      <c r="R653" s="84" t="s">
        <v>1622</v>
      </c>
      <c r="S653" s="84" t="s">
        <v>371</v>
      </c>
      <c r="T653" s="84">
        <v>1</v>
      </c>
      <c r="U653" s="90">
        <v>65231.15</v>
      </c>
      <c r="V653" s="84">
        <v>12637.73</v>
      </c>
      <c r="W653" s="84">
        <v>52593.42</v>
      </c>
      <c r="X653" s="91" t="s">
        <v>1619</v>
      </c>
      <c r="Y653" s="89">
        <f t="shared" si="50"/>
        <v>65231.15</v>
      </c>
      <c r="Z653" s="84">
        <f t="shared" si="51"/>
        <v>2021</v>
      </c>
      <c r="AA653" s="92">
        <f t="shared" si="52"/>
        <v>44378</v>
      </c>
      <c r="AB653" s="89">
        <f t="shared" si="53"/>
        <v>65231.15</v>
      </c>
      <c r="AC653" s="84" t="str">
        <f t="shared" si="54"/>
        <v>39202</v>
      </c>
    </row>
    <row r="654" spans="1:29" x14ac:dyDescent="0.15">
      <c r="A654" s="84" t="s">
        <v>2668</v>
      </c>
      <c r="B654" s="84">
        <v>259292589</v>
      </c>
      <c r="C654" s="84" t="s">
        <v>373</v>
      </c>
      <c r="D654" s="84" t="s">
        <v>374</v>
      </c>
      <c r="E654" s="84" t="s">
        <v>455</v>
      </c>
      <c r="F654" s="84" t="s">
        <v>2669</v>
      </c>
      <c r="G654" s="92">
        <v>43105</v>
      </c>
      <c r="H654" s="84" t="s">
        <v>377</v>
      </c>
      <c r="I654" s="84" t="s">
        <v>458</v>
      </c>
      <c r="J654" s="84" t="s">
        <v>379</v>
      </c>
      <c r="K654" s="84">
        <v>2392</v>
      </c>
      <c r="L654" s="84" t="s">
        <v>366</v>
      </c>
      <c r="M654" s="92">
        <v>43101</v>
      </c>
      <c r="N654" s="84" t="s">
        <v>2670</v>
      </c>
      <c r="O654" s="84" t="s">
        <v>459</v>
      </c>
      <c r="P654" s="84" t="s">
        <v>685</v>
      </c>
      <c r="Q654" s="84" t="s">
        <v>2671</v>
      </c>
      <c r="R654" s="84" t="s">
        <v>2672</v>
      </c>
      <c r="S654" s="84" t="s">
        <v>371</v>
      </c>
      <c r="T654" s="84">
        <v>1</v>
      </c>
      <c r="U654" s="90">
        <v>65291.310000000005</v>
      </c>
      <c r="V654" s="84">
        <v>44599.76</v>
      </c>
      <c r="W654" s="84">
        <v>20691.55</v>
      </c>
      <c r="X654" s="91" t="s">
        <v>2668</v>
      </c>
      <c r="Y654" s="89">
        <f t="shared" si="50"/>
        <v>65291.310000000005</v>
      </c>
      <c r="Z654" s="84">
        <f t="shared" si="51"/>
        <v>2018</v>
      </c>
      <c r="AA654" s="92">
        <f t="shared" si="52"/>
        <v>43101</v>
      </c>
      <c r="AB654" s="89">
        <f t="shared" si="53"/>
        <v>65291.310000000005</v>
      </c>
      <c r="AC654" s="84" t="str">
        <f t="shared" si="54"/>
        <v>39202</v>
      </c>
    </row>
    <row r="655" spans="1:29" x14ac:dyDescent="0.15">
      <c r="A655" s="84" t="s">
        <v>3218</v>
      </c>
      <c r="B655" s="84">
        <v>728111401</v>
      </c>
      <c r="C655" s="84" t="s">
        <v>399</v>
      </c>
      <c r="D655" s="84" t="s">
        <v>387</v>
      </c>
      <c r="E655" s="84" t="s">
        <v>747</v>
      </c>
      <c r="F655" s="84" t="s">
        <v>3219</v>
      </c>
      <c r="G655" s="92">
        <v>44705</v>
      </c>
      <c r="H655" s="84" t="s">
        <v>402</v>
      </c>
      <c r="I655" s="84" t="s">
        <v>748</v>
      </c>
      <c r="J655" s="84" t="s">
        <v>392</v>
      </c>
      <c r="K655" s="84">
        <v>2392</v>
      </c>
      <c r="L655" s="84" t="s">
        <v>366</v>
      </c>
      <c r="M655" s="92">
        <v>44682</v>
      </c>
      <c r="N655" s="84" t="s">
        <v>3220</v>
      </c>
      <c r="O655" s="84" t="s">
        <v>750</v>
      </c>
      <c r="P655" s="84" t="s">
        <v>811</v>
      </c>
      <c r="Q655" s="84" t="s">
        <v>3221</v>
      </c>
      <c r="R655" s="84" t="s">
        <v>3222</v>
      </c>
      <c r="S655" s="84" t="s">
        <v>371</v>
      </c>
      <c r="T655" s="84">
        <v>1</v>
      </c>
      <c r="U655" s="90">
        <v>65444.880000000005</v>
      </c>
      <c r="V655" s="84">
        <v>3057.89</v>
      </c>
      <c r="W655" s="84">
        <v>62386.99</v>
      </c>
      <c r="X655" s="91" t="s">
        <v>3218</v>
      </c>
      <c r="Y655" s="89">
        <f t="shared" si="50"/>
        <v>65444.880000000005</v>
      </c>
      <c r="Z655" s="84">
        <f t="shared" si="51"/>
        <v>2022</v>
      </c>
      <c r="AA655" s="92">
        <f t="shared" si="52"/>
        <v>44682</v>
      </c>
      <c r="AB655" s="89">
        <f t="shared" si="53"/>
        <v>65444.880000000005</v>
      </c>
      <c r="AC655" s="84" t="str">
        <f t="shared" si="54"/>
        <v>39202</v>
      </c>
    </row>
    <row r="656" spans="1:29" x14ac:dyDescent="0.15">
      <c r="A656" s="84" t="s">
        <v>1538</v>
      </c>
      <c r="B656" s="84">
        <v>308205740</v>
      </c>
      <c r="C656" s="84" t="s">
        <v>373</v>
      </c>
      <c r="D656" s="84" t="s">
        <v>374</v>
      </c>
      <c r="E656" s="84" t="s">
        <v>455</v>
      </c>
      <c r="F656" s="84" t="s">
        <v>1539</v>
      </c>
      <c r="G656" s="92">
        <v>43488</v>
      </c>
      <c r="H656" s="84" t="s">
        <v>377</v>
      </c>
      <c r="I656" s="84" t="s">
        <v>458</v>
      </c>
      <c r="J656" s="84" t="s">
        <v>379</v>
      </c>
      <c r="K656" s="84">
        <v>2392</v>
      </c>
      <c r="L656" s="84" t="s">
        <v>366</v>
      </c>
      <c r="M656" s="92">
        <v>43497</v>
      </c>
      <c r="N656" s="84" t="s">
        <v>1540</v>
      </c>
      <c r="O656" s="84" t="s">
        <v>459</v>
      </c>
      <c r="P656" s="84" t="s">
        <v>730</v>
      </c>
      <c r="Q656" s="84" t="s">
        <v>1541</v>
      </c>
      <c r="R656" s="84" t="s">
        <v>1542</v>
      </c>
      <c r="S656" s="84" t="s">
        <v>371</v>
      </c>
      <c r="T656" s="84">
        <v>1</v>
      </c>
      <c r="U656" s="90">
        <v>66898.210000000006</v>
      </c>
      <c r="V656" s="84">
        <v>36097.910000000003</v>
      </c>
      <c r="W656" s="84">
        <v>30800.3</v>
      </c>
      <c r="X656" s="91" t="s">
        <v>1538</v>
      </c>
      <c r="Y656" s="89">
        <f t="shared" si="50"/>
        <v>66898.210000000006</v>
      </c>
      <c r="Z656" s="84">
        <f t="shared" si="51"/>
        <v>2019</v>
      </c>
      <c r="AA656" s="92">
        <f t="shared" si="52"/>
        <v>43497</v>
      </c>
      <c r="AB656" s="89">
        <f t="shared" si="53"/>
        <v>66898.210000000006</v>
      </c>
      <c r="AC656" s="84" t="str">
        <f t="shared" si="54"/>
        <v>39202</v>
      </c>
    </row>
    <row r="657" spans="1:29" x14ac:dyDescent="0.15">
      <c r="A657" s="84" t="s">
        <v>3611</v>
      </c>
      <c r="B657" s="84">
        <v>728111299</v>
      </c>
      <c r="C657" s="84" t="s">
        <v>410</v>
      </c>
      <c r="D657" s="84" t="s">
        <v>411</v>
      </c>
      <c r="E657" s="84" t="s">
        <v>689</v>
      </c>
      <c r="F657" s="84" t="s">
        <v>3612</v>
      </c>
      <c r="G657" s="92">
        <v>44805</v>
      </c>
      <c r="H657" s="84" t="s">
        <v>413</v>
      </c>
      <c r="I657" s="84" t="s">
        <v>691</v>
      </c>
      <c r="J657" s="84" t="s">
        <v>415</v>
      </c>
      <c r="K657" s="84">
        <v>2392</v>
      </c>
      <c r="L657" s="84" t="s">
        <v>810</v>
      </c>
      <c r="M657" s="92">
        <v>44805</v>
      </c>
      <c r="O657" s="84" t="s">
        <v>693</v>
      </c>
      <c r="P657" s="84" t="s">
        <v>811</v>
      </c>
      <c r="Q657" s="84" t="s">
        <v>3612</v>
      </c>
      <c r="R657" s="84" t="s">
        <v>3613</v>
      </c>
      <c r="S657" s="84" t="s">
        <v>371</v>
      </c>
      <c r="T657" s="84">
        <v>3</v>
      </c>
      <c r="U657" s="90">
        <v>67068.05</v>
      </c>
      <c r="V657" s="84">
        <v>3254.4700000000003</v>
      </c>
      <c r="W657" s="84">
        <v>63813.58</v>
      </c>
      <c r="X657" s="91" t="s">
        <v>3611</v>
      </c>
      <c r="Y657" s="89">
        <f t="shared" si="50"/>
        <v>67068.05</v>
      </c>
      <c r="Z657" s="84">
        <f t="shared" si="51"/>
        <v>2022</v>
      </c>
      <c r="AA657" s="92">
        <f t="shared" si="52"/>
        <v>44805</v>
      </c>
      <c r="AB657" s="89">
        <f t="shared" si="53"/>
        <v>67068.05</v>
      </c>
      <c r="AC657" s="84" t="str">
        <f t="shared" si="54"/>
        <v>39202</v>
      </c>
    </row>
    <row r="658" spans="1:29" x14ac:dyDescent="0.15">
      <c r="A658" s="84" t="s">
        <v>3242</v>
      </c>
      <c r="B658" s="84">
        <v>672978038</v>
      </c>
      <c r="C658" s="84" t="s">
        <v>399</v>
      </c>
      <c r="D658" s="84" t="s">
        <v>387</v>
      </c>
      <c r="E658" s="84" t="s">
        <v>747</v>
      </c>
      <c r="F658" s="84" t="s">
        <v>3243</v>
      </c>
      <c r="G658" s="92">
        <v>44544</v>
      </c>
      <c r="H658" s="84" t="s">
        <v>402</v>
      </c>
      <c r="I658" s="84" t="s">
        <v>748</v>
      </c>
      <c r="J658" s="84" t="s">
        <v>392</v>
      </c>
      <c r="K658" s="84">
        <v>2392</v>
      </c>
      <c r="L658" s="84" t="s">
        <v>366</v>
      </c>
      <c r="M658" s="92">
        <v>44531</v>
      </c>
      <c r="N658" s="84" t="s">
        <v>3244</v>
      </c>
      <c r="O658" s="84" t="s">
        <v>750</v>
      </c>
      <c r="P658" s="84" t="s">
        <v>793</v>
      </c>
      <c r="Q658" s="84" t="s">
        <v>3243</v>
      </c>
      <c r="R658" s="84" t="s">
        <v>3245</v>
      </c>
      <c r="S658" s="84" t="s">
        <v>371</v>
      </c>
      <c r="T658" s="84">
        <v>1</v>
      </c>
      <c r="U658" s="90">
        <v>67127.88</v>
      </c>
      <c r="V658" s="84">
        <v>10163.18</v>
      </c>
      <c r="W658" s="84">
        <v>56964.700000000004</v>
      </c>
      <c r="X658" s="91" t="s">
        <v>3242</v>
      </c>
      <c r="Y658" s="89">
        <f t="shared" si="50"/>
        <v>67127.88</v>
      </c>
      <c r="Z658" s="84">
        <f t="shared" si="51"/>
        <v>2021</v>
      </c>
      <c r="AA658" s="92">
        <f t="shared" si="52"/>
        <v>44531</v>
      </c>
      <c r="AB658" s="89">
        <f t="shared" si="53"/>
        <v>67127.88</v>
      </c>
      <c r="AC658" s="84" t="str">
        <f t="shared" si="54"/>
        <v>39202</v>
      </c>
    </row>
    <row r="659" spans="1:29" x14ac:dyDescent="0.15">
      <c r="A659" s="84" t="s">
        <v>3099</v>
      </c>
      <c r="B659" s="84">
        <v>307089152</v>
      </c>
      <c r="C659" s="84" t="s">
        <v>373</v>
      </c>
      <c r="D659" s="84" t="s">
        <v>374</v>
      </c>
      <c r="E659" s="84" t="s">
        <v>455</v>
      </c>
      <c r="F659" s="84" t="s">
        <v>1539</v>
      </c>
      <c r="G659" s="92">
        <v>43488</v>
      </c>
      <c r="H659" s="84" t="s">
        <v>377</v>
      </c>
      <c r="I659" s="84" t="s">
        <v>458</v>
      </c>
      <c r="J659" s="84" t="s">
        <v>379</v>
      </c>
      <c r="K659" s="84">
        <v>2392</v>
      </c>
      <c r="L659" s="84" t="s">
        <v>366</v>
      </c>
      <c r="M659" s="92">
        <v>43497</v>
      </c>
      <c r="N659" s="84" t="s">
        <v>3100</v>
      </c>
      <c r="O659" s="84" t="s">
        <v>459</v>
      </c>
      <c r="P659" s="84" t="s">
        <v>730</v>
      </c>
      <c r="Q659" s="84" t="s">
        <v>3101</v>
      </c>
      <c r="R659" s="84" t="s">
        <v>3102</v>
      </c>
      <c r="S659" s="84" t="s">
        <v>371</v>
      </c>
      <c r="T659" s="84">
        <v>1</v>
      </c>
      <c r="U659" s="90">
        <v>67562.990000000005</v>
      </c>
      <c r="V659" s="84">
        <v>36456.620000000003</v>
      </c>
      <c r="W659" s="84">
        <v>31106.37</v>
      </c>
      <c r="X659" s="91" t="s">
        <v>3099</v>
      </c>
      <c r="Y659" s="89">
        <f t="shared" si="50"/>
        <v>67562.990000000005</v>
      </c>
      <c r="Z659" s="84">
        <f t="shared" si="51"/>
        <v>2019</v>
      </c>
      <c r="AA659" s="92">
        <f t="shared" si="52"/>
        <v>43497</v>
      </c>
      <c r="AB659" s="89">
        <f t="shared" si="53"/>
        <v>67562.990000000005</v>
      </c>
      <c r="AC659" s="84" t="str">
        <f t="shared" si="54"/>
        <v>39202</v>
      </c>
    </row>
    <row r="660" spans="1:29" x14ac:dyDescent="0.15">
      <c r="A660" s="84" t="s">
        <v>306</v>
      </c>
      <c r="B660" s="84">
        <v>43166748</v>
      </c>
      <c r="C660" s="84" t="s">
        <v>475</v>
      </c>
      <c r="D660" s="84" t="s">
        <v>476</v>
      </c>
      <c r="E660" s="84" t="s">
        <v>697</v>
      </c>
      <c r="F660" s="84" t="s">
        <v>2585</v>
      </c>
      <c r="G660" s="92">
        <v>41609</v>
      </c>
      <c r="H660" s="84" t="s">
        <v>478</v>
      </c>
      <c r="I660" s="84" t="s">
        <v>699</v>
      </c>
      <c r="J660" s="84" t="s">
        <v>480</v>
      </c>
      <c r="K660" s="84">
        <v>2392</v>
      </c>
      <c r="L660" s="84" t="s">
        <v>366</v>
      </c>
      <c r="M660" s="92">
        <v>41609</v>
      </c>
      <c r="N660" s="84" t="s">
        <v>2586</v>
      </c>
      <c r="O660" s="84" t="s">
        <v>701</v>
      </c>
      <c r="P660" s="84" t="s">
        <v>503</v>
      </c>
      <c r="Q660" s="84" t="s">
        <v>2587</v>
      </c>
      <c r="R660" s="84" t="s">
        <v>2588</v>
      </c>
      <c r="S660" s="84" t="s">
        <v>371</v>
      </c>
      <c r="T660" s="84">
        <v>1</v>
      </c>
      <c r="U660" s="90">
        <v>67792.77</v>
      </c>
      <c r="V660" s="84">
        <v>36800.36</v>
      </c>
      <c r="W660" s="84">
        <v>30992.41</v>
      </c>
      <c r="X660" s="91" t="s">
        <v>306</v>
      </c>
      <c r="Y660" s="89">
        <f t="shared" si="50"/>
        <v>67792.77</v>
      </c>
      <c r="Z660" s="84">
        <f t="shared" si="51"/>
        <v>2013</v>
      </c>
      <c r="AA660" s="92">
        <f t="shared" si="52"/>
        <v>41609</v>
      </c>
      <c r="AB660" s="89">
        <f t="shared" si="53"/>
        <v>67792.77</v>
      </c>
      <c r="AC660" s="84" t="str">
        <f t="shared" si="54"/>
        <v>39205</v>
      </c>
    </row>
    <row r="661" spans="1:29" x14ac:dyDescent="0.15">
      <c r="A661" s="84" t="s">
        <v>3076</v>
      </c>
      <c r="B661" s="84">
        <v>208959446</v>
      </c>
      <c r="C661" s="84" t="s">
        <v>623</v>
      </c>
      <c r="D661" s="84" t="s">
        <v>624</v>
      </c>
      <c r="E661" s="84" t="s">
        <v>625</v>
      </c>
      <c r="F661" s="84" t="s">
        <v>617</v>
      </c>
      <c r="G661" s="92">
        <v>43052</v>
      </c>
      <c r="H661" s="84" t="s">
        <v>627</v>
      </c>
      <c r="I661" s="84" t="s">
        <v>628</v>
      </c>
      <c r="J661" s="84" t="s">
        <v>629</v>
      </c>
      <c r="K661" s="84">
        <v>2392</v>
      </c>
      <c r="L661" s="84" t="s">
        <v>366</v>
      </c>
      <c r="M661" s="92">
        <v>43040</v>
      </c>
      <c r="N661" s="84" t="s">
        <v>3077</v>
      </c>
      <c r="O661" s="84" t="s">
        <v>631</v>
      </c>
      <c r="P661" s="84" t="s">
        <v>663</v>
      </c>
      <c r="Q661" s="84" t="s">
        <v>3078</v>
      </c>
      <c r="R661" s="84" t="s">
        <v>3079</v>
      </c>
      <c r="S661" s="84" t="s">
        <v>371</v>
      </c>
      <c r="T661" s="84">
        <v>1</v>
      </c>
      <c r="U661" s="90">
        <v>68765.040000000008</v>
      </c>
      <c r="V661" s="84">
        <v>27345.95</v>
      </c>
      <c r="W661" s="84">
        <v>41419.090000000004</v>
      </c>
      <c r="X661" s="91" t="s">
        <v>3076</v>
      </c>
      <c r="Y661" s="89">
        <f t="shared" si="50"/>
        <v>68765.040000000008</v>
      </c>
      <c r="Z661" s="84">
        <f t="shared" si="51"/>
        <v>2017</v>
      </c>
      <c r="AA661" s="92">
        <f t="shared" si="52"/>
        <v>43040</v>
      </c>
      <c r="AB661" s="89">
        <f t="shared" si="53"/>
        <v>68765.040000000008</v>
      </c>
      <c r="AC661" s="84" t="str">
        <f t="shared" si="54"/>
        <v>39202</v>
      </c>
    </row>
    <row r="662" spans="1:29" x14ac:dyDescent="0.15">
      <c r="A662" s="84" t="s">
        <v>1222</v>
      </c>
      <c r="B662" s="84">
        <v>386527859</v>
      </c>
      <c r="C662" s="84" t="s">
        <v>399</v>
      </c>
      <c r="D662" s="84" t="s">
        <v>387</v>
      </c>
      <c r="E662" s="84" t="s">
        <v>747</v>
      </c>
      <c r="F662" s="84" t="s">
        <v>723</v>
      </c>
      <c r="G662" s="92">
        <v>44043</v>
      </c>
      <c r="H662" s="84" t="s">
        <v>402</v>
      </c>
      <c r="I662" s="84" t="s">
        <v>748</v>
      </c>
      <c r="J662" s="84" t="s">
        <v>392</v>
      </c>
      <c r="K662" s="84">
        <v>2392</v>
      </c>
      <c r="L662" s="84" t="s">
        <v>366</v>
      </c>
      <c r="M662" s="92">
        <v>44013</v>
      </c>
      <c r="N662" s="84" t="s">
        <v>1223</v>
      </c>
      <c r="O662" s="84" t="s">
        <v>750</v>
      </c>
      <c r="P662" s="84" t="s">
        <v>770</v>
      </c>
      <c r="Q662" s="84" t="s">
        <v>1224</v>
      </c>
      <c r="R662" s="84" t="s">
        <v>1225</v>
      </c>
      <c r="S662" s="84" t="s">
        <v>371</v>
      </c>
      <c r="T662" s="84">
        <v>1</v>
      </c>
      <c r="U662" s="90">
        <v>69800.08</v>
      </c>
      <c r="V662" s="84">
        <v>18467.580000000002</v>
      </c>
      <c r="W662" s="84">
        <v>51332.5</v>
      </c>
      <c r="X662" s="91" t="s">
        <v>1222</v>
      </c>
      <c r="Y662" s="89">
        <f t="shared" si="50"/>
        <v>69800.08</v>
      </c>
      <c r="Z662" s="84">
        <f t="shared" si="51"/>
        <v>2020</v>
      </c>
      <c r="AA662" s="92">
        <f t="shared" si="52"/>
        <v>44013</v>
      </c>
      <c r="AB662" s="89">
        <f t="shared" si="53"/>
        <v>69800.08</v>
      </c>
      <c r="AC662" s="84" t="str">
        <f t="shared" si="54"/>
        <v>39202</v>
      </c>
    </row>
    <row r="663" spans="1:29" x14ac:dyDescent="0.15">
      <c r="A663" s="84" t="s">
        <v>1280</v>
      </c>
      <c r="B663" s="84">
        <v>728111391</v>
      </c>
      <c r="C663" s="84" t="s">
        <v>422</v>
      </c>
      <c r="D663" s="84" t="s">
        <v>423</v>
      </c>
      <c r="E663" s="84" t="s">
        <v>671</v>
      </c>
      <c r="F663" s="84" t="s">
        <v>1281</v>
      </c>
      <c r="G663" s="92">
        <v>44697</v>
      </c>
      <c r="H663" s="84" t="s">
        <v>425</v>
      </c>
      <c r="I663" s="84" t="s">
        <v>672</v>
      </c>
      <c r="J663" s="84" t="s">
        <v>427</v>
      </c>
      <c r="K663" s="84">
        <v>2392</v>
      </c>
      <c r="L663" s="84" t="s">
        <v>366</v>
      </c>
      <c r="M663" s="92">
        <v>44774</v>
      </c>
      <c r="N663" s="84" t="s">
        <v>1282</v>
      </c>
      <c r="O663" s="84" t="s">
        <v>674</v>
      </c>
      <c r="P663" s="84" t="s">
        <v>811</v>
      </c>
      <c r="Q663" s="84" t="s">
        <v>1283</v>
      </c>
      <c r="R663" s="84" t="s">
        <v>1284</v>
      </c>
      <c r="S663" s="84" t="s">
        <v>371</v>
      </c>
      <c r="T663" s="84">
        <v>1</v>
      </c>
      <c r="U663" s="90">
        <v>70329.540000000008</v>
      </c>
      <c r="V663" s="84">
        <v>3217.14</v>
      </c>
      <c r="W663" s="84">
        <v>67112.399999999994</v>
      </c>
      <c r="X663" s="91" t="s">
        <v>1280</v>
      </c>
      <c r="Y663" s="89">
        <f t="shared" si="50"/>
        <v>70329.540000000008</v>
      </c>
      <c r="Z663" s="84">
        <f t="shared" si="51"/>
        <v>2022</v>
      </c>
      <c r="AA663" s="92">
        <f t="shared" si="52"/>
        <v>44774</v>
      </c>
      <c r="AB663" s="89">
        <f t="shared" si="53"/>
        <v>70329.540000000008</v>
      </c>
      <c r="AC663" s="84" t="str">
        <f t="shared" si="54"/>
        <v>39202</v>
      </c>
    </row>
    <row r="664" spans="1:29" x14ac:dyDescent="0.15">
      <c r="A664" s="84" t="s">
        <v>2142</v>
      </c>
      <c r="B664" s="84">
        <v>747963484</v>
      </c>
      <c r="C664" s="84" t="s">
        <v>475</v>
      </c>
      <c r="D664" s="84" t="s">
        <v>476</v>
      </c>
      <c r="E664" s="84" t="s">
        <v>499</v>
      </c>
      <c r="F664" s="84" t="s">
        <v>2143</v>
      </c>
      <c r="G664" s="92">
        <v>44727</v>
      </c>
      <c r="H664" s="84" t="s">
        <v>478</v>
      </c>
      <c r="I664" s="84" t="s">
        <v>501</v>
      </c>
      <c r="J664" s="84" t="s">
        <v>480</v>
      </c>
      <c r="K664" s="84">
        <v>2392</v>
      </c>
      <c r="L664" s="84" t="s">
        <v>366</v>
      </c>
      <c r="M664" s="92">
        <v>44774</v>
      </c>
      <c r="N664" s="84" t="s">
        <v>2144</v>
      </c>
      <c r="O664" s="84" t="s">
        <v>502</v>
      </c>
      <c r="P664" s="84" t="s">
        <v>811</v>
      </c>
      <c r="Q664" s="84" t="s">
        <v>2145</v>
      </c>
      <c r="R664" s="84" t="s">
        <v>2146</v>
      </c>
      <c r="S664" s="84" t="s">
        <v>371</v>
      </c>
      <c r="T664" s="84">
        <v>1</v>
      </c>
      <c r="U664" s="90">
        <v>70374.31</v>
      </c>
      <c r="V664" s="84">
        <v>3241.83</v>
      </c>
      <c r="W664" s="84">
        <v>67132.479999999996</v>
      </c>
      <c r="X664" s="91" t="s">
        <v>2142</v>
      </c>
      <c r="Y664" s="89">
        <f t="shared" si="50"/>
        <v>70374.31</v>
      </c>
      <c r="Z664" s="84">
        <f t="shared" si="51"/>
        <v>2022</v>
      </c>
      <c r="AA664" s="92">
        <f t="shared" si="52"/>
        <v>44774</v>
      </c>
      <c r="AB664" s="89">
        <f t="shared" si="53"/>
        <v>70374.31</v>
      </c>
      <c r="AC664" s="84" t="str">
        <f t="shared" si="54"/>
        <v>39202</v>
      </c>
    </row>
    <row r="665" spans="1:29" x14ac:dyDescent="0.15">
      <c r="A665" s="84" t="s">
        <v>3269</v>
      </c>
      <c r="B665" s="84">
        <v>758072803</v>
      </c>
      <c r="C665" s="84" t="s">
        <v>410</v>
      </c>
      <c r="D665" s="84" t="s">
        <v>411</v>
      </c>
      <c r="E665" s="84" t="s">
        <v>689</v>
      </c>
      <c r="F665" s="84" t="s">
        <v>3270</v>
      </c>
      <c r="G665" s="92">
        <v>44727</v>
      </c>
      <c r="H665" s="84" t="s">
        <v>413</v>
      </c>
      <c r="I665" s="84" t="s">
        <v>691</v>
      </c>
      <c r="J665" s="84" t="s">
        <v>415</v>
      </c>
      <c r="K665" s="84">
        <v>2392</v>
      </c>
      <c r="L665" s="84" t="s">
        <v>366</v>
      </c>
      <c r="M665" s="92">
        <v>44805</v>
      </c>
      <c r="N665" s="84" t="s">
        <v>2139</v>
      </c>
      <c r="O665" s="84" t="s">
        <v>693</v>
      </c>
      <c r="P665" s="84" t="s">
        <v>811</v>
      </c>
      <c r="Q665" s="84" t="s">
        <v>3271</v>
      </c>
      <c r="R665" s="84" t="s">
        <v>3272</v>
      </c>
      <c r="S665" s="84" t="s">
        <v>371</v>
      </c>
      <c r="T665" s="84">
        <v>1</v>
      </c>
      <c r="U665" s="90">
        <v>70423.490000000005</v>
      </c>
      <c r="V665" s="84">
        <v>3417.29</v>
      </c>
      <c r="W665" s="84">
        <v>67006.2</v>
      </c>
      <c r="X665" s="91" t="s">
        <v>3269</v>
      </c>
      <c r="Y665" s="89">
        <f t="shared" si="50"/>
        <v>70423.490000000005</v>
      </c>
      <c r="Z665" s="84">
        <f t="shared" si="51"/>
        <v>2022</v>
      </c>
      <c r="AA665" s="92">
        <f t="shared" si="52"/>
        <v>44805</v>
      </c>
      <c r="AB665" s="89">
        <f t="shared" si="53"/>
        <v>70423.490000000005</v>
      </c>
      <c r="AC665" s="84" t="str">
        <f t="shared" si="54"/>
        <v>39202</v>
      </c>
    </row>
    <row r="666" spans="1:29" x14ac:dyDescent="0.15">
      <c r="A666" s="84" t="s">
        <v>2420</v>
      </c>
      <c r="B666" s="84">
        <v>327347360</v>
      </c>
      <c r="C666" s="84" t="s">
        <v>454</v>
      </c>
      <c r="D666" s="84" t="s">
        <v>374</v>
      </c>
      <c r="E666" s="84" t="s">
        <v>1604</v>
      </c>
      <c r="F666" s="84" t="s">
        <v>2421</v>
      </c>
      <c r="G666" s="92">
        <v>43727</v>
      </c>
      <c r="H666" s="84" t="s">
        <v>457</v>
      </c>
      <c r="I666" s="84" t="s">
        <v>1606</v>
      </c>
      <c r="J666" s="84" t="s">
        <v>379</v>
      </c>
      <c r="K666" s="84">
        <v>2392</v>
      </c>
      <c r="L666" s="84" t="s">
        <v>366</v>
      </c>
      <c r="M666" s="92">
        <v>43709</v>
      </c>
      <c r="N666" s="84" t="s">
        <v>2422</v>
      </c>
      <c r="O666" s="84" t="s">
        <v>1608</v>
      </c>
      <c r="P666" s="84" t="s">
        <v>730</v>
      </c>
      <c r="Q666" s="84" t="s">
        <v>2423</v>
      </c>
      <c r="R666" s="84" t="s">
        <v>2424</v>
      </c>
      <c r="S666" s="84" t="s">
        <v>371</v>
      </c>
      <c r="T666" s="84">
        <v>1</v>
      </c>
      <c r="U666" s="90">
        <v>70482.600000000006</v>
      </c>
      <c r="V666" s="84">
        <v>80215.77</v>
      </c>
      <c r="W666" s="84">
        <v>-9733.17</v>
      </c>
      <c r="X666" s="91" t="s">
        <v>2420</v>
      </c>
      <c r="Y666" s="89">
        <f t="shared" si="50"/>
        <v>70482.600000000006</v>
      </c>
      <c r="Z666" s="84">
        <f t="shared" si="51"/>
        <v>2019</v>
      </c>
      <c r="AA666" s="92">
        <f t="shared" si="52"/>
        <v>43709</v>
      </c>
      <c r="AB666" s="89">
        <f t="shared" si="53"/>
        <v>70482.600000000006</v>
      </c>
      <c r="AC666" s="84" t="str">
        <f t="shared" si="54"/>
        <v>39201</v>
      </c>
    </row>
    <row r="667" spans="1:29" x14ac:dyDescent="0.15">
      <c r="A667" s="84" t="s">
        <v>2924</v>
      </c>
      <c r="B667" s="84">
        <v>747963479</v>
      </c>
      <c r="C667" s="84" t="s">
        <v>463</v>
      </c>
      <c r="D667" s="84" t="s">
        <v>464</v>
      </c>
      <c r="E667" s="84" t="s">
        <v>465</v>
      </c>
      <c r="F667" s="84" t="s">
        <v>2925</v>
      </c>
      <c r="G667" s="92">
        <v>44727</v>
      </c>
      <c r="H667" s="84" t="s">
        <v>467</v>
      </c>
      <c r="I667" s="84" t="s">
        <v>468</v>
      </c>
      <c r="J667" s="84" t="s">
        <v>469</v>
      </c>
      <c r="K667" s="84">
        <v>2392</v>
      </c>
      <c r="L667" s="84" t="s">
        <v>366</v>
      </c>
      <c r="M667" s="92">
        <v>44713</v>
      </c>
      <c r="N667" s="84" t="s">
        <v>2926</v>
      </c>
      <c r="O667" s="84" t="s">
        <v>471</v>
      </c>
      <c r="P667" s="84" t="s">
        <v>811</v>
      </c>
      <c r="Q667" s="84" t="s">
        <v>2927</v>
      </c>
      <c r="R667" s="84" t="s">
        <v>2928</v>
      </c>
      <c r="S667" s="84" t="s">
        <v>371</v>
      </c>
      <c r="T667" s="84">
        <v>1</v>
      </c>
      <c r="U667" s="90">
        <v>70594.47</v>
      </c>
      <c r="V667" s="84">
        <v>3427.03</v>
      </c>
      <c r="W667" s="84">
        <v>67167.44</v>
      </c>
      <c r="X667" s="91" t="s">
        <v>2924</v>
      </c>
      <c r="Y667" s="89">
        <f t="shared" si="50"/>
        <v>70594.47</v>
      </c>
      <c r="Z667" s="84">
        <f t="shared" si="51"/>
        <v>2022</v>
      </c>
      <c r="AA667" s="92">
        <f t="shared" si="52"/>
        <v>44713</v>
      </c>
      <c r="AB667" s="89">
        <f t="shared" si="53"/>
        <v>70594.47</v>
      </c>
      <c r="AC667" s="84" t="str">
        <f t="shared" si="54"/>
        <v>39202</v>
      </c>
    </row>
    <row r="668" spans="1:29" x14ac:dyDescent="0.15">
      <c r="A668" s="84" t="s">
        <v>1697</v>
      </c>
      <c r="B668" s="84">
        <v>747963439</v>
      </c>
      <c r="C668" s="84" t="s">
        <v>422</v>
      </c>
      <c r="D668" s="84" t="s">
        <v>423</v>
      </c>
      <c r="E668" s="84" t="s">
        <v>671</v>
      </c>
      <c r="F668" s="84" t="s">
        <v>1281</v>
      </c>
      <c r="G668" s="92">
        <v>44697</v>
      </c>
      <c r="H668" s="84" t="s">
        <v>425</v>
      </c>
      <c r="I668" s="84" t="s">
        <v>672</v>
      </c>
      <c r="J668" s="84" t="s">
        <v>427</v>
      </c>
      <c r="K668" s="84">
        <v>2392</v>
      </c>
      <c r="L668" s="84" t="s">
        <v>366</v>
      </c>
      <c r="M668" s="92">
        <v>44774</v>
      </c>
      <c r="N668" s="84" t="s">
        <v>1698</v>
      </c>
      <c r="O668" s="84" t="s">
        <v>674</v>
      </c>
      <c r="P668" s="84" t="s">
        <v>811</v>
      </c>
      <c r="Q668" s="84" t="s">
        <v>1699</v>
      </c>
      <c r="R668" s="84" t="s">
        <v>1700</v>
      </c>
      <c r="S668" s="84" t="s">
        <v>371</v>
      </c>
      <c r="T668" s="84">
        <v>1</v>
      </c>
      <c r="U668" s="90">
        <v>70612.240000000005</v>
      </c>
      <c r="V668" s="84">
        <v>3230.07</v>
      </c>
      <c r="W668" s="84">
        <v>67382.17</v>
      </c>
      <c r="X668" s="91" t="s">
        <v>1697</v>
      </c>
      <c r="Y668" s="89">
        <f t="shared" si="50"/>
        <v>70612.240000000005</v>
      </c>
      <c r="Z668" s="84">
        <f t="shared" si="51"/>
        <v>2022</v>
      </c>
      <c r="AA668" s="92">
        <f t="shared" si="52"/>
        <v>44774</v>
      </c>
      <c r="AB668" s="89">
        <f t="shared" si="53"/>
        <v>70612.240000000005</v>
      </c>
      <c r="AC668" s="84" t="str">
        <f t="shared" si="54"/>
        <v>39202</v>
      </c>
    </row>
    <row r="669" spans="1:29" x14ac:dyDescent="0.15">
      <c r="A669" s="84" t="s">
        <v>1525</v>
      </c>
      <c r="B669" s="84">
        <v>397243569</v>
      </c>
      <c r="C669" s="84" t="s">
        <v>563</v>
      </c>
      <c r="D669" s="84" t="s">
        <v>443</v>
      </c>
      <c r="E669" s="84" t="s">
        <v>564</v>
      </c>
      <c r="F669" s="84" t="s">
        <v>1526</v>
      </c>
      <c r="G669" s="92">
        <v>43551</v>
      </c>
      <c r="H669" s="84" t="s">
        <v>566</v>
      </c>
      <c r="I669" s="84" t="s">
        <v>567</v>
      </c>
      <c r="J669" s="84" t="s">
        <v>448</v>
      </c>
      <c r="K669" s="84">
        <v>2392</v>
      </c>
      <c r="L669" s="84" t="s">
        <v>810</v>
      </c>
      <c r="M669" s="92">
        <v>44197</v>
      </c>
      <c r="O669" s="84" t="s">
        <v>569</v>
      </c>
      <c r="P669" s="84" t="s">
        <v>730</v>
      </c>
      <c r="Q669" s="84" t="s">
        <v>1526</v>
      </c>
      <c r="R669" s="84" t="s">
        <v>1527</v>
      </c>
      <c r="S669" s="84" t="s">
        <v>371</v>
      </c>
      <c r="T669" s="84">
        <v>9</v>
      </c>
      <c r="U669" s="90">
        <v>70978.100000000006</v>
      </c>
      <c r="V669" s="84">
        <v>7892.87</v>
      </c>
      <c r="W669" s="84">
        <v>63085.23</v>
      </c>
      <c r="X669" s="91" t="s">
        <v>1525</v>
      </c>
      <c r="Y669" s="89">
        <f t="shared" si="50"/>
        <v>70978.100000000006</v>
      </c>
      <c r="Z669" s="84">
        <f t="shared" si="51"/>
        <v>2021</v>
      </c>
      <c r="AA669" s="92">
        <f t="shared" si="52"/>
        <v>44197</v>
      </c>
      <c r="AB669" s="89">
        <f t="shared" si="53"/>
        <v>70978.100000000006</v>
      </c>
      <c r="AC669" s="84" t="str">
        <f t="shared" si="54"/>
        <v>39204</v>
      </c>
    </row>
    <row r="670" spans="1:29" x14ac:dyDescent="0.15">
      <c r="A670" s="84" t="s">
        <v>2511</v>
      </c>
      <c r="B670" s="84">
        <v>747963444</v>
      </c>
      <c r="C670" s="84" t="s">
        <v>422</v>
      </c>
      <c r="D670" s="84" t="s">
        <v>423</v>
      </c>
      <c r="E670" s="84" t="s">
        <v>521</v>
      </c>
      <c r="F670" s="84" t="s">
        <v>1281</v>
      </c>
      <c r="G670" s="92">
        <v>44697</v>
      </c>
      <c r="H670" s="84" t="s">
        <v>425</v>
      </c>
      <c r="I670" s="84" t="s">
        <v>523</v>
      </c>
      <c r="J670" s="84" t="s">
        <v>427</v>
      </c>
      <c r="K670" s="84">
        <v>2392</v>
      </c>
      <c r="L670" s="84" t="s">
        <v>366</v>
      </c>
      <c r="M670" s="92">
        <v>44774</v>
      </c>
      <c r="N670" s="84" t="s">
        <v>2512</v>
      </c>
      <c r="O670" s="84" t="s">
        <v>524</v>
      </c>
      <c r="P670" s="84" t="s">
        <v>811</v>
      </c>
      <c r="Q670" s="84" t="s">
        <v>2513</v>
      </c>
      <c r="R670" s="84" t="s">
        <v>2514</v>
      </c>
      <c r="S670" s="84" t="s">
        <v>371</v>
      </c>
      <c r="T670" s="84">
        <v>1</v>
      </c>
      <c r="U670" s="90">
        <v>71025.240000000005</v>
      </c>
      <c r="V670" s="84">
        <v>3528.83</v>
      </c>
      <c r="W670" s="84">
        <v>67496.41</v>
      </c>
      <c r="X670" s="91" t="s">
        <v>2511</v>
      </c>
      <c r="Y670" s="89">
        <f t="shared" si="50"/>
        <v>71025.240000000005</v>
      </c>
      <c r="Z670" s="84">
        <f t="shared" si="51"/>
        <v>2022</v>
      </c>
      <c r="AA670" s="92">
        <f t="shared" si="52"/>
        <v>44774</v>
      </c>
      <c r="AB670" s="89">
        <f t="shared" si="53"/>
        <v>71025.240000000005</v>
      </c>
      <c r="AC670" s="84" t="str">
        <f t="shared" si="54"/>
        <v>39201</v>
      </c>
    </row>
    <row r="671" spans="1:29" x14ac:dyDescent="0.15">
      <c r="A671" s="84" t="s">
        <v>2482</v>
      </c>
      <c r="B671" s="84">
        <v>697842009</v>
      </c>
      <c r="C671" s="84" t="s">
        <v>463</v>
      </c>
      <c r="D671" s="84" t="s">
        <v>464</v>
      </c>
      <c r="E671" s="84" t="s">
        <v>465</v>
      </c>
      <c r="F671" s="84" t="s">
        <v>2483</v>
      </c>
      <c r="G671" s="92">
        <v>44593</v>
      </c>
      <c r="H671" s="84" t="s">
        <v>467</v>
      </c>
      <c r="I671" s="84" t="s">
        <v>468</v>
      </c>
      <c r="J671" s="84" t="s">
        <v>469</v>
      </c>
      <c r="K671" s="84">
        <v>2392</v>
      </c>
      <c r="L671" s="84" t="s">
        <v>366</v>
      </c>
      <c r="M671" s="92">
        <v>44593</v>
      </c>
      <c r="N671" s="84" t="s">
        <v>2484</v>
      </c>
      <c r="O671" s="84" t="s">
        <v>471</v>
      </c>
      <c r="P671" s="84" t="s">
        <v>811</v>
      </c>
      <c r="Q671" s="84" t="s">
        <v>2485</v>
      </c>
      <c r="R671" s="84" t="s">
        <v>2486</v>
      </c>
      <c r="S671" s="84" t="s">
        <v>371</v>
      </c>
      <c r="T671" s="84">
        <v>1</v>
      </c>
      <c r="U671" s="90">
        <v>71130.63</v>
      </c>
      <c r="V671" s="84">
        <v>3453.05</v>
      </c>
      <c r="W671" s="84">
        <v>67677.58</v>
      </c>
      <c r="X671" s="91" t="s">
        <v>2482</v>
      </c>
      <c r="Y671" s="89">
        <f t="shared" si="50"/>
        <v>71130.63</v>
      </c>
      <c r="Z671" s="84">
        <f t="shared" si="51"/>
        <v>2022</v>
      </c>
      <c r="AA671" s="92">
        <f t="shared" si="52"/>
        <v>44593</v>
      </c>
      <c r="AB671" s="89">
        <f t="shared" si="53"/>
        <v>71130.63</v>
      </c>
      <c r="AC671" s="84" t="str">
        <f t="shared" si="54"/>
        <v>39202</v>
      </c>
    </row>
    <row r="672" spans="1:29" x14ac:dyDescent="0.15">
      <c r="A672" s="84" t="s">
        <v>2270</v>
      </c>
      <c r="B672" s="84">
        <v>59353623</v>
      </c>
      <c r="C672" s="84" t="s">
        <v>442</v>
      </c>
      <c r="D672" s="84" t="s">
        <v>443</v>
      </c>
      <c r="E672" s="84" t="s">
        <v>444</v>
      </c>
      <c r="F672" s="84" t="s">
        <v>2271</v>
      </c>
      <c r="G672" s="92">
        <v>41944</v>
      </c>
      <c r="H672" s="84" t="s">
        <v>446</v>
      </c>
      <c r="I672" s="84" t="s">
        <v>447</v>
      </c>
      <c r="J672" s="84" t="s">
        <v>448</v>
      </c>
      <c r="K672" s="84">
        <v>2392</v>
      </c>
      <c r="L672" s="84" t="s">
        <v>366</v>
      </c>
      <c r="M672" s="92">
        <v>41944</v>
      </c>
      <c r="N672" s="84" t="s">
        <v>2272</v>
      </c>
      <c r="O672" s="84" t="s">
        <v>450</v>
      </c>
      <c r="P672" s="84" t="s">
        <v>555</v>
      </c>
      <c r="Q672" s="84" t="s">
        <v>2273</v>
      </c>
      <c r="R672" s="84" t="s">
        <v>2274</v>
      </c>
      <c r="S672" s="84" t="s">
        <v>371</v>
      </c>
      <c r="T672" s="84">
        <v>1</v>
      </c>
      <c r="U672" s="90">
        <v>71267.87</v>
      </c>
      <c r="V672" s="84">
        <v>35633.06</v>
      </c>
      <c r="W672" s="84">
        <v>35634.81</v>
      </c>
      <c r="X672" s="91" t="s">
        <v>2270</v>
      </c>
      <c r="Y672" s="89">
        <f t="shared" si="50"/>
        <v>71267.87</v>
      </c>
      <c r="Z672" s="84">
        <f t="shared" si="51"/>
        <v>2014</v>
      </c>
      <c r="AA672" s="92">
        <f t="shared" si="52"/>
        <v>41944</v>
      </c>
      <c r="AB672" s="89">
        <f t="shared" si="53"/>
        <v>71267.87</v>
      </c>
      <c r="AC672" s="84" t="str">
        <f t="shared" si="54"/>
        <v>39201</v>
      </c>
    </row>
    <row r="673" spans="1:29" x14ac:dyDescent="0.15">
      <c r="A673" s="84" t="s">
        <v>317</v>
      </c>
      <c r="B673" s="84">
        <v>217746</v>
      </c>
      <c r="C673" s="84" t="s">
        <v>373</v>
      </c>
      <c r="D673" s="84" t="s">
        <v>374</v>
      </c>
      <c r="E673" s="84" t="s">
        <v>2940</v>
      </c>
      <c r="F673" s="84" t="s">
        <v>434</v>
      </c>
      <c r="G673" s="92">
        <v>39083</v>
      </c>
      <c r="H673" s="84" t="s">
        <v>377</v>
      </c>
      <c r="I673" s="84" t="s">
        <v>2941</v>
      </c>
      <c r="J673" s="84" t="s">
        <v>379</v>
      </c>
      <c r="K673" s="84">
        <v>2392</v>
      </c>
      <c r="L673" s="84" t="s">
        <v>366</v>
      </c>
      <c r="M673" s="92">
        <v>39114</v>
      </c>
      <c r="N673" s="84" t="s">
        <v>2942</v>
      </c>
      <c r="O673" s="84" t="s">
        <v>2943</v>
      </c>
      <c r="P673" s="84" t="s">
        <v>963</v>
      </c>
      <c r="Q673" s="84" t="s">
        <v>2944</v>
      </c>
      <c r="R673" s="84" t="s">
        <v>2945</v>
      </c>
      <c r="S673" s="84" t="s">
        <v>371</v>
      </c>
      <c r="T673" s="84">
        <v>1</v>
      </c>
      <c r="U673" s="90">
        <v>71334.69</v>
      </c>
      <c r="V673" s="84">
        <v>86559.57</v>
      </c>
      <c r="W673" s="84">
        <v>-15224.880000000001</v>
      </c>
      <c r="X673" s="91" t="s">
        <v>317</v>
      </c>
      <c r="Y673" s="89">
        <f t="shared" si="50"/>
        <v>71334.69</v>
      </c>
      <c r="Z673" s="84">
        <f t="shared" si="51"/>
        <v>2007</v>
      </c>
      <c r="AA673" s="92">
        <f t="shared" si="52"/>
        <v>39114</v>
      </c>
      <c r="AB673" s="89">
        <f t="shared" si="53"/>
        <v>71334.69</v>
      </c>
      <c r="AC673" s="84" t="str">
        <f t="shared" si="54"/>
        <v>39205</v>
      </c>
    </row>
    <row r="674" spans="1:29" x14ac:dyDescent="0.15">
      <c r="A674" s="84" t="s">
        <v>1567</v>
      </c>
      <c r="B674" s="84">
        <v>327347365</v>
      </c>
      <c r="C674" s="84" t="s">
        <v>454</v>
      </c>
      <c r="D674" s="84" t="s">
        <v>374</v>
      </c>
      <c r="E674" s="84" t="s">
        <v>455</v>
      </c>
      <c r="F674" s="84" t="s">
        <v>1568</v>
      </c>
      <c r="G674" s="92">
        <v>43742</v>
      </c>
      <c r="H674" s="84" t="s">
        <v>457</v>
      </c>
      <c r="I674" s="84" t="s">
        <v>458</v>
      </c>
      <c r="J674" s="84" t="s">
        <v>379</v>
      </c>
      <c r="K674" s="84">
        <v>2392</v>
      </c>
      <c r="L674" s="84" t="s">
        <v>366</v>
      </c>
      <c r="M674" s="92">
        <v>43739</v>
      </c>
      <c r="N674" s="84" t="s">
        <v>1569</v>
      </c>
      <c r="O674" s="84" t="s">
        <v>459</v>
      </c>
      <c r="P674" s="84" t="s">
        <v>730</v>
      </c>
      <c r="Q674" s="84" t="s">
        <v>1570</v>
      </c>
      <c r="R674" s="84" t="s">
        <v>1571</v>
      </c>
      <c r="S674" s="84" t="s">
        <v>371</v>
      </c>
      <c r="T674" s="84">
        <v>1</v>
      </c>
      <c r="U674" s="90">
        <v>71440.27</v>
      </c>
      <c r="V674" s="84">
        <v>38548.78</v>
      </c>
      <c r="W674" s="84">
        <v>32891.49</v>
      </c>
      <c r="X674" s="91" t="s">
        <v>1567</v>
      </c>
      <c r="Y674" s="89">
        <f t="shared" si="50"/>
        <v>71440.27</v>
      </c>
      <c r="Z674" s="84">
        <f t="shared" si="51"/>
        <v>2019</v>
      </c>
      <c r="AA674" s="92">
        <f t="shared" si="52"/>
        <v>43739</v>
      </c>
      <c r="AB674" s="89">
        <f t="shared" si="53"/>
        <v>71440.27</v>
      </c>
      <c r="AC674" s="84" t="str">
        <f t="shared" si="54"/>
        <v>39202</v>
      </c>
    </row>
    <row r="675" spans="1:29" x14ac:dyDescent="0.15">
      <c r="A675" s="84" t="s">
        <v>3279</v>
      </c>
      <c r="B675" s="84">
        <v>747963449</v>
      </c>
      <c r="C675" s="84" t="s">
        <v>422</v>
      </c>
      <c r="D675" s="84" t="s">
        <v>423</v>
      </c>
      <c r="E675" s="84" t="s">
        <v>521</v>
      </c>
      <c r="F675" s="84" t="s">
        <v>1281</v>
      </c>
      <c r="G675" s="92">
        <v>44700</v>
      </c>
      <c r="H675" s="84" t="s">
        <v>425</v>
      </c>
      <c r="I675" s="84" t="s">
        <v>523</v>
      </c>
      <c r="J675" s="84" t="s">
        <v>427</v>
      </c>
      <c r="K675" s="84">
        <v>2392</v>
      </c>
      <c r="L675" s="84" t="s">
        <v>366</v>
      </c>
      <c r="M675" s="92">
        <v>44774</v>
      </c>
      <c r="N675" s="84" t="s">
        <v>3280</v>
      </c>
      <c r="O675" s="84" t="s">
        <v>524</v>
      </c>
      <c r="P675" s="84" t="s">
        <v>811</v>
      </c>
      <c r="Q675" s="84" t="s">
        <v>3281</v>
      </c>
      <c r="R675" s="84" t="s">
        <v>3282</v>
      </c>
      <c r="S675" s="84" t="s">
        <v>371</v>
      </c>
      <c r="T675" s="84">
        <v>1</v>
      </c>
      <c r="U675" s="90">
        <v>71476.86</v>
      </c>
      <c r="V675" s="84">
        <v>3551.27</v>
      </c>
      <c r="W675" s="84">
        <v>67925.59</v>
      </c>
      <c r="X675" s="91" t="s">
        <v>3279</v>
      </c>
      <c r="Y675" s="89">
        <f t="shared" si="50"/>
        <v>71476.86</v>
      </c>
      <c r="Z675" s="84">
        <f t="shared" si="51"/>
        <v>2022</v>
      </c>
      <c r="AA675" s="92">
        <f t="shared" si="52"/>
        <v>44774</v>
      </c>
      <c r="AB675" s="89">
        <f t="shared" si="53"/>
        <v>71476.86</v>
      </c>
      <c r="AC675" s="84" t="str">
        <f t="shared" si="54"/>
        <v>39201</v>
      </c>
    </row>
    <row r="676" spans="1:29" x14ac:dyDescent="0.15">
      <c r="A676" s="84" t="s">
        <v>3262</v>
      </c>
      <c r="B676" s="84">
        <v>737044985</v>
      </c>
      <c r="C676" s="84" t="s">
        <v>422</v>
      </c>
      <c r="D676" s="84" t="s">
        <v>423</v>
      </c>
      <c r="E676" s="84" t="s">
        <v>671</v>
      </c>
      <c r="F676" s="84" t="s">
        <v>904</v>
      </c>
      <c r="G676" s="92">
        <v>44691</v>
      </c>
      <c r="H676" s="84" t="s">
        <v>425</v>
      </c>
      <c r="I676" s="84" t="s">
        <v>672</v>
      </c>
      <c r="J676" s="84" t="s">
        <v>427</v>
      </c>
      <c r="K676" s="84">
        <v>2392</v>
      </c>
      <c r="L676" s="84" t="s">
        <v>366</v>
      </c>
      <c r="M676" s="92">
        <v>44682</v>
      </c>
      <c r="N676" s="84" t="s">
        <v>3262</v>
      </c>
      <c r="O676" s="84" t="s">
        <v>674</v>
      </c>
      <c r="P676" s="84" t="s">
        <v>811</v>
      </c>
      <c r="Q676" s="84" t="s">
        <v>3263</v>
      </c>
      <c r="R676" s="84" t="s">
        <v>3264</v>
      </c>
      <c r="S676" s="84" t="s">
        <v>371</v>
      </c>
      <c r="T676" s="84">
        <v>1</v>
      </c>
      <c r="U676" s="90">
        <v>71641.680000000008</v>
      </c>
      <c r="V676" s="84">
        <v>3277.16</v>
      </c>
      <c r="W676" s="84">
        <v>68364.52</v>
      </c>
      <c r="X676" s="91" t="s">
        <v>3262</v>
      </c>
      <c r="Y676" s="89">
        <f t="shared" si="50"/>
        <v>71641.680000000008</v>
      </c>
      <c r="Z676" s="84">
        <f t="shared" si="51"/>
        <v>2022</v>
      </c>
      <c r="AA676" s="92">
        <f t="shared" si="52"/>
        <v>44682</v>
      </c>
      <c r="AB676" s="89">
        <f t="shared" si="53"/>
        <v>71641.680000000008</v>
      </c>
      <c r="AC676" s="84" t="str">
        <f t="shared" si="54"/>
        <v>39202</v>
      </c>
    </row>
    <row r="677" spans="1:29" x14ac:dyDescent="0.15">
      <c r="A677" s="84" t="s">
        <v>2147</v>
      </c>
      <c r="B677" s="84">
        <v>747963494</v>
      </c>
      <c r="C677" s="84" t="s">
        <v>463</v>
      </c>
      <c r="D677" s="84" t="s">
        <v>464</v>
      </c>
      <c r="E677" s="84" t="s">
        <v>465</v>
      </c>
      <c r="F677" s="84" t="s">
        <v>2148</v>
      </c>
      <c r="G677" s="92">
        <v>44733</v>
      </c>
      <c r="H677" s="84" t="s">
        <v>467</v>
      </c>
      <c r="I677" s="84" t="s">
        <v>468</v>
      </c>
      <c r="J677" s="84" t="s">
        <v>469</v>
      </c>
      <c r="K677" s="84">
        <v>2392</v>
      </c>
      <c r="L677" s="84" t="s">
        <v>366</v>
      </c>
      <c r="M677" s="92">
        <v>44713</v>
      </c>
      <c r="N677" s="84" t="s">
        <v>2149</v>
      </c>
      <c r="O677" s="84" t="s">
        <v>471</v>
      </c>
      <c r="P677" s="84" t="s">
        <v>811</v>
      </c>
      <c r="Q677" s="84" t="s">
        <v>2150</v>
      </c>
      <c r="R677" s="84" t="s">
        <v>2151</v>
      </c>
      <c r="S677" s="84" t="s">
        <v>371</v>
      </c>
      <c r="T677" s="84">
        <v>1</v>
      </c>
      <c r="U677" s="90">
        <v>71879.400000000009</v>
      </c>
      <c r="V677" s="84">
        <v>3489.4</v>
      </c>
      <c r="W677" s="84">
        <v>68390</v>
      </c>
      <c r="X677" s="91" t="s">
        <v>2147</v>
      </c>
      <c r="Y677" s="89">
        <f t="shared" si="50"/>
        <v>71879.400000000009</v>
      </c>
      <c r="Z677" s="84">
        <f t="shared" si="51"/>
        <v>2022</v>
      </c>
      <c r="AA677" s="92">
        <f t="shared" si="52"/>
        <v>44713</v>
      </c>
      <c r="AB677" s="89">
        <f t="shared" si="53"/>
        <v>71879.400000000009</v>
      </c>
      <c r="AC677" s="84" t="str">
        <f t="shared" si="54"/>
        <v>39202</v>
      </c>
    </row>
    <row r="678" spans="1:29" x14ac:dyDescent="0.15">
      <c r="A678" s="84" t="s">
        <v>903</v>
      </c>
      <c r="B678" s="84">
        <v>747963459</v>
      </c>
      <c r="C678" s="84" t="s">
        <v>881</v>
      </c>
      <c r="D678" s="84" t="s">
        <v>882</v>
      </c>
      <c r="E678" s="84" t="s">
        <v>883</v>
      </c>
      <c r="F678" s="84" t="s">
        <v>904</v>
      </c>
      <c r="G678" s="92">
        <v>44734</v>
      </c>
      <c r="H678" s="84" t="s">
        <v>885</v>
      </c>
      <c r="I678" s="84" t="s">
        <v>886</v>
      </c>
      <c r="J678" s="84" t="s">
        <v>887</v>
      </c>
      <c r="K678" s="84">
        <v>2392</v>
      </c>
      <c r="L678" s="84" t="s">
        <v>366</v>
      </c>
      <c r="M678" s="92">
        <v>44713</v>
      </c>
      <c r="N678" s="84" t="s">
        <v>905</v>
      </c>
      <c r="O678" s="84" t="s">
        <v>889</v>
      </c>
      <c r="P678" s="84" t="s">
        <v>811</v>
      </c>
      <c r="Q678" s="84" t="s">
        <v>906</v>
      </c>
      <c r="R678" s="84" t="s">
        <v>907</v>
      </c>
      <c r="S678" s="84" t="s">
        <v>371</v>
      </c>
      <c r="T678" s="84">
        <v>1</v>
      </c>
      <c r="U678" s="90">
        <v>71895.41</v>
      </c>
      <c r="V678" s="84">
        <v>4478.72</v>
      </c>
      <c r="W678" s="84">
        <v>67416.69</v>
      </c>
      <c r="X678" s="91" t="s">
        <v>903</v>
      </c>
      <c r="Y678" s="89">
        <f t="shared" si="50"/>
        <v>71895.41</v>
      </c>
      <c r="Z678" s="84">
        <f t="shared" si="51"/>
        <v>2022</v>
      </c>
      <c r="AA678" s="92">
        <f t="shared" si="52"/>
        <v>44713</v>
      </c>
      <c r="AB678" s="89">
        <f t="shared" si="53"/>
        <v>71895.41</v>
      </c>
      <c r="AC678" s="84" t="str">
        <f t="shared" si="54"/>
        <v>39202</v>
      </c>
    </row>
    <row r="679" spans="1:29" x14ac:dyDescent="0.15">
      <c r="A679" s="84" t="s">
        <v>808</v>
      </c>
      <c r="B679" s="84">
        <v>688074613</v>
      </c>
      <c r="C679" s="84" t="s">
        <v>422</v>
      </c>
      <c r="D679" s="84" t="s">
        <v>423</v>
      </c>
      <c r="E679" s="84" t="s">
        <v>521</v>
      </c>
      <c r="F679" s="84" t="s">
        <v>809</v>
      </c>
      <c r="G679" s="92">
        <v>44713</v>
      </c>
      <c r="H679" s="84" t="s">
        <v>425</v>
      </c>
      <c r="I679" s="84" t="s">
        <v>523</v>
      </c>
      <c r="J679" s="84" t="s">
        <v>427</v>
      </c>
      <c r="K679" s="84">
        <v>2392</v>
      </c>
      <c r="L679" s="84" t="s">
        <v>810</v>
      </c>
      <c r="M679" s="92">
        <v>44713</v>
      </c>
      <c r="O679" s="84" t="s">
        <v>524</v>
      </c>
      <c r="P679" s="84" t="s">
        <v>811</v>
      </c>
      <c r="Q679" s="84" t="s">
        <v>809</v>
      </c>
      <c r="R679" s="84" t="s">
        <v>812</v>
      </c>
      <c r="S679" s="84" t="s">
        <v>371</v>
      </c>
      <c r="T679" s="84">
        <v>2</v>
      </c>
      <c r="U679" s="90">
        <v>72115.53</v>
      </c>
      <c r="V679" s="84">
        <v>3583</v>
      </c>
      <c r="W679" s="84">
        <v>68532.53</v>
      </c>
      <c r="X679" s="91" t="s">
        <v>808</v>
      </c>
      <c r="Y679" s="89">
        <f t="shared" si="50"/>
        <v>72115.53</v>
      </c>
      <c r="Z679" s="84">
        <f t="shared" si="51"/>
        <v>2022</v>
      </c>
      <c r="AA679" s="92">
        <f t="shared" si="52"/>
        <v>44713</v>
      </c>
      <c r="AB679" s="89">
        <f t="shared" si="53"/>
        <v>72115.53</v>
      </c>
      <c r="AC679" s="84" t="str">
        <f t="shared" si="54"/>
        <v>39201</v>
      </c>
    </row>
    <row r="680" spans="1:29" x14ac:dyDescent="0.15">
      <c r="A680" s="84" t="s">
        <v>2137</v>
      </c>
      <c r="B680" s="84">
        <v>747963464</v>
      </c>
      <c r="C680" s="84" t="s">
        <v>422</v>
      </c>
      <c r="D680" s="84" t="s">
        <v>423</v>
      </c>
      <c r="E680" s="84" t="s">
        <v>671</v>
      </c>
      <c r="F680" s="84" t="s">
        <v>2138</v>
      </c>
      <c r="G680" s="92">
        <v>44727</v>
      </c>
      <c r="H680" s="84" t="s">
        <v>425</v>
      </c>
      <c r="I680" s="84" t="s">
        <v>672</v>
      </c>
      <c r="J680" s="84" t="s">
        <v>427</v>
      </c>
      <c r="K680" s="84">
        <v>2392</v>
      </c>
      <c r="L680" s="84" t="s">
        <v>366</v>
      </c>
      <c r="M680" s="92">
        <v>44774</v>
      </c>
      <c r="N680" s="84" t="s">
        <v>2139</v>
      </c>
      <c r="O680" s="84" t="s">
        <v>674</v>
      </c>
      <c r="P680" s="84" t="s">
        <v>811</v>
      </c>
      <c r="Q680" s="84" t="s">
        <v>2140</v>
      </c>
      <c r="R680" s="84" t="s">
        <v>2141</v>
      </c>
      <c r="S680" s="84" t="s">
        <v>371</v>
      </c>
      <c r="T680" s="84">
        <v>1</v>
      </c>
      <c r="U680" s="90">
        <v>72126.040000000008</v>
      </c>
      <c r="V680" s="84">
        <v>3299.31</v>
      </c>
      <c r="W680" s="84">
        <v>68826.73</v>
      </c>
      <c r="X680" s="91" t="s">
        <v>2137</v>
      </c>
      <c r="Y680" s="89">
        <f t="shared" si="50"/>
        <v>72126.040000000008</v>
      </c>
      <c r="Z680" s="84">
        <f t="shared" si="51"/>
        <v>2022</v>
      </c>
      <c r="AA680" s="92">
        <f t="shared" si="52"/>
        <v>44774</v>
      </c>
      <c r="AB680" s="89">
        <f t="shared" si="53"/>
        <v>72126.040000000008</v>
      </c>
      <c r="AC680" s="84" t="str">
        <f t="shared" si="54"/>
        <v>39202</v>
      </c>
    </row>
    <row r="681" spans="1:29" x14ac:dyDescent="0.15">
      <c r="A681" s="84" t="s">
        <v>2097</v>
      </c>
      <c r="B681" s="84">
        <v>728111396</v>
      </c>
      <c r="C681" s="84" t="s">
        <v>399</v>
      </c>
      <c r="D681" s="84" t="s">
        <v>387</v>
      </c>
      <c r="E681" s="84" t="s">
        <v>747</v>
      </c>
      <c r="F681" s="84" t="s">
        <v>2098</v>
      </c>
      <c r="G681" s="92">
        <v>44705</v>
      </c>
      <c r="H681" s="84" t="s">
        <v>402</v>
      </c>
      <c r="I681" s="84" t="s">
        <v>748</v>
      </c>
      <c r="J681" s="84" t="s">
        <v>392</v>
      </c>
      <c r="K681" s="84">
        <v>2392</v>
      </c>
      <c r="L681" s="84" t="s">
        <v>366</v>
      </c>
      <c r="M681" s="92">
        <v>44682</v>
      </c>
      <c r="N681" s="84" t="s">
        <v>2099</v>
      </c>
      <c r="O681" s="84" t="s">
        <v>750</v>
      </c>
      <c r="P681" s="84" t="s">
        <v>811</v>
      </c>
      <c r="Q681" s="84" t="s">
        <v>2100</v>
      </c>
      <c r="R681" s="84" t="s">
        <v>2101</v>
      </c>
      <c r="S681" s="84" t="s">
        <v>371</v>
      </c>
      <c r="T681" s="84">
        <v>1</v>
      </c>
      <c r="U681" s="90">
        <v>72152.639999999999</v>
      </c>
      <c r="V681" s="84">
        <v>3371.31</v>
      </c>
      <c r="W681" s="84">
        <v>68781.33</v>
      </c>
      <c r="X681" s="91" t="s">
        <v>2097</v>
      </c>
      <c r="Y681" s="89">
        <f t="shared" si="50"/>
        <v>72152.639999999999</v>
      </c>
      <c r="Z681" s="84">
        <f t="shared" si="51"/>
        <v>2022</v>
      </c>
      <c r="AA681" s="92">
        <f t="shared" si="52"/>
        <v>44682</v>
      </c>
      <c r="AB681" s="89">
        <f t="shared" si="53"/>
        <v>72152.639999999999</v>
      </c>
      <c r="AC681" s="84" t="str">
        <f t="shared" si="54"/>
        <v>39202</v>
      </c>
    </row>
    <row r="682" spans="1:29" x14ac:dyDescent="0.15">
      <c r="A682" s="84" t="s">
        <v>3283</v>
      </c>
      <c r="B682" s="84">
        <v>747963489</v>
      </c>
      <c r="C682" s="84" t="s">
        <v>797</v>
      </c>
      <c r="D682" s="84" t="s">
        <v>798</v>
      </c>
      <c r="E682" s="84" t="s">
        <v>1560</v>
      </c>
      <c r="F682" s="84" t="s">
        <v>2925</v>
      </c>
      <c r="G682" s="92">
        <v>44728</v>
      </c>
      <c r="H682" s="84" t="s">
        <v>801</v>
      </c>
      <c r="I682" s="84" t="s">
        <v>1562</v>
      </c>
      <c r="J682" s="84" t="s">
        <v>803</v>
      </c>
      <c r="K682" s="84">
        <v>2392</v>
      </c>
      <c r="L682" s="84" t="s">
        <v>366</v>
      </c>
      <c r="M682" s="92">
        <v>44713</v>
      </c>
      <c r="N682" s="84" t="s">
        <v>3284</v>
      </c>
      <c r="O682" s="84" t="s">
        <v>1564</v>
      </c>
      <c r="P682" s="84" t="s">
        <v>811</v>
      </c>
      <c r="Q682" s="84" t="s">
        <v>3285</v>
      </c>
      <c r="R682" s="84" t="s">
        <v>3286</v>
      </c>
      <c r="S682" s="84" t="s">
        <v>371</v>
      </c>
      <c r="T682" s="84">
        <v>1</v>
      </c>
      <c r="U682" s="90">
        <v>72331.92</v>
      </c>
      <c r="V682" s="84">
        <v>4733.28</v>
      </c>
      <c r="W682" s="84">
        <v>67598.64</v>
      </c>
      <c r="X682" s="91" t="s">
        <v>3283</v>
      </c>
      <c r="Y682" s="89">
        <f t="shared" si="50"/>
        <v>72331.92</v>
      </c>
      <c r="Z682" s="84">
        <f t="shared" si="51"/>
        <v>2022</v>
      </c>
      <c r="AA682" s="92">
        <f t="shared" si="52"/>
        <v>44713</v>
      </c>
      <c r="AB682" s="89">
        <f t="shared" si="53"/>
        <v>72331.92</v>
      </c>
      <c r="AC682" s="84" t="str">
        <f t="shared" si="54"/>
        <v>39201</v>
      </c>
    </row>
    <row r="683" spans="1:29" x14ac:dyDescent="0.15">
      <c r="A683" s="84" t="s">
        <v>2871</v>
      </c>
      <c r="B683" s="84">
        <v>479992638</v>
      </c>
      <c r="C683" s="84" t="s">
        <v>454</v>
      </c>
      <c r="D683" s="84" t="s">
        <v>374</v>
      </c>
      <c r="E683" s="84" t="s">
        <v>455</v>
      </c>
      <c r="F683" s="84" t="s">
        <v>2872</v>
      </c>
      <c r="G683" s="92">
        <v>44209</v>
      </c>
      <c r="H683" s="84" t="s">
        <v>457</v>
      </c>
      <c r="I683" s="84" t="s">
        <v>458</v>
      </c>
      <c r="J683" s="84" t="s">
        <v>379</v>
      </c>
      <c r="K683" s="84">
        <v>2392</v>
      </c>
      <c r="L683" s="84" t="s">
        <v>366</v>
      </c>
      <c r="M683" s="92">
        <v>44197</v>
      </c>
      <c r="N683" s="84" t="s">
        <v>2873</v>
      </c>
      <c r="O683" s="84" t="s">
        <v>459</v>
      </c>
      <c r="P683" s="84" t="s">
        <v>793</v>
      </c>
      <c r="Q683" s="84" t="s">
        <v>2874</v>
      </c>
      <c r="R683" s="84" t="s">
        <v>2875</v>
      </c>
      <c r="S683" s="84" t="s">
        <v>371</v>
      </c>
      <c r="T683" s="84">
        <v>1</v>
      </c>
      <c r="U683" s="90">
        <v>73202.75</v>
      </c>
      <c r="V683" s="84">
        <v>13823.42</v>
      </c>
      <c r="W683" s="84">
        <v>59379.33</v>
      </c>
      <c r="X683" s="91" t="s">
        <v>2871</v>
      </c>
      <c r="Y683" s="89">
        <f t="shared" si="50"/>
        <v>73202.75</v>
      </c>
      <c r="Z683" s="84">
        <f t="shared" si="51"/>
        <v>2021</v>
      </c>
      <c r="AA683" s="92">
        <f t="shared" si="52"/>
        <v>44197</v>
      </c>
      <c r="AB683" s="89">
        <f t="shared" si="53"/>
        <v>73202.75</v>
      </c>
      <c r="AC683" s="84" t="str">
        <f t="shared" si="54"/>
        <v>39202</v>
      </c>
    </row>
    <row r="684" spans="1:29" x14ac:dyDescent="0.15">
      <c r="A684" s="84" t="s">
        <v>1633</v>
      </c>
      <c r="B684" s="84">
        <v>728111285</v>
      </c>
      <c r="C684" s="84" t="s">
        <v>422</v>
      </c>
      <c r="D684" s="84" t="s">
        <v>423</v>
      </c>
      <c r="E684" s="84" t="s">
        <v>521</v>
      </c>
      <c r="F684" s="84" t="s">
        <v>1634</v>
      </c>
      <c r="G684" s="92">
        <v>44718</v>
      </c>
      <c r="H684" s="84" t="s">
        <v>425</v>
      </c>
      <c r="I684" s="84" t="s">
        <v>523</v>
      </c>
      <c r="J684" s="84" t="s">
        <v>427</v>
      </c>
      <c r="K684" s="84">
        <v>2392</v>
      </c>
      <c r="L684" s="84" t="s">
        <v>810</v>
      </c>
      <c r="M684" s="92">
        <v>44805</v>
      </c>
      <c r="O684" s="84" t="s">
        <v>524</v>
      </c>
      <c r="P684" s="84" t="s">
        <v>811</v>
      </c>
      <c r="Q684" s="84" t="s">
        <v>1634</v>
      </c>
      <c r="R684" s="84" t="s">
        <v>1635</v>
      </c>
      <c r="S684" s="84" t="s">
        <v>371</v>
      </c>
      <c r="T684" s="84">
        <v>1</v>
      </c>
      <c r="U684" s="90">
        <v>73363.39</v>
      </c>
      <c r="V684" s="84">
        <v>3645</v>
      </c>
      <c r="W684" s="84">
        <v>69718.39</v>
      </c>
      <c r="X684" s="91" t="s">
        <v>1633</v>
      </c>
      <c r="Y684" s="89">
        <f t="shared" si="50"/>
        <v>73363.39</v>
      </c>
      <c r="Z684" s="84">
        <f t="shared" si="51"/>
        <v>2022</v>
      </c>
      <c r="AA684" s="92">
        <f t="shared" si="52"/>
        <v>44805</v>
      </c>
      <c r="AB684" s="89">
        <f t="shared" si="53"/>
        <v>73363.39</v>
      </c>
      <c r="AC684" s="84" t="str">
        <f t="shared" si="54"/>
        <v>39201</v>
      </c>
    </row>
    <row r="685" spans="1:29" x14ac:dyDescent="0.15">
      <c r="A685" s="84" t="s">
        <v>1691</v>
      </c>
      <c r="B685" s="84">
        <v>747694582</v>
      </c>
      <c r="C685" s="84" t="s">
        <v>373</v>
      </c>
      <c r="D685" s="84" t="s">
        <v>374</v>
      </c>
      <c r="E685" s="84" t="s">
        <v>455</v>
      </c>
      <c r="F685" s="84" t="s">
        <v>1692</v>
      </c>
      <c r="G685" s="92">
        <v>44865</v>
      </c>
      <c r="H685" s="84" t="s">
        <v>377</v>
      </c>
      <c r="I685" s="84" t="s">
        <v>458</v>
      </c>
      <c r="J685" s="84" t="s">
        <v>379</v>
      </c>
      <c r="K685" s="84">
        <v>2392</v>
      </c>
      <c r="L685" s="84" t="s">
        <v>810</v>
      </c>
      <c r="M685" s="92">
        <v>44866</v>
      </c>
      <c r="O685" s="84" t="s">
        <v>459</v>
      </c>
      <c r="P685" s="84" t="s">
        <v>811</v>
      </c>
      <c r="Q685" s="84" t="s">
        <v>1692</v>
      </c>
      <c r="R685" s="84" t="s">
        <v>1693</v>
      </c>
      <c r="S685" s="84" t="s">
        <v>371</v>
      </c>
      <c r="T685" s="84">
        <v>2</v>
      </c>
      <c r="U685" s="90">
        <v>73374.210000000006</v>
      </c>
      <c r="V685" s="84">
        <v>3711.16</v>
      </c>
      <c r="W685" s="84">
        <v>69663.05</v>
      </c>
      <c r="X685" s="91" t="s">
        <v>1691</v>
      </c>
      <c r="Y685" s="89">
        <f t="shared" si="50"/>
        <v>73374.210000000006</v>
      </c>
      <c r="Z685" s="84">
        <f t="shared" si="51"/>
        <v>2022</v>
      </c>
      <c r="AA685" s="92">
        <f t="shared" si="52"/>
        <v>44866</v>
      </c>
      <c r="AB685" s="89">
        <f t="shared" si="53"/>
        <v>73374.210000000006</v>
      </c>
      <c r="AC685" s="84" t="str">
        <f t="shared" si="54"/>
        <v>39202</v>
      </c>
    </row>
    <row r="686" spans="1:29" x14ac:dyDescent="0.15">
      <c r="A686" s="84" t="s">
        <v>2499</v>
      </c>
      <c r="B686" s="84">
        <v>747694579</v>
      </c>
      <c r="C686" s="84" t="s">
        <v>373</v>
      </c>
      <c r="D686" s="84" t="s">
        <v>374</v>
      </c>
      <c r="E686" s="84" t="s">
        <v>455</v>
      </c>
      <c r="F686" s="84" t="s">
        <v>2500</v>
      </c>
      <c r="G686" s="92">
        <v>44866</v>
      </c>
      <c r="H686" s="84" t="s">
        <v>377</v>
      </c>
      <c r="I686" s="84" t="s">
        <v>458</v>
      </c>
      <c r="J686" s="84" t="s">
        <v>379</v>
      </c>
      <c r="K686" s="84">
        <v>2392</v>
      </c>
      <c r="L686" s="84" t="s">
        <v>810</v>
      </c>
      <c r="M686" s="92">
        <v>44866</v>
      </c>
      <c r="O686" s="84" t="s">
        <v>459</v>
      </c>
      <c r="P686" s="84" t="s">
        <v>811</v>
      </c>
      <c r="Q686" s="84" t="s">
        <v>2500</v>
      </c>
      <c r="R686" s="84" t="s">
        <v>2501</v>
      </c>
      <c r="S686" s="84" t="s">
        <v>371</v>
      </c>
      <c r="T686" s="84">
        <v>2</v>
      </c>
      <c r="U686" s="90">
        <v>73374.210000000006</v>
      </c>
      <c r="V686" s="84">
        <v>3711.16</v>
      </c>
      <c r="W686" s="84">
        <v>69663.05</v>
      </c>
      <c r="X686" s="91" t="s">
        <v>2499</v>
      </c>
      <c r="Y686" s="89">
        <f t="shared" si="50"/>
        <v>73374.210000000006</v>
      </c>
      <c r="Z686" s="84">
        <f t="shared" si="51"/>
        <v>2022</v>
      </c>
      <c r="AA686" s="92">
        <f t="shared" si="52"/>
        <v>44866</v>
      </c>
      <c r="AB686" s="89">
        <f t="shared" si="53"/>
        <v>73374.210000000006</v>
      </c>
      <c r="AC686" s="84" t="str">
        <f t="shared" si="54"/>
        <v>39202</v>
      </c>
    </row>
    <row r="687" spans="1:29" x14ac:dyDescent="0.15">
      <c r="A687" s="84" t="s">
        <v>2502</v>
      </c>
      <c r="B687" s="84">
        <v>747694585</v>
      </c>
      <c r="C687" s="84" t="s">
        <v>373</v>
      </c>
      <c r="D687" s="84" t="s">
        <v>374</v>
      </c>
      <c r="E687" s="84" t="s">
        <v>455</v>
      </c>
      <c r="F687" s="84" t="s">
        <v>2503</v>
      </c>
      <c r="G687" s="92">
        <v>44866</v>
      </c>
      <c r="H687" s="84" t="s">
        <v>377</v>
      </c>
      <c r="I687" s="84" t="s">
        <v>458</v>
      </c>
      <c r="J687" s="84" t="s">
        <v>379</v>
      </c>
      <c r="K687" s="84">
        <v>2392</v>
      </c>
      <c r="L687" s="84" t="s">
        <v>810</v>
      </c>
      <c r="M687" s="92">
        <v>44866</v>
      </c>
      <c r="O687" s="84" t="s">
        <v>459</v>
      </c>
      <c r="P687" s="84" t="s">
        <v>811</v>
      </c>
      <c r="Q687" s="84" t="s">
        <v>2503</v>
      </c>
      <c r="R687" s="84" t="s">
        <v>2504</v>
      </c>
      <c r="S687" s="84" t="s">
        <v>371</v>
      </c>
      <c r="T687" s="84">
        <v>2</v>
      </c>
      <c r="U687" s="90">
        <v>73374.210000000006</v>
      </c>
      <c r="V687" s="84">
        <v>3711.16</v>
      </c>
      <c r="W687" s="84">
        <v>69663.05</v>
      </c>
      <c r="X687" s="91" t="s">
        <v>2502</v>
      </c>
      <c r="Y687" s="89">
        <f t="shared" si="50"/>
        <v>73374.210000000006</v>
      </c>
      <c r="Z687" s="84">
        <f t="shared" si="51"/>
        <v>2022</v>
      </c>
      <c r="AA687" s="92">
        <f t="shared" si="52"/>
        <v>44866</v>
      </c>
      <c r="AB687" s="89">
        <f t="shared" si="53"/>
        <v>73374.210000000006</v>
      </c>
      <c r="AC687" s="84" t="str">
        <f t="shared" si="54"/>
        <v>39202</v>
      </c>
    </row>
    <row r="688" spans="1:29" x14ac:dyDescent="0.15">
      <c r="A688" s="84" t="s">
        <v>1701</v>
      </c>
      <c r="B688" s="84">
        <v>747963469</v>
      </c>
      <c r="C688" s="84" t="s">
        <v>399</v>
      </c>
      <c r="D688" s="84" t="s">
        <v>387</v>
      </c>
      <c r="E688" s="84" t="s">
        <v>747</v>
      </c>
      <c r="F688" s="84" t="s">
        <v>1702</v>
      </c>
      <c r="G688" s="92">
        <v>44719</v>
      </c>
      <c r="H688" s="84" t="s">
        <v>402</v>
      </c>
      <c r="I688" s="84" t="s">
        <v>748</v>
      </c>
      <c r="J688" s="84" t="s">
        <v>392</v>
      </c>
      <c r="K688" s="84">
        <v>2392</v>
      </c>
      <c r="L688" s="84" t="s">
        <v>366</v>
      </c>
      <c r="M688" s="92">
        <v>44713</v>
      </c>
      <c r="N688" s="84" t="s">
        <v>1703</v>
      </c>
      <c r="O688" s="84" t="s">
        <v>750</v>
      </c>
      <c r="P688" s="84" t="s">
        <v>811</v>
      </c>
      <c r="Q688" s="84" t="s">
        <v>1704</v>
      </c>
      <c r="R688" s="84" t="s">
        <v>1705</v>
      </c>
      <c r="S688" s="84" t="s">
        <v>371</v>
      </c>
      <c r="T688" s="84">
        <v>1</v>
      </c>
      <c r="U688" s="90">
        <v>73651.040000000008</v>
      </c>
      <c r="V688" s="84">
        <v>3441.32</v>
      </c>
      <c r="W688" s="84">
        <v>70209.72</v>
      </c>
      <c r="X688" s="91" t="s">
        <v>1701</v>
      </c>
      <c r="Y688" s="89">
        <f t="shared" si="50"/>
        <v>73651.040000000008</v>
      </c>
      <c r="Z688" s="84">
        <f t="shared" si="51"/>
        <v>2022</v>
      </c>
      <c r="AA688" s="92">
        <f t="shared" si="52"/>
        <v>44713</v>
      </c>
      <c r="AB688" s="89">
        <f t="shared" si="53"/>
        <v>73651.040000000008</v>
      </c>
      <c r="AC688" s="84" t="str">
        <f t="shared" si="54"/>
        <v>39202</v>
      </c>
    </row>
    <row r="689" spans="1:29" x14ac:dyDescent="0.15">
      <c r="A689" s="84" t="s">
        <v>3593</v>
      </c>
      <c r="B689" s="84">
        <v>688074685</v>
      </c>
      <c r="C689" s="84" t="s">
        <v>541</v>
      </c>
      <c r="D689" s="84" t="s">
        <v>542</v>
      </c>
      <c r="E689" s="84" t="s">
        <v>543</v>
      </c>
      <c r="F689" s="84" t="s">
        <v>884</v>
      </c>
      <c r="G689" s="92">
        <v>44617</v>
      </c>
      <c r="H689" s="84" t="s">
        <v>545</v>
      </c>
      <c r="I689" s="84" t="s">
        <v>546</v>
      </c>
      <c r="J689" s="84" t="s">
        <v>547</v>
      </c>
      <c r="K689" s="84">
        <v>2392</v>
      </c>
      <c r="L689" s="84" t="s">
        <v>366</v>
      </c>
      <c r="M689" s="92">
        <v>44621</v>
      </c>
      <c r="N689" s="84" t="s">
        <v>3594</v>
      </c>
      <c r="O689" s="84" t="s">
        <v>549</v>
      </c>
      <c r="P689" s="84" t="s">
        <v>811</v>
      </c>
      <c r="Q689" s="84" t="s">
        <v>3595</v>
      </c>
      <c r="R689" s="84" t="s">
        <v>3596</v>
      </c>
      <c r="S689" s="84" t="s">
        <v>371</v>
      </c>
      <c r="T689" s="84">
        <v>1</v>
      </c>
      <c r="U689" s="90">
        <v>74024.73</v>
      </c>
      <c r="V689" s="84">
        <v>43829.020000000004</v>
      </c>
      <c r="W689" s="84">
        <v>30195.71</v>
      </c>
      <c r="X689" s="91" t="s">
        <v>3593</v>
      </c>
      <c r="Y689" s="89">
        <f t="shared" si="50"/>
        <v>74024.73</v>
      </c>
      <c r="Z689" s="84">
        <f t="shared" si="51"/>
        <v>2022</v>
      </c>
      <c r="AA689" s="92">
        <f t="shared" si="52"/>
        <v>44621</v>
      </c>
      <c r="AB689" s="89">
        <f t="shared" si="53"/>
        <v>74024.73</v>
      </c>
      <c r="AC689" s="84" t="str">
        <f t="shared" si="54"/>
        <v>39202</v>
      </c>
    </row>
    <row r="690" spans="1:29" x14ac:dyDescent="0.15">
      <c r="A690" s="84" t="s">
        <v>3643</v>
      </c>
      <c r="B690" s="84">
        <v>758072823</v>
      </c>
      <c r="C690" s="84" t="s">
        <v>705</v>
      </c>
      <c r="D690" s="84" t="s">
        <v>443</v>
      </c>
      <c r="E690" s="84" t="s">
        <v>444</v>
      </c>
      <c r="F690" s="84" t="s">
        <v>3644</v>
      </c>
      <c r="G690" s="92">
        <v>44750</v>
      </c>
      <c r="H690" s="84" t="s">
        <v>446</v>
      </c>
      <c r="I690" s="84" t="s">
        <v>447</v>
      </c>
      <c r="J690" s="84" t="s">
        <v>448</v>
      </c>
      <c r="K690" s="84">
        <v>2392</v>
      </c>
      <c r="L690" s="84" t="s">
        <v>366</v>
      </c>
      <c r="M690" s="92">
        <v>44743</v>
      </c>
      <c r="N690" s="84" t="s">
        <v>3645</v>
      </c>
      <c r="O690" s="84" t="s">
        <v>450</v>
      </c>
      <c r="P690" s="84" t="s">
        <v>811</v>
      </c>
      <c r="Q690" s="84" t="s">
        <v>3646</v>
      </c>
      <c r="R690" s="84" t="s">
        <v>3647</v>
      </c>
      <c r="S690" s="84" t="s">
        <v>371</v>
      </c>
      <c r="T690" s="84">
        <v>1</v>
      </c>
      <c r="U690" s="90">
        <v>74273.650000000009</v>
      </c>
      <c r="V690" s="84">
        <v>3558.66</v>
      </c>
      <c r="W690" s="84">
        <v>70714.990000000005</v>
      </c>
      <c r="X690" s="91" t="s">
        <v>3643</v>
      </c>
      <c r="Y690" s="89">
        <f t="shared" si="50"/>
        <v>74273.650000000009</v>
      </c>
      <c r="Z690" s="84">
        <f t="shared" si="51"/>
        <v>2022</v>
      </c>
      <c r="AA690" s="92">
        <f t="shared" si="52"/>
        <v>44743</v>
      </c>
      <c r="AB690" s="89">
        <f t="shared" si="53"/>
        <v>74273.650000000009</v>
      </c>
      <c r="AC690" s="84" t="str">
        <f t="shared" si="54"/>
        <v>39201</v>
      </c>
    </row>
    <row r="691" spans="1:29" x14ac:dyDescent="0.15">
      <c r="A691" s="84" t="s">
        <v>3660</v>
      </c>
      <c r="B691" s="84">
        <v>747963474</v>
      </c>
      <c r="C691" s="84" t="s">
        <v>399</v>
      </c>
      <c r="D691" s="84" t="s">
        <v>387</v>
      </c>
      <c r="E691" s="84" t="s">
        <v>747</v>
      </c>
      <c r="F691" s="84" t="s">
        <v>1083</v>
      </c>
      <c r="G691" s="92">
        <v>44722</v>
      </c>
      <c r="H691" s="84" t="s">
        <v>402</v>
      </c>
      <c r="I691" s="84" t="s">
        <v>748</v>
      </c>
      <c r="J691" s="84" t="s">
        <v>392</v>
      </c>
      <c r="K691" s="84">
        <v>2392</v>
      </c>
      <c r="L691" s="84" t="s">
        <v>366</v>
      </c>
      <c r="M691" s="92">
        <v>44774</v>
      </c>
      <c r="N691" s="84" t="s">
        <v>3661</v>
      </c>
      <c r="O691" s="84" t="s">
        <v>750</v>
      </c>
      <c r="P691" s="84" t="s">
        <v>811</v>
      </c>
      <c r="Q691" s="84" t="s">
        <v>3662</v>
      </c>
      <c r="R691" s="84" t="s">
        <v>3663</v>
      </c>
      <c r="S691" s="84" t="s">
        <v>371</v>
      </c>
      <c r="T691" s="84">
        <v>1</v>
      </c>
      <c r="U691" s="99">
        <v>75195.150000000009</v>
      </c>
      <c r="V691" s="84">
        <v>3513.4700000000003</v>
      </c>
      <c r="W691" s="84">
        <v>71681.680000000008</v>
      </c>
      <c r="X691" s="91" t="s">
        <v>3660</v>
      </c>
      <c r="Y691" s="89">
        <f t="shared" si="50"/>
        <v>75195.150000000009</v>
      </c>
      <c r="Z691" s="84">
        <f t="shared" si="51"/>
        <v>2022</v>
      </c>
      <c r="AA691" s="92">
        <f t="shared" si="52"/>
        <v>44774</v>
      </c>
      <c r="AB691" s="89">
        <f t="shared" si="53"/>
        <v>75195.150000000009</v>
      </c>
      <c r="AC691" s="84" t="str">
        <f t="shared" si="54"/>
        <v>39202</v>
      </c>
    </row>
    <row r="692" spans="1:29" x14ac:dyDescent="0.15">
      <c r="A692" s="84" t="s">
        <v>1642</v>
      </c>
      <c r="B692" s="84">
        <v>728111358</v>
      </c>
      <c r="C692" s="84" t="s">
        <v>623</v>
      </c>
      <c r="D692" s="84" t="s">
        <v>624</v>
      </c>
      <c r="E692" s="84" t="s">
        <v>625</v>
      </c>
      <c r="F692" s="84" t="s">
        <v>1643</v>
      </c>
      <c r="G692" s="92">
        <v>44824</v>
      </c>
      <c r="H692" s="84" t="s">
        <v>627</v>
      </c>
      <c r="I692" s="84" t="s">
        <v>628</v>
      </c>
      <c r="J692" s="84" t="s">
        <v>629</v>
      </c>
      <c r="K692" s="84">
        <v>2392</v>
      </c>
      <c r="L692" s="84" t="s">
        <v>810</v>
      </c>
      <c r="M692" s="92">
        <v>44805</v>
      </c>
      <c r="O692" s="84" t="s">
        <v>631</v>
      </c>
      <c r="P692" s="84" t="s">
        <v>811</v>
      </c>
      <c r="Q692" s="84" t="s">
        <v>1643</v>
      </c>
      <c r="R692" s="84" t="s">
        <v>1644</v>
      </c>
      <c r="S692" s="84" t="s">
        <v>371</v>
      </c>
      <c r="T692" s="84">
        <v>1</v>
      </c>
      <c r="U692" s="90">
        <v>75712.5</v>
      </c>
      <c r="V692" s="84">
        <v>3285.9900000000002</v>
      </c>
      <c r="W692" s="84">
        <v>72426.509999999995</v>
      </c>
      <c r="X692" s="91" t="s">
        <v>1642</v>
      </c>
      <c r="Y692" s="89">
        <f t="shared" si="50"/>
        <v>75712.5</v>
      </c>
      <c r="Z692" s="84">
        <f t="shared" si="51"/>
        <v>2022</v>
      </c>
      <c r="AA692" s="92">
        <f t="shared" si="52"/>
        <v>44805</v>
      </c>
      <c r="AB692" s="89">
        <f t="shared" si="53"/>
        <v>75712.5</v>
      </c>
      <c r="AC692" s="84" t="str">
        <f t="shared" si="54"/>
        <v>39202</v>
      </c>
    </row>
    <row r="693" spans="1:29" x14ac:dyDescent="0.15">
      <c r="A693" s="84" t="s">
        <v>2070</v>
      </c>
      <c r="B693" s="84">
        <v>397244806</v>
      </c>
      <c r="C693" s="84" t="s">
        <v>399</v>
      </c>
      <c r="D693" s="84" t="s">
        <v>387</v>
      </c>
      <c r="E693" s="84" t="s">
        <v>747</v>
      </c>
      <c r="F693" s="84" t="s">
        <v>2071</v>
      </c>
      <c r="G693" s="92">
        <v>44057</v>
      </c>
      <c r="H693" s="84" t="s">
        <v>402</v>
      </c>
      <c r="I693" s="84" t="s">
        <v>748</v>
      </c>
      <c r="J693" s="84" t="s">
        <v>392</v>
      </c>
      <c r="K693" s="84">
        <v>2392</v>
      </c>
      <c r="L693" s="84" t="s">
        <v>366</v>
      </c>
      <c r="M693" s="92">
        <v>44044</v>
      </c>
      <c r="N693" s="84" t="s">
        <v>2072</v>
      </c>
      <c r="O693" s="84" t="s">
        <v>750</v>
      </c>
      <c r="P693" s="84" t="s">
        <v>770</v>
      </c>
      <c r="Q693" s="84" t="s">
        <v>2073</v>
      </c>
      <c r="R693" s="84" t="s">
        <v>2074</v>
      </c>
      <c r="S693" s="84" t="s">
        <v>371</v>
      </c>
      <c r="T693" s="84">
        <v>1</v>
      </c>
      <c r="U693" s="90">
        <v>75828.460000000006</v>
      </c>
      <c r="V693" s="84">
        <v>20062.55</v>
      </c>
      <c r="W693" s="84">
        <v>55765.91</v>
      </c>
      <c r="X693" s="91" t="s">
        <v>2070</v>
      </c>
      <c r="Y693" s="89">
        <f t="shared" si="50"/>
        <v>75828.460000000006</v>
      </c>
      <c r="Z693" s="84">
        <f t="shared" si="51"/>
        <v>2020</v>
      </c>
      <c r="AA693" s="92">
        <f t="shared" si="52"/>
        <v>44044</v>
      </c>
      <c r="AB693" s="89">
        <f t="shared" si="53"/>
        <v>75828.460000000006</v>
      </c>
      <c r="AC693" s="84" t="str">
        <f t="shared" si="54"/>
        <v>39202</v>
      </c>
    </row>
    <row r="694" spans="1:29" x14ac:dyDescent="0.15">
      <c r="A694" s="84" t="s">
        <v>843</v>
      </c>
      <c r="B694" s="84">
        <v>397244811</v>
      </c>
      <c r="C694" s="84" t="s">
        <v>399</v>
      </c>
      <c r="D694" s="84" t="s">
        <v>387</v>
      </c>
      <c r="E694" s="84" t="s">
        <v>747</v>
      </c>
      <c r="F694" s="84" t="s">
        <v>844</v>
      </c>
      <c r="G694" s="92">
        <v>44050</v>
      </c>
      <c r="H694" s="84" t="s">
        <v>402</v>
      </c>
      <c r="I694" s="84" t="s">
        <v>748</v>
      </c>
      <c r="J694" s="84" t="s">
        <v>392</v>
      </c>
      <c r="K694" s="84">
        <v>2392</v>
      </c>
      <c r="L694" s="84" t="s">
        <v>366</v>
      </c>
      <c r="M694" s="92">
        <v>44044</v>
      </c>
      <c r="N694" s="84" t="s">
        <v>845</v>
      </c>
      <c r="O694" s="84" t="s">
        <v>750</v>
      </c>
      <c r="P694" s="84" t="s">
        <v>770</v>
      </c>
      <c r="Q694" s="84" t="s">
        <v>846</v>
      </c>
      <c r="R694" s="84" t="s">
        <v>847</v>
      </c>
      <c r="S694" s="84" t="s">
        <v>371</v>
      </c>
      <c r="T694" s="84">
        <v>1</v>
      </c>
      <c r="U694" s="90">
        <v>75906.080000000002</v>
      </c>
      <c r="V694" s="84">
        <v>20083.09</v>
      </c>
      <c r="W694" s="84">
        <v>55822.99</v>
      </c>
      <c r="X694" s="91" t="s">
        <v>843</v>
      </c>
      <c r="Y694" s="89">
        <f t="shared" si="50"/>
        <v>75906.080000000002</v>
      </c>
      <c r="Z694" s="84">
        <f t="shared" si="51"/>
        <v>2020</v>
      </c>
      <c r="AA694" s="92">
        <f t="shared" si="52"/>
        <v>44044</v>
      </c>
      <c r="AB694" s="89">
        <f t="shared" si="53"/>
        <v>75906.080000000002</v>
      </c>
      <c r="AC694" s="84" t="str">
        <f t="shared" si="54"/>
        <v>39202</v>
      </c>
    </row>
    <row r="695" spans="1:29" x14ac:dyDescent="0.15">
      <c r="A695" s="84" t="s">
        <v>1598</v>
      </c>
      <c r="B695" s="84">
        <v>494739990</v>
      </c>
      <c r="C695" s="84" t="s">
        <v>454</v>
      </c>
      <c r="D695" s="84" t="s">
        <v>374</v>
      </c>
      <c r="E695" s="84" t="s">
        <v>455</v>
      </c>
      <c r="F695" s="84" t="s">
        <v>1599</v>
      </c>
      <c r="G695" s="92">
        <v>44236</v>
      </c>
      <c r="H695" s="84" t="s">
        <v>457</v>
      </c>
      <c r="I695" s="84" t="s">
        <v>458</v>
      </c>
      <c r="J695" s="84" t="s">
        <v>379</v>
      </c>
      <c r="K695" s="84">
        <v>2392</v>
      </c>
      <c r="L695" s="84" t="s">
        <v>366</v>
      </c>
      <c r="M695" s="92">
        <v>44256</v>
      </c>
      <c r="N695" s="84" t="s">
        <v>1600</v>
      </c>
      <c r="O695" s="84" t="s">
        <v>459</v>
      </c>
      <c r="P695" s="84" t="s">
        <v>793</v>
      </c>
      <c r="Q695" s="84" t="s">
        <v>1601</v>
      </c>
      <c r="R695" s="84" t="s">
        <v>1602</v>
      </c>
      <c r="S695" s="84" t="s">
        <v>371</v>
      </c>
      <c r="T695" s="84">
        <v>1</v>
      </c>
      <c r="U695" s="90">
        <v>76044.22</v>
      </c>
      <c r="V695" s="84">
        <v>14360</v>
      </c>
      <c r="W695" s="84">
        <v>61684.22</v>
      </c>
      <c r="X695" s="91" t="s">
        <v>1598</v>
      </c>
      <c r="Y695" s="89">
        <f t="shared" si="50"/>
        <v>76044.22</v>
      </c>
      <c r="Z695" s="84">
        <f t="shared" si="51"/>
        <v>2021</v>
      </c>
      <c r="AA695" s="92">
        <f t="shared" si="52"/>
        <v>44256</v>
      </c>
      <c r="AB695" s="89">
        <f t="shared" si="53"/>
        <v>76044.22</v>
      </c>
      <c r="AC695" s="84" t="str">
        <f t="shared" si="54"/>
        <v>39202</v>
      </c>
    </row>
    <row r="696" spans="1:29" x14ac:dyDescent="0.15">
      <c r="A696" s="84" t="s">
        <v>1639</v>
      </c>
      <c r="B696" s="84">
        <v>728111352</v>
      </c>
      <c r="C696" s="84" t="s">
        <v>623</v>
      </c>
      <c r="D696" s="84" t="s">
        <v>624</v>
      </c>
      <c r="E696" s="84" t="s">
        <v>625</v>
      </c>
      <c r="F696" s="84" t="s">
        <v>1640</v>
      </c>
      <c r="G696" s="92">
        <v>44813</v>
      </c>
      <c r="H696" s="84" t="s">
        <v>627</v>
      </c>
      <c r="I696" s="84" t="s">
        <v>628</v>
      </c>
      <c r="J696" s="84" t="s">
        <v>629</v>
      </c>
      <c r="K696" s="84">
        <v>2392</v>
      </c>
      <c r="L696" s="84" t="s">
        <v>810</v>
      </c>
      <c r="M696" s="92">
        <v>44805</v>
      </c>
      <c r="O696" s="84" t="s">
        <v>631</v>
      </c>
      <c r="P696" s="84" t="s">
        <v>811</v>
      </c>
      <c r="Q696" s="84" t="s">
        <v>1640</v>
      </c>
      <c r="R696" s="84" t="s">
        <v>1641</v>
      </c>
      <c r="S696" s="84" t="s">
        <v>371</v>
      </c>
      <c r="T696" s="84">
        <v>2</v>
      </c>
      <c r="U696" s="90">
        <v>76429.47</v>
      </c>
      <c r="V696" s="84">
        <v>3317.11</v>
      </c>
      <c r="W696" s="84">
        <v>73112.36</v>
      </c>
      <c r="X696" s="91" t="s">
        <v>1639</v>
      </c>
      <c r="Y696" s="89">
        <f t="shared" si="50"/>
        <v>76429.47</v>
      </c>
      <c r="Z696" s="84">
        <f t="shared" si="51"/>
        <v>2022</v>
      </c>
      <c r="AA696" s="92">
        <f t="shared" si="52"/>
        <v>44805</v>
      </c>
      <c r="AB696" s="89">
        <f t="shared" si="53"/>
        <v>76429.47</v>
      </c>
      <c r="AC696" s="84" t="str">
        <f t="shared" si="54"/>
        <v>39202</v>
      </c>
    </row>
    <row r="697" spans="1:29" x14ac:dyDescent="0.15">
      <c r="A697" s="84" t="s">
        <v>3237</v>
      </c>
      <c r="B697" s="84">
        <v>672978009</v>
      </c>
      <c r="C697" s="84" t="s">
        <v>399</v>
      </c>
      <c r="D697" s="84" t="s">
        <v>387</v>
      </c>
      <c r="E697" s="84" t="s">
        <v>747</v>
      </c>
      <c r="F697" s="84" t="s">
        <v>3238</v>
      </c>
      <c r="G697" s="92">
        <v>44544</v>
      </c>
      <c r="H697" s="84" t="s">
        <v>402</v>
      </c>
      <c r="I697" s="84" t="s">
        <v>748</v>
      </c>
      <c r="J697" s="84" t="s">
        <v>392</v>
      </c>
      <c r="K697" s="84">
        <v>2392</v>
      </c>
      <c r="L697" s="84" t="s">
        <v>366</v>
      </c>
      <c r="M697" s="92">
        <v>44531</v>
      </c>
      <c r="N697" s="84" t="s">
        <v>3239</v>
      </c>
      <c r="O697" s="84" t="s">
        <v>750</v>
      </c>
      <c r="P697" s="84" t="s">
        <v>793</v>
      </c>
      <c r="Q697" s="84" t="s">
        <v>3240</v>
      </c>
      <c r="R697" s="84" t="s">
        <v>3241</v>
      </c>
      <c r="S697" s="84" t="s">
        <v>371</v>
      </c>
      <c r="T697" s="84">
        <v>1</v>
      </c>
      <c r="U697" s="90">
        <v>76786.509999999995</v>
      </c>
      <c r="V697" s="84">
        <v>11625.5</v>
      </c>
      <c r="W697" s="84">
        <v>65161.01</v>
      </c>
      <c r="X697" s="91" t="s">
        <v>3237</v>
      </c>
      <c r="Y697" s="89">
        <f t="shared" si="50"/>
        <v>76786.509999999995</v>
      </c>
      <c r="Z697" s="84">
        <f t="shared" si="51"/>
        <v>2021</v>
      </c>
      <c r="AA697" s="92">
        <f t="shared" si="52"/>
        <v>44531</v>
      </c>
      <c r="AB697" s="89">
        <f t="shared" si="53"/>
        <v>76786.509999999995</v>
      </c>
      <c r="AC697" s="84" t="str">
        <f t="shared" si="54"/>
        <v>39202</v>
      </c>
    </row>
    <row r="698" spans="1:29" x14ac:dyDescent="0.15">
      <c r="A698" s="84" t="s">
        <v>1944</v>
      </c>
      <c r="B698" s="84">
        <v>259292706</v>
      </c>
      <c r="C698" s="84" t="s">
        <v>399</v>
      </c>
      <c r="D698" s="84" t="s">
        <v>387</v>
      </c>
      <c r="E698" s="84" t="s">
        <v>400</v>
      </c>
      <c r="F698" s="84" t="s">
        <v>1945</v>
      </c>
      <c r="G698" s="92">
        <v>43084</v>
      </c>
      <c r="H698" s="84" t="s">
        <v>402</v>
      </c>
      <c r="I698" s="84" t="s">
        <v>403</v>
      </c>
      <c r="J698" s="84" t="s">
        <v>392</v>
      </c>
      <c r="K698" s="84">
        <v>2392</v>
      </c>
      <c r="L698" s="84" t="s">
        <v>366</v>
      </c>
      <c r="M698" s="92">
        <v>43070</v>
      </c>
      <c r="N698" s="84" t="s">
        <v>1946</v>
      </c>
      <c r="O698" s="84" t="s">
        <v>405</v>
      </c>
      <c r="P698" s="84" t="s">
        <v>663</v>
      </c>
      <c r="Q698" s="84" t="s">
        <v>1947</v>
      </c>
      <c r="R698" s="84" t="s">
        <v>1948</v>
      </c>
      <c r="S698" s="84" t="s">
        <v>371</v>
      </c>
      <c r="T698" s="84">
        <v>1</v>
      </c>
      <c r="U698" s="90">
        <v>77079.8</v>
      </c>
      <c r="V698" s="84">
        <v>24856.880000000001</v>
      </c>
      <c r="W698" s="84">
        <v>52222.92</v>
      </c>
      <c r="X698" s="91" t="s">
        <v>1944</v>
      </c>
      <c r="Y698" s="89">
        <f t="shared" si="50"/>
        <v>77079.8</v>
      </c>
      <c r="Z698" s="84">
        <f t="shared" si="51"/>
        <v>2017</v>
      </c>
      <c r="AA698" s="92">
        <f t="shared" si="52"/>
        <v>43070</v>
      </c>
      <c r="AB698" s="89">
        <f t="shared" si="53"/>
        <v>77079.8</v>
      </c>
      <c r="AC698" s="84" t="str">
        <f t="shared" si="54"/>
        <v>39204</v>
      </c>
    </row>
    <row r="699" spans="1:29" x14ac:dyDescent="0.15">
      <c r="A699" s="84" t="s">
        <v>2442</v>
      </c>
      <c r="B699" s="84">
        <v>386527864</v>
      </c>
      <c r="C699" s="84" t="s">
        <v>399</v>
      </c>
      <c r="D699" s="84" t="s">
        <v>387</v>
      </c>
      <c r="E699" s="84" t="s">
        <v>747</v>
      </c>
      <c r="F699" s="84" t="s">
        <v>2443</v>
      </c>
      <c r="G699" s="92">
        <v>44043</v>
      </c>
      <c r="H699" s="84" t="s">
        <v>402</v>
      </c>
      <c r="I699" s="84" t="s">
        <v>748</v>
      </c>
      <c r="J699" s="84" t="s">
        <v>392</v>
      </c>
      <c r="K699" s="84">
        <v>2392</v>
      </c>
      <c r="L699" s="84" t="s">
        <v>366</v>
      </c>
      <c r="M699" s="92">
        <v>44013</v>
      </c>
      <c r="N699" s="84" t="s">
        <v>2444</v>
      </c>
      <c r="O699" s="84" t="s">
        <v>750</v>
      </c>
      <c r="P699" s="84" t="s">
        <v>770</v>
      </c>
      <c r="Q699" s="84" t="s">
        <v>2445</v>
      </c>
      <c r="R699" s="84" t="s">
        <v>2446</v>
      </c>
      <c r="S699" s="84" t="s">
        <v>371</v>
      </c>
      <c r="T699" s="84">
        <v>1</v>
      </c>
      <c r="U699" s="90">
        <v>77370.259999999995</v>
      </c>
      <c r="V699" s="84">
        <v>20470.48</v>
      </c>
      <c r="W699" s="84">
        <v>56899.78</v>
      </c>
      <c r="X699" s="91" t="s">
        <v>2442</v>
      </c>
      <c r="Y699" s="89">
        <f t="shared" si="50"/>
        <v>77370.259999999995</v>
      </c>
      <c r="Z699" s="84">
        <f t="shared" si="51"/>
        <v>2020</v>
      </c>
      <c r="AA699" s="92">
        <f t="shared" si="52"/>
        <v>44013</v>
      </c>
      <c r="AB699" s="89">
        <f t="shared" si="53"/>
        <v>77370.259999999995</v>
      </c>
      <c r="AC699" s="84" t="str">
        <f t="shared" si="54"/>
        <v>39202</v>
      </c>
    </row>
    <row r="700" spans="1:29" x14ac:dyDescent="0.15">
      <c r="A700" s="84" t="s">
        <v>3614</v>
      </c>
      <c r="B700" s="84">
        <v>728111355</v>
      </c>
      <c r="C700" s="84" t="s">
        <v>623</v>
      </c>
      <c r="D700" s="84" t="s">
        <v>624</v>
      </c>
      <c r="E700" s="84" t="s">
        <v>625</v>
      </c>
      <c r="F700" s="84" t="s">
        <v>3615</v>
      </c>
      <c r="G700" s="92">
        <v>44824</v>
      </c>
      <c r="H700" s="84" t="s">
        <v>627</v>
      </c>
      <c r="I700" s="84" t="s">
        <v>628</v>
      </c>
      <c r="J700" s="84" t="s">
        <v>629</v>
      </c>
      <c r="K700" s="84">
        <v>2392</v>
      </c>
      <c r="L700" s="84" t="s">
        <v>810</v>
      </c>
      <c r="M700" s="92">
        <v>44805</v>
      </c>
      <c r="O700" s="84" t="s">
        <v>631</v>
      </c>
      <c r="P700" s="84" t="s">
        <v>811</v>
      </c>
      <c r="Q700" s="84" t="s">
        <v>3615</v>
      </c>
      <c r="R700" s="84" t="s">
        <v>3616</v>
      </c>
      <c r="S700" s="84" t="s">
        <v>371</v>
      </c>
      <c r="T700" s="84">
        <v>1</v>
      </c>
      <c r="U700" s="90">
        <v>77417.38</v>
      </c>
      <c r="V700" s="84">
        <v>3359.98</v>
      </c>
      <c r="W700" s="84">
        <v>74057.400000000009</v>
      </c>
      <c r="X700" s="91" t="s">
        <v>3614</v>
      </c>
      <c r="Y700" s="89">
        <f t="shared" si="50"/>
        <v>77417.38</v>
      </c>
      <c r="Z700" s="84">
        <f t="shared" si="51"/>
        <v>2022</v>
      </c>
      <c r="AA700" s="92">
        <f t="shared" si="52"/>
        <v>44805</v>
      </c>
      <c r="AB700" s="89">
        <f t="shared" si="53"/>
        <v>77417.38</v>
      </c>
      <c r="AC700" s="84" t="str">
        <f t="shared" si="54"/>
        <v>39202</v>
      </c>
    </row>
    <row r="701" spans="1:29" x14ac:dyDescent="0.15">
      <c r="A701" s="84" t="s">
        <v>2876</v>
      </c>
      <c r="B701" s="84">
        <v>397244816</v>
      </c>
      <c r="C701" s="84" t="s">
        <v>399</v>
      </c>
      <c r="D701" s="84" t="s">
        <v>387</v>
      </c>
      <c r="E701" s="84" t="s">
        <v>747</v>
      </c>
      <c r="F701" s="84" t="s">
        <v>1615</v>
      </c>
      <c r="G701" s="92">
        <v>44050</v>
      </c>
      <c r="H701" s="84" t="s">
        <v>402</v>
      </c>
      <c r="I701" s="84" t="s">
        <v>748</v>
      </c>
      <c r="J701" s="84" t="s">
        <v>392</v>
      </c>
      <c r="K701" s="84">
        <v>2392</v>
      </c>
      <c r="L701" s="84" t="s">
        <v>366</v>
      </c>
      <c r="M701" s="92">
        <v>44044</v>
      </c>
      <c r="N701" s="84" t="s">
        <v>2877</v>
      </c>
      <c r="O701" s="84" t="s">
        <v>750</v>
      </c>
      <c r="P701" s="84" t="s">
        <v>770</v>
      </c>
      <c r="Q701" s="84" t="s">
        <v>2878</v>
      </c>
      <c r="R701" s="84" t="s">
        <v>2879</v>
      </c>
      <c r="S701" s="84" t="s">
        <v>371</v>
      </c>
      <c r="T701" s="84">
        <v>1</v>
      </c>
      <c r="U701" s="90">
        <v>77921.53</v>
      </c>
      <c r="V701" s="84">
        <v>20616.330000000002</v>
      </c>
      <c r="W701" s="84">
        <v>57305.200000000004</v>
      </c>
      <c r="X701" s="91" t="s">
        <v>2876</v>
      </c>
      <c r="Y701" s="89">
        <f t="shared" si="50"/>
        <v>77921.53</v>
      </c>
      <c r="Z701" s="84">
        <f t="shared" si="51"/>
        <v>2020</v>
      </c>
      <c r="AA701" s="92">
        <f t="shared" si="52"/>
        <v>44044</v>
      </c>
      <c r="AB701" s="89">
        <f t="shared" si="53"/>
        <v>77921.53</v>
      </c>
      <c r="AC701" s="84" t="str">
        <f t="shared" si="54"/>
        <v>39202</v>
      </c>
    </row>
    <row r="702" spans="1:29" x14ac:dyDescent="0.15">
      <c r="A702" s="84" t="s">
        <v>1914</v>
      </c>
      <c r="B702" s="84">
        <v>165126933</v>
      </c>
      <c r="C702" s="84" t="s">
        <v>422</v>
      </c>
      <c r="D702" s="84" t="s">
        <v>423</v>
      </c>
      <c r="E702" s="84" t="s">
        <v>521</v>
      </c>
      <c r="F702" s="84" t="s">
        <v>1915</v>
      </c>
      <c r="G702" s="92">
        <v>42752</v>
      </c>
      <c r="H702" s="84" t="s">
        <v>425</v>
      </c>
      <c r="I702" s="84" t="s">
        <v>523</v>
      </c>
      <c r="J702" s="84" t="s">
        <v>427</v>
      </c>
      <c r="K702" s="84">
        <v>2392</v>
      </c>
      <c r="L702" s="84" t="s">
        <v>366</v>
      </c>
      <c r="M702" s="92">
        <v>42736</v>
      </c>
      <c r="N702" s="84" t="s">
        <v>1916</v>
      </c>
      <c r="O702" s="84" t="s">
        <v>524</v>
      </c>
      <c r="P702" s="84" t="s">
        <v>663</v>
      </c>
      <c r="Q702" s="84" t="s">
        <v>1917</v>
      </c>
      <c r="R702" s="84" t="s">
        <v>1918</v>
      </c>
      <c r="S702" s="84" t="s">
        <v>371</v>
      </c>
      <c r="T702" s="84">
        <v>1</v>
      </c>
      <c r="U702" s="90">
        <v>78127.75</v>
      </c>
      <c r="V702" s="84">
        <v>37687.81</v>
      </c>
      <c r="W702" s="84">
        <v>40439.94</v>
      </c>
      <c r="X702" s="91" t="s">
        <v>1914</v>
      </c>
      <c r="Y702" s="89">
        <f t="shared" si="50"/>
        <v>78127.75</v>
      </c>
      <c r="Z702" s="84">
        <f t="shared" si="51"/>
        <v>2017</v>
      </c>
      <c r="AA702" s="92">
        <f t="shared" si="52"/>
        <v>42736</v>
      </c>
      <c r="AB702" s="89">
        <f t="shared" si="53"/>
        <v>78127.75</v>
      </c>
      <c r="AC702" s="84" t="str">
        <f t="shared" si="54"/>
        <v>39201</v>
      </c>
    </row>
    <row r="703" spans="1:29" x14ac:dyDescent="0.15">
      <c r="A703" s="84" t="s">
        <v>1331</v>
      </c>
      <c r="B703" s="84">
        <v>747694590</v>
      </c>
      <c r="C703" s="84" t="s">
        <v>881</v>
      </c>
      <c r="D703" s="84" t="s">
        <v>882</v>
      </c>
      <c r="E703" s="84" t="s">
        <v>883</v>
      </c>
      <c r="F703" s="84" t="s">
        <v>1332</v>
      </c>
      <c r="G703" s="92">
        <v>44790</v>
      </c>
      <c r="H703" s="84" t="s">
        <v>885</v>
      </c>
      <c r="I703" s="84" t="s">
        <v>886</v>
      </c>
      <c r="J703" s="84" t="s">
        <v>887</v>
      </c>
      <c r="K703" s="84">
        <v>2392</v>
      </c>
      <c r="L703" s="84" t="s">
        <v>810</v>
      </c>
      <c r="M703" s="92">
        <v>44866</v>
      </c>
      <c r="O703" s="84" t="s">
        <v>889</v>
      </c>
      <c r="P703" s="84" t="s">
        <v>811</v>
      </c>
      <c r="Q703" s="84" t="s">
        <v>1332</v>
      </c>
      <c r="R703" s="84" t="s">
        <v>1333</v>
      </c>
      <c r="S703" s="84" t="s">
        <v>371</v>
      </c>
      <c r="T703" s="84">
        <v>1</v>
      </c>
      <c r="U703" s="90">
        <v>78562.09</v>
      </c>
      <c r="V703" s="84">
        <v>4894.0200000000004</v>
      </c>
      <c r="W703" s="84">
        <v>73668.070000000007</v>
      </c>
      <c r="X703" s="91" t="s">
        <v>1331</v>
      </c>
      <c r="Y703" s="89">
        <f t="shared" si="50"/>
        <v>78562.09</v>
      </c>
      <c r="Z703" s="84">
        <f t="shared" si="51"/>
        <v>2022</v>
      </c>
      <c r="AA703" s="92">
        <f t="shared" si="52"/>
        <v>44866</v>
      </c>
      <c r="AB703" s="89">
        <f t="shared" si="53"/>
        <v>78562.09</v>
      </c>
      <c r="AC703" s="84" t="str">
        <f t="shared" si="54"/>
        <v>39202</v>
      </c>
    </row>
    <row r="704" spans="1:29" x14ac:dyDescent="0.15">
      <c r="A704" s="84" t="s">
        <v>2918</v>
      </c>
      <c r="B704" s="84">
        <v>747694599</v>
      </c>
      <c r="C704" s="84" t="s">
        <v>881</v>
      </c>
      <c r="D704" s="84" t="s">
        <v>882</v>
      </c>
      <c r="E704" s="84" t="s">
        <v>883</v>
      </c>
      <c r="F704" s="84" t="s">
        <v>2919</v>
      </c>
      <c r="G704" s="92">
        <v>44790</v>
      </c>
      <c r="H704" s="84" t="s">
        <v>885</v>
      </c>
      <c r="I704" s="84" t="s">
        <v>886</v>
      </c>
      <c r="J704" s="84" t="s">
        <v>887</v>
      </c>
      <c r="K704" s="84">
        <v>2392</v>
      </c>
      <c r="L704" s="84" t="s">
        <v>810</v>
      </c>
      <c r="M704" s="92">
        <v>44866</v>
      </c>
      <c r="O704" s="84" t="s">
        <v>889</v>
      </c>
      <c r="P704" s="84" t="s">
        <v>811</v>
      </c>
      <c r="Q704" s="84" t="s">
        <v>2919</v>
      </c>
      <c r="R704" s="84" t="s">
        <v>2920</v>
      </c>
      <c r="S704" s="84" t="s">
        <v>371</v>
      </c>
      <c r="T704" s="84">
        <v>1</v>
      </c>
      <c r="U704" s="90">
        <v>78948.639999999999</v>
      </c>
      <c r="V704" s="84">
        <v>4918.1000000000004</v>
      </c>
      <c r="W704" s="84">
        <v>74030.540000000008</v>
      </c>
      <c r="X704" s="91" t="s">
        <v>2918</v>
      </c>
      <c r="Y704" s="89">
        <f t="shared" si="50"/>
        <v>78948.639999999999</v>
      </c>
      <c r="Z704" s="84">
        <f t="shared" si="51"/>
        <v>2022</v>
      </c>
      <c r="AA704" s="92">
        <f t="shared" si="52"/>
        <v>44866</v>
      </c>
      <c r="AB704" s="89">
        <f t="shared" si="53"/>
        <v>78948.639999999999</v>
      </c>
      <c r="AC704" s="84" t="str">
        <f t="shared" si="54"/>
        <v>39202</v>
      </c>
    </row>
    <row r="705" spans="1:29" x14ac:dyDescent="0.15">
      <c r="A705" s="84" t="s">
        <v>2820</v>
      </c>
      <c r="B705" s="84">
        <v>455790282</v>
      </c>
      <c r="C705" s="84" t="s">
        <v>454</v>
      </c>
      <c r="D705" s="84" t="s">
        <v>374</v>
      </c>
      <c r="E705" s="84" t="s">
        <v>455</v>
      </c>
      <c r="F705" s="84" t="s">
        <v>2821</v>
      </c>
      <c r="G705" s="92">
        <v>44174</v>
      </c>
      <c r="H705" s="84" t="s">
        <v>457</v>
      </c>
      <c r="I705" s="84" t="s">
        <v>458</v>
      </c>
      <c r="J705" s="84" t="s">
        <v>379</v>
      </c>
      <c r="K705" s="84">
        <v>2392</v>
      </c>
      <c r="L705" s="84" t="s">
        <v>366</v>
      </c>
      <c r="M705" s="92">
        <v>44166</v>
      </c>
      <c r="N705" s="84" t="s">
        <v>2822</v>
      </c>
      <c r="O705" s="84" t="s">
        <v>459</v>
      </c>
      <c r="P705" s="84" t="s">
        <v>770</v>
      </c>
      <c r="Q705" s="84" t="s">
        <v>2823</v>
      </c>
      <c r="R705" s="84" t="s">
        <v>2824</v>
      </c>
      <c r="S705" s="84" t="s">
        <v>371</v>
      </c>
      <c r="T705" s="84">
        <v>1</v>
      </c>
      <c r="U705" s="90">
        <v>79654.27</v>
      </c>
      <c r="V705" s="84">
        <v>28951.940000000002</v>
      </c>
      <c r="W705" s="84">
        <v>50702.33</v>
      </c>
      <c r="X705" s="91" t="s">
        <v>2820</v>
      </c>
      <c r="Y705" s="89">
        <f t="shared" si="50"/>
        <v>79654.27</v>
      </c>
      <c r="Z705" s="84">
        <f t="shared" si="51"/>
        <v>2020</v>
      </c>
      <c r="AA705" s="92">
        <f t="shared" si="52"/>
        <v>44166</v>
      </c>
      <c r="AB705" s="89">
        <f t="shared" si="53"/>
        <v>79654.27</v>
      </c>
      <c r="AC705" s="84" t="str">
        <f t="shared" si="54"/>
        <v>39202</v>
      </c>
    </row>
    <row r="706" spans="1:29" x14ac:dyDescent="0.15">
      <c r="A706" s="84" t="s">
        <v>3233</v>
      </c>
      <c r="B706" s="84">
        <v>697842019</v>
      </c>
      <c r="C706" s="84" t="s">
        <v>399</v>
      </c>
      <c r="D706" s="84" t="s">
        <v>387</v>
      </c>
      <c r="E706" s="84" t="s">
        <v>747</v>
      </c>
      <c r="F706" s="84" t="s">
        <v>3234</v>
      </c>
      <c r="G706" s="92">
        <v>44593</v>
      </c>
      <c r="H706" s="84" t="s">
        <v>402</v>
      </c>
      <c r="I706" s="84" t="s">
        <v>748</v>
      </c>
      <c r="J706" s="84" t="s">
        <v>392</v>
      </c>
      <c r="K706" s="84">
        <v>2392</v>
      </c>
      <c r="L706" s="84" t="s">
        <v>366</v>
      </c>
      <c r="M706" s="92">
        <v>44593</v>
      </c>
      <c r="N706" s="84" t="s">
        <v>3235</v>
      </c>
      <c r="O706" s="84" t="s">
        <v>750</v>
      </c>
      <c r="P706" s="84" t="s">
        <v>811</v>
      </c>
      <c r="Q706" s="84" t="s">
        <v>3234</v>
      </c>
      <c r="R706" s="84" t="s">
        <v>3236</v>
      </c>
      <c r="S706" s="84" t="s">
        <v>371</v>
      </c>
      <c r="T706" s="84">
        <v>1</v>
      </c>
      <c r="U706" s="90">
        <v>80013.150000000009</v>
      </c>
      <c r="V706" s="84">
        <v>3738.59</v>
      </c>
      <c r="W706" s="84">
        <v>76274.559999999998</v>
      </c>
      <c r="X706" s="91" t="s">
        <v>3233</v>
      </c>
      <c r="Y706" s="89">
        <f t="shared" ref="Y706:Y744" si="55">+U706</f>
        <v>80013.150000000009</v>
      </c>
      <c r="Z706" s="84">
        <f t="shared" ref="Z706:Z744" si="56">+YEAR(AA706)</f>
        <v>2022</v>
      </c>
      <c r="AA706" s="92">
        <f t="shared" ref="AA706:AA744" si="57">+M706</f>
        <v>44593</v>
      </c>
      <c r="AB706" s="89">
        <f t="shared" si="53"/>
        <v>80013.150000000009</v>
      </c>
      <c r="AC706" s="84" t="str">
        <f t="shared" si="54"/>
        <v>39202</v>
      </c>
    </row>
    <row r="707" spans="1:29" x14ac:dyDescent="0.15">
      <c r="A707" s="84" t="s">
        <v>3273</v>
      </c>
      <c r="B707" s="84">
        <v>747694596</v>
      </c>
      <c r="C707" s="84" t="s">
        <v>881</v>
      </c>
      <c r="D707" s="84" t="s">
        <v>882</v>
      </c>
      <c r="E707" s="84" t="s">
        <v>935</v>
      </c>
      <c r="F707" s="84" t="s">
        <v>3274</v>
      </c>
      <c r="G707" s="92">
        <v>44792</v>
      </c>
      <c r="H707" s="84" t="s">
        <v>885</v>
      </c>
      <c r="I707" s="84" t="s">
        <v>936</v>
      </c>
      <c r="J707" s="84" t="s">
        <v>887</v>
      </c>
      <c r="K707" s="84">
        <v>2392</v>
      </c>
      <c r="L707" s="84" t="s">
        <v>810</v>
      </c>
      <c r="M707" s="92">
        <v>44866</v>
      </c>
      <c r="O707" s="84" t="s">
        <v>938</v>
      </c>
      <c r="P707" s="84" t="s">
        <v>811</v>
      </c>
      <c r="Q707" s="84" t="s">
        <v>3274</v>
      </c>
      <c r="R707" s="84" t="s">
        <v>3275</v>
      </c>
      <c r="S707" s="84" t="s">
        <v>371</v>
      </c>
      <c r="T707" s="84">
        <v>1</v>
      </c>
      <c r="U707" s="90">
        <v>80376.98</v>
      </c>
      <c r="V707" s="84">
        <v>72311.100000000006</v>
      </c>
      <c r="W707" s="84">
        <v>8065.88</v>
      </c>
      <c r="X707" s="91" t="s">
        <v>3273</v>
      </c>
      <c r="Y707" s="89">
        <f t="shared" si="55"/>
        <v>80376.98</v>
      </c>
      <c r="Z707" s="84">
        <f t="shared" si="56"/>
        <v>2022</v>
      </c>
      <c r="AA707" s="92">
        <f t="shared" si="57"/>
        <v>44866</v>
      </c>
      <c r="AB707" s="89">
        <f t="shared" ref="AB707:AB744" si="58">+Y707</f>
        <v>80376.98</v>
      </c>
      <c r="AC707" s="84" t="str">
        <f t="shared" ref="AC707:AC744" si="59">LEFT(O707,5)</f>
        <v>39201</v>
      </c>
    </row>
    <row r="708" spans="1:29" x14ac:dyDescent="0.15">
      <c r="A708" s="84" t="s">
        <v>3648</v>
      </c>
      <c r="B708" s="84">
        <v>747694593</v>
      </c>
      <c r="C708" s="84" t="s">
        <v>881</v>
      </c>
      <c r="D708" s="84" t="s">
        <v>882</v>
      </c>
      <c r="E708" s="84" t="s">
        <v>883</v>
      </c>
      <c r="F708" s="84" t="s">
        <v>3649</v>
      </c>
      <c r="G708" s="92">
        <v>44792</v>
      </c>
      <c r="H708" s="84" t="s">
        <v>885</v>
      </c>
      <c r="I708" s="84" t="s">
        <v>886</v>
      </c>
      <c r="J708" s="84" t="s">
        <v>887</v>
      </c>
      <c r="K708" s="84">
        <v>2392</v>
      </c>
      <c r="L708" s="84" t="s">
        <v>810</v>
      </c>
      <c r="M708" s="92">
        <v>44866</v>
      </c>
      <c r="O708" s="84" t="s">
        <v>889</v>
      </c>
      <c r="P708" s="84" t="s">
        <v>811</v>
      </c>
      <c r="Q708" s="84" t="s">
        <v>3649</v>
      </c>
      <c r="R708" s="84" t="s">
        <v>3650</v>
      </c>
      <c r="S708" s="84" t="s">
        <v>371</v>
      </c>
      <c r="T708" s="84">
        <v>1</v>
      </c>
      <c r="U708" s="90">
        <v>80865.13</v>
      </c>
      <c r="V708" s="84">
        <v>5037.49</v>
      </c>
      <c r="W708" s="84">
        <v>75827.64</v>
      </c>
      <c r="X708" s="91" t="s">
        <v>3648</v>
      </c>
      <c r="Y708" s="89">
        <f t="shared" si="55"/>
        <v>80865.13</v>
      </c>
      <c r="Z708" s="84">
        <f t="shared" si="56"/>
        <v>2022</v>
      </c>
      <c r="AA708" s="92">
        <f t="shared" si="57"/>
        <v>44866</v>
      </c>
      <c r="AB708" s="89">
        <f t="shared" si="58"/>
        <v>80865.13</v>
      </c>
      <c r="AC708" s="84" t="str">
        <f t="shared" si="59"/>
        <v>39202</v>
      </c>
    </row>
    <row r="709" spans="1:29" x14ac:dyDescent="0.15">
      <c r="A709" s="84" t="s">
        <v>2913</v>
      </c>
      <c r="B709" s="84">
        <v>737044990</v>
      </c>
      <c r="C709" s="84" t="s">
        <v>399</v>
      </c>
      <c r="D709" s="84" t="s">
        <v>387</v>
      </c>
      <c r="E709" s="84" t="s">
        <v>747</v>
      </c>
      <c r="F709" s="84" t="s">
        <v>2914</v>
      </c>
      <c r="G709" s="92">
        <v>44719</v>
      </c>
      <c r="H709" s="84" t="s">
        <v>402</v>
      </c>
      <c r="I709" s="84" t="s">
        <v>748</v>
      </c>
      <c r="J709" s="84" t="s">
        <v>392</v>
      </c>
      <c r="K709" s="84">
        <v>2392</v>
      </c>
      <c r="L709" s="84" t="s">
        <v>366</v>
      </c>
      <c r="M709" s="92">
        <v>44713</v>
      </c>
      <c r="N709" s="84" t="s">
        <v>2915</v>
      </c>
      <c r="O709" s="84" t="s">
        <v>750</v>
      </c>
      <c r="P709" s="84" t="s">
        <v>811</v>
      </c>
      <c r="Q709" s="84" t="s">
        <v>2916</v>
      </c>
      <c r="R709" s="84" t="s">
        <v>2917</v>
      </c>
      <c r="S709" s="84" t="s">
        <v>371</v>
      </c>
      <c r="T709" s="84">
        <v>1</v>
      </c>
      <c r="U709" s="90">
        <v>81518.960000000006</v>
      </c>
      <c r="V709" s="84">
        <v>3808.9500000000003</v>
      </c>
      <c r="W709" s="84">
        <v>77710.009999999995</v>
      </c>
      <c r="X709" s="91" t="s">
        <v>2913</v>
      </c>
      <c r="Y709" s="89">
        <f t="shared" si="55"/>
        <v>81518.960000000006</v>
      </c>
      <c r="Z709" s="84">
        <f t="shared" si="56"/>
        <v>2022</v>
      </c>
      <c r="AA709" s="92">
        <f t="shared" si="57"/>
        <v>44713</v>
      </c>
      <c r="AB709" s="89">
        <f t="shared" si="58"/>
        <v>81518.960000000006</v>
      </c>
      <c r="AC709" s="84" t="str">
        <f t="shared" si="59"/>
        <v>39202</v>
      </c>
    </row>
    <row r="710" spans="1:29" x14ac:dyDescent="0.15">
      <c r="A710" s="84" t="s">
        <v>1985</v>
      </c>
      <c r="B710" s="84">
        <v>307088111</v>
      </c>
      <c r="C710" s="84" t="s">
        <v>1986</v>
      </c>
      <c r="D710" s="84" t="s">
        <v>443</v>
      </c>
      <c r="E710" s="84" t="s">
        <v>564</v>
      </c>
      <c r="F710" s="84" t="s">
        <v>1987</v>
      </c>
      <c r="G710" s="92">
        <v>43592</v>
      </c>
      <c r="H710" s="84" t="s">
        <v>1988</v>
      </c>
      <c r="I710" s="84" t="s">
        <v>567</v>
      </c>
      <c r="J710" s="84" t="s">
        <v>448</v>
      </c>
      <c r="K710" s="84">
        <v>2392</v>
      </c>
      <c r="L710" s="84" t="s">
        <v>810</v>
      </c>
      <c r="M710" s="92">
        <v>43586</v>
      </c>
      <c r="O710" s="84" t="s">
        <v>569</v>
      </c>
      <c r="P710" s="84" t="s">
        <v>730</v>
      </c>
      <c r="Q710" s="84" t="s">
        <v>1987</v>
      </c>
      <c r="R710" s="84" t="s">
        <v>1989</v>
      </c>
      <c r="S710" s="84" t="s">
        <v>371</v>
      </c>
      <c r="T710" s="84">
        <v>8</v>
      </c>
      <c r="U710" s="90">
        <v>83883.62</v>
      </c>
      <c r="V710" s="84">
        <v>9327.98</v>
      </c>
      <c r="W710" s="84">
        <v>74555.64</v>
      </c>
      <c r="X710" s="91" t="s">
        <v>1985</v>
      </c>
      <c r="Y710" s="89">
        <f t="shared" si="55"/>
        <v>83883.62</v>
      </c>
      <c r="Z710" s="84">
        <f t="shared" si="56"/>
        <v>2019</v>
      </c>
      <c r="AA710" s="92">
        <f t="shared" si="57"/>
        <v>43586</v>
      </c>
      <c r="AB710" s="89">
        <f t="shared" si="58"/>
        <v>83883.62</v>
      </c>
      <c r="AC710" s="84" t="str">
        <f t="shared" si="59"/>
        <v>39204</v>
      </c>
    </row>
    <row r="711" spans="1:29" x14ac:dyDescent="0.15">
      <c r="A711" s="84" t="s">
        <v>2124</v>
      </c>
      <c r="B711" s="84">
        <v>337153865</v>
      </c>
      <c r="C711" s="84" t="s">
        <v>563</v>
      </c>
      <c r="D711" s="84" t="s">
        <v>443</v>
      </c>
      <c r="E711" s="84" t="s">
        <v>564</v>
      </c>
      <c r="F711" s="84" t="s">
        <v>3554</v>
      </c>
      <c r="G711" s="92">
        <v>43983</v>
      </c>
      <c r="H711" s="84" t="s">
        <v>566</v>
      </c>
      <c r="I711" s="84" t="s">
        <v>567</v>
      </c>
      <c r="J711" s="84" t="s">
        <v>448</v>
      </c>
      <c r="K711" s="84">
        <v>2392</v>
      </c>
      <c r="L711" s="84" t="s">
        <v>366</v>
      </c>
      <c r="M711" s="92">
        <v>43586</v>
      </c>
      <c r="N711" s="84" t="s">
        <v>3555</v>
      </c>
      <c r="O711" s="84" t="s">
        <v>569</v>
      </c>
      <c r="P711" s="84" t="s">
        <v>770</v>
      </c>
      <c r="Q711" s="84" t="s">
        <v>2125</v>
      </c>
      <c r="R711" s="84" t="s">
        <v>2126</v>
      </c>
      <c r="S711" s="84" t="s">
        <v>371</v>
      </c>
      <c r="T711" s="84">
        <v>1</v>
      </c>
      <c r="U711" s="90">
        <v>85987.74</v>
      </c>
      <c r="V711" s="84">
        <v>6655.05</v>
      </c>
      <c r="W711" s="84">
        <v>79332.69</v>
      </c>
      <c r="X711" s="91" t="s">
        <v>2124</v>
      </c>
      <c r="Y711" s="89">
        <f t="shared" si="55"/>
        <v>85987.74</v>
      </c>
      <c r="Z711" s="84">
        <f t="shared" si="56"/>
        <v>2019</v>
      </c>
      <c r="AA711" s="92">
        <f t="shared" si="57"/>
        <v>43586</v>
      </c>
      <c r="AB711" s="89">
        <f t="shared" si="58"/>
        <v>85987.74</v>
      </c>
      <c r="AC711" s="84" t="str">
        <f t="shared" si="59"/>
        <v>39204</v>
      </c>
    </row>
    <row r="712" spans="1:29" x14ac:dyDescent="0.15">
      <c r="A712" s="84" t="s">
        <v>813</v>
      </c>
      <c r="B712" s="84">
        <v>574814170</v>
      </c>
      <c r="C712" s="84" t="s">
        <v>410</v>
      </c>
      <c r="D712" s="84" t="s">
        <v>411</v>
      </c>
      <c r="E712" s="84" t="s">
        <v>689</v>
      </c>
      <c r="F712" s="84" t="s">
        <v>814</v>
      </c>
      <c r="G712" s="92">
        <v>44425</v>
      </c>
      <c r="H712" s="84" t="s">
        <v>413</v>
      </c>
      <c r="I712" s="84" t="s">
        <v>691</v>
      </c>
      <c r="J712" s="84" t="s">
        <v>415</v>
      </c>
      <c r="K712" s="84">
        <v>2392</v>
      </c>
      <c r="L712" s="84" t="s">
        <v>366</v>
      </c>
      <c r="M712" s="92">
        <v>44409</v>
      </c>
      <c r="N712" s="84" t="s">
        <v>815</v>
      </c>
      <c r="O712" s="84" t="s">
        <v>693</v>
      </c>
      <c r="P712" s="84" t="s">
        <v>793</v>
      </c>
      <c r="Q712" s="84" t="s">
        <v>816</v>
      </c>
      <c r="R712" s="84" t="s">
        <v>817</v>
      </c>
      <c r="S712" s="84" t="s">
        <v>371</v>
      </c>
      <c r="T712" s="84">
        <v>1</v>
      </c>
      <c r="U712" s="90">
        <v>90214.53</v>
      </c>
      <c r="V712" s="84">
        <v>15140.9</v>
      </c>
      <c r="W712" s="84">
        <v>75073.63</v>
      </c>
      <c r="X712" s="91" t="s">
        <v>813</v>
      </c>
      <c r="Y712" s="89">
        <f t="shared" si="55"/>
        <v>90214.53</v>
      </c>
      <c r="Z712" s="84">
        <f t="shared" si="56"/>
        <v>2021</v>
      </c>
      <c r="AA712" s="92">
        <f t="shared" si="57"/>
        <v>44409</v>
      </c>
      <c r="AB712" s="89">
        <f t="shared" si="58"/>
        <v>90214.53</v>
      </c>
      <c r="AC712" s="84" t="str">
        <f t="shared" si="59"/>
        <v>39202</v>
      </c>
    </row>
    <row r="713" spans="1:29" x14ac:dyDescent="0.15">
      <c r="A713" s="84" t="s">
        <v>2852</v>
      </c>
      <c r="B713" s="84">
        <v>574814150</v>
      </c>
      <c r="C713" s="84" t="s">
        <v>410</v>
      </c>
      <c r="D713" s="84" t="s">
        <v>411</v>
      </c>
      <c r="E713" s="84" t="s">
        <v>689</v>
      </c>
      <c r="F713" s="84" t="s">
        <v>2853</v>
      </c>
      <c r="G713" s="92">
        <v>44425</v>
      </c>
      <c r="H713" s="84" t="s">
        <v>413</v>
      </c>
      <c r="I713" s="84" t="s">
        <v>691</v>
      </c>
      <c r="J713" s="84" t="s">
        <v>415</v>
      </c>
      <c r="K713" s="84">
        <v>2392</v>
      </c>
      <c r="L713" s="84" t="s">
        <v>366</v>
      </c>
      <c r="M713" s="92">
        <v>44409</v>
      </c>
      <c r="N713" s="84" t="s">
        <v>2854</v>
      </c>
      <c r="O713" s="84" t="s">
        <v>693</v>
      </c>
      <c r="P713" s="84" t="s">
        <v>793</v>
      </c>
      <c r="Q713" s="84" t="s">
        <v>2855</v>
      </c>
      <c r="R713" s="84" t="s">
        <v>2856</v>
      </c>
      <c r="S713" s="84" t="s">
        <v>371</v>
      </c>
      <c r="T713" s="84">
        <v>1</v>
      </c>
      <c r="U713" s="90">
        <v>90763.38</v>
      </c>
      <c r="V713" s="84">
        <v>15233.01</v>
      </c>
      <c r="W713" s="84">
        <v>75530.37</v>
      </c>
      <c r="X713" s="91" t="s">
        <v>2852</v>
      </c>
      <c r="Y713" s="89">
        <f t="shared" si="55"/>
        <v>90763.38</v>
      </c>
      <c r="Z713" s="84">
        <f t="shared" si="56"/>
        <v>2021</v>
      </c>
      <c r="AA713" s="92">
        <f t="shared" si="57"/>
        <v>44409</v>
      </c>
      <c r="AB713" s="89">
        <f t="shared" si="58"/>
        <v>90763.38</v>
      </c>
      <c r="AC713" s="84" t="str">
        <f t="shared" si="59"/>
        <v>39202</v>
      </c>
    </row>
    <row r="714" spans="1:29" x14ac:dyDescent="0.15">
      <c r="A714" s="84" t="s">
        <v>1140</v>
      </c>
      <c r="B714" s="84">
        <v>208959576</v>
      </c>
      <c r="C714" s="84" t="s">
        <v>984</v>
      </c>
      <c r="D714" s="84" t="s">
        <v>476</v>
      </c>
      <c r="E714" s="84" t="s">
        <v>499</v>
      </c>
      <c r="F714" s="84" t="s">
        <v>1141</v>
      </c>
      <c r="G714" s="92">
        <v>43082</v>
      </c>
      <c r="H714" s="84" t="s">
        <v>985</v>
      </c>
      <c r="I714" s="84" t="s">
        <v>501</v>
      </c>
      <c r="J714" s="84" t="s">
        <v>480</v>
      </c>
      <c r="K714" s="84">
        <v>2392</v>
      </c>
      <c r="L714" s="84" t="s">
        <v>366</v>
      </c>
      <c r="M714" s="92">
        <v>43101</v>
      </c>
      <c r="N714" s="84" t="s">
        <v>1142</v>
      </c>
      <c r="O714" s="84" t="s">
        <v>502</v>
      </c>
      <c r="P714" s="84" t="s">
        <v>663</v>
      </c>
      <c r="Q714" s="84" t="s">
        <v>1143</v>
      </c>
      <c r="R714" s="84" t="s">
        <v>1144</v>
      </c>
      <c r="S714" s="84" t="s">
        <v>371</v>
      </c>
      <c r="T714" s="84">
        <v>1</v>
      </c>
      <c r="U714" s="90">
        <v>93607.680000000008</v>
      </c>
      <c r="V714" s="84">
        <v>50698.26</v>
      </c>
      <c r="W714" s="84">
        <v>42909.42</v>
      </c>
      <c r="X714" s="91" t="s">
        <v>1140</v>
      </c>
      <c r="Y714" s="89">
        <f t="shared" si="55"/>
        <v>93607.680000000008</v>
      </c>
      <c r="Z714" s="84">
        <f t="shared" si="56"/>
        <v>2018</v>
      </c>
      <c r="AA714" s="92">
        <f t="shared" si="57"/>
        <v>43101</v>
      </c>
      <c r="AB714" s="89">
        <f t="shared" si="58"/>
        <v>93607.680000000008</v>
      </c>
      <c r="AC714" s="84" t="str">
        <f t="shared" si="59"/>
        <v>39202</v>
      </c>
    </row>
    <row r="715" spans="1:29" x14ac:dyDescent="0.15">
      <c r="A715" s="84" t="s">
        <v>2292</v>
      </c>
      <c r="B715" s="84">
        <v>119587566</v>
      </c>
      <c r="C715" s="84" t="s">
        <v>410</v>
      </c>
      <c r="D715" s="84" t="s">
        <v>411</v>
      </c>
      <c r="E715" s="84" t="s">
        <v>1485</v>
      </c>
      <c r="F715" s="84" t="s">
        <v>2293</v>
      </c>
      <c r="G715" s="92">
        <v>42590</v>
      </c>
      <c r="H715" s="84" t="s">
        <v>413</v>
      </c>
      <c r="I715" s="84" t="s">
        <v>1486</v>
      </c>
      <c r="J715" s="84" t="s">
        <v>415</v>
      </c>
      <c r="K715" s="84">
        <v>2392</v>
      </c>
      <c r="L715" s="84" t="s">
        <v>366</v>
      </c>
      <c r="M715" s="92">
        <v>42583</v>
      </c>
      <c r="N715" s="84" t="s">
        <v>2294</v>
      </c>
      <c r="O715" s="84" t="s">
        <v>1488</v>
      </c>
      <c r="P715" s="84" t="s">
        <v>612</v>
      </c>
      <c r="Q715" s="84" t="s">
        <v>2293</v>
      </c>
      <c r="R715" s="84" t="s">
        <v>2295</v>
      </c>
      <c r="S715" s="84" t="s">
        <v>371</v>
      </c>
      <c r="T715" s="84">
        <v>1</v>
      </c>
      <c r="U715" s="90">
        <v>100004.58</v>
      </c>
      <c r="V715" s="84">
        <v>45805.04</v>
      </c>
      <c r="W715" s="84">
        <v>54199.54</v>
      </c>
      <c r="X715" s="91" t="s">
        <v>2292</v>
      </c>
      <c r="Y715" s="89">
        <f t="shared" si="55"/>
        <v>100004.58</v>
      </c>
      <c r="Z715" s="84">
        <f t="shared" si="56"/>
        <v>2016</v>
      </c>
      <c r="AA715" s="92">
        <f t="shared" si="57"/>
        <v>42583</v>
      </c>
      <c r="AB715" s="89">
        <f t="shared" si="58"/>
        <v>100004.58</v>
      </c>
      <c r="AC715" s="84" t="str">
        <f t="shared" si="59"/>
        <v>39205</v>
      </c>
    </row>
    <row r="716" spans="1:29" x14ac:dyDescent="0.15">
      <c r="A716" s="84" t="s">
        <v>3036</v>
      </c>
      <c r="B716" s="84">
        <v>139418511</v>
      </c>
      <c r="C716" s="84" t="s">
        <v>410</v>
      </c>
      <c r="D716" s="84" t="s">
        <v>411</v>
      </c>
      <c r="E716" s="84" t="s">
        <v>689</v>
      </c>
      <c r="F716" s="84" t="s">
        <v>3037</v>
      </c>
      <c r="G716" s="92">
        <v>42620</v>
      </c>
      <c r="H716" s="84" t="s">
        <v>413</v>
      </c>
      <c r="I716" s="84" t="s">
        <v>691</v>
      </c>
      <c r="J716" s="84" t="s">
        <v>415</v>
      </c>
      <c r="K716" s="84">
        <v>2392</v>
      </c>
      <c r="L716" s="84" t="s">
        <v>366</v>
      </c>
      <c r="M716" s="92">
        <v>42644</v>
      </c>
      <c r="N716" s="84" t="s">
        <v>3038</v>
      </c>
      <c r="O716" s="84" t="s">
        <v>693</v>
      </c>
      <c r="P716" s="84" t="s">
        <v>612</v>
      </c>
      <c r="Q716" s="84" t="s">
        <v>3037</v>
      </c>
      <c r="R716" s="84" t="s">
        <v>3039</v>
      </c>
      <c r="S716" s="84" t="s">
        <v>371</v>
      </c>
      <c r="T716" s="84">
        <v>1</v>
      </c>
      <c r="U716" s="90">
        <v>101020.93000000001</v>
      </c>
      <c r="V716" s="84">
        <v>75854.13</v>
      </c>
      <c r="W716" s="84">
        <v>25166.799999999999</v>
      </c>
      <c r="X716" s="91" t="s">
        <v>3036</v>
      </c>
      <c r="Y716" s="89">
        <f t="shared" si="55"/>
        <v>101020.93000000001</v>
      </c>
      <c r="Z716" s="84">
        <f t="shared" si="56"/>
        <v>2016</v>
      </c>
      <c r="AA716" s="92">
        <f t="shared" si="57"/>
        <v>42644</v>
      </c>
      <c r="AB716" s="89">
        <f t="shared" si="58"/>
        <v>101020.93000000001</v>
      </c>
      <c r="AC716" s="84" t="str">
        <f t="shared" si="59"/>
        <v>39202</v>
      </c>
    </row>
    <row r="717" spans="1:29" x14ac:dyDescent="0.15">
      <c r="A717" s="84" t="s">
        <v>1484</v>
      </c>
      <c r="B717" s="84">
        <v>124822763</v>
      </c>
      <c r="C717" s="84" t="s">
        <v>410</v>
      </c>
      <c r="D717" s="84" t="s">
        <v>411</v>
      </c>
      <c r="E717" s="84" t="s">
        <v>1485</v>
      </c>
      <c r="F717" s="84" t="s">
        <v>558</v>
      </c>
      <c r="G717" s="92">
        <v>42654</v>
      </c>
      <c r="H717" s="84" t="s">
        <v>413</v>
      </c>
      <c r="I717" s="84" t="s">
        <v>1486</v>
      </c>
      <c r="J717" s="84" t="s">
        <v>415</v>
      </c>
      <c r="K717" s="84">
        <v>2392</v>
      </c>
      <c r="L717" s="84" t="s">
        <v>366</v>
      </c>
      <c r="M717" s="92">
        <v>42675</v>
      </c>
      <c r="N717" s="84" t="s">
        <v>1487</v>
      </c>
      <c r="O717" s="84" t="s">
        <v>1488</v>
      </c>
      <c r="P717" s="84" t="s">
        <v>612</v>
      </c>
      <c r="Q717" s="84" t="s">
        <v>1489</v>
      </c>
      <c r="R717" s="84" t="s">
        <v>1490</v>
      </c>
      <c r="S717" s="84" t="s">
        <v>371</v>
      </c>
      <c r="T717" s="84">
        <v>1</v>
      </c>
      <c r="U717" s="90">
        <v>102693.75</v>
      </c>
      <c r="V717" s="84">
        <v>47036.76</v>
      </c>
      <c r="W717" s="84">
        <v>55656.99</v>
      </c>
      <c r="X717" s="91" t="s">
        <v>1484</v>
      </c>
      <c r="Y717" s="89">
        <f t="shared" si="55"/>
        <v>102693.75</v>
      </c>
      <c r="Z717" s="84">
        <f t="shared" si="56"/>
        <v>2016</v>
      </c>
      <c r="AA717" s="92">
        <f t="shared" si="57"/>
        <v>42675</v>
      </c>
      <c r="AB717" s="89">
        <f t="shared" si="58"/>
        <v>102693.75</v>
      </c>
      <c r="AC717" s="84" t="str">
        <f t="shared" si="59"/>
        <v>39205</v>
      </c>
    </row>
    <row r="718" spans="1:29" x14ac:dyDescent="0.15">
      <c r="A718" s="84" t="s">
        <v>3043</v>
      </c>
      <c r="B718" s="84">
        <v>165126723</v>
      </c>
      <c r="C718" s="84" t="s">
        <v>422</v>
      </c>
      <c r="D718" s="84" t="s">
        <v>423</v>
      </c>
      <c r="E718" s="84" t="s">
        <v>671</v>
      </c>
      <c r="F718" s="84" t="s">
        <v>3044</v>
      </c>
      <c r="G718" s="92">
        <v>42688</v>
      </c>
      <c r="H718" s="84" t="s">
        <v>425</v>
      </c>
      <c r="I718" s="84" t="s">
        <v>672</v>
      </c>
      <c r="J718" s="84" t="s">
        <v>427</v>
      </c>
      <c r="K718" s="84">
        <v>2392</v>
      </c>
      <c r="L718" s="84" t="s">
        <v>366</v>
      </c>
      <c r="M718" s="92">
        <v>42705</v>
      </c>
      <c r="N718" s="84" t="s">
        <v>3045</v>
      </c>
      <c r="O718" s="84" t="s">
        <v>674</v>
      </c>
      <c r="P718" s="84" t="s">
        <v>612</v>
      </c>
      <c r="Q718" s="84" t="s">
        <v>3046</v>
      </c>
      <c r="R718" s="84" t="s">
        <v>3047</v>
      </c>
      <c r="S718" s="84" t="s">
        <v>371</v>
      </c>
      <c r="T718" s="84">
        <v>1</v>
      </c>
      <c r="U718" s="90">
        <v>103248.44</v>
      </c>
      <c r="V718" s="84">
        <v>61188.97</v>
      </c>
      <c r="W718" s="84">
        <v>42059.47</v>
      </c>
      <c r="X718" s="91" t="s">
        <v>3043</v>
      </c>
      <c r="Y718" s="89">
        <f t="shared" si="55"/>
        <v>103248.44</v>
      </c>
      <c r="Z718" s="84">
        <f t="shared" si="56"/>
        <v>2016</v>
      </c>
      <c r="AA718" s="92">
        <f t="shared" si="57"/>
        <v>42705</v>
      </c>
      <c r="AB718" s="89">
        <f t="shared" si="58"/>
        <v>103248.44</v>
      </c>
      <c r="AC718" s="84" t="str">
        <f t="shared" si="59"/>
        <v>39202</v>
      </c>
    </row>
    <row r="719" spans="1:29" x14ac:dyDescent="0.15">
      <c r="A719" s="84" t="s">
        <v>2066</v>
      </c>
      <c r="B719" s="84">
        <v>356607234</v>
      </c>
      <c r="C719" s="84" t="s">
        <v>705</v>
      </c>
      <c r="D719" s="84" t="s">
        <v>443</v>
      </c>
      <c r="E719" s="84" t="s">
        <v>564</v>
      </c>
      <c r="F719" s="84" t="s">
        <v>2067</v>
      </c>
      <c r="G719" s="92">
        <v>44075</v>
      </c>
      <c r="H719" s="84" t="s">
        <v>446</v>
      </c>
      <c r="I719" s="84" t="s">
        <v>567</v>
      </c>
      <c r="J719" s="84" t="s">
        <v>448</v>
      </c>
      <c r="K719" s="84">
        <v>2392</v>
      </c>
      <c r="L719" s="84" t="s">
        <v>810</v>
      </c>
      <c r="M719" s="92">
        <v>44075</v>
      </c>
      <c r="O719" s="84" t="s">
        <v>569</v>
      </c>
      <c r="P719" s="84" t="s">
        <v>770</v>
      </c>
      <c r="Q719" s="84" t="s">
        <v>2068</v>
      </c>
      <c r="R719" s="84" t="s">
        <v>2069</v>
      </c>
      <c r="S719" s="84" t="s">
        <v>371</v>
      </c>
      <c r="T719" s="84">
        <v>4</v>
      </c>
      <c r="U719" s="90">
        <v>104357.23</v>
      </c>
      <c r="V719" s="84">
        <v>8076.77</v>
      </c>
      <c r="W719" s="84">
        <v>96280.46</v>
      </c>
      <c r="X719" s="91" t="s">
        <v>2066</v>
      </c>
      <c r="Y719" s="89">
        <f t="shared" si="55"/>
        <v>104357.23</v>
      </c>
      <c r="Z719" s="84">
        <f t="shared" si="56"/>
        <v>2020</v>
      </c>
      <c r="AA719" s="92">
        <f t="shared" si="57"/>
        <v>44075</v>
      </c>
      <c r="AB719" s="89">
        <f t="shared" si="58"/>
        <v>104357.23</v>
      </c>
      <c r="AC719" s="84" t="str">
        <f t="shared" si="59"/>
        <v>39204</v>
      </c>
    </row>
    <row r="720" spans="1:29" x14ac:dyDescent="0.15">
      <c r="A720" s="84" t="s">
        <v>3027</v>
      </c>
      <c r="B720" s="84">
        <v>122669168</v>
      </c>
      <c r="C720" s="84" t="s">
        <v>463</v>
      </c>
      <c r="D720" s="84" t="s">
        <v>464</v>
      </c>
      <c r="E720" s="84" t="s">
        <v>465</v>
      </c>
      <c r="F720" s="84" t="s">
        <v>3028</v>
      </c>
      <c r="G720" s="92">
        <v>42585</v>
      </c>
      <c r="H720" s="84" t="s">
        <v>467</v>
      </c>
      <c r="I720" s="84" t="s">
        <v>468</v>
      </c>
      <c r="J720" s="84" t="s">
        <v>469</v>
      </c>
      <c r="K720" s="84">
        <v>2392</v>
      </c>
      <c r="L720" s="84" t="s">
        <v>366</v>
      </c>
      <c r="M720" s="92">
        <v>42583</v>
      </c>
      <c r="N720" s="84" t="s">
        <v>3029</v>
      </c>
      <c r="O720" s="84" t="s">
        <v>471</v>
      </c>
      <c r="P720" s="84" t="s">
        <v>612</v>
      </c>
      <c r="Q720" s="84" t="s">
        <v>3030</v>
      </c>
      <c r="R720" s="84" t="s">
        <v>3031</v>
      </c>
      <c r="S720" s="84" t="s">
        <v>371</v>
      </c>
      <c r="T720" s="84">
        <v>1</v>
      </c>
      <c r="U720" s="90">
        <v>106740.17</v>
      </c>
      <c r="V720" s="84">
        <v>80269.91</v>
      </c>
      <c r="W720" s="84">
        <v>26470.260000000002</v>
      </c>
      <c r="X720" s="91" t="s">
        <v>3027</v>
      </c>
      <c r="Y720" s="89">
        <f t="shared" si="55"/>
        <v>106740.17</v>
      </c>
      <c r="Z720" s="84">
        <f t="shared" si="56"/>
        <v>2016</v>
      </c>
      <c r="AA720" s="92">
        <f t="shared" si="57"/>
        <v>42583</v>
      </c>
      <c r="AB720" s="89">
        <f t="shared" si="58"/>
        <v>106740.17</v>
      </c>
      <c r="AC720" s="84" t="str">
        <f t="shared" si="59"/>
        <v>39202</v>
      </c>
    </row>
    <row r="721" spans="1:29" x14ac:dyDescent="0.15">
      <c r="A721" s="84" t="s">
        <v>2644</v>
      </c>
      <c r="B721" s="84">
        <v>165126796</v>
      </c>
      <c r="C721" s="84" t="s">
        <v>399</v>
      </c>
      <c r="D721" s="84" t="s">
        <v>387</v>
      </c>
      <c r="E721" s="84" t="s">
        <v>747</v>
      </c>
      <c r="F721" s="84" t="s">
        <v>558</v>
      </c>
      <c r="G721" s="92">
        <v>42754</v>
      </c>
      <c r="H721" s="84" t="s">
        <v>402</v>
      </c>
      <c r="I721" s="84" t="s">
        <v>748</v>
      </c>
      <c r="J721" s="84" t="s">
        <v>392</v>
      </c>
      <c r="K721" s="84">
        <v>2392</v>
      </c>
      <c r="L721" s="84" t="s">
        <v>366</v>
      </c>
      <c r="M721" s="92">
        <v>42736</v>
      </c>
      <c r="N721" s="84" t="s">
        <v>2645</v>
      </c>
      <c r="O721" s="84" t="s">
        <v>750</v>
      </c>
      <c r="P721" s="84" t="s">
        <v>663</v>
      </c>
      <c r="Q721" s="84" t="s">
        <v>2646</v>
      </c>
      <c r="R721" s="84" t="s">
        <v>2647</v>
      </c>
      <c r="S721" s="84" t="s">
        <v>371</v>
      </c>
      <c r="T721" s="84">
        <v>1</v>
      </c>
      <c r="U721" s="90">
        <v>110392.02</v>
      </c>
      <c r="V721" s="84">
        <v>63753.04</v>
      </c>
      <c r="W721" s="84">
        <v>46638.98</v>
      </c>
      <c r="X721" s="91" t="s">
        <v>2644</v>
      </c>
      <c r="Y721" s="89">
        <f t="shared" si="55"/>
        <v>110392.02</v>
      </c>
      <c r="Z721" s="84">
        <f t="shared" si="56"/>
        <v>2017</v>
      </c>
      <c r="AA721" s="92">
        <f t="shared" si="57"/>
        <v>42736</v>
      </c>
      <c r="AB721" s="89">
        <f t="shared" si="58"/>
        <v>110392.02</v>
      </c>
      <c r="AC721" s="84" t="str">
        <f t="shared" si="59"/>
        <v>39202</v>
      </c>
    </row>
    <row r="722" spans="1:29" x14ac:dyDescent="0.15">
      <c r="A722" s="84" t="s">
        <v>1911</v>
      </c>
      <c r="B722" s="84">
        <v>165126859</v>
      </c>
      <c r="C722" s="84" t="s">
        <v>399</v>
      </c>
      <c r="D722" s="84" t="s">
        <v>387</v>
      </c>
      <c r="E722" s="84" t="s">
        <v>747</v>
      </c>
      <c r="F722" s="84" t="s">
        <v>617</v>
      </c>
      <c r="G722" s="92">
        <v>42774</v>
      </c>
      <c r="H722" s="84" t="s">
        <v>402</v>
      </c>
      <c r="I722" s="84" t="s">
        <v>748</v>
      </c>
      <c r="J722" s="84" t="s">
        <v>392</v>
      </c>
      <c r="K722" s="84">
        <v>2392</v>
      </c>
      <c r="L722" s="84" t="s">
        <v>366</v>
      </c>
      <c r="M722" s="92">
        <v>42795</v>
      </c>
      <c r="O722" s="84" t="s">
        <v>750</v>
      </c>
      <c r="P722" s="84" t="s">
        <v>663</v>
      </c>
      <c r="Q722" s="84" t="s">
        <v>1912</v>
      </c>
      <c r="R722" s="84" t="s">
        <v>1913</v>
      </c>
      <c r="S722" s="84" t="s">
        <v>371</v>
      </c>
      <c r="T722" s="84">
        <v>1</v>
      </c>
      <c r="U722" s="90">
        <v>111201.41</v>
      </c>
      <c r="V722" s="84">
        <v>64220.47</v>
      </c>
      <c r="W722" s="84">
        <v>46980.94</v>
      </c>
      <c r="X722" s="91" t="s">
        <v>1911</v>
      </c>
      <c r="Y722" s="89">
        <f t="shared" si="55"/>
        <v>111201.41</v>
      </c>
      <c r="Z722" s="84">
        <f t="shared" si="56"/>
        <v>2017</v>
      </c>
      <c r="AA722" s="92">
        <f t="shared" si="57"/>
        <v>42795</v>
      </c>
      <c r="AB722" s="89">
        <f t="shared" si="58"/>
        <v>111201.41</v>
      </c>
      <c r="AC722" s="84" t="str">
        <f t="shared" si="59"/>
        <v>39202</v>
      </c>
    </row>
    <row r="723" spans="1:29" x14ac:dyDescent="0.15">
      <c r="A723" s="84" t="s">
        <v>2316</v>
      </c>
      <c r="B723" s="84">
        <v>165126730</v>
      </c>
      <c r="C723" s="84" t="s">
        <v>422</v>
      </c>
      <c r="D723" s="84" t="s">
        <v>423</v>
      </c>
      <c r="E723" s="84" t="s">
        <v>671</v>
      </c>
      <c r="F723" s="84" t="s">
        <v>558</v>
      </c>
      <c r="G723" s="92">
        <v>42754</v>
      </c>
      <c r="H723" s="84" t="s">
        <v>425</v>
      </c>
      <c r="I723" s="84" t="s">
        <v>672</v>
      </c>
      <c r="J723" s="84" t="s">
        <v>427</v>
      </c>
      <c r="K723" s="84">
        <v>2392</v>
      </c>
      <c r="L723" s="84" t="s">
        <v>366</v>
      </c>
      <c r="M723" s="92">
        <v>42736</v>
      </c>
      <c r="N723" s="84" t="s">
        <v>2317</v>
      </c>
      <c r="O723" s="84" t="s">
        <v>674</v>
      </c>
      <c r="P723" s="84" t="s">
        <v>663</v>
      </c>
      <c r="Q723" s="84" t="s">
        <v>2318</v>
      </c>
      <c r="R723" s="84" t="s">
        <v>2319</v>
      </c>
      <c r="S723" s="84" t="s">
        <v>371</v>
      </c>
      <c r="T723" s="84">
        <v>1</v>
      </c>
      <c r="U723" s="90">
        <v>115154.76000000001</v>
      </c>
      <c r="V723" s="84">
        <v>60366.89</v>
      </c>
      <c r="W723" s="84">
        <v>54787.87</v>
      </c>
      <c r="X723" s="91" t="s">
        <v>2316</v>
      </c>
      <c r="Y723" s="89">
        <f t="shared" si="55"/>
        <v>115154.76000000001</v>
      </c>
      <c r="Z723" s="84">
        <f t="shared" si="56"/>
        <v>2017</v>
      </c>
      <c r="AA723" s="92">
        <f t="shared" si="57"/>
        <v>42736</v>
      </c>
      <c r="AB723" s="89">
        <f t="shared" si="58"/>
        <v>115154.76000000001</v>
      </c>
      <c r="AC723" s="84" t="str">
        <f t="shared" si="59"/>
        <v>39202</v>
      </c>
    </row>
    <row r="724" spans="1:29" x14ac:dyDescent="0.15">
      <c r="A724" s="84" t="s">
        <v>325</v>
      </c>
      <c r="B724" s="84">
        <v>49566165</v>
      </c>
      <c r="C724" s="84" t="s">
        <v>442</v>
      </c>
      <c r="D724" s="84" t="s">
        <v>443</v>
      </c>
      <c r="E724" s="84" t="s">
        <v>444</v>
      </c>
      <c r="F724" s="84" t="s">
        <v>558</v>
      </c>
      <c r="G724" s="92">
        <v>41306</v>
      </c>
      <c r="H724" s="84" t="s">
        <v>446</v>
      </c>
      <c r="I724" s="84" t="s">
        <v>447</v>
      </c>
      <c r="J724" s="84" t="s">
        <v>448</v>
      </c>
      <c r="K724" s="84">
        <v>2392</v>
      </c>
      <c r="L724" s="84" t="s">
        <v>366</v>
      </c>
      <c r="M724" s="92">
        <v>41306</v>
      </c>
      <c r="N724" s="84" t="s">
        <v>559</v>
      </c>
      <c r="O724" s="84" t="s">
        <v>450</v>
      </c>
      <c r="P724" s="84" t="s">
        <v>503</v>
      </c>
      <c r="Q724" s="84" t="s">
        <v>560</v>
      </c>
      <c r="R724" s="84" t="s">
        <v>561</v>
      </c>
      <c r="S724" s="84" t="s">
        <v>371</v>
      </c>
      <c r="T724" s="84">
        <v>1</v>
      </c>
      <c r="U724" s="90">
        <v>116278.68000000001</v>
      </c>
      <c r="V724" s="84">
        <v>60270.49</v>
      </c>
      <c r="W724" s="84">
        <v>56008.19</v>
      </c>
      <c r="X724" s="91" t="s">
        <v>325</v>
      </c>
      <c r="Y724" s="89">
        <f t="shared" si="55"/>
        <v>116278.68000000001</v>
      </c>
      <c r="Z724" s="84">
        <f t="shared" si="56"/>
        <v>2013</v>
      </c>
      <c r="AA724" s="92">
        <f t="shared" si="57"/>
        <v>41306</v>
      </c>
      <c r="AB724" s="89">
        <f t="shared" si="58"/>
        <v>116278.68000000001</v>
      </c>
      <c r="AC724" s="84" t="str">
        <f t="shared" si="59"/>
        <v>39201</v>
      </c>
    </row>
    <row r="725" spans="1:29" x14ac:dyDescent="0.15">
      <c r="A725" s="84" t="s">
        <v>2843</v>
      </c>
      <c r="B725" s="84">
        <v>356608126</v>
      </c>
      <c r="C725" s="84" t="s">
        <v>399</v>
      </c>
      <c r="D725" s="84" t="s">
        <v>387</v>
      </c>
      <c r="E725" s="84" t="s">
        <v>2836</v>
      </c>
      <c r="F725" s="84" t="s">
        <v>2837</v>
      </c>
      <c r="G725" s="92">
        <v>43942</v>
      </c>
      <c r="H725" s="84" t="s">
        <v>402</v>
      </c>
      <c r="I725" s="84" t="s">
        <v>2838</v>
      </c>
      <c r="J725" s="84" t="s">
        <v>392</v>
      </c>
      <c r="K725" s="84">
        <v>2392</v>
      </c>
      <c r="L725" s="84" t="s">
        <v>366</v>
      </c>
      <c r="M725" s="92">
        <v>43922</v>
      </c>
      <c r="N725" s="84" t="s">
        <v>2844</v>
      </c>
      <c r="O725" s="84" t="s">
        <v>2840</v>
      </c>
      <c r="P725" s="84" t="s">
        <v>770</v>
      </c>
      <c r="Q725" s="84" t="s">
        <v>2845</v>
      </c>
      <c r="R725" s="84" t="s">
        <v>2846</v>
      </c>
      <c r="S725" s="84" t="s">
        <v>371</v>
      </c>
      <c r="T725" s="84">
        <v>1</v>
      </c>
      <c r="U725" s="90">
        <v>120691.69</v>
      </c>
      <c r="V725" s="84">
        <v>46608.3</v>
      </c>
      <c r="W725" s="84">
        <v>74083.39</v>
      </c>
      <c r="X725" s="91" t="s">
        <v>2843</v>
      </c>
      <c r="Y725" s="89">
        <f t="shared" si="55"/>
        <v>120691.69</v>
      </c>
      <c r="Z725" s="84">
        <f t="shared" si="56"/>
        <v>2020</v>
      </c>
      <c r="AA725" s="92">
        <f t="shared" si="57"/>
        <v>43922</v>
      </c>
      <c r="AB725" s="89">
        <f t="shared" si="58"/>
        <v>120691.69</v>
      </c>
      <c r="AC725" s="84" t="str">
        <f t="shared" si="59"/>
        <v>39205</v>
      </c>
    </row>
    <row r="726" spans="1:29" x14ac:dyDescent="0.15">
      <c r="A726" s="84" t="s">
        <v>2835</v>
      </c>
      <c r="B726" s="84">
        <v>356608121</v>
      </c>
      <c r="C726" s="84" t="s">
        <v>399</v>
      </c>
      <c r="D726" s="84" t="s">
        <v>387</v>
      </c>
      <c r="E726" s="84" t="s">
        <v>2836</v>
      </c>
      <c r="F726" s="84" t="s">
        <v>2837</v>
      </c>
      <c r="G726" s="92">
        <v>43942</v>
      </c>
      <c r="H726" s="84" t="s">
        <v>402</v>
      </c>
      <c r="I726" s="84" t="s">
        <v>2838</v>
      </c>
      <c r="J726" s="84" t="s">
        <v>392</v>
      </c>
      <c r="K726" s="84">
        <v>2392</v>
      </c>
      <c r="L726" s="84" t="s">
        <v>366</v>
      </c>
      <c r="M726" s="92">
        <v>43922</v>
      </c>
      <c r="N726" s="84" t="s">
        <v>2839</v>
      </c>
      <c r="O726" s="84" t="s">
        <v>2840</v>
      </c>
      <c r="P726" s="84" t="s">
        <v>770</v>
      </c>
      <c r="Q726" s="84" t="s">
        <v>2841</v>
      </c>
      <c r="R726" s="84" t="s">
        <v>2842</v>
      </c>
      <c r="S726" s="84" t="s">
        <v>371</v>
      </c>
      <c r="T726" s="84">
        <v>1</v>
      </c>
      <c r="U726" s="90">
        <v>123321.09</v>
      </c>
      <c r="V726" s="84">
        <v>47623.71</v>
      </c>
      <c r="W726" s="84">
        <v>75697.38</v>
      </c>
      <c r="X726" s="91" t="s">
        <v>2835</v>
      </c>
      <c r="Y726" s="89">
        <f t="shared" si="55"/>
        <v>123321.09</v>
      </c>
      <c r="Z726" s="84">
        <f t="shared" si="56"/>
        <v>2020</v>
      </c>
      <c r="AA726" s="92">
        <f t="shared" si="57"/>
        <v>43922</v>
      </c>
      <c r="AB726" s="89">
        <f t="shared" si="58"/>
        <v>123321.09</v>
      </c>
      <c r="AC726" s="84" t="str">
        <f t="shared" si="59"/>
        <v>39205</v>
      </c>
    </row>
    <row r="727" spans="1:29" x14ac:dyDescent="0.15">
      <c r="A727" s="84" t="s">
        <v>3246</v>
      </c>
      <c r="B727" s="84">
        <v>507532936</v>
      </c>
      <c r="C727" s="84" t="s">
        <v>399</v>
      </c>
      <c r="D727" s="84" t="s">
        <v>387</v>
      </c>
      <c r="E727" s="84" t="s">
        <v>747</v>
      </c>
      <c r="F727" s="84" t="s">
        <v>3247</v>
      </c>
      <c r="G727" s="92">
        <v>44281</v>
      </c>
      <c r="H727" s="84" t="s">
        <v>402</v>
      </c>
      <c r="I727" s="84" t="s">
        <v>748</v>
      </c>
      <c r="J727" s="84" t="s">
        <v>392</v>
      </c>
      <c r="K727" s="84">
        <v>2392</v>
      </c>
      <c r="L727" s="84" t="s">
        <v>366</v>
      </c>
      <c r="M727" s="92">
        <v>44256</v>
      </c>
      <c r="N727" s="84" t="s">
        <v>3248</v>
      </c>
      <c r="O727" s="84" t="s">
        <v>750</v>
      </c>
      <c r="P727" s="84" t="s">
        <v>793</v>
      </c>
      <c r="Q727" s="84" t="s">
        <v>3249</v>
      </c>
      <c r="R727" s="84" t="s">
        <v>3250</v>
      </c>
      <c r="S727" s="84" t="s">
        <v>371</v>
      </c>
      <c r="T727" s="84">
        <v>1</v>
      </c>
      <c r="U727" s="90">
        <v>127642.86</v>
      </c>
      <c r="V727" s="84">
        <v>19325.170000000002</v>
      </c>
      <c r="W727" s="84">
        <v>108317.69</v>
      </c>
      <c r="X727" s="91" t="s">
        <v>3246</v>
      </c>
      <c r="Y727" s="89">
        <f t="shared" si="55"/>
        <v>127642.86</v>
      </c>
      <c r="Z727" s="84">
        <f t="shared" si="56"/>
        <v>2021</v>
      </c>
      <c r="AA727" s="92">
        <f t="shared" si="57"/>
        <v>44256</v>
      </c>
      <c r="AB727" s="89">
        <f t="shared" si="58"/>
        <v>127642.86</v>
      </c>
      <c r="AC727" s="84" t="str">
        <f t="shared" si="59"/>
        <v>39202</v>
      </c>
    </row>
    <row r="728" spans="1:29" x14ac:dyDescent="0.15">
      <c r="A728" s="84" t="s">
        <v>696</v>
      </c>
      <c r="B728" s="84">
        <v>287179923</v>
      </c>
      <c r="C728" s="84" t="s">
        <v>475</v>
      </c>
      <c r="D728" s="84" t="s">
        <v>476</v>
      </c>
      <c r="E728" s="84" t="s">
        <v>697</v>
      </c>
      <c r="F728" s="84" t="s">
        <v>698</v>
      </c>
      <c r="G728" s="92">
        <v>43243</v>
      </c>
      <c r="H728" s="84" t="s">
        <v>478</v>
      </c>
      <c r="I728" s="84" t="s">
        <v>699</v>
      </c>
      <c r="J728" s="84" t="s">
        <v>480</v>
      </c>
      <c r="K728" s="84">
        <v>2392</v>
      </c>
      <c r="L728" s="84" t="s">
        <v>366</v>
      </c>
      <c r="M728" s="92">
        <v>43221</v>
      </c>
      <c r="N728" s="84" t="s">
        <v>700</v>
      </c>
      <c r="O728" s="84" t="s">
        <v>701</v>
      </c>
      <c r="P728" s="84" t="s">
        <v>685</v>
      </c>
      <c r="Q728" s="84" t="s">
        <v>702</v>
      </c>
      <c r="R728" s="84" t="s">
        <v>703</v>
      </c>
      <c r="S728" s="84" t="s">
        <v>371</v>
      </c>
      <c r="T728" s="84">
        <v>1</v>
      </c>
      <c r="U728" s="90">
        <v>130825.56</v>
      </c>
      <c r="V728" s="84">
        <v>43592.76</v>
      </c>
      <c r="W728" s="84">
        <v>87232.8</v>
      </c>
      <c r="X728" s="91" t="s">
        <v>696</v>
      </c>
      <c r="Y728" s="89">
        <f t="shared" si="55"/>
        <v>130825.56</v>
      </c>
      <c r="Z728" s="84">
        <f t="shared" si="56"/>
        <v>2018</v>
      </c>
      <c r="AA728" s="92">
        <f t="shared" si="57"/>
        <v>43221</v>
      </c>
      <c r="AB728" s="89">
        <f t="shared" si="58"/>
        <v>130825.56</v>
      </c>
      <c r="AC728" s="84" t="str">
        <f t="shared" si="59"/>
        <v>39205</v>
      </c>
    </row>
    <row r="729" spans="1:29" x14ac:dyDescent="0.15">
      <c r="A729" s="84" t="s">
        <v>1843</v>
      </c>
      <c r="B729" s="84">
        <v>49566181</v>
      </c>
      <c r="C729" s="84" t="s">
        <v>563</v>
      </c>
      <c r="D729" s="84" t="s">
        <v>443</v>
      </c>
      <c r="E729" s="84" t="s">
        <v>765</v>
      </c>
      <c r="F729" s="84" t="s">
        <v>1844</v>
      </c>
      <c r="G729" s="92">
        <v>41974</v>
      </c>
      <c r="H729" s="84" t="s">
        <v>566</v>
      </c>
      <c r="I729" s="84" t="s">
        <v>767</v>
      </c>
      <c r="J729" s="84" t="s">
        <v>448</v>
      </c>
      <c r="K729" s="84">
        <v>2392</v>
      </c>
      <c r="L729" s="84" t="s">
        <v>366</v>
      </c>
      <c r="M729" s="92">
        <v>41974</v>
      </c>
      <c r="O729" s="84" t="s">
        <v>769</v>
      </c>
      <c r="P729" s="84" t="s">
        <v>555</v>
      </c>
      <c r="Q729" s="84" t="s">
        <v>1845</v>
      </c>
      <c r="R729" s="84" t="s">
        <v>1846</v>
      </c>
      <c r="S729" s="84" t="s">
        <v>371</v>
      </c>
      <c r="T729" s="84">
        <v>1</v>
      </c>
      <c r="U729" s="90">
        <v>134191.32</v>
      </c>
      <c r="V729" s="84">
        <v>55717.020000000004</v>
      </c>
      <c r="W729" s="84">
        <v>78474.3</v>
      </c>
      <c r="X729" s="91" t="s">
        <v>1843</v>
      </c>
      <c r="Y729" s="89">
        <f t="shared" si="55"/>
        <v>134191.32</v>
      </c>
      <c r="Z729" s="84">
        <f t="shared" si="56"/>
        <v>2014</v>
      </c>
      <c r="AA729" s="92">
        <f t="shared" si="57"/>
        <v>41974</v>
      </c>
      <c r="AB729" s="89">
        <f t="shared" si="58"/>
        <v>134191.32</v>
      </c>
      <c r="AC729" s="84" t="str">
        <f t="shared" si="59"/>
        <v>39205</v>
      </c>
    </row>
    <row r="730" spans="1:29" x14ac:dyDescent="0.15">
      <c r="A730" s="84" t="s">
        <v>3621</v>
      </c>
      <c r="B730" s="84">
        <v>421309670</v>
      </c>
      <c r="C730" s="84" t="s">
        <v>563</v>
      </c>
      <c r="D730" s="84" t="s">
        <v>443</v>
      </c>
      <c r="E730" s="84" t="s">
        <v>706</v>
      </c>
      <c r="F730" s="84" t="s">
        <v>2488</v>
      </c>
      <c r="G730" s="92">
        <v>44075</v>
      </c>
      <c r="H730" s="84" t="s">
        <v>566</v>
      </c>
      <c r="I730" s="84" t="s">
        <v>708</v>
      </c>
      <c r="J730" s="84" t="s">
        <v>448</v>
      </c>
      <c r="K730" s="84">
        <v>2392</v>
      </c>
      <c r="L730" s="84" t="s">
        <v>366</v>
      </c>
      <c r="M730" s="92">
        <v>44166</v>
      </c>
      <c r="N730" s="84" t="s">
        <v>3622</v>
      </c>
      <c r="O730" s="84" t="s">
        <v>710</v>
      </c>
      <c r="P730" s="84" t="s">
        <v>770</v>
      </c>
      <c r="Q730" s="84" t="s">
        <v>3623</v>
      </c>
      <c r="R730" s="84" t="s">
        <v>3624</v>
      </c>
      <c r="S730" s="84" t="s">
        <v>371</v>
      </c>
      <c r="T730" s="84">
        <v>1</v>
      </c>
      <c r="U730" s="90">
        <v>141210.98000000001</v>
      </c>
      <c r="V730" s="84">
        <v>28103.22</v>
      </c>
      <c r="W730" s="84">
        <v>113107.76000000001</v>
      </c>
      <c r="X730" s="91" t="s">
        <v>3621</v>
      </c>
      <c r="Y730" s="89">
        <f t="shared" si="55"/>
        <v>141210.98000000001</v>
      </c>
      <c r="Z730" s="84">
        <f t="shared" si="56"/>
        <v>2020</v>
      </c>
      <c r="AA730" s="92">
        <f t="shared" si="57"/>
        <v>44166</v>
      </c>
      <c r="AB730" s="89">
        <f t="shared" si="58"/>
        <v>141210.98000000001</v>
      </c>
      <c r="AC730" s="84" t="str">
        <f t="shared" si="59"/>
        <v>39202</v>
      </c>
    </row>
    <row r="731" spans="1:29" x14ac:dyDescent="0.15">
      <c r="A731" s="84" t="s">
        <v>2487</v>
      </c>
      <c r="B731" s="84">
        <v>421309665</v>
      </c>
      <c r="C731" s="84" t="s">
        <v>563</v>
      </c>
      <c r="D731" s="84" t="s">
        <v>443</v>
      </c>
      <c r="E731" s="84" t="s">
        <v>706</v>
      </c>
      <c r="F731" s="84" t="s">
        <v>2488</v>
      </c>
      <c r="G731" s="92">
        <v>44075</v>
      </c>
      <c r="H731" s="84" t="s">
        <v>566</v>
      </c>
      <c r="I731" s="84" t="s">
        <v>708</v>
      </c>
      <c r="J731" s="84" t="s">
        <v>448</v>
      </c>
      <c r="K731" s="84">
        <v>2392</v>
      </c>
      <c r="L731" s="84" t="s">
        <v>366</v>
      </c>
      <c r="M731" s="92">
        <v>44166</v>
      </c>
      <c r="N731" s="84" t="s">
        <v>2489</v>
      </c>
      <c r="O731" s="84" t="s">
        <v>710</v>
      </c>
      <c r="P731" s="84" t="s">
        <v>770</v>
      </c>
      <c r="Q731" s="84" t="s">
        <v>2490</v>
      </c>
      <c r="R731" s="84" t="s">
        <v>2491</v>
      </c>
      <c r="S731" s="84" t="s">
        <v>371</v>
      </c>
      <c r="T731" s="84">
        <v>1</v>
      </c>
      <c r="U731" s="90">
        <v>141213.70000000001</v>
      </c>
      <c r="V731" s="84">
        <v>28103.760000000002</v>
      </c>
      <c r="W731" s="84">
        <v>113109.94</v>
      </c>
      <c r="X731" s="91" t="s">
        <v>2487</v>
      </c>
      <c r="Y731" s="89">
        <f t="shared" si="55"/>
        <v>141213.70000000001</v>
      </c>
      <c r="Z731" s="84">
        <f t="shared" si="56"/>
        <v>2020</v>
      </c>
      <c r="AA731" s="92">
        <f t="shared" si="57"/>
        <v>44166</v>
      </c>
      <c r="AB731" s="89">
        <f t="shared" si="58"/>
        <v>141213.70000000001</v>
      </c>
      <c r="AC731" s="84" t="str">
        <f t="shared" si="59"/>
        <v>39202</v>
      </c>
    </row>
    <row r="732" spans="1:29" x14ac:dyDescent="0.15">
      <c r="A732" s="84" t="s">
        <v>1580</v>
      </c>
      <c r="B732" s="84">
        <v>386527813</v>
      </c>
      <c r="C732" s="84" t="s">
        <v>442</v>
      </c>
      <c r="D732" s="84" t="s">
        <v>443</v>
      </c>
      <c r="E732" s="84" t="s">
        <v>765</v>
      </c>
      <c r="F732" s="84" t="s">
        <v>1581</v>
      </c>
      <c r="G732" s="92">
        <v>44007</v>
      </c>
      <c r="H732" s="84" t="s">
        <v>446</v>
      </c>
      <c r="I732" s="84" t="s">
        <v>767</v>
      </c>
      <c r="J732" s="84" t="s">
        <v>448</v>
      </c>
      <c r="K732" s="84">
        <v>2392</v>
      </c>
      <c r="L732" s="84" t="s">
        <v>366</v>
      </c>
      <c r="M732" s="92">
        <v>44013</v>
      </c>
      <c r="N732" s="84" t="s">
        <v>1582</v>
      </c>
      <c r="O732" s="84" t="s">
        <v>769</v>
      </c>
      <c r="P732" s="84" t="s">
        <v>770</v>
      </c>
      <c r="Q732" s="84" t="s">
        <v>1583</v>
      </c>
      <c r="R732" s="84" t="s">
        <v>1584</v>
      </c>
      <c r="S732" s="84" t="s">
        <v>371</v>
      </c>
      <c r="T732" s="84">
        <v>1</v>
      </c>
      <c r="U732" s="90">
        <v>142711.21</v>
      </c>
      <c r="V732" s="84">
        <v>24252.98</v>
      </c>
      <c r="W732" s="84">
        <v>118458.23</v>
      </c>
      <c r="X732" s="91" t="s">
        <v>1580</v>
      </c>
      <c r="Y732" s="89">
        <f t="shared" si="55"/>
        <v>142711.21</v>
      </c>
      <c r="Z732" s="84">
        <f t="shared" si="56"/>
        <v>2020</v>
      </c>
      <c r="AA732" s="92">
        <f t="shared" si="57"/>
        <v>44013</v>
      </c>
      <c r="AB732" s="89">
        <f t="shared" si="58"/>
        <v>142711.21</v>
      </c>
      <c r="AC732" s="84" t="str">
        <f t="shared" si="59"/>
        <v>39205</v>
      </c>
    </row>
    <row r="733" spans="1:29" x14ac:dyDescent="0.15">
      <c r="A733" s="84" t="s">
        <v>764</v>
      </c>
      <c r="B733" s="84">
        <v>386527818</v>
      </c>
      <c r="C733" s="84" t="s">
        <v>442</v>
      </c>
      <c r="D733" s="84" t="s">
        <v>443</v>
      </c>
      <c r="E733" s="84" t="s">
        <v>765</v>
      </c>
      <c r="F733" s="84" t="s">
        <v>766</v>
      </c>
      <c r="G733" s="92">
        <v>44007</v>
      </c>
      <c r="H733" s="84" t="s">
        <v>446</v>
      </c>
      <c r="I733" s="84" t="s">
        <v>767</v>
      </c>
      <c r="J733" s="84" t="s">
        <v>448</v>
      </c>
      <c r="K733" s="84">
        <v>2392</v>
      </c>
      <c r="L733" s="84" t="s">
        <v>366</v>
      </c>
      <c r="M733" s="92">
        <v>44013</v>
      </c>
      <c r="N733" s="84" t="s">
        <v>768</v>
      </c>
      <c r="O733" s="84" t="s">
        <v>769</v>
      </c>
      <c r="P733" s="84" t="s">
        <v>770</v>
      </c>
      <c r="Q733" s="84" t="s">
        <v>771</v>
      </c>
      <c r="R733" s="84" t="s">
        <v>772</v>
      </c>
      <c r="S733" s="84" t="s">
        <v>371</v>
      </c>
      <c r="T733" s="84">
        <v>1</v>
      </c>
      <c r="U733" s="90">
        <v>142840.21</v>
      </c>
      <c r="V733" s="84">
        <v>24274.91</v>
      </c>
      <c r="W733" s="84">
        <v>118565.3</v>
      </c>
      <c r="X733" s="91" t="s">
        <v>764</v>
      </c>
      <c r="Y733" s="89">
        <f t="shared" si="55"/>
        <v>142840.21</v>
      </c>
      <c r="Z733" s="84">
        <f t="shared" si="56"/>
        <v>2020</v>
      </c>
      <c r="AA733" s="92">
        <f t="shared" si="57"/>
        <v>44013</v>
      </c>
      <c r="AB733" s="89">
        <f t="shared" si="58"/>
        <v>142840.21</v>
      </c>
      <c r="AC733" s="84" t="str">
        <f t="shared" si="59"/>
        <v>39205</v>
      </c>
    </row>
    <row r="734" spans="1:29" x14ac:dyDescent="0.15">
      <c r="A734" s="84" t="s">
        <v>1207</v>
      </c>
      <c r="B734" s="84">
        <v>337153882</v>
      </c>
      <c r="C734" s="84" t="s">
        <v>442</v>
      </c>
      <c r="D734" s="84" t="s">
        <v>443</v>
      </c>
      <c r="E734" s="84" t="s">
        <v>765</v>
      </c>
      <c r="F734" s="84" t="s">
        <v>1208</v>
      </c>
      <c r="G734" s="92">
        <v>43817</v>
      </c>
      <c r="H734" s="84" t="s">
        <v>446</v>
      </c>
      <c r="I734" s="84" t="s">
        <v>767</v>
      </c>
      <c r="J734" s="84" t="s">
        <v>448</v>
      </c>
      <c r="K734" s="84">
        <v>2392</v>
      </c>
      <c r="L734" s="84" t="s">
        <v>366</v>
      </c>
      <c r="M734" s="92">
        <v>43831</v>
      </c>
      <c r="N734" s="84" t="s">
        <v>1209</v>
      </c>
      <c r="O734" s="84" t="s">
        <v>769</v>
      </c>
      <c r="P734" s="84" t="s">
        <v>730</v>
      </c>
      <c r="Q734" s="84" t="s">
        <v>1210</v>
      </c>
      <c r="R734" s="84" t="s">
        <v>1211</v>
      </c>
      <c r="S734" s="84" t="s">
        <v>371</v>
      </c>
      <c r="T734" s="84">
        <v>1</v>
      </c>
      <c r="U734" s="90">
        <v>143692.64000000001</v>
      </c>
      <c r="V734" s="84">
        <v>32241.95</v>
      </c>
      <c r="W734" s="84">
        <v>111450.69</v>
      </c>
      <c r="X734" s="91" t="s">
        <v>1207</v>
      </c>
      <c r="Y734" s="89">
        <f t="shared" si="55"/>
        <v>143692.64000000001</v>
      </c>
      <c r="Z734" s="84">
        <f t="shared" si="56"/>
        <v>2020</v>
      </c>
      <c r="AA734" s="92">
        <f t="shared" si="57"/>
        <v>43831</v>
      </c>
      <c r="AB734" s="89">
        <f t="shared" si="58"/>
        <v>143692.64000000001</v>
      </c>
      <c r="AC734" s="84" t="str">
        <f t="shared" si="59"/>
        <v>39205</v>
      </c>
    </row>
    <row r="735" spans="1:29" x14ac:dyDescent="0.15">
      <c r="A735" s="84" t="s">
        <v>2030</v>
      </c>
      <c r="B735" s="84">
        <v>337153887</v>
      </c>
      <c r="C735" s="84" t="s">
        <v>442</v>
      </c>
      <c r="D735" s="84" t="s">
        <v>443</v>
      </c>
      <c r="E735" s="84" t="s">
        <v>765</v>
      </c>
      <c r="F735" s="84" t="s">
        <v>2031</v>
      </c>
      <c r="G735" s="92">
        <v>43817</v>
      </c>
      <c r="H735" s="84" t="s">
        <v>446</v>
      </c>
      <c r="I735" s="84" t="s">
        <v>767</v>
      </c>
      <c r="J735" s="84" t="s">
        <v>448</v>
      </c>
      <c r="K735" s="84">
        <v>2392</v>
      </c>
      <c r="L735" s="84" t="s">
        <v>366</v>
      </c>
      <c r="M735" s="92">
        <v>43831</v>
      </c>
      <c r="N735" s="84" t="s">
        <v>2032</v>
      </c>
      <c r="O735" s="84" t="s">
        <v>769</v>
      </c>
      <c r="P735" s="84" t="s">
        <v>730</v>
      </c>
      <c r="Q735" s="84" t="s">
        <v>2033</v>
      </c>
      <c r="R735" s="84" t="s">
        <v>2034</v>
      </c>
      <c r="S735" s="84" t="s">
        <v>371</v>
      </c>
      <c r="T735" s="84">
        <v>1</v>
      </c>
      <c r="U735" s="90">
        <v>143693.89000000001</v>
      </c>
      <c r="V735" s="84">
        <v>32242.23</v>
      </c>
      <c r="W735" s="84">
        <v>111451.66</v>
      </c>
      <c r="X735" s="91" t="s">
        <v>2030</v>
      </c>
      <c r="Y735" s="89">
        <f t="shared" si="55"/>
        <v>143693.89000000001</v>
      </c>
      <c r="Z735" s="84">
        <f t="shared" si="56"/>
        <v>2020</v>
      </c>
      <c r="AA735" s="92">
        <f t="shared" si="57"/>
        <v>43831</v>
      </c>
      <c r="AB735" s="89">
        <f t="shared" si="58"/>
        <v>143693.89000000001</v>
      </c>
      <c r="AC735" s="84" t="str">
        <f t="shared" si="59"/>
        <v>39205</v>
      </c>
    </row>
    <row r="736" spans="1:29" x14ac:dyDescent="0.15">
      <c r="A736" s="84" t="s">
        <v>1197</v>
      </c>
      <c r="B736" s="84">
        <v>337153872</v>
      </c>
      <c r="C736" s="84" t="s">
        <v>442</v>
      </c>
      <c r="D736" s="84" t="s">
        <v>443</v>
      </c>
      <c r="E736" s="84" t="s">
        <v>765</v>
      </c>
      <c r="F736" s="84" t="s">
        <v>1198</v>
      </c>
      <c r="G736" s="92">
        <v>43817</v>
      </c>
      <c r="H736" s="84" t="s">
        <v>446</v>
      </c>
      <c r="I736" s="84" t="s">
        <v>767</v>
      </c>
      <c r="J736" s="84" t="s">
        <v>448</v>
      </c>
      <c r="K736" s="84">
        <v>2392</v>
      </c>
      <c r="L736" s="84" t="s">
        <v>366</v>
      </c>
      <c r="M736" s="92">
        <v>43770</v>
      </c>
      <c r="N736" s="84" t="s">
        <v>1199</v>
      </c>
      <c r="O736" s="84" t="s">
        <v>769</v>
      </c>
      <c r="P736" s="84" t="s">
        <v>730</v>
      </c>
      <c r="Q736" s="84" t="s">
        <v>1200</v>
      </c>
      <c r="R736" s="84" t="s">
        <v>1201</v>
      </c>
      <c r="S736" s="84" t="s">
        <v>371</v>
      </c>
      <c r="T736" s="84">
        <v>1</v>
      </c>
      <c r="U736" s="90">
        <v>145408.65</v>
      </c>
      <c r="V736" s="84">
        <v>32626.99</v>
      </c>
      <c r="W736" s="84">
        <v>112781.66</v>
      </c>
      <c r="X736" s="91" t="s">
        <v>1197</v>
      </c>
      <c r="Y736" s="89">
        <f t="shared" si="55"/>
        <v>145408.65</v>
      </c>
      <c r="Z736" s="84">
        <f t="shared" si="56"/>
        <v>2019</v>
      </c>
      <c r="AA736" s="92">
        <f t="shared" si="57"/>
        <v>43770</v>
      </c>
      <c r="AB736" s="89">
        <f t="shared" si="58"/>
        <v>145408.65</v>
      </c>
      <c r="AC736" s="84" t="str">
        <f t="shared" si="59"/>
        <v>39205</v>
      </c>
    </row>
    <row r="737" spans="1:29" x14ac:dyDescent="0.15">
      <c r="A737" s="84" t="s">
        <v>1202</v>
      </c>
      <c r="B737" s="84">
        <v>337153877</v>
      </c>
      <c r="C737" s="84" t="s">
        <v>442</v>
      </c>
      <c r="D737" s="84" t="s">
        <v>443</v>
      </c>
      <c r="E737" s="84" t="s">
        <v>765</v>
      </c>
      <c r="F737" s="84" t="s">
        <v>1203</v>
      </c>
      <c r="G737" s="92">
        <v>43817</v>
      </c>
      <c r="H737" s="84" t="s">
        <v>446</v>
      </c>
      <c r="I737" s="84" t="s">
        <v>767</v>
      </c>
      <c r="J737" s="84" t="s">
        <v>448</v>
      </c>
      <c r="K737" s="84">
        <v>2392</v>
      </c>
      <c r="L737" s="84" t="s">
        <v>366</v>
      </c>
      <c r="M737" s="92">
        <v>43831</v>
      </c>
      <c r="N737" s="84" t="s">
        <v>1204</v>
      </c>
      <c r="O737" s="84" t="s">
        <v>769</v>
      </c>
      <c r="P737" s="84" t="s">
        <v>730</v>
      </c>
      <c r="Q737" s="84" t="s">
        <v>1205</v>
      </c>
      <c r="R737" s="84" t="s">
        <v>1206</v>
      </c>
      <c r="S737" s="84" t="s">
        <v>371</v>
      </c>
      <c r="T737" s="84">
        <v>1</v>
      </c>
      <c r="U737" s="90">
        <v>145408.65</v>
      </c>
      <c r="V737" s="84">
        <v>32626.99</v>
      </c>
      <c r="W737" s="84">
        <v>112781.66</v>
      </c>
      <c r="X737" s="91" t="s">
        <v>1202</v>
      </c>
      <c r="Y737" s="89">
        <f t="shared" si="55"/>
        <v>145408.65</v>
      </c>
      <c r="Z737" s="84">
        <f t="shared" si="56"/>
        <v>2020</v>
      </c>
      <c r="AA737" s="92">
        <f t="shared" si="57"/>
        <v>43831</v>
      </c>
      <c r="AB737" s="89">
        <f t="shared" si="58"/>
        <v>145408.65</v>
      </c>
      <c r="AC737" s="84" t="str">
        <f t="shared" si="59"/>
        <v>39205</v>
      </c>
    </row>
    <row r="738" spans="1:29" x14ac:dyDescent="0.15">
      <c r="A738" s="84" t="s">
        <v>1314</v>
      </c>
      <c r="B738" s="84">
        <v>329502842</v>
      </c>
      <c r="C738" s="84" t="s">
        <v>705</v>
      </c>
      <c r="D738" s="84" t="s">
        <v>443</v>
      </c>
      <c r="E738" s="84" t="s">
        <v>564</v>
      </c>
      <c r="F738" s="84" t="s">
        <v>1315</v>
      </c>
      <c r="G738" s="92">
        <v>43916</v>
      </c>
      <c r="H738" s="84" t="s">
        <v>446</v>
      </c>
      <c r="I738" s="84" t="s">
        <v>567</v>
      </c>
      <c r="J738" s="84" t="s">
        <v>448</v>
      </c>
      <c r="K738" s="84">
        <v>2392</v>
      </c>
      <c r="L738" s="84" t="s">
        <v>810</v>
      </c>
      <c r="M738" s="92">
        <v>43922</v>
      </c>
      <c r="O738" s="84" t="s">
        <v>569</v>
      </c>
      <c r="P738" s="84" t="s">
        <v>770</v>
      </c>
      <c r="Q738" s="84" t="s">
        <v>1315</v>
      </c>
      <c r="R738" s="84" t="s">
        <v>1316</v>
      </c>
      <c r="S738" s="84" t="s">
        <v>371</v>
      </c>
      <c r="T738" s="84">
        <v>8</v>
      </c>
      <c r="U738" s="90">
        <v>181473.84</v>
      </c>
      <c r="V738" s="84">
        <v>14045.24</v>
      </c>
      <c r="W738" s="84">
        <v>167428.6</v>
      </c>
      <c r="X738" s="91" t="s">
        <v>1314</v>
      </c>
      <c r="Y738" s="89">
        <f t="shared" si="55"/>
        <v>181473.84</v>
      </c>
      <c r="Z738" s="84">
        <f t="shared" si="56"/>
        <v>2020</v>
      </c>
      <c r="AA738" s="92">
        <f t="shared" si="57"/>
        <v>43922</v>
      </c>
      <c r="AB738" s="89">
        <f t="shared" si="58"/>
        <v>181473.84</v>
      </c>
      <c r="AC738" s="84" t="str">
        <f t="shared" si="59"/>
        <v>39204</v>
      </c>
    </row>
    <row r="739" spans="1:29" x14ac:dyDescent="0.15">
      <c r="A739" s="84" t="s">
        <v>1525</v>
      </c>
      <c r="B739" s="84">
        <v>323939946</v>
      </c>
      <c r="C739" s="84" t="s">
        <v>563</v>
      </c>
      <c r="D739" s="84" t="s">
        <v>443</v>
      </c>
      <c r="E739" s="84" t="s">
        <v>564</v>
      </c>
      <c r="F739" s="84" t="s">
        <v>1526</v>
      </c>
      <c r="G739" s="92">
        <v>43551</v>
      </c>
      <c r="H739" s="84" t="s">
        <v>566</v>
      </c>
      <c r="I739" s="84" t="s">
        <v>567</v>
      </c>
      <c r="J739" s="84" t="s">
        <v>448</v>
      </c>
      <c r="K739" s="84">
        <v>2392</v>
      </c>
      <c r="L739" s="84" t="s">
        <v>810</v>
      </c>
      <c r="M739" s="92">
        <v>43831</v>
      </c>
      <c r="O739" s="84" t="s">
        <v>569</v>
      </c>
      <c r="P739" s="84" t="s">
        <v>730</v>
      </c>
      <c r="Q739" s="84" t="s">
        <v>1526</v>
      </c>
      <c r="R739" s="84" t="s">
        <v>1527</v>
      </c>
      <c r="S739" s="84" t="s">
        <v>371</v>
      </c>
      <c r="T739" s="84">
        <v>12</v>
      </c>
      <c r="U739" s="90">
        <v>251957.35</v>
      </c>
      <c r="V739" s="84">
        <v>28018.03</v>
      </c>
      <c r="W739" s="84">
        <v>223939.32</v>
      </c>
      <c r="X739" s="91" t="s">
        <v>1525</v>
      </c>
      <c r="Y739" s="89">
        <f t="shared" si="55"/>
        <v>251957.35</v>
      </c>
      <c r="Z739" s="84">
        <f t="shared" si="56"/>
        <v>2020</v>
      </c>
      <c r="AA739" s="92">
        <f t="shared" si="57"/>
        <v>43831</v>
      </c>
      <c r="AB739" s="89">
        <f t="shared" si="58"/>
        <v>251957.35</v>
      </c>
      <c r="AC739" s="84" t="str">
        <f t="shared" si="59"/>
        <v>39204</v>
      </c>
    </row>
    <row r="740" spans="1:29" x14ac:dyDescent="0.15">
      <c r="A740" s="84" t="s">
        <v>562</v>
      </c>
      <c r="B740" s="84">
        <v>49566175</v>
      </c>
      <c r="C740" s="84" t="s">
        <v>563</v>
      </c>
      <c r="D740" s="84" t="s">
        <v>443</v>
      </c>
      <c r="E740" s="84" t="s">
        <v>564</v>
      </c>
      <c r="F740" s="84" t="s">
        <v>565</v>
      </c>
      <c r="G740" s="92">
        <v>41883</v>
      </c>
      <c r="H740" s="84" t="s">
        <v>566</v>
      </c>
      <c r="I740" s="84" t="s">
        <v>567</v>
      </c>
      <c r="J740" s="84" t="s">
        <v>448</v>
      </c>
      <c r="K740" s="84">
        <v>2392</v>
      </c>
      <c r="L740" s="84" t="s">
        <v>366</v>
      </c>
      <c r="M740" s="92">
        <v>41913</v>
      </c>
      <c r="N740" s="84" t="s">
        <v>568</v>
      </c>
      <c r="O740" s="84" t="s">
        <v>569</v>
      </c>
      <c r="P740" s="84" t="s">
        <v>555</v>
      </c>
      <c r="Q740" s="84" t="s">
        <v>570</v>
      </c>
      <c r="R740" s="84" t="s">
        <v>571</v>
      </c>
      <c r="S740" s="84" t="s">
        <v>371</v>
      </c>
      <c r="T740" s="84">
        <v>1</v>
      </c>
      <c r="U740" s="90">
        <v>269363.7</v>
      </c>
      <c r="V740" s="84">
        <v>78724.62</v>
      </c>
      <c r="W740" s="84">
        <v>190639.08000000002</v>
      </c>
      <c r="X740" s="91" t="s">
        <v>562</v>
      </c>
      <c r="Y740" s="89">
        <f t="shared" si="55"/>
        <v>269363.7</v>
      </c>
      <c r="Z740" s="84">
        <f t="shared" si="56"/>
        <v>2014</v>
      </c>
      <c r="AA740" s="92">
        <f t="shared" si="57"/>
        <v>41913</v>
      </c>
      <c r="AB740" s="89">
        <f t="shared" si="58"/>
        <v>269363.7</v>
      </c>
      <c r="AC740" s="84" t="str">
        <f t="shared" si="59"/>
        <v>39204</v>
      </c>
    </row>
    <row r="741" spans="1:29" x14ac:dyDescent="0.15">
      <c r="A741" s="84" t="s">
        <v>562</v>
      </c>
      <c r="B741" s="84">
        <v>49566178</v>
      </c>
      <c r="C741" s="84" t="s">
        <v>563</v>
      </c>
      <c r="D741" s="84" t="s">
        <v>443</v>
      </c>
      <c r="E741" s="84" t="s">
        <v>564</v>
      </c>
      <c r="F741" s="84" t="s">
        <v>565</v>
      </c>
      <c r="G741" s="92">
        <v>41883</v>
      </c>
      <c r="H741" s="84" t="s">
        <v>566</v>
      </c>
      <c r="I741" s="84" t="s">
        <v>567</v>
      </c>
      <c r="J741" s="84" t="s">
        <v>448</v>
      </c>
      <c r="K741" s="84">
        <v>2392</v>
      </c>
      <c r="L741" s="84" t="s">
        <v>366</v>
      </c>
      <c r="M741" s="92">
        <v>41913</v>
      </c>
      <c r="N741" s="84" t="s">
        <v>1842</v>
      </c>
      <c r="O741" s="84" t="s">
        <v>569</v>
      </c>
      <c r="P741" s="84" t="s">
        <v>555</v>
      </c>
      <c r="Q741" s="84" t="s">
        <v>570</v>
      </c>
      <c r="R741" s="84" t="s">
        <v>571</v>
      </c>
      <c r="S741" s="84" t="s">
        <v>371</v>
      </c>
      <c r="T741" s="84">
        <v>1</v>
      </c>
      <c r="U741" s="90">
        <v>269363.7</v>
      </c>
      <c r="V741" s="84">
        <v>78724.62</v>
      </c>
      <c r="W741" s="84">
        <v>190639.08000000002</v>
      </c>
      <c r="X741" s="91" t="s">
        <v>562</v>
      </c>
      <c r="Y741" s="89">
        <f t="shared" si="55"/>
        <v>269363.7</v>
      </c>
      <c r="Z741" s="84">
        <f t="shared" si="56"/>
        <v>2014</v>
      </c>
      <c r="AA741" s="92">
        <f t="shared" si="57"/>
        <v>41913</v>
      </c>
      <c r="AB741" s="89">
        <f t="shared" si="58"/>
        <v>269363.7</v>
      </c>
      <c r="AC741" s="84" t="str">
        <f t="shared" si="59"/>
        <v>39204</v>
      </c>
    </row>
    <row r="742" spans="1:29" x14ac:dyDescent="0.15">
      <c r="A742" s="84" t="s">
        <v>562</v>
      </c>
      <c r="B742" s="84">
        <v>49566170</v>
      </c>
      <c r="C742" s="84" t="s">
        <v>563</v>
      </c>
      <c r="D742" s="84" t="s">
        <v>443</v>
      </c>
      <c r="E742" s="84" t="s">
        <v>564</v>
      </c>
      <c r="F742" s="84" t="s">
        <v>565</v>
      </c>
      <c r="G742" s="92">
        <v>41883</v>
      </c>
      <c r="H742" s="84" t="s">
        <v>566</v>
      </c>
      <c r="I742" s="84" t="s">
        <v>567</v>
      </c>
      <c r="J742" s="84" t="s">
        <v>448</v>
      </c>
      <c r="K742" s="84">
        <v>2392</v>
      </c>
      <c r="L742" s="84" t="s">
        <v>366</v>
      </c>
      <c r="M742" s="92">
        <v>41913</v>
      </c>
      <c r="N742" s="84" t="s">
        <v>2269</v>
      </c>
      <c r="O742" s="84" t="s">
        <v>569</v>
      </c>
      <c r="P742" s="84" t="s">
        <v>555</v>
      </c>
      <c r="Q742" s="84" t="s">
        <v>570</v>
      </c>
      <c r="R742" s="84" t="s">
        <v>571</v>
      </c>
      <c r="S742" s="84" t="s">
        <v>371</v>
      </c>
      <c r="T742" s="84">
        <v>1</v>
      </c>
      <c r="U742" s="90">
        <v>269363.7</v>
      </c>
      <c r="V742" s="84">
        <v>78724.62</v>
      </c>
      <c r="W742" s="84">
        <v>190639.08000000002</v>
      </c>
      <c r="X742" s="91" t="s">
        <v>562</v>
      </c>
      <c r="Y742" s="89">
        <f t="shared" si="55"/>
        <v>269363.7</v>
      </c>
      <c r="Z742" s="84">
        <f t="shared" si="56"/>
        <v>2014</v>
      </c>
      <c r="AA742" s="92">
        <f t="shared" si="57"/>
        <v>41913</v>
      </c>
      <c r="AB742" s="89">
        <f t="shared" si="58"/>
        <v>269363.7</v>
      </c>
      <c r="AC742" s="84" t="str">
        <f t="shared" si="59"/>
        <v>39204</v>
      </c>
    </row>
    <row r="743" spans="1:29" x14ac:dyDescent="0.15">
      <c r="A743" s="84" t="s">
        <v>1525</v>
      </c>
      <c r="B743" s="84">
        <v>304804653</v>
      </c>
      <c r="C743" s="84" t="s">
        <v>563</v>
      </c>
      <c r="D743" s="84" t="s">
        <v>443</v>
      </c>
      <c r="E743" s="84" t="s">
        <v>564</v>
      </c>
      <c r="F743" s="84" t="s">
        <v>1526</v>
      </c>
      <c r="G743" s="92">
        <v>43551</v>
      </c>
      <c r="H743" s="84" t="s">
        <v>566</v>
      </c>
      <c r="I743" s="84" t="s">
        <v>567</v>
      </c>
      <c r="J743" s="84" t="s">
        <v>448</v>
      </c>
      <c r="K743" s="84">
        <v>2392</v>
      </c>
      <c r="L743" s="84" t="s">
        <v>810</v>
      </c>
      <c r="M743" s="92">
        <v>43556</v>
      </c>
      <c r="O743" s="84" t="s">
        <v>569</v>
      </c>
      <c r="P743" s="84" t="s">
        <v>730</v>
      </c>
      <c r="Q743" s="84" t="s">
        <v>1526</v>
      </c>
      <c r="R743" s="84" t="s">
        <v>1527</v>
      </c>
      <c r="S743" s="84" t="s">
        <v>371</v>
      </c>
      <c r="T743" s="84">
        <v>18</v>
      </c>
      <c r="U743" s="90">
        <v>431633.79000000004</v>
      </c>
      <c r="V743" s="84">
        <v>47998.32</v>
      </c>
      <c r="W743" s="84">
        <v>383635.47000000003</v>
      </c>
      <c r="X743" s="91" t="s">
        <v>1525</v>
      </c>
      <c r="Y743" s="89">
        <f t="shared" si="55"/>
        <v>431633.79000000004</v>
      </c>
      <c r="Z743" s="84">
        <f t="shared" si="56"/>
        <v>2019</v>
      </c>
      <c r="AA743" s="92">
        <f t="shared" si="57"/>
        <v>43556</v>
      </c>
      <c r="AB743" s="89">
        <f t="shared" si="58"/>
        <v>431633.79000000004</v>
      </c>
      <c r="AC743" s="84" t="str">
        <f t="shared" si="59"/>
        <v>39204</v>
      </c>
    </row>
    <row r="744" spans="1:29" x14ac:dyDescent="0.15">
      <c r="A744" s="84" t="s">
        <v>1865</v>
      </c>
      <c r="B744" s="84">
        <v>114514361</v>
      </c>
      <c r="C744" s="84" t="s">
        <v>475</v>
      </c>
      <c r="D744" s="84" t="s">
        <v>476</v>
      </c>
      <c r="E744" s="84" t="s">
        <v>697</v>
      </c>
      <c r="F744" s="84" t="s">
        <v>1866</v>
      </c>
      <c r="G744" s="92">
        <v>42109</v>
      </c>
      <c r="H744" s="84" t="s">
        <v>478</v>
      </c>
      <c r="I744" s="84" t="s">
        <v>699</v>
      </c>
      <c r="J744" s="84" t="s">
        <v>480</v>
      </c>
      <c r="K744" s="84">
        <v>2392</v>
      </c>
      <c r="L744" s="84" t="s">
        <v>366</v>
      </c>
      <c r="M744" s="92">
        <v>42095</v>
      </c>
      <c r="N744" s="84" t="s">
        <v>1867</v>
      </c>
      <c r="O744" s="84" t="s">
        <v>701</v>
      </c>
      <c r="P744" s="84" t="s">
        <v>575</v>
      </c>
      <c r="Q744" s="84" t="s">
        <v>1868</v>
      </c>
      <c r="R744" s="84" t="s">
        <v>1869</v>
      </c>
      <c r="S744" s="84" t="s">
        <v>371</v>
      </c>
      <c r="T744" s="84">
        <v>1</v>
      </c>
      <c r="U744" s="97">
        <v>576414.01</v>
      </c>
      <c r="V744" s="84">
        <v>279066.32</v>
      </c>
      <c r="W744" s="84">
        <v>297347.69</v>
      </c>
      <c r="X744" s="91" t="s">
        <v>1865</v>
      </c>
      <c r="Y744" s="89">
        <f t="shared" si="55"/>
        <v>576414.01</v>
      </c>
      <c r="Z744" s="84">
        <f t="shared" si="56"/>
        <v>2015</v>
      </c>
      <c r="AA744" s="92">
        <f t="shared" si="57"/>
        <v>42095</v>
      </c>
      <c r="AB744" s="89">
        <f t="shared" si="58"/>
        <v>576414.01</v>
      </c>
      <c r="AC744" s="84" t="str">
        <f t="shared" si="59"/>
        <v>39205</v>
      </c>
    </row>
    <row r="745" spans="1:29" x14ac:dyDescent="0.15">
      <c r="U745" s="90">
        <v>32876003.310000025</v>
      </c>
    </row>
    <row r="748" spans="1:29" x14ac:dyDescent="0.15">
      <c r="U748" s="90">
        <v>32876003.310000025</v>
      </c>
    </row>
  </sheetData>
  <autoFilter ref="Y1:AA745" xr:uid="{15C74B41-08AD-4F73-B3B6-2F7614CF3886}"/>
  <sortState xmlns:xlrd2="http://schemas.microsoft.com/office/spreadsheetml/2017/richdata2" ref="A2:AA745">
    <sortCondition ref="Y2:Y745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66B9EA-483B-4012-B0E9-CD8BCDA3A6DB}">
  <ds:schemaRefs>
    <ds:schemaRef ds:uri="94791c15-4105-42df-b17e-66b53d20fde0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ce9d3abe-bc67-4c3a-8bb7-62a662d1f451"/>
    <ds:schemaRef ds:uri="94791C15-4105-42DF-B17E-66B53D20FDE0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31325A-A57E-4B83-B14B-3F08668B341D}"/>
</file>

<file path=customXml/itemProps3.xml><?xml version="1.0" encoding="utf-8"?>
<ds:datastoreItem xmlns:ds="http://schemas.openxmlformats.org/officeDocument/2006/customXml" ds:itemID="{0DA620F0-F18B-4A09-9DE6-2CA4D25707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IRR 123 with Retirement</vt:lpstr>
      <vt:lpstr>IRR 123 Orig</vt:lpstr>
      <vt:lpstr>LFE 15 YE 2023 Study Date</vt:lpstr>
      <vt:lpstr>LFE 15 YE 2024 Study Date</vt:lpstr>
      <vt:lpstr>Late Exhibit 15 Orig</vt:lpstr>
      <vt:lpstr>LF Exhibit 15 Correct + Salvage</vt:lpstr>
      <vt:lpstr>Late Exhibit 15 Corrected</vt:lpstr>
      <vt:lpstr>2023 2024 Retirements</vt:lpstr>
      <vt:lpstr>2022 Data from MFR I-4</vt:lpstr>
      <vt:lpstr>2024 ASR Support</vt:lpstr>
      <vt:lpstr>SCHG1-12 </vt:lpstr>
      <vt:lpstr>SCHG1-10</vt:lpstr>
      <vt:lpstr>SCHG1-27</vt:lpstr>
      <vt:lpstr>'IRR 123 Orig'!Print_Area</vt:lpstr>
      <vt:lpstr>'IRR 123 with Retirement'!Print_Area</vt:lpstr>
      <vt:lpstr>'Late Exhibit 15 Corrected'!Print_Area</vt:lpstr>
      <vt:lpstr>'Late Exhibit 15 Orig'!Print_Area</vt:lpstr>
      <vt:lpstr>'LF Exhibit 15 Correct + Salvage'!Print_Area</vt:lpstr>
      <vt:lpstr>'LFE 15 YE 2023 Study Date'!Print_Area</vt:lpstr>
      <vt:lpstr>'LFE 15 YE 2024 Study Date'!Print_Area</vt:lpstr>
      <vt:lpstr>'SCHG1-10'!Print_Area</vt:lpstr>
      <vt:lpstr>'SCHG1-10'!Print_Area_MI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Rudder, Kadijah</dc:creator>
  <cp:lastModifiedBy>Hillary, Sean P.</cp:lastModifiedBy>
  <cp:lastPrinted>2023-07-31T15:09:24Z</cp:lastPrinted>
  <dcterms:created xsi:type="dcterms:W3CDTF">2020-02-13T21:46:04Z</dcterms:created>
  <dcterms:modified xsi:type="dcterms:W3CDTF">2023-07-31T16:53:13Z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2022-12-14T14:22:46Z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9ecc1b4b-cdf9-4f5b-90aa-e8e7394d169c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