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8_{82B3819B-2E2E-41AD-8424-9FD2F7862E2D}" xr6:coauthVersionLast="47" xr6:coauthVersionMax="47" xr10:uidLastSave="{00000000-0000-0000-0000-000000000000}"/>
  <bookViews>
    <workbookView xWindow="28680" yWindow="-120" windowWidth="29040" windowHeight="15840" tabRatio="940" xr2:uid="{00000000-000D-0000-FFFF-FFFF00000000}"/>
  </bookViews>
  <sheets>
    <sheet name="18 Sum Accrual Adj" sheetId="14" r:id="rId1"/>
    <sheet name="19 Detail Rate Comp-2024" sheetId="9" r:id="rId2"/>
    <sheet name="20 Rate Devel-2024 (Book AD)" sheetId="11" r:id="rId3"/>
    <sheet name="21 Rate Devel-2024 (Theo AD)" sheetId="85" r:id="rId4"/>
    <sheet name="22 Comp Reserve-2024 (adjusted)" sheetId="82" r:id="rId5"/>
    <sheet name="23 Comp Reserve-2024 (unadjust)" sheetId="74" r:id="rId6"/>
    <sheet name="24 Rate Devel-2023 (BR,adjust)" sheetId="76" r:id="rId7"/>
    <sheet name="25 Rate Devel-2023 (TR,adjust) " sheetId="86" r:id="rId8"/>
    <sheet name="26 Rate Devel-2023 (unadjust)" sheetId="84" r:id="rId9"/>
    <sheet name="27 Comp Reserve-2023 (adjusted)" sheetId="83" r:id="rId10"/>
    <sheet name="28 Comp Reserve-2023 (unadjust)" sheetId="77" r:id="rId11"/>
    <sheet name="29 Acct. 376" sheetId="78" r:id="rId12"/>
    <sheet name="30 Acct. 376.02" sheetId="73" r:id="rId13"/>
    <sheet name="31 Acct. 379" sheetId="79" r:id="rId14"/>
    <sheet name="32 Acct. 380.02" sheetId="80" r:id="rId15"/>
    <sheet name="33 Acct. 382" sheetId="81" r:id="rId16"/>
  </sheets>
  <externalReferences>
    <externalReference r:id="rId17"/>
    <externalReference r:id="rId18"/>
    <externalReference r:id="rId19"/>
    <externalReference r:id="rId20"/>
  </externalReferences>
  <definedNames>
    <definedName name="_Key1" localSheetId="8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Order1" hidden="1">255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hidden="1">#REF!</definedName>
    <definedName name="AccountTitles" localSheetId="11">'[1]General Info'!$A$3:$B$81</definedName>
    <definedName name="AccountTitles" localSheetId="12">'[1]General Info'!$A$3:$B$81</definedName>
    <definedName name="AccountTitles" localSheetId="13">'[1]General Info'!$A$3:$B$81</definedName>
    <definedName name="AccountTitles" localSheetId="14">'[1]General Info'!$A$3:$B$81</definedName>
    <definedName name="AccountTitles" localSheetId="15">'[1]General Info'!$A$3:$B$81</definedName>
    <definedName name="AccountTitles">'[1]General Info'!$A$3:$B$81</definedName>
    <definedName name="Deprate" localSheetId="11">[1]Deprate!$A$1:$S$155</definedName>
    <definedName name="Deprate" localSheetId="12">[1]Deprate!$A$1:$S$155</definedName>
    <definedName name="Deprate" localSheetId="13">[1]Deprate!$A$1:$S$155</definedName>
    <definedName name="Deprate" localSheetId="14">[1]Deprate!$A$1:$S$155</definedName>
    <definedName name="Deprate" localSheetId="15">[1]Deprate!$A$1:$S$155</definedName>
    <definedName name="Deprate">[1]Deprate!$A$1:$S$155</definedName>
    <definedName name="Deprate2004" localSheetId="11">'[1]Deprate 2004'!$A$1:$S$139</definedName>
    <definedName name="Deprate2004" localSheetId="12">'[1]Deprate 2004'!$A$1:$S$139</definedName>
    <definedName name="Deprate2004" localSheetId="13">'[1]Deprate 2004'!$A$1:$S$139</definedName>
    <definedName name="Deprate2004" localSheetId="14">'[1]Deprate 2004'!$A$1:$S$139</definedName>
    <definedName name="Deprate2004" localSheetId="15">'[1]Deprate 2004'!$A$1:$S$139</definedName>
    <definedName name="Deprate2004">'[1]Deprate 2004'!$A$1:$S$139</definedName>
    <definedName name="Deprate2009Order" localSheetId="8">#REF!</definedName>
    <definedName name="Deprate2009Order" localSheetId="11">#REF!</definedName>
    <definedName name="Deprate2009Order" localSheetId="12">#REF!</definedName>
    <definedName name="Deprate2009Order" localSheetId="13">#REF!</definedName>
    <definedName name="Deprate2009Order" localSheetId="14">#REF!</definedName>
    <definedName name="Deprate2009Order" localSheetId="15">#REF!</definedName>
    <definedName name="Deprate2009Order">#REF!</definedName>
    <definedName name="Deprate2009Order_Common" localSheetId="11">#REF!</definedName>
    <definedName name="Deprate2009Order_Common" localSheetId="12">#REF!</definedName>
    <definedName name="Deprate2009Order_Common" localSheetId="13">#REF!</definedName>
    <definedName name="Deprate2009Order_Common" localSheetId="14">#REF!</definedName>
    <definedName name="Deprate2009Order_Common" localSheetId="15">#REF!</definedName>
    <definedName name="Deprate2009Order_Common">#REF!</definedName>
    <definedName name="DeprateCommon" localSheetId="11">'[2]Deprate - Common'!$A$1:$S$13</definedName>
    <definedName name="DeprateCommon" localSheetId="12">'[2]Deprate - Common'!$A$1:$S$13</definedName>
    <definedName name="DeprateCommon" localSheetId="13">'[2]Deprate - Common'!$A$1:$S$13</definedName>
    <definedName name="DeprateCommon" localSheetId="14">'[2]Deprate - Common'!$A$1:$S$13</definedName>
    <definedName name="DeprateCommon" localSheetId="15">'[2]Deprate - Common'!$A$1:$S$13</definedName>
    <definedName name="DeprateCommon">'[2]Deprate - Common'!$A$1:$S$13</definedName>
    <definedName name="ExistingRates" localSheetId="11">'[1]Existing Rates'!$B$1:$P$260</definedName>
    <definedName name="ExistingRates" localSheetId="12">'[1]Existing Rates'!$B$1:$P$260</definedName>
    <definedName name="ExistingRates" localSheetId="13">'[1]Existing Rates'!$B$1:$P$260</definedName>
    <definedName name="ExistingRates" localSheetId="14">'[1]Existing Rates'!$B$1:$P$260</definedName>
    <definedName name="ExistingRates" localSheetId="15">'[1]Existing Rates'!$B$1:$P$260</definedName>
    <definedName name="ExistingRates">'[1]Existing Rates'!$B$1:$P$260</definedName>
    <definedName name="H_3">'[3]Index:H Adj'!$B$3:$B$46</definedName>
    <definedName name="OtherProductionGroups" localSheetId="11">'[1]General Info'!$G$21:$H$40</definedName>
    <definedName name="OtherProductionGroups" localSheetId="12">'[1]General Info'!$G$21:$H$40</definedName>
    <definedName name="OtherProductionGroups" localSheetId="13">'[1]General Info'!$G$21:$H$40</definedName>
    <definedName name="OtherProductionGroups" localSheetId="14">'[1]General Info'!$G$21:$H$40</definedName>
    <definedName name="OtherProductionGroups" localSheetId="15">'[1]General Info'!$G$21:$H$40</definedName>
    <definedName name="OtherProductionGroups">'[1]General Info'!$G$21:$H$40</definedName>
    <definedName name="_xlnm.Print_Area" localSheetId="0">'18 Sum Accrual Adj'!$A$1:$P$27</definedName>
    <definedName name="_xlnm.Print_Area" localSheetId="11">'29 Acct. 376'!$A$1:$M$63</definedName>
    <definedName name="_xlnm.Print_Area" localSheetId="12">'30 Acct. 376.02'!$A$1:$M$63</definedName>
    <definedName name="_xlnm.Print_Area" localSheetId="13">'31 Acct. 379'!$A$1:$M$63</definedName>
    <definedName name="_xlnm.Print_Area" localSheetId="14">'32 Acct. 380.02'!$A$1:$M$63</definedName>
    <definedName name="_xlnm.Print_Area" localSheetId="15">'33 Acct. 382'!$A$1:$M$63</definedName>
    <definedName name="_xlnm.Print_Titles" localSheetId="1">'19 Detail Rate Comp-2024'!$1:$9</definedName>
    <definedName name="_xlnm.Print_Titles" localSheetId="2">'20 Rate Devel-2024 (Book AD)'!$1:$8</definedName>
    <definedName name="_xlnm.Print_Titles" localSheetId="3">'21 Rate Devel-2024 (Theo AD)'!$1:$8</definedName>
    <definedName name="_xlnm.Print_Titles" localSheetId="4">'22 Comp Reserve-2024 (adjusted)'!$1:$8</definedName>
    <definedName name="_xlnm.Print_Titles" localSheetId="5">'23 Comp Reserve-2024 (unadjust)'!$1:$8</definedName>
    <definedName name="_xlnm.Print_Titles" localSheetId="6">'24 Rate Devel-2023 (BR,adjust)'!$1:$8</definedName>
    <definedName name="_xlnm.Print_Titles" localSheetId="7">'25 Rate Devel-2023 (TR,adjust) '!$1:$8</definedName>
    <definedName name="_xlnm.Print_Titles" localSheetId="8">'26 Rate Devel-2023 (unadjust)'!$1:$8</definedName>
    <definedName name="_xlnm.Print_Titles" localSheetId="9">'27 Comp Reserve-2023 (adjusted)'!$1:$8</definedName>
    <definedName name="_xlnm.Print_Titles" localSheetId="10">'28 Comp Reserve-2023 (unadjust)'!$1:$8</definedName>
    <definedName name="_xlnm.Print_Titles" localSheetId="11">'29 Acct. 376'!$1:$7</definedName>
    <definedName name="_xlnm.Print_Titles" localSheetId="12">'30 Acct. 376.02'!$1:$7</definedName>
    <definedName name="_xlnm.Print_Titles" localSheetId="13">'31 Acct. 379'!$1:$7</definedName>
    <definedName name="_xlnm.Print_Titles" localSheetId="14">'32 Acct. 380.02'!$1:$7</definedName>
    <definedName name="_xlnm.Print_Titles" localSheetId="15">'33 Acct. 382'!$1:$7</definedName>
    <definedName name="ReserveCommon" localSheetId="8">#REF!</definedName>
    <definedName name="ReserveCommon" localSheetId="11">#REF!</definedName>
    <definedName name="ReserveCommon" localSheetId="12">#REF!</definedName>
    <definedName name="ReserveCommon" localSheetId="13">#REF!</definedName>
    <definedName name="ReserveCommon" localSheetId="14">#REF!</definedName>
    <definedName name="ReserveCommon" localSheetId="15">#REF!</definedName>
    <definedName name="ReserveCommon">#REF!</definedName>
    <definedName name="ReserveControls" localSheetId="11">[4]Reserve!$A$5:$G$46</definedName>
    <definedName name="ReserveControls" localSheetId="12">[4]Reserve!$A$5:$G$46</definedName>
    <definedName name="ReserveControls" localSheetId="13">[4]Reserve!$A$5:$G$46</definedName>
    <definedName name="ReserveControls" localSheetId="14">[4]Reserve!$A$5:$G$46</definedName>
    <definedName name="ReserveControls" localSheetId="15">[4]Reserve!$A$5:$G$46</definedName>
    <definedName name="ReserveControls">[4]Reserve!$A$5:$G$46</definedName>
    <definedName name="ScheduleLookup" localSheetId="8">#REF!</definedName>
    <definedName name="ScheduleLookup" localSheetId="11">#REF!</definedName>
    <definedName name="ScheduleLookup" localSheetId="12">#REF!</definedName>
    <definedName name="ScheduleLookup" localSheetId="13">#REF!</definedName>
    <definedName name="ScheduleLookup" localSheetId="14">#REF!</definedName>
    <definedName name="ScheduleLookup" localSheetId="15">#REF!</definedName>
    <definedName name="ScheduleLookup">#REF!</definedName>
    <definedName name="SteamGroups" localSheetId="11">'[1]General Info'!$G$4:$H$12</definedName>
    <definedName name="SteamGroups" localSheetId="12">'[1]General Info'!$G$4:$H$12</definedName>
    <definedName name="SteamGroups" localSheetId="13">'[1]General Info'!$G$4:$H$12</definedName>
    <definedName name="SteamGroups" localSheetId="14">'[1]General Info'!$G$4:$H$12</definedName>
    <definedName name="SteamGroups" localSheetId="15">'[1]General Info'!$G$4:$H$12</definedName>
    <definedName name="SteamGroups">'[1]General Info'!$G$4:$H$12</definedName>
    <definedName name="TempLookup" localSheetId="8">#REF!</definedName>
    <definedName name="TempLookup" localSheetId="11">#REF!</definedName>
    <definedName name="TempLookup" localSheetId="12">#REF!</definedName>
    <definedName name="TempLookup" localSheetId="13">#REF!</definedName>
    <definedName name="TempLookup" localSheetId="14">#REF!</definedName>
    <definedName name="TempLookup" localSheetId="15">#REF!</definedName>
    <definedName name="TempLookup">#REF!</definedName>
    <definedName name="TP_Footer_User" hidden="1">"Will Kane"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DLC." localSheetId="8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1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2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3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4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15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86" l="1"/>
  <c r="M63" i="86"/>
  <c r="Q63" i="86" s="1"/>
  <c r="V63" i="86" s="1"/>
  <c r="X63" i="86" s="1"/>
  <c r="M61" i="86"/>
  <c r="M65" i="86" s="1"/>
  <c r="K65" i="86" s="1"/>
  <c r="O56" i="86"/>
  <c r="E56" i="86"/>
  <c r="M54" i="86"/>
  <c r="Q54" i="86" s="1"/>
  <c r="V54" i="86" s="1"/>
  <c r="X54" i="86" s="1"/>
  <c r="M53" i="86"/>
  <c r="Q53" i="86" s="1"/>
  <c r="V53" i="86" s="1"/>
  <c r="X53" i="86" s="1"/>
  <c r="M52" i="86"/>
  <c r="Q52" i="86" s="1"/>
  <c r="V52" i="86" s="1"/>
  <c r="X52" i="86" s="1"/>
  <c r="M51" i="86"/>
  <c r="Q51" i="86" s="1"/>
  <c r="V51" i="86" s="1"/>
  <c r="X51" i="86" s="1"/>
  <c r="M50" i="86"/>
  <c r="Q50" i="86" s="1"/>
  <c r="V50" i="86" s="1"/>
  <c r="X50" i="86" s="1"/>
  <c r="M49" i="86"/>
  <c r="Q49" i="86" s="1"/>
  <c r="V49" i="86" s="1"/>
  <c r="X49" i="86" s="1"/>
  <c r="M48" i="86"/>
  <c r="Q48" i="86" s="1"/>
  <c r="V48" i="86" s="1"/>
  <c r="X48" i="86" s="1"/>
  <c r="M47" i="86"/>
  <c r="Q47" i="86" s="1"/>
  <c r="V47" i="86" s="1"/>
  <c r="X47" i="86" s="1"/>
  <c r="M46" i="86"/>
  <c r="Q46" i="86" s="1"/>
  <c r="V46" i="86" s="1"/>
  <c r="X46" i="86" s="1"/>
  <c r="M45" i="86"/>
  <c r="Q45" i="86" s="1"/>
  <c r="V45" i="86" s="1"/>
  <c r="X45" i="86" s="1"/>
  <c r="M44" i="86"/>
  <c r="Q44" i="86" s="1"/>
  <c r="V44" i="86" s="1"/>
  <c r="X44" i="86" s="1"/>
  <c r="M43" i="86"/>
  <c r="Q43" i="86" s="1"/>
  <c r="V43" i="86" s="1"/>
  <c r="X43" i="86" s="1"/>
  <c r="M42" i="86"/>
  <c r="Q42" i="86" s="1"/>
  <c r="V42" i="86" s="1"/>
  <c r="X42" i="86" s="1"/>
  <c r="M41" i="86"/>
  <c r="O36" i="86"/>
  <c r="E36" i="86"/>
  <c r="M34" i="86"/>
  <c r="Q34" i="86" s="1"/>
  <c r="V34" i="86" s="1"/>
  <c r="X34" i="86" s="1"/>
  <c r="M33" i="86"/>
  <c r="Q33" i="86" s="1"/>
  <c r="V33" i="86" s="1"/>
  <c r="X33" i="86" s="1"/>
  <c r="M32" i="86"/>
  <c r="Q32" i="86" s="1"/>
  <c r="V32" i="86" s="1"/>
  <c r="X32" i="86" s="1"/>
  <c r="M31" i="86"/>
  <c r="Q31" i="86" s="1"/>
  <c r="V31" i="86" s="1"/>
  <c r="X31" i="86" s="1"/>
  <c r="M30" i="86"/>
  <c r="Q30" i="86" s="1"/>
  <c r="V30" i="86" s="1"/>
  <c r="X30" i="86" s="1"/>
  <c r="M29" i="86"/>
  <c r="Q29" i="86" s="1"/>
  <c r="V29" i="86" s="1"/>
  <c r="X29" i="86" s="1"/>
  <c r="M28" i="86"/>
  <c r="Q28" i="86" s="1"/>
  <c r="V28" i="86" s="1"/>
  <c r="X28" i="86" s="1"/>
  <c r="M27" i="86"/>
  <c r="Q27" i="86" s="1"/>
  <c r="V27" i="86" s="1"/>
  <c r="X27" i="86" s="1"/>
  <c r="M26" i="86"/>
  <c r="Q26" i="86" s="1"/>
  <c r="V26" i="86" s="1"/>
  <c r="X26" i="86" s="1"/>
  <c r="M25" i="86"/>
  <c r="Q25" i="86" s="1"/>
  <c r="V25" i="86" s="1"/>
  <c r="X25" i="86" s="1"/>
  <c r="M24" i="86"/>
  <c r="Q24" i="86" s="1"/>
  <c r="V24" i="86" s="1"/>
  <c r="X24" i="86" s="1"/>
  <c r="M23" i="86"/>
  <c r="Q23" i="86" s="1"/>
  <c r="V23" i="86" s="1"/>
  <c r="X23" i="86" s="1"/>
  <c r="M22" i="86"/>
  <c r="Q22" i="86" s="1"/>
  <c r="V22" i="86" s="1"/>
  <c r="X22" i="86" s="1"/>
  <c r="M21" i="86"/>
  <c r="Q21" i="86" s="1"/>
  <c r="V21" i="86" s="1"/>
  <c r="X21" i="86" s="1"/>
  <c r="M20" i="86"/>
  <c r="Q20" i="86" s="1"/>
  <c r="O15" i="86"/>
  <c r="E15" i="86"/>
  <c r="M13" i="86"/>
  <c r="Q13" i="86" s="1"/>
  <c r="V13" i="86" s="1"/>
  <c r="M12" i="86"/>
  <c r="Q12" i="86" s="1"/>
  <c r="E65" i="85"/>
  <c r="M63" i="85"/>
  <c r="Q63" i="85" s="1"/>
  <c r="V63" i="85" s="1"/>
  <c r="X63" i="85" s="1"/>
  <c r="M62" i="85"/>
  <c r="M65" i="85" s="1"/>
  <c r="K65" i="85" s="1"/>
  <c r="Q61" i="85"/>
  <c r="V61" i="85" s="1"/>
  <c r="M61" i="85"/>
  <c r="O56" i="85"/>
  <c r="E56" i="85"/>
  <c r="M54" i="85"/>
  <c r="Q54" i="85" s="1"/>
  <c r="V54" i="85" s="1"/>
  <c r="X54" i="85" s="1"/>
  <c r="M53" i="85"/>
  <c r="Q53" i="85" s="1"/>
  <c r="M52" i="85"/>
  <c r="Q52" i="85" s="1"/>
  <c r="V52" i="85" s="1"/>
  <c r="X52" i="85" s="1"/>
  <c r="M51" i="85"/>
  <c r="Q51" i="85" s="1"/>
  <c r="V51" i="85" s="1"/>
  <c r="X51" i="85" s="1"/>
  <c r="M50" i="85"/>
  <c r="Q50" i="85" s="1"/>
  <c r="V50" i="85" s="1"/>
  <c r="X50" i="85" s="1"/>
  <c r="M49" i="85"/>
  <c r="Q49" i="85" s="1"/>
  <c r="V49" i="85" s="1"/>
  <c r="X49" i="85" s="1"/>
  <c r="M48" i="85"/>
  <c r="Q48" i="85" s="1"/>
  <c r="V48" i="85" s="1"/>
  <c r="X48" i="85" s="1"/>
  <c r="M47" i="85"/>
  <c r="Q47" i="85" s="1"/>
  <c r="V47" i="85" s="1"/>
  <c r="X47" i="85" s="1"/>
  <c r="M46" i="85"/>
  <c r="Q46" i="85" s="1"/>
  <c r="V46" i="85" s="1"/>
  <c r="X46" i="85" s="1"/>
  <c r="M45" i="85"/>
  <c r="Q45" i="85" s="1"/>
  <c r="V45" i="85" s="1"/>
  <c r="X45" i="85" s="1"/>
  <c r="M44" i="85"/>
  <c r="Q44" i="85" s="1"/>
  <c r="V44" i="85" s="1"/>
  <c r="X44" i="85" s="1"/>
  <c r="M43" i="85"/>
  <c r="Q43" i="85" s="1"/>
  <c r="V43" i="85" s="1"/>
  <c r="X43" i="85" s="1"/>
  <c r="M42" i="85"/>
  <c r="Q42" i="85" s="1"/>
  <c r="V42" i="85" s="1"/>
  <c r="X42" i="85" s="1"/>
  <c r="M41" i="85"/>
  <c r="Q41" i="85" s="1"/>
  <c r="O36" i="85"/>
  <c r="E36" i="85"/>
  <c r="M34" i="85"/>
  <c r="Q34" i="85" s="1"/>
  <c r="V34" i="85" s="1"/>
  <c r="X34" i="85" s="1"/>
  <c r="M33" i="85"/>
  <c r="Q33" i="85" s="1"/>
  <c r="V33" i="85" s="1"/>
  <c r="X33" i="85" s="1"/>
  <c r="M32" i="85"/>
  <c r="Q32" i="85" s="1"/>
  <c r="V32" i="85" s="1"/>
  <c r="X32" i="85" s="1"/>
  <c r="M31" i="85"/>
  <c r="Q31" i="85" s="1"/>
  <c r="V31" i="85" s="1"/>
  <c r="X31" i="85" s="1"/>
  <c r="M30" i="85"/>
  <c r="Q30" i="85" s="1"/>
  <c r="V30" i="85" s="1"/>
  <c r="X30" i="85" s="1"/>
  <c r="M29" i="85"/>
  <c r="Q29" i="85" s="1"/>
  <c r="V29" i="85" s="1"/>
  <c r="X29" i="85" s="1"/>
  <c r="M28" i="85"/>
  <c r="Q28" i="85" s="1"/>
  <c r="V28" i="85" s="1"/>
  <c r="X28" i="85" s="1"/>
  <c r="M27" i="85"/>
  <c r="Q27" i="85" s="1"/>
  <c r="V27" i="85" s="1"/>
  <c r="X27" i="85" s="1"/>
  <c r="M26" i="85"/>
  <c r="Q26" i="85" s="1"/>
  <c r="V26" i="85" s="1"/>
  <c r="X26" i="85" s="1"/>
  <c r="M25" i="85"/>
  <c r="Q25" i="85" s="1"/>
  <c r="V25" i="85" s="1"/>
  <c r="X25" i="85" s="1"/>
  <c r="M24" i="85"/>
  <c r="Q24" i="85" s="1"/>
  <c r="V24" i="85" s="1"/>
  <c r="X24" i="85" s="1"/>
  <c r="M23" i="85"/>
  <c r="Q23" i="85" s="1"/>
  <c r="V23" i="85" s="1"/>
  <c r="X23" i="85" s="1"/>
  <c r="M22" i="85"/>
  <c r="Q22" i="85" s="1"/>
  <c r="V22" i="85" s="1"/>
  <c r="X22" i="85" s="1"/>
  <c r="M21" i="85"/>
  <c r="M36" i="85" s="1"/>
  <c r="K36" i="85" s="1"/>
  <c r="M20" i="85"/>
  <c r="Q20" i="85" s="1"/>
  <c r="O15" i="85"/>
  <c r="E15" i="85"/>
  <c r="E67" i="85" s="1"/>
  <c r="M13" i="85"/>
  <c r="Q13" i="85" s="1"/>
  <c r="Q12" i="85"/>
  <c r="M12" i="85"/>
  <c r="M15" i="85" s="1"/>
  <c r="E67" i="86" l="1"/>
  <c r="M56" i="86"/>
  <c r="K56" i="86" s="1"/>
  <c r="O67" i="86"/>
  <c r="Q15" i="86"/>
  <c r="X13" i="86"/>
  <c r="V15" i="86"/>
  <c r="Q36" i="86"/>
  <c r="V20" i="86"/>
  <c r="Q41" i="86"/>
  <c r="Q61" i="86"/>
  <c r="M36" i="86"/>
  <c r="K36" i="86" s="1"/>
  <c r="M15" i="86"/>
  <c r="O67" i="85"/>
  <c r="V20" i="85"/>
  <c r="Q56" i="85"/>
  <c r="V41" i="85"/>
  <c r="K15" i="85"/>
  <c r="M67" i="85"/>
  <c r="K67" i="85" s="1"/>
  <c r="V65" i="85"/>
  <c r="X65" i="85" s="1"/>
  <c r="V13" i="85"/>
  <c r="Q15" i="85"/>
  <c r="X61" i="85"/>
  <c r="Q21" i="85"/>
  <c r="V21" i="85" s="1"/>
  <c r="X21" i="85" s="1"/>
  <c r="Q62" i="85"/>
  <c r="Q65" i="85" s="1"/>
  <c r="S65" i="85" s="1"/>
  <c r="M56" i="85"/>
  <c r="K56" i="85" s="1"/>
  <c r="Z35" i="14"/>
  <c r="AE35" i="14" s="1"/>
  <c r="X35" i="14"/>
  <c r="AC35" i="14" s="1"/>
  <c r="Z34" i="14"/>
  <c r="AE34" i="14" s="1"/>
  <c r="X34" i="14"/>
  <c r="AC34" i="14" s="1"/>
  <c r="Z33" i="14"/>
  <c r="AE33" i="14" s="1"/>
  <c r="X33" i="14"/>
  <c r="AC33" i="14" s="1"/>
  <c r="O65" i="84"/>
  <c r="E65" i="84"/>
  <c r="M63" i="84"/>
  <c r="Q63" i="84" s="1"/>
  <c r="V63" i="84" s="1"/>
  <c r="X63" i="84" s="1"/>
  <c r="M61" i="84"/>
  <c r="M65" i="84" s="1"/>
  <c r="K65" i="84" s="1"/>
  <c r="O56" i="84"/>
  <c r="E56" i="84"/>
  <c r="M54" i="84"/>
  <c r="Q54" i="84" s="1"/>
  <c r="V54" i="84" s="1"/>
  <c r="X54" i="84" s="1"/>
  <c r="M53" i="84"/>
  <c r="Q53" i="84" s="1"/>
  <c r="V53" i="84" s="1"/>
  <c r="X53" i="84" s="1"/>
  <c r="M52" i="84"/>
  <c r="Q52" i="84" s="1"/>
  <c r="V52" i="84" s="1"/>
  <c r="X52" i="84" s="1"/>
  <c r="M51" i="84"/>
  <c r="Q51" i="84" s="1"/>
  <c r="V51" i="84" s="1"/>
  <c r="X51" i="84" s="1"/>
  <c r="M50" i="84"/>
  <c r="Q50" i="84" s="1"/>
  <c r="V50" i="84" s="1"/>
  <c r="X50" i="84" s="1"/>
  <c r="M49" i="84"/>
  <c r="Q49" i="84" s="1"/>
  <c r="V49" i="84" s="1"/>
  <c r="X49" i="84" s="1"/>
  <c r="M48" i="84"/>
  <c r="Q48" i="84" s="1"/>
  <c r="V48" i="84" s="1"/>
  <c r="X48" i="84" s="1"/>
  <c r="M47" i="84"/>
  <c r="Q47" i="84" s="1"/>
  <c r="V47" i="84" s="1"/>
  <c r="X47" i="84" s="1"/>
  <c r="Q46" i="84"/>
  <c r="V46" i="84" s="1"/>
  <c r="X46" i="84" s="1"/>
  <c r="M46" i="84"/>
  <c r="M45" i="84"/>
  <c r="Q45" i="84" s="1"/>
  <c r="V45" i="84" s="1"/>
  <c r="X45" i="84" s="1"/>
  <c r="M44" i="84"/>
  <c r="Q44" i="84" s="1"/>
  <c r="V44" i="84" s="1"/>
  <c r="X44" i="84" s="1"/>
  <c r="Q43" i="84"/>
  <c r="V43" i="84" s="1"/>
  <c r="X43" i="84" s="1"/>
  <c r="M43" i="84"/>
  <c r="Q42" i="84"/>
  <c r="V42" i="84" s="1"/>
  <c r="X42" i="84" s="1"/>
  <c r="M42" i="84"/>
  <c r="M41" i="84"/>
  <c r="O36" i="84"/>
  <c r="E36" i="84"/>
  <c r="M34" i="84"/>
  <c r="Q34" i="84" s="1"/>
  <c r="V34" i="84" s="1"/>
  <c r="X34" i="84" s="1"/>
  <c r="M33" i="84"/>
  <c r="Q33" i="84" s="1"/>
  <c r="V33" i="84" s="1"/>
  <c r="X33" i="84" s="1"/>
  <c r="M32" i="84"/>
  <c r="Q32" i="84" s="1"/>
  <c r="V32" i="84" s="1"/>
  <c r="X32" i="84" s="1"/>
  <c r="M31" i="84"/>
  <c r="Q31" i="84" s="1"/>
  <c r="V31" i="84" s="1"/>
  <c r="X31" i="84" s="1"/>
  <c r="Q30" i="84"/>
  <c r="V30" i="84" s="1"/>
  <c r="X30" i="84" s="1"/>
  <c r="M30" i="84"/>
  <c r="M29" i="84"/>
  <c r="Q29" i="84" s="1"/>
  <c r="V29" i="84" s="1"/>
  <c r="X29" i="84" s="1"/>
  <c r="M28" i="84"/>
  <c r="Q28" i="84" s="1"/>
  <c r="V28" i="84" s="1"/>
  <c r="X28" i="84" s="1"/>
  <c r="Q27" i="84"/>
  <c r="V27" i="84" s="1"/>
  <c r="X27" i="84" s="1"/>
  <c r="M27" i="84"/>
  <c r="Q26" i="84"/>
  <c r="V26" i="84" s="1"/>
  <c r="X26" i="84" s="1"/>
  <c r="M26" i="84"/>
  <c r="M25" i="84"/>
  <c r="Q25" i="84" s="1"/>
  <c r="V25" i="84" s="1"/>
  <c r="X25" i="84" s="1"/>
  <c r="M24" i="84"/>
  <c r="Q24" i="84" s="1"/>
  <c r="V24" i="84" s="1"/>
  <c r="X24" i="84" s="1"/>
  <c r="Q23" i="84"/>
  <c r="V23" i="84" s="1"/>
  <c r="X23" i="84" s="1"/>
  <c r="M23" i="84"/>
  <c r="M22" i="84"/>
  <c r="Q22" i="84" s="1"/>
  <c r="V22" i="84" s="1"/>
  <c r="X22" i="84" s="1"/>
  <c r="M21" i="84"/>
  <c r="Q21" i="84" s="1"/>
  <c r="V21" i="84" s="1"/>
  <c r="X21" i="84" s="1"/>
  <c r="M20" i="84"/>
  <c r="O15" i="84"/>
  <c r="E15" i="84"/>
  <c r="M13" i="84"/>
  <c r="Q13" i="84" s="1"/>
  <c r="V13" i="84" s="1"/>
  <c r="M12" i="84"/>
  <c r="Q12" i="84" s="1"/>
  <c r="Q15" i="84" s="1"/>
  <c r="Q65" i="86" l="1"/>
  <c r="V61" i="86"/>
  <c r="Q56" i="86"/>
  <c r="V41" i="86"/>
  <c r="X20" i="86"/>
  <c r="V36" i="86"/>
  <c r="X36" i="86" s="1"/>
  <c r="X15" i="86"/>
  <c r="K15" i="86"/>
  <c r="M67" i="86"/>
  <c r="K67" i="86" s="1"/>
  <c r="S15" i="86"/>
  <c r="X41" i="85"/>
  <c r="V56" i="85"/>
  <c r="X56" i="85" s="1"/>
  <c r="Q36" i="85"/>
  <c r="V15" i="85"/>
  <c r="X13" i="85"/>
  <c r="X20" i="85"/>
  <c r="V36" i="85"/>
  <c r="X36" i="85" s="1"/>
  <c r="E67" i="84"/>
  <c r="O67" i="84"/>
  <c r="M36" i="84"/>
  <c r="K36" i="84" s="1"/>
  <c r="M56" i="84"/>
  <c r="K56" i="84" s="1"/>
  <c r="X13" i="84"/>
  <c r="V15" i="84"/>
  <c r="S15" i="84" s="1"/>
  <c r="M15" i="84"/>
  <c r="Q20" i="84"/>
  <c r="Q41" i="84"/>
  <c r="Q61" i="84"/>
  <c r="S36" i="86" l="1"/>
  <c r="V56" i="86"/>
  <c r="X41" i="86"/>
  <c r="S56" i="86"/>
  <c r="Q67" i="86"/>
  <c r="V65" i="86"/>
  <c r="X65" i="86" s="1"/>
  <c r="X61" i="86"/>
  <c r="S56" i="85"/>
  <c r="S36" i="85"/>
  <c r="V67" i="85"/>
  <c r="X67" i="85" s="1"/>
  <c r="X15" i="85"/>
  <c r="S15" i="85"/>
  <c r="Q67" i="85"/>
  <c r="V61" i="84"/>
  <c r="Q65" i="84"/>
  <c r="V41" i="84"/>
  <c r="Q56" i="84"/>
  <c r="X15" i="84"/>
  <c r="V20" i="84"/>
  <c r="Q36" i="84"/>
  <c r="K15" i="84"/>
  <c r="M67" i="84"/>
  <c r="K67" i="84" s="1"/>
  <c r="S65" i="86" l="1"/>
  <c r="X56" i="86"/>
  <c r="V67" i="86"/>
  <c r="X67" i="86" s="1"/>
  <c r="S67" i="85"/>
  <c r="V56" i="84"/>
  <c r="X56" i="84" s="1"/>
  <c r="X41" i="84"/>
  <c r="S56" i="84"/>
  <c r="Q67" i="84"/>
  <c r="X20" i="84"/>
  <c r="V36" i="84"/>
  <c r="V65" i="84"/>
  <c r="X61" i="84"/>
  <c r="S67" i="86" l="1"/>
  <c r="X65" i="84"/>
  <c r="X36" i="14" s="1"/>
  <c r="AC36" i="14" s="1"/>
  <c r="Z36" i="14"/>
  <c r="AE36" i="14" s="1"/>
  <c r="S65" i="84"/>
  <c r="X36" i="84"/>
  <c r="V67" i="84"/>
  <c r="S67" i="84" s="1"/>
  <c r="S36" i="84"/>
  <c r="X67" i="84" l="1"/>
  <c r="X38" i="14" s="1"/>
  <c r="AC38" i="14" s="1"/>
  <c r="Z38" i="14"/>
  <c r="AE38" i="14" s="1"/>
  <c r="AE22" i="14"/>
  <c r="AE23" i="14"/>
  <c r="AE24" i="14"/>
  <c r="AE26" i="14"/>
  <c r="AE21" i="14"/>
  <c r="AC26" i="14"/>
  <c r="AC22" i="14"/>
  <c r="AC23" i="14"/>
  <c r="AC24" i="14"/>
  <c r="AC21" i="14"/>
  <c r="I65" i="83" l="1"/>
  <c r="G65" i="83"/>
  <c r="L65" i="83" s="1"/>
  <c r="E65" i="83"/>
  <c r="L63" i="83"/>
  <c r="L61" i="83"/>
  <c r="I56" i="83"/>
  <c r="G56" i="83"/>
  <c r="L56" i="83" s="1"/>
  <c r="E56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I36" i="83"/>
  <c r="G36" i="83"/>
  <c r="E36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I15" i="83"/>
  <c r="G15" i="83"/>
  <c r="L15" i="83" s="1"/>
  <c r="E15" i="83"/>
  <c r="L13" i="83"/>
  <c r="L12" i="83"/>
  <c r="E67" i="83" l="1"/>
  <c r="I67" i="83"/>
  <c r="L36" i="83"/>
  <c r="G67" i="83"/>
  <c r="G65" i="82"/>
  <c r="L65" i="82" s="1"/>
  <c r="E65" i="82"/>
  <c r="L63" i="82"/>
  <c r="L61" i="82"/>
  <c r="I56" i="82"/>
  <c r="G56" i="82"/>
  <c r="L56" i="82" s="1"/>
  <c r="E56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I36" i="82"/>
  <c r="G36" i="82"/>
  <c r="E36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I15" i="82"/>
  <c r="L15" i="82" s="1"/>
  <c r="G15" i="82"/>
  <c r="E15" i="82"/>
  <c r="L13" i="82"/>
  <c r="L12" i="82"/>
  <c r="E67" i="82" l="1"/>
  <c r="G67" i="82"/>
  <c r="L67" i="83"/>
  <c r="L69" i="83" s="1"/>
  <c r="L36" i="82"/>
  <c r="I67" i="82"/>
  <c r="L67" i="82" s="1"/>
  <c r="L69" i="82" s="1"/>
  <c r="M46" i="81"/>
  <c r="K46" i="81"/>
  <c r="M45" i="81"/>
  <c r="K45" i="81"/>
  <c r="M44" i="81"/>
  <c r="K44" i="81"/>
  <c r="M43" i="81"/>
  <c r="K43" i="81"/>
  <c r="M42" i="81"/>
  <c r="K42" i="81"/>
  <c r="M41" i="81"/>
  <c r="K41" i="81"/>
  <c r="M40" i="81"/>
  <c r="K40" i="81"/>
  <c r="M39" i="81"/>
  <c r="K39" i="81"/>
  <c r="M38" i="81"/>
  <c r="K38" i="81"/>
  <c r="M37" i="81"/>
  <c r="K37" i="81"/>
  <c r="M36" i="81"/>
  <c r="K36" i="81"/>
  <c r="M35" i="81"/>
  <c r="K35" i="81"/>
  <c r="M34" i="81"/>
  <c r="K34" i="81"/>
  <c r="M33" i="81"/>
  <c r="K33" i="81"/>
  <c r="M32" i="81"/>
  <c r="K32" i="81"/>
  <c r="M31" i="81"/>
  <c r="K31" i="81"/>
  <c r="M30" i="81"/>
  <c r="K30" i="81"/>
  <c r="M29" i="81"/>
  <c r="K29" i="81"/>
  <c r="M28" i="81"/>
  <c r="K28" i="81"/>
  <c r="M27" i="81"/>
  <c r="K27" i="81"/>
  <c r="M26" i="81"/>
  <c r="K26" i="81"/>
  <c r="M25" i="81"/>
  <c r="K25" i="81"/>
  <c r="M24" i="81"/>
  <c r="K24" i="81"/>
  <c r="M23" i="81"/>
  <c r="K23" i="81"/>
  <c r="M22" i="81"/>
  <c r="K22" i="81"/>
  <c r="M21" i="81"/>
  <c r="K21" i="81"/>
  <c r="M20" i="81"/>
  <c r="K20" i="81"/>
  <c r="M19" i="81"/>
  <c r="K19" i="81"/>
  <c r="M18" i="81"/>
  <c r="K18" i="81"/>
  <c r="M17" i="81"/>
  <c r="K17" i="81"/>
  <c r="M16" i="81"/>
  <c r="K16" i="81"/>
  <c r="M15" i="81"/>
  <c r="K15" i="81"/>
  <c r="M14" i="81"/>
  <c r="K14" i="81"/>
  <c r="M13" i="81"/>
  <c r="K13" i="81"/>
  <c r="M12" i="81"/>
  <c r="K12" i="81"/>
  <c r="M11" i="81"/>
  <c r="K11" i="81"/>
  <c r="M10" i="81"/>
  <c r="K10" i="81"/>
  <c r="M9" i="81"/>
  <c r="K9" i="81"/>
  <c r="N8" i="81"/>
  <c r="M8" i="81"/>
  <c r="K8" i="81"/>
  <c r="K52" i="80"/>
  <c r="M46" i="80"/>
  <c r="K46" i="80"/>
  <c r="M45" i="80"/>
  <c r="K45" i="80"/>
  <c r="M44" i="80"/>
  <c r="K44" i="80"/>
  <c r="M43" i="80"/>
  <c r="K43" i="80"/>
  <c r="M42" i="80"/>
  <c r="K42" i="80"/>
  <c r="M41" i="80"/>
  <c r="K41" i="80"/>
  <c r="M40" i="80"/>
  <c r="K40" i="80"/>
  <c r="M39" i="80"/>
  <c r="K39" i="80"/>
  <c r="M38" i="80"/>
  <c r="K38" i="80"/>
  <c r="M37" i="80"/>
  <c r="K37" i="80"/>
  <c r="M36" i="80"/>
  <c r="K36" i="80"/>
  <c r="M35" i="80"/>
  <c r="K35" i="80"/>
  <c r="M34" i="80"/>
  <c r="K34" i="80"/>
  <c r="M33" i="80"/>
  <c r="K33" i="80"/>
  <c r="M32" i="80"/>
  <c r="K32" i="80"/>
  <c r="M31" i="80"/>
  <c r="K31" i="80"/>
  <c r="M30" i="80"/>
  <c r="K30" i="80"/>
  <c r="M29" i="80"/>
  <c r="K29" i="80"/>
  <c r="M28" i="80"/>
  <c r="K28" i="80"/>
  <c r="M27" i="80"/>
  <c r="K27" i="80"/>
  <c r="M26" i="80"/>
  <c r="K26" i="80"/>
  <c r="M25" i="80"/>
  <c r="K25" i="80"/>
  <c r="M24" i="80"/>
  <c r="K24" i="80"/>
  <c r="M23" i="80"/>
  <c r="K23" i="80"/>
  <c r="M22" i="80"/>
  <c r="K22" i="80"/>
  <c r="M21" i="80"/>
  <c r="K21" i="80"/>
  <c r="M20" i="80"/>
  <c r="K20" i="80"/>
  <c r="M19" i="80"/>
  <c r="K19" i="80"/>
  <c r="M18" i="80"/>
  <c r="K18" i="80"/>
  <c r="M17" i="80"/>
  <c r="K17" i="80"/>
  <c r="M16" i="80"/>
  <c r="K16" i="80"/>
  <c r="M15" i="80"/>
  <c r="K15" i="80"/>
  <c r="M14" i="80"/>
  <c r="K14" i="80"/>
  <c r="M13" i="80"/>
  <c r="K13" i="80"/>
  <c r="M12" i="80"/>
  <c r="K12" i="80"/>
  <c r="M11" i="80"/>
  <c r="K11" i="80"/>
  <c r="M10" i="80"/>
  <c r="K10" i="80"/>
  <c r="M9" i="80"/>
  <c r="K9" i="80"/>
  <c r="K50" i="80" s="1"/>
  <c r="N8" i="80"/>
  <c r="M8" i="80"/>
  <c r="M52" i="80" s="1"/>
  <c r="K8" i="80"/>
  <c r="M52" i="79"/>
  <c r="K52" i="79"/>
  <c r="M46" i="79"/>
  <c r="K46" i="79"/>
  <c r="M45" i="79"/>
  <c r="K45" i="79"/>
  <c r="M44" i="79"/>
  <c r="K44" i="79"/>
  <c r="M43" i="79"/>
  <c r="K43" i="79"/>
  <c r="M42" i="79"/>
  <c r="K42" i="79"/>
  <c r="M41" i="79"/>
  <c r="K41" i="79"/>
  <c r="M40" i="79"/>
  <c r="K40" i="79"/>
  <c r="M39" i="79"/>
  <c r="K39" i="79"/>
  <c r="M38" i="79"/>
  <c r="K38" i="79"/>
  <c r="M37" i="79"/>
  <c r="K37" i="79"/>
  <c r="M36" i="79"/>
  <c r="K36" i="79"/>
  <c r="M35" i="79"/>
  <c r="K35" i="79"/>
  <c r="M34" i="79"/>
  <c r="K34" i="79"/>
  <c r="M33" i="79"/>
  <c r="K33" i="79"/>
  <c r="M32" i="79"/>
  <c r="K32" i="79"/>
  <c r="M31" i="79"/>
  <c r="K31" i="79"/>
  <c r="M30" i="79"/>
  <c r="K30" i="79"/>
  <c r="M29" i="79"/>
  <c r="K29" i="79"/>
  <c r="M28" i="79"/>
  <c r="K28" i="79"/>
  <c r="M27" i="79"/>
  <c r="K27" i="79"/>
  <c r="M26" i="79"/>
  <c r="K26" i="79"/>
  <c r="M25" i="79"/>
  <c r="K25" i="79"/>
  <c r="M24" i="79"/>
  <c r="K24" i="79"/>
  <c r="M23" i="79"/>
  <c r="K23" i="79"/>
  <c r="M22" i="79"/>
  <c r="K22" i="79"/>
  <c r="M21" i="79"/>
  <c r="K21" i="79"/>
  <c r="M20" i="79"/>
  <c r="K20" i="79"/>
  <c r="M19" i="79"/>
  <c r="K19" i="79"/>
  <c r="M18" i="79"/>
  <c r="K18" i="79"/>
  <c r="M17" i="79"/>
  <c r="K17" i="79"/>
  <c r="M16" i="79"/>
  <c r="K16" i="79"/>
  <c r="M15" i="79"/>
  <c r="K15" i="79"/>
  <c r="M14" i="79"/>
  <c r="K14" i="79"/>
  <c r="M13" i="79"/>
  <c r="K13" i="79"/>
  <c r="M12" i="79"/>
  <c r="K12" i="79"/>
  <c r="M11" i="79"/>
  <c r="K11" i="79"/>
  <c r="M10" i="79"/>
  <c r="K10" i="79"/>
  <c r="M9" i="79"/>
  <c r="K9" i="79"/>
  <c r="N8" i="79"/>
  <c r="M8" i="79"/>
  <c r="K8" i="79"/>
  <c r="M46" i="78"/>
  <c r="K46" i="78"/>
  <c r="M45" i="78"/>
  <c r="K45" i="78"/>
  <c r="M44" i="78"/>
  <c r="K44" i="78"/>
  <c r="M43" i="78"/>
  <c r="K43" i="78"/>
  <c r="M42" i="78"/>
  <c r="K42" i="78"/>
  <c r="M41" i="78"/>
  <c r="K41" i="78"/>
  <c r="M40" i="78"/>
  <c r="K40" i="78"/>
  <c r="M39" i="78"/>
  <c r="K39" i="78"/>
  <c r="M38" i="78"/>
  <c r="K38" i="78"/>
  <c r="M37" i="78"/>
  <c r="K37" i="78"/>
  <c r="M36" i="78"/>
  <c r="K36" i="78"/>
  <c r="M35" i="78"/>
  <c r="K35" i="78"/>
  <c r="M34" i="78"/>
  <c r="K34" i="78"/>
  <c r="M33" i="78"/>
  <c r="K33" i="78"/>
  <c r="M32" i="78"/>
  <c r="K32" i="78"/>
  <c r="M31" i="78"/>
  <c r="K31" i="78"/>
  <c r="M30" i="78"/>
  <c r="K30" i="78"/>
  <c r="M29" i="78"/>
  <c r="K29" i="78"/>
  <c r="M28" i="78"/>
  <c r="K28" i="78"/>
  <c r="M27" i="78"/>
  <c r="K27" i="78"/>
  <c r="M26" i="78"/>
  <c r="K26" i="78"/>
  <c r="M25" i="78"/>
  <c r="K25" i="78"/>
  <c r="M24" i="78"/>
  <c r="K24" i="78"/>
  <c r="M23" i="78"/>
  <c r="K23" i="78"/>
  <c r="M22" i="78"/>
  <c r="K22" i="78"/>
  <c r="M21" i="78"/>
  <c r="K21" i="78"/>
  <c r="M20" i="78"/>
  <c r="K20" i="78"/>
  <c r="M19" i="78"/>
  <c r="K19" i="78"/>
  <c r="M18" i="78"/>
  <c r="K18" i="78"/>
  <c r="M17" i="78"/>
  <c r="K17" i="78"/>
  <c r="M16" i="78"/>
  <c r="K16" i="78"/>
  <c r="M15" i="78"/>
  <c r="K15" i="78"/>
  <c r="M14" i="78"/>
  <c r="K14" i="78"/>
  <c r="M13" i="78"/>
  <c r="K13" i="78"/>
  <c r="M12" i="78"/>
  <c r="K12" i="78"/>
  <c r="M11" i="78"/>
  <c r="K11" i="78"/>
  <c r="M10" i="78"/>
  <c r="K10" i="78"/>
  <c r="M9" i="78"/>
  <c r="K9" i="78"/>
  <c r="N8" i="78"/>
  <c r="M8" i="78"/>
  <c r="M52" i="78" s="1"/>
  <c r="K8" i="78"/>
  <c r="K52" i="78" s="1"/>
  <c r="M52" i="73"/>
  <c r="K52" i="73"/>
  <c r="M52" i="81" l="1"/>
  <c r="K52" i="81"/>
  <c r="K50" i="81"/>
  <c r="M50" i="81"/>
  <c r="M50" i="80"/>
  <c r="K50" i="79"/>
  <c r="M50" i="79"/>
  <c r="K50" i="78"/>
  <c r="M50" i="78"/>
  <c r="I65" i="77" l="1"/>
  <c r="E65" i="77" l="1"/>
  <c r="E56" i="77"/>
  <c r="E36" i="77"/>
  <c r="E15" i="77"/>
  <c r="E67" i="77" l="1"/>
  <c r="E65" i="76" l="1"/>
  <c r="C24" i="14" s="1"/>
  <c r="E56" i="76"/>
  <c r="C23" i="14" s="1"/>
  <c r="E36" i="76"/>
  <c r="C22" i="14" s="1"/>
  <c r="E15" i="76"/>
  <c r="C21" i="14" s="1"/>
  <c r="G65" i="77"/>
  <c r="L65" i="77" s="1"/>
  <c r="L63" i="77"/>
  <c r="L61" i="77"/>
  <c r="I56" i="77"/>
  <c r="L56" i="77" s="1"/>
  <c r="G56" i="77"/>
  <c r="L54" i="77"/>
  <c r="L53" i="77"/>
  <c r="L52" i="77"/>
  <c r="L51" i="77"/>
  <c r="L50" i="77"/>
  <c r="L49" i="77"/>
  <c r="L48" i="77"/>
  <c r="L47" i="77"/>
  <c r="L46" i="77"/>
  <c r="L45" i="77"/>
  <c r="L44" i="77"/>
  <c r="L43" i="77"/>
  <c r="L42" i="77"/>
  <c r="L41" i="77"/>
  <c r="I36" i="77"/>
  <c r="G36" i="77"/>
  <c r="L34" i="77"/>
  <c r="L33" i="77"/>
  <c r="L32" i="77"/>
  <c r="L31" i="77"/>
  <c r="L30" i="77"/>
  <c r="L29" i="77"/>
  <c r="L28" i="77"/>
  <c r="L27" i="77"/>
  <c r="L26" i="77"/>
  <c r="L25" i="77"/>
  <c r="L24" i="77"/>
  <c r="L23" i="77"/>
  <c r="L22" i="77"/>
  <c r="L21" i="77"/>
  <c r="L20" i="77"/>
  <c r="I15" i="77"/>
  <c r="G15" i="77"/>
  <c r="L13" i="77"/>
  <c r="L12" i="77"/>
  <c r="O65" i="76"/>
  <c r="M63" i="76"/>
  <c r="Q63" i="76" s="1"/>
  <c r="V63" i="76" s="1"/>
  <c r="M61" i="76"/>
  <c r="Q61" i="76" s="1"/>
  <c r="V61" i="76" s="1"/>
  <c r="O56" i="76"/>
  <c r="M54" i="76"/>
  <c r="Q54" i="76" s="1"/>
  <c r="V54" i="76" s="1"/>
  <c r="M53" i="76"/>
  <c r="Q53" i="76" s="1"/>
  <c r="V53" i="76" s="1"/>
  <c r="M52" i="76"/>
  <c r="Q52" i="76" s="1"/>
  <c r="V52" i="76" s="1"/>
  <c r="M51" i="76"/>
  <c r="Q51" i="76" s="1"/>
  <c r="V51" i="76" s="1"/>
  <c r="M50" i="76"/>
  <c r="Q50" i="76" s="1"/>
  <c r="V50" i="76" s="1"/>
  <c r="M49" i="76"/>
  <c r="Q49" i="76" s="1"/>
  <c r="V49" i="76" s="1"/>
  <c r="M48" i="76"/>
  <c r="Q48" i="76" s="1"/>
  <c r="V48" i="76" s="1"/>
  <c r="M47" i="76"/>
  <c r="Q47" i="76" s="1"/>
  <c r="V47" i="76" s="1"/>
  <c r="M46" i="76"/>
  <c r="Q46" i="76" s="1"/>
  <c r="V46" i="76" s="1"/>
  <c r="M45" i="76"/>
  <c r="Q45" i="76" s="1"/>
  <c r="V45" i="76" s="1"/>
  <c r="M44" i="76"/>
  <c r="Q44" i="76" s="1"/>
  <c r="V44" i="76" s="1"/>
  <c r="M43" i="76"/>
  <c r="Q43" i="76" s="1"/>
  <c r="V43" i="76" s="1"/>
  <c r="M42" i="76"/>
  <c r="Q42" i="76" s="1"/>
  <c r="V42" i="76" s="1"/>
  <c r="M41" i="76"/>
  <c r="Q41" i="76" s="1"/>
  <c r="O36" i="76"/>
  <c r="M34" i="76"/>
  <c r="Q34" i="76" s="1"/>
  <c r="V34" i="76" s="1"/>
  <c r="M33" i="76"/>
  <c r="Q33" i="76" s="1"/>
  <c r="V33" i="76" s="1"/>
  <c r="M32" i="76"/>
  <c r="Q32" i="76" s="1"/>
  <c r="V32" i="76" s="1"/>
  <c r="M31" i="76"/>
  <c r="Q31" i="76" s="1"/>
  <c r="V31" i="76" s="1"/>
  <c r="M30" i="76"/>
  <c r="Q30" i="76" s="1"/>
  <c r="V30" i="76" s="1"/>
  <c r="M29" i="76"/>
  <c r="Q29" i="76" s="1"/>
  <c r="V29" i="76" s="1"/>
  <c r="M28" i="76"/>
  <c r="Q28" i="76" s="1"/>
  <c r="V28" i="76" s="1"/>
  <c r="M27" i="76"/>
  <c r="Q27" i="76" s="1"/>
  <c r="V27" i="76" s="1"/>
  <c r="M26" i="76"/>
  <c r="Q26" i="76" s="1"/>
  <c r="V26" i="76" s="1"/>
  <c r="M25" i="76"/>
  <c r="Q25" i="76" s="1"/>
  <c r="V25" i="76" s="1"/>
  <c r="M24" i="76"/>
  <c r="Q24" i="76" s="1"/>
  <c r="V24" i="76" s="1"/>
  <c r="M23" i="76"/>
  <c r="Q23" i="76" s="1"/>
  <c r="V23" i="76" s="1"/>
  <c r="Q22" i="76"/>
  <c r="V22" i="76" s="1"/>
  <c r="M22" i="76"/>
  <c r="M21" i="76"/>
  <c r="Q21" i="76" s="1"/>
  <c r="V21" i="76" s="1"/>
  <c r="M20" i="76"/>
  <c r="Q20" i="76" s="1"/>
  <c r="V20" i="76" s="1"/>
  <c r="O15" i="76"/>
  <c r="M13" i="76"/>
  <c r="Q13" i="76" s="1"/>
  <c r="M12" i="76"/>
  <c r="Q12" i="76" s="1"/>
  <c r="G67" i="77" l="1"/>
  <c r="I67" i="77"/>
  <c r="L67" i="77" s="1"/>
  <c r="L69" i="77" s="1"/>
  <c r="L36" i="77"/>
  <c r="X50" i="76"/>
  <c r="X48" i="76"/>
  <c r="E67" i="76"/>
  <c r="C26" i="14" s="1"/>
  <c r="X54" i="76"/>
  <c r="X52" i="76"/>
  <c r="X46" i="76"/>
  <c r="X44" i="76"/>
  <c r="X42" i="76"/>
  <c r="X30" i="76"/>
  <c r="X53" i="76"/>
  <c r="X51" i="76"/>
  <c r="X49" i="76"/>
  <c r="X47" i="76"/>
  <c r="X45" i="76"/>
  <c r="X43" i="76"/>
  <c r="X31" i="76"/>
  <c r="X27" i="76"/>
  <c r="X23" i="76"/>
  <c r="X26" i="76"/>
  <c r="X33" i="76"/>
  <c r="X29" i="76"/>
  <c r="X25" i="76"/>
  <c r="X21" i="76"/>
  <c r="X22" i="76"/>
  <c r="X32" i="76"/>
  <c r="X28" i="76"/>
  <c r="X24" i="76"/>
  <c r="X34" i="76"/>
  <c r="X63" i="76"/>
  <c r="O67" i="76"/>
  <c r="Q65" i="76"/>
  <c r="L15" i="77"/>
  <c r="V13" i="76"/>
  <c r="Q15" i="76"/>
  <c r="Q56" i="76"/>
  <c r="V41" i="76"/>
  <c r="X20" i="76"/>
  <c r="V36" i="76"/>
  <c r="G22" i="14" s="1"/>
  <c r="Q36" i="76"/>
  <c r="M56" i="76"/>
  <c r="K56" i="76" s="1"/>
  <c r="V65" i="76"/>
  <c r="G24" i="14" s="1"/>
  <c r="X61" i="76"/>
  <c r="M36" i="76"/>
  <c r="K36" i="76" s="1"/>
  <c r="M15" i="76"/>
  <c r="M65" i="76"/>
  <c r="K65" i="76" s="1"/>
  <c r="L13" i="74"/>
  <c r="L20" i="74"/>
  <c r="L21" i="74"/>
  <c r="L22" i="74"/>
  <c r="L23" i="74"/>
  <c r="L24" i="74"/>
  <c r="L25" i="74"/>
  <c r="L26" i="74"/>
  <c r="L27" i="74"/>
  <c r="L28" i="74"/>
  <c r="L29" i="74"/>
  <c r="L30" i="74"/>
  <c r="L31" i="74"/>
  <c r="L32" i="74"/>
  <c r="L33" i="74"/>
  <c r="L34" i="74"/>
  <c r="L41" i="74"/>
  <c r="L42" i="74"/>
  <c r="L43" i="74"/>
  <c r="L44" i="74"/>
  <c r="L45" i="74"/>
  <c r="L46" i="74"/>
  <c r="L47" i="74"/>
  <c r="L48" i="74"/>
  <c r="L49" i="74"/>
  <c r="L50" i="74"/>
  <c r="L51" i="74"/>
  <c r="L52" i="74"/>
  <c r="L53" i="74"/>
  <c r="L54" i="74"/>
  <c r="L61" i="74"/>
  <c r="L63" i="74"/>
  <c r="L12" i="74"/>
  <c r="I56" i="74"/>
  <c r="I36" i="74"/>
  <c r="I15" i="74"/>
  <c r="G65" i="74"/>
  <c r="L65" i="74" s="1"/>
  <c r="E65" i="74"/>
  <c r="G56" i="74"/>
  <c r="E56" i="74"/>
  <c r="G36" i="74"/>
  <c r="E36" i="74"/>
  <c r="G15" i="74"/>
  <c r="E15" i="74"/>
  <c r="X36" i="76" l="1"/>
  <c r="E22" i="14" s="1"/>
  <c r="X65" i="76"/>
  <c r="E24" i="14" s="1"/>
  <c r="S36" i="76"/>
  <c r="Q67" i="76"/>
  <c r="X13" i="76"/>
  <c r="V15" i="76"/>
  <c r="G21" i="14" s="1"/>
  <c r="M67" i="76"/>
  <c r="K67" i="76" s="1"/>
  <c r="K15" i="76"/>
  <c r="X41" i="76"/>
  <c r="V56" i="76"/>
  <c r="G23" i="14" s="1"/>
  <c r="S65" i="76"/>
  <c r="L15" i="74"/>
  <c r="G67" i="74"/>
  <c r="L36" i="74"/>
  <c r="L56" i="74"/>
  <c r="I67" i="74"/>
  <c r="E67" i="74"/>
  <c r="X56" i="76" l="1"/>
  <c r="E23" i="14" s="1"/>
  <c r="S15" i="76"/>
  <c r="X15" i="76"/>
  <c r="E21" i="14" s="1"/>
  <c r="V67" i="76"/>
  <c r="G26" i="14" s="1"/>
  <c r="S56" i="76"/>
  <c r="L67" i="74"/>
  <c r="L69" i="74" s="1"/>
  <c r="X67" i="76" l="1"/>
  <c r="E26" i="14" s="1"/>
  <c r="S67" i="76"/>
  <c r="M53" i="9" l="1"/>
  <c r="R53" i="9" s="1"/>
  <c r="K62" i="9"/>
  <c r="P62" i="9" s="1"/>
  <c r="M62" i="9"/>
  <c r="R62" i="9" s="1"/>
  <c r="M12" i="9"/>
  <c r="K12" i="9"/>
  <c r="K53" i="9"/>
  <c r="P53" i="9" s="1"/>
  <c r="E65" i="11" l="1"/>
  <c r="E56" i="11"/>
  <c r="E36" i="11"/>
  <c r="E15" i="11"/>
  <c r="O15" i="11"/>
  <c r="M13" i="11"/>
  <c r="Q13" i="11" s="1"/>
  <c r="V13" i="11" s="1"/>
  <c r="M12" i="11"/>
  <c r="E67" i="11" l="1"/>
  <c r="X13" i="11"/>
  <c r="K13" i="9" s="1"/>
  <c r="M13" i="9"/>
  <c r="M15" i="11"/>
  <c r="Q12" i="11"/>
  <c r="K15" i="11" l="1"/>
  <c r="Q15" i="11"/>
  <c r="V15" i="11" l="1"/>
  <c r="M15" i="9" s="1"/>
  <c r="K8" i="14" s="1"/>
  <c r="X15" i="11" l="1"/>
  <c r="K15" i="9" s="1"/>
  <c r="I8" i="14" s="1"/>
  <c r="S15" i="11"/>
  <c r="I15" i="9" l="1"/>
  <c r="E15" i="9"/>
  <c r="C8" i="14" s="1"/>
  <c r="R13" i="9"/>
  <c r="P13" i="9"/>
  <c r="P12" i="9"/>
  <c r="G8" i="14" l="1"/>
  <c r="R15" i="9"/>
  <c r="P8" i="14" s="1"/>
  <c r="G15" i="9"/>
  <c r="R12" i="9"/>
  <c r="E8" i="14" l="1"/>
  <c r="P15" i="9"/>
  <c r="N8" i="14" s="1"/>
  <c r="O65" i="11"/>
  <c r="I65" i="9"/>
  <c r="E65" i="9"/>
  <c r="C11" i="14" s="1"/>
  <c r="G11" i="14" l="1"/>
  <c r="G65" i="9"/>
  <c r="O56" i="11"/>
  <c r="O36" i="11"/>
  <c r="M62" i="11"/>
  <c r="Q62" i="11" s="1"/>
  <c r="M63" i="11"/>
  <c r="Q63" i="11" s="1"/>
  <c r="V63" i="11" s="1"/>
  <c r="M61" i="11"/>
  <c r="M44" i="11"/>
  <c r="Q44" i="11" s="1"/>
  <c r="V44" i="11" s="1"/>
  <c r="M45" i="11"/>
  <c r="Q45" i="11" s="1"/>
  <c r="V45" i="11" s="1"/>
  <c r="M46" i="11"/>
  <c r="Q46" i="11" s="1"/>
  <c r="V46" i="11" s="1"/>
  <c r="M47" i="11"/>
  <c r="Q47" i="11" s="1"/>
  <c r="V47" i="11" s="1"/>
  <c r="M48" i="11"/>
  <c r="Q48" i="11" s="1"/>
  <c r="V48" i="11" s="1"/>
  <c r="M49" i="11"/>
  <c r="Q49" i="11" s="1"/>
  <c r="V49" i="11" s="1"/>
  <c r="M50" i="11"/>
  <c r="Q50" i="11" s="1"/>
  <c r="V50" i="11" s="1"/>
  <c r="M51" i="11"/>
  <c r="Q51" i="11" s="1"/>
  <c r="V51" i="11" s="1"/>
  <c r="M52" i="11"/>
  <c r="Q52" i="11" s="1"/>
  <c r="V52" i="11" s="1"/>
  <c r="M28" i="11"/>
  <c r="Q28" i="11" s="1"/>
  <c r="V28" i="11" s="1"/>
  <c r="M29" i="11"/>
  <c r="Q29" i="11" s="1"/>
  <c r="V29" i="11" s="1"/>
  <c r="X49" i="11" l="1"/>
  <c r="K49" i="9" s="1"/>
  <c r="P49" i="9" s="1"/>
  <c r="M49" i="9"/>
  <c r="R49" i="9" s="1"/>
  <c r="X46" i="11"/>
  <c r="K46" i="9" s="1"/>
  <c r="P46" i="9" s="1"/>
  <c r="M46" i="9"/>
  <c r="R46" i="9" s="1"/>
  <c r="M51" i="9"/>
  <c r="R51" i="9" s="1"/>
  <c r="X51" i="11"/>
  <c r="K51" i="9" s="1"/>
  <c r="P51" i="9" s="1"/>
  <c r="X63" i="11"/>
  <c r="K63" i="9" s="1"/>
  <c r="P63" i="9" s="1"/>
  <c r="M63" i="9"/>
  <c r="R63" i="9" s="1"/>
  <c r="M47" i="9"/>
  <c r="R47" i="9" s="1"/>
  <c r="X47" i="11"/>
  <c r="K47" i="9" s="1"/>
  <c r="P47" i="9" s="1"/>
  <c r="X29" i="11"/>
  <c r="K29" i="9" s="1"/>
  <c r="P29" i="9" s="1"/>
  <c r="M29" i="9"/>
  <c r="R29" i="9" s="1"/>
  <c r="X45" i="11"/>
  <c r="K45" i="9" s="1"/>
  <c r="P45" i="9" s="1"/>
  <c r="M45" i="9"/>
  <c r="R45" i="9" s="1"/>
  <c r="X50" i="11"/>
  <c r="K50" i="9" s="1"/>
  <c r="P50" i="9" s="1"/>
  <c r="M50" i="9"/>
  <c r="R50" i="9" s="1"/>
  <c r="M48" i="9"/>
  <c r="R48" i="9" s="1"/>
  <c r="X48" i="11"/>
  <c r="K48" i="9" s="1"/>
  <c r="P48" i="9" s="1"/>
  <c r="M52" i="9"/>
  <c r="R52" i="9" s="1"/>
  <c r="X52" i="11"/>
  <c r="K52" i="9" s="1"/>
  <c r="P52" i="9" s="1"/>
  <c r="M44" i="9"/>
  <c r="R44" i="9" s="1"/>
  <c r="X44" i="11"/>
  <c r="K44" i="9" s="1"/>
  <c r="P44" i="9" s="1"/>
  <c r="X28" i="11"/>
  <c r="K28" i="9" s="1"/>
  <c r="P28" i="9" s="1"/>
  <c r="M28" i="9"/>
  <c r="R28" i="9" s="1"/>
  <c r="E11" i="14"/>
  <c r="O67" i="11"/>
  <c r="Q61" i="11"/>
  <c r="M65" i="11"/>
  <c r="K65" i="11" s="1"/>
  <c r="V61" i="11" l="1"/>
  <c r="M61" i="9" s="1"/>
  <c r="R61" i="9" s="1"/>
  <c r="Q65" i="11"/>
  <c r="V65" i="11" l="1"/>
  <c r="M65" i="9" s="1"/>
  <c r="X61" i="11"/>
  <c r="K61" i="9" s="1"/>
  <c r="P61" i="9" s="1"/>
  <c r="K11" i="14" l="1"/>
  <c r="R65" i="9"/>
  <c r="P11" i="14" s="1"/>
  <c r="X65" i="11"/>
  <c r="K65" i="9" s="1"/>
  <c r="S65" i="11"/>
  <c r="M46" i="73"/>
  <c r="K46" i="73"/>
  <c r="M45" i="73"/>
  <c r="K45" i="73"/>
  <c r="M44" i="73"/>
  <c r="K44" i="73"/>
  <c r="M43" i="73"/>
  <c r="K43" i="73"/>
  <c r="M42" i="73"/>
  <c r="K42" i="73"/>
  <c r="M41" i="73"/>
  <c r="K41" i="73"/>
  <c r="M40" i="73"/>
  <c r="K40" i="73"/>
  <c r="M39" i="73"/>
  <c r="K39" i="73"/>
  <c r="M38" i="73"/>
  <c r="K38" i="73"/>
  <c r="M37" i="73"/>
  <c r="K37" i="73"/>
  <c r="M36" i="73"/>
  <c r="K36" i="73"/>
  <c r="M35" i="73"/>
  <c r="K35" i="73"/>
  <c r="M34" i="73"/>
  <c r="K34" i="73"/>
  <c r="M33" i="73"/>
  <c r="K33" i="73"/>
  <c r="M32" i="73"/>
  <c r="K32" i="73"/>
  <c r="M31" i="73"/>
  <c r="K31" i="73"/>
  <c r="M30" i="73"/>
  <c r="K30" i="73"/>
  <c r="M29" i="73"/>
  <c r="K29" i="73"/>
  <c r="M28" i="73"/>
  <c r="K28" i="73"/>
  <c r="M27" i="73"/>
  <c r="K27" i="73"/>
  <c r="M26" i="73"/>
  <c r="K26" i="73"/>
  <c r="M25" i="73"/>
  <c r="K25" i="73"/>
  <c r="M24" i="73"/>
  <c r="K24" i="73"/>
  <c r="M23" i="73"/>
  <c r="K23" i="73"/>
  <c r="M22" i="73"/>
  <c r="K22" i="73"/>
  <c r="M21" i="73"/>
  <c r="K21" i="73"/>
  <c r="M20" i="73"/>
  <c r="K20" i="73"/>
  <c r="M19" i="73"/>
  <c r="K19" i="73"/>
  <c r="M18" i="73"/>
  <c r="K18" i="73"/>
  <c r="M17" i="73"/>
  <c r="K17" i="73"/>
  <c r="M16" i="73"/>
  <c r="K16" i="73"/>
  <c r="M15" i="73"/>
  <c r="K15" i="73"/>
  <c r="M14" i="73"/>
  <c r="K14" i="73"/>
  <c r="M13" i="73"/>
  <c r="K13" i="73"/>
  <c r="M12" i="73"/>
  <c r="K12" i="73"/>
  <c r="M11" i="73"/>
  <c r="K11" i="73"/>
  <c r="M10" i="73"/>
  <c r="K10" i="73"/>
  <c r="M9" i="73"/>
  <c r="K9" i="73"/>
  <c r="N8" i="73"/>
  <c r="M8" i="73"/>
  <c r="K8" i="73"/>
  <c r="I11" i="14" l="1"/>
  <c r="P65" i="9"/>
  <c r="N11" i="14" s="1"/>
  <c r="M50" i="73"/>
  <c r="K50" i="73"/>
  <c r="M53" i="11" l="1"/>
  <c r="Q53" i="11" s="1"/>
  <c r="M54" i="11"/>
  <c r="Q54" i="11" s="1"/>
  <c r="V54" i="11" s="1"/>
  <c r="M24" i="11"/>
  <c r="Q24" i="11" s="1"/>
  <c r="V24" i="11" s="1"/>
  <c r="M24" i="9" s="1"/>
  <c r="R24" i="9" s="1"/>
  <c r="M25" i="11"/>
  <c r="Q25" i="11" s="1"/>
  <c r="V25" i="11" s="1"/>
  <c r="M25" i="9" s="1"/>
  <c r="R25" i="9" s="1"/>
  <c r="M26" i="11"/>
  <c r="Q26" i="11" s="1"/>
  <c r="V26" i="11" s="1"/>
  <c r="M26" i="9" s="1"/>
  <c r="R26" i="9" s="1"/>
  <c r="M27" i="11"/>
  <c r="Q27" i="11" s="1"/>
  <c r="V27" i="11" s="1"/>
  <c r="M27" i="9" s="1"/>
  <c r="R27" i="9" s="1"/>
  <c r="M30" i="11"/>
  <c r="Q30" i="11" s="1"/>
  <c r="V30" i="11" s="1"/>
  <c r="M30" i="9" s="1"/>
  <c r="R30" i="9" s="1"/>
  <c r="M31" i="11"/>
  <c r="Q31" i="11" s="1"/>
  <c r="V31" i="11" s="1"/>
  <c r="M31" i="9" s="1"/>
  <c r="R31" i="9" s="1"/>
  <c r="M32" i="11"/>
  <c r="Q32" i="11" s="1"/>
  <c r="V32" i="11" s="1"/>
  <c r="M32" i="9" s="1"/>
  <c r="R32" i="9" s="1"/>
  <c r="M33" i="11"/>
  <c r="Q33" i="11" s="1"/>
  <c r="V33" i="11" s="1"/>
  <c r="M33" i="9" s="1"/>
  <c r="R33" i="9" s="1"/>
  <c r="I56" i="9"/>
  <c r="G10" i="14" s="1"/>
  <c r="E56" i="9"/>
  <c r="C10" i="14" s="1"/>
  <c r="I36" i="9"/>
  <c r="E36" i="9"/>
  <c r="X54" i="11" l="1"/>
  <c r="K54" i="9" s="1"/>
  <c r="P54" i="9" s="1"/>
  <c r="M54" i="9"/>
  <c r="R54" i="9" s="1"/>
  <c r="C9" i="14"/>
  <c r="E67" i="9"/>
  <c r="C13" i="14" s="1"/>
  <c r="G9" i="14"/>
  <c r="I67" i="9"/>
  <c r="G13" i="14" s="1"/>
  <c r="X24" i="11"/>
  <c r="K24" i="9" s="1"/>
  <c r="P24" i="9" s="1"/>
  <c r="X33" i="11"/>
  <c r="K33" i="9" s="1"/>
  <c r="P33" i="9" s="1"/>
  <c r="X27" i="11"/>
  <c r="K27" i="9" s="1"/>
  <c r="P27" i="9" s="1"/>
  <c r="X31" i="11"/>
  <c r="K31" i="9" s="1"/>
  <c r="P31" i="9" s="1"/>
  <c r="X25" i="11"/>
  <c r="K25" i="9" s="1"/>
  <c r="P25" i="9" s="1"/>
  <c r="X30" i="11"/>
  <c r="K30" i="9" s="1"/>
  <c r="P30" i="9" s="1"/>
  <c r="X32" i="11"/>
  <c r="K32" i="9" s="1"/>
  <c r="P32" i="9" s="1"/>
  <c r="X26" i="11"/>
  <c r="K26" i="9" s="1"/>
  <c r="P26" i="9" s="1"/>
  <c r="M42" i="11" l="1"/>
  <c r="Q42" i="11" s="1"/>
  <c r="V42" i="11" s="1"/>
  <c r="M43" i="11"/>
  <c r="Q43" i="11" s="1"/>
  <c r="V43" i="11" s="1"/>
  <c r="M41" i="11"/>
  <c r="Q41" i="11" s="1"/>
  <c r="V41" i="11" s="1"/>
  <c r="M34" i="11"/>
  <c r="M20" i="11"/>
  <c r="X41" i="11" l="1"/>
  <c r="K41" i="9" s="1"/>
  <c r="P41" i="9" s="1"/>
  <c r="M41" i="9"/>
  <c r="R41" i="9" s="1"/>
  <c r="X42" i="11"/>
  <c r="K42" i="9" s="1"/>
  <c r="P42" i="9" s="1"/>
  <c r="M42" i="9"/>
  <c r="R42" i="9" s="1"/>
  <c r="M43" i="9"/>
  <c r="R43" i="9" s="1"/>
  <c r="X43" i="11"/>
  <c r="K43" i="9" s="1"/>
  <c r="P43" i="9" s="1"/>
  <c r="M56" i="11"/>
  <c r="Q56" i="11"/>
  <c r="Q20" i="11"/>
  <c r="G56" i="9"/>
  <c r="E10" i="14" s="1"/>
  <c r="Q34" i="11"/>
  <c r="M21" i="11"/>
  <c r="Q21" i="11" s="1"/>
  <c r="V21" i="11" s="1"/>
  <c r="M21" i="9" s="1"/>
  <c r="R21" i="9" s="1"/>
  <c r="M22" i="11"/>
  <c r="Q22" i="11" s="1"/>
  <c r="V22" i="11" s="1"/>
  <c r="M22" i="9" s="1"/>
  <c r="R22" i="9" s="1"/>
  <c r="M23" i="11"/>
  <c r="Q23" i="11" s="1"/>
  <c r="V23" i="11" s="1"/>
  <c r="M23" i="9" s="1"/>
  <c r="R23" i="9" s="1"/>
  <c r="Q36" i="11" l="1"/>
  <c r="Q67" i="11" s="1"/>
  <c r="X22" i="11"/>
  <c r="K22" i="9" s="1"/>
  <c r="P22" i="9" s="1"/>
  <c r="X21" i="11"/>
  <c r="K21" i="9" s="1"/>
  <c r="P21" i="9" s="1"/>
  <c r="X23" i="11"/>
  <c r="K23" i="9" s="1"/>
  <c r="P23" i="9" s="1"/>
  <c r="M36" i="11"/>
  <c r="M67" i="11" s="1"/>
  <c r="V20" i="11"/>
  <c r="V34" i="11"/>
  <c r="M34" i="9" s="1"/>
  <c r="R34" i="9" s="1"/>
  <c r="X20" i="11" l="1"/>
  <c r="K20" i="9" s="1"/>
  <c r="P20" i="9" s="1"/>
  <c r="M20" i="9"/>
  <c r="R20" i="9" s="1"/>
  <c r="X34" i="11"/>
  <c r="K34" i="9" s="1"/>
  <c r="P34" i="9" s="1"/>
  <c r="V56" i="11"/>
  <c r="V36" i="11"/>
  <c r="M36" i="9" s="1"/>
  <c r="K36" i="11"/>
  <c r="K9" i="14" l="1"/>
  <c r="R36" i="9"/>
  <c r="P9" i="14" s="1"/>
  <c r="M56" i="9"/>
  <c r="V67" i="11"/>
  <c r="M67" i="9" s="1"/>
  <c r="K67" i="11"/>
  <c r="K13" i="14" l="1"/>
  <c r="R67" i="9"/>
  <c r="P13" i="14" s="1"/>
  <c r="R56" i="9"/>
  <c r="P10" i="14" s="1"/>
  <c r="K10" i="14"/>
  <c r="X36" i="11"/>
  <c r="K36" i="9" s="1"/>
  <c r="I9" i="14" s="1"/>
  <c r="S36" i="11"/>
  <c r="S67" i="11"/>
  <c r="X67" i="11" l="1"/>
  <c r="K67" i="9" s="1"/>
  <c r="I13" i="14" l="1"/>
  <c r="G36" i="9"/>
  <c r="E9" i="14" l="1"/>
  <c r="P36" i="9"/>
  <c r="N9" i="14" s="1"/>
  <c r="G67" i="9"/>
  <c r="E13" i="14" l="1"/>
  <c r="P67" i="9"/>
  <c r="N13" i="14" s="1"/>
  <c r="X56" i="11"/>
  <c r="K56" i="9" s="1"/>
  <c r="K56" i="11"/>
  <c r="P56" i="9" l="1"/>
  <c r="N10" i="14" s="1"/>
  <c r="I10" i="14"/>
  <c r="S56" i="11"/>
</calcChain>
</file>

<file path=xl/sharedStrings.xml><?xml version="1.0" encoding="utf-8"?>
<sst xmlns="http://schemas.openxmlformats.org/spreadsheetml/2006/main" count="1321" uniqueCount="173">
  <si>
    <t>Account</t>
  </si>
  <si>
    <t>No.</t>
  </si>
  <si>
    <t>Description</t>
  </si>
  <si>
    <t>Rate</t>
  </si>
  <si>
    <t>Annual</t>
  </si>
  <si>
    <t>Accrual</t>
  </si>
  <si>
    <t>Total Distribution Plant</t>
  </si>
  <si>
    <t>Total General Plant</t>
  </si>
  <si>
    <t>Salvage</t>
  </si>
  <si>
    <t>Reserve</t>
  </si>
  <si>
    <t>-</t>
  </si>
  <si>
    <t>Book</t>
  </si>
  <si>
    <t>Future</t>
  </si>
  <si>
    <t>Base</t>
  </si>
  <si>
    <t>Accruals</t>
  </si>
  <si>
    <t>Life</t>
  </si>
  <si>
    <t>Remaining</t>
  </si>
  <si>
    <t xml:space="preserve">Depreciable </t>
  </si>
  <si>
    <t>Net</t>
  </si>
  <si>
    <t>[1]</t>
  </si>
  <si>
    <t>[2]</t>
  </si>
  <si>
    <t>[3]</t>
  </si>
  <si>
    <t>[4]</t>
  </si>
  <si>
    <t>[5]</t>
  </si>
  <si>
    <t>[6]</t>
  </si>
  <si>
    <t>[7]</t>
  </si>
  <si>
    <t>[8]</t>
  </si>
  <si>
    <t>Function</t>
  </si>
  <si>
    <t>Distribution</t>
  </si>
  <si>
    <t>Plant</t>
  </si>
  <si>
    <t>General</t>
  </si>
  <si>
    <t>Total</t>
  </si>
  <si>
    <t>[9]</t>
  </si>
  <si>
    <t>SQ</t>
  </si>
  <si>
    <t>Iowa Curve</t>
  </si>
  <si>
    <t>Type</t>
  </si>
  <si>
    <t>AL</t>
  </si>
  <si>
    <t>[2] Average life and Iowa curve shape developed through actuarial analysis and professional judgment</t>
  </si>
  <si>
    <t>[4] = [1]*(1-[3])</t>
  </si>
  <si>
    <t>[6] = [4] - [5]</t>
  </si>
  <si>
    <t>[7] Composite remaining life based on Iowa cuve in [2]; see remaining life exhibit for detailed calculations</t>
  </si>
  <si>
    <t>R2</t>
  </si>
  <si>
    <t>Plant Balance</t>
  </si>
  <si>
    <t>Adjustment</t>
  </si>
  <si>
    <t>Age</t>
  </si>
  <si>
    <t>Exposures</t>
  </si>
  <si>
    <t>Observed Life</t>
  </si>
  <si>
    <t>(Years)</t>
  </si>
  <si>
    <t>(Dollars)</t>
  </si>
  <si>
    <t>Table (OLT)</t>
  </si>
  <si>
    <t>SSD</t>
  </si>
  <si>
    <t>Sum of Squared Differences</t>
  </si>
  <si>
    <t>Up to 1% of Beginning Exposures</t>
  </si>
  <si>
    <t>[1] Age in years using half-year convention</t>
  </si>
  <si>
    <t>[2] Dollars exposed to retirement at the beginning of each age interval</t>
  </si>
  <si>
    <t>[3] Observed life table based on the Company's property records.  These numbers form the original survivor curve.</t>
  </si>
  <si>
    <t>[4] The Company's selected Iowa curve to be fitted to the OLT.</t>
  </si>
  <si>
    <t>[5] My selected Iowa curve to be fitted to the OLT.</t>
  </si>
  <si>
    <t xml:space="preserve">[6] = ([4] - [3])^2.  This is the squared difference between each point on the Company's curve and the observed survivor curve.  </t>
  </si>
  <si>
    <t xml:space="preserve">[7] = ([5] - [3])^2.  This is the squared difference between each point on my curve and the observed survivor curve.  </t>
  </si>
  <si>
    <t>[8] = Sum of squared differences.  The smallest SSD represents the best mathematical fit.</t>
  </si>
  <si>
    <t xml:space="preserve">[9] = Sum of squared differences up to the 1% of beginning exposures cut-off.  </t>
  </si>
  <si>
    <t>*The bold horizontal line represents the 1% of beginning exposures cut-off.</t>
  </si>
  <si>
    <t>Proposal</t>
  </si>
  <si>
    <t xml:space="preserve">DISTRIBUTION PLANT </t>
  </si>
  <si>
    <t>GENERAL PLANT</t>
  </si>
  <si>
    <t>Company</t>
  </si>
  <si>
    <t>TOTAL PLANT STUDIED</t>
  </si>
  <si>
    <t>R1.5</t>
  </si>
  <si>
    <t>R2.5</t>
  </si>
  <si>
    <t>L3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</si>
  <si>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</si>
  <si>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</si>
  <si>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</si>
  <si>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</si>
  <si>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</si>
  <si>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</si>
  <si>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</si>
  <si>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</si>
  <si>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</si>
  <si>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</si>
  <si>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</si>
  <si>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</si>
  <si>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</si>
  <si>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</si>
  <si>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Vehicles up to 1/2 Tons</t>
  </si>
  <si>
    <t>Vehicles from 1/2 - 1 Tons</t>
  </si>
  <si>
    <t>Trailers &amp; Other</t>
  </si>
  <si>
    <t>Vehicles over 1 Ton</t>
  </si>
  <si>
    <t>Power Operated Equipment</t>
  </si>
  <si>
    <t>OPC</t>
  </si>
  <si>
    <t>L0</t>
  </si>
  <si>
    <t>R0.5</t>
  </si>
  <si>
    <t>L1.5</t>
  </si>
  <si>
    <t>Compressor Equipment</t>
  </si>
  <si>
    <t>Misc Intangible Plant</t>
  </si>
  <si>
    <t>Custom Intangible Plant</t>
  </si>
  <si>
    <t>Office Furniture</t>
  </si>
  <si>
    <t>Computer Equipment</t>
  </si>
  <si>
    <t>Office Equipment</t>
  </si>
  <si>
    <t>Stores Equipment</t>
  </si>
  <si>
    <t>Tools, Shop &amp; Garage Equip</t>
  </si>
  <si>
    <t>Communication Equipment</t>
  </si>
  <si>
    <t>Miscellaneous Equipment</t>
  </si>
  <si>
    <t>RNG Plant Leased- 15 Years</t>
  </si>
  <si>
    <t>[5] From Company depreciation study</t>
  </si>
  <si>
    <t>[8] = [6] / [7]</t>
  </si>
  <si>
    <t>[9] = [8] / [1].</t>
  </si>
  <si>
    <t>[1] From Company depreciation study</t>
  </si>
  <si>
    <t>S1.5</t>
  </si>
  <si>
    <t xml:space="preserve">L2 </t>
  </si>
  <si>
    <t>RNG/LNG PLANT</t>
  </si>
  <si>
    <t>Total RNG/LNG Plant</t>
  </si>
  <si>
    <t>INTANGIBLE PLANT</t>
  </si>
  <si>
    <t>Renewable Natural Gas (RNG)</t>
  </si>
  <si>
    <t>Liquified Natural Gas (LNG)</t>
  </si>
  <si>
    <t>CNC Station Equipment</t>
  </si>
  <si>
    <t>Total Intangible Plant</t>
  </si>
  <si>
    <t>Company Proposal</t>
  </si>
  <si>
    <t>OPC Proposal</t>
  </si>
  <si>
    <t>OPC Adjustment</t>
  </si>
  <si>
    <t>Intangible</t>
  </si>
  <si>
    <t>RNG/LNG</t>
  </si>
  <si>
    <t>Total Plant Studied</t>
  </si>
  <si>
    <t>L2</t>
  </si>
  <si>
    <t>Theoretical</t>
  </si>
  <si>
    <t>Variation</t>
  </si>
  <si>
    <t>RESERVE VARIATION PERCENTAGE</t>
  </si>
  <si>
    <t>[1], [2] From Company depreciation study</t>
  </si>
  <si>
    <t>[4] = [3] - [2]</t>
  </si>
  <si>
    <t>Company 
R2-75</t>
  </si>
  <si>
    <t>OPC 
R2-82</t>
  </si>
  <si>
    <t>Company 
R1.5-65</t>
  </si>
  <si>
    <t>OPC 
R1.5-70</t>
  </si>
  <si>
    <t>Company 
R2-52</t>
  </si>
  <si>
    <t>OPC 
R2-60</t>
  </si>
  <si>
    <t>Company 
R2.5-55</t>
  </si>
  <si>
    <t>OPC 
R2-62</t>
  </si>
  <si>
    <t>Company 
R1.5-45</t>
  </si>
  <si>
    <t>OPC 
R0.5-55</t>
  </si>
  <si>
    <t>Figure</t>
  </si>
  <si>
    <t>Surplus</t>
  </si>
  <si>
    <t>Adopt OPC's proposed service life adjustments</t>
  </si>
  <si>
    <t>Adopt PGS's proposed service lives</t>
  </si>
  <si>
    <t>•</t>
  </si>
  <si>
    <t>Adopt OPC's proposed service lives</t>
  </si>
  <si>
    <t>Adopt depreciation rates based on plant at 12-31-23</t>
  </si>
  <si>
    <t>2024 Depreciation Study Adjustment</t>
  </si>
  <si>
    <t>2023 Depreciation Study Proposal</t>
  </si>
  <si>
    <t>Company Proposal (2024)</t>
  </si>
  <si>
    <t>OPC Proposal (2023)</t>
  </si>
  <si>
    <t>[1], [5]  Respone to OPC Interrogatories 232-234</t>
  </si>
  <si>
    <t>[2] Company proposed Iowa curves - see depreciation study</t>
  </si>
  <si>
    <t>[3] Company proposed net salvage rates - see depreciation study</t>
  </si>
  <si>
    <t>2024 Study - Adjusted</t>
  </si>
  <si>
    <t>2023 Study - Adjusted</t>
  </si>
  <si>
    <t>2023 Study - Unadjusted</t>
  </si>
  <si>
    <t>Adopt depreciation rates based on plant at 12-31-24</t>
  </si>
  <si>
    <t>[1], [5] Respone to OPC Interrogatories 232-234</t>
  </si>
  <si>
    <t>[1], [2] Respone to OPC Interrogatories 232-234</t>
  </si>
  <si>
    <t>[3] From Exhibit DJG-35</t>
  </si>
  <si>
    <t>[4] = [2] - [3]</t>
  </si>
  <si>
    <t>[3] From Exhibit DJG-36</t>
  </si>
  <si>
    <t>[7] Composite remaining life based on Iowa cuve in [2]; see Exhibit DJG-37 for detailed calculations</t>
  </si>
  <si>
    <t>[7] Composite remaining life based on Iowa cuve in [2]; see Exhibit DJG-38 for detailed calculations</t>
  </si>
  <si>
    <t>[1], [2] From depreciation study</t>
  </si>
  <si>
    <t>[3] From Exhibit DJG-33</t>
  </si>
  <si>
    <t>[3] From Exhibit DJG-32</t>
  </si>
  <si>
    <t>[3] From Exhibit DJG-20</t>
  </si>
  <si>
    <t>[5] From Exhibit DJG-22</t>
  </si>
  <si>
    <t>[5] From Exhibit DJG-27</t>
  </si>
  <si>
    <t>[1] Respone to OPC Interrogatories 232-234</t>
  </si>
  <si>
    <t>Recommendation and Alternatives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</si>
</sst>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  <numFmt numFmtId="167" formatCode="0.0"/>
    <numFmt numFmtId="168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dobe Devanagari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7" applyNumberFormat="0" applyAlignment="0" applyProtection="0"/>
    <xf numFmtId="0" fontId="14" fillId="7" borderId="10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7" applyNumberFormat="0" applyAlignment="0" applyProtection="0"/>
    <xf numFmtId="0" fontId="13" fillId="0" borderId="9" applyNumberFormat="0" applyFill="0" applyAlignment="0" applyProtection="0"/>
    <xf numFmtId="0" fontId="9" fillId="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8" borderId="11" applyNumberFormat="0" applyFont="0" applyAlignment="0" applyProtection="0"/>
    <xf numFmtId="0" fontId="11" fillId="6" borderId="8" applyNumberFormat="0" applyAlignment="0" applyProtection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04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1" applyNumberFormat="1" applyFont="1"/>
    <xf numFmtId="3" fontId="0" fillId="0" borderId="0" xfId="0" applyNumberFormat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10" fontId="0" fillId="0" borderId="1" xfId="1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0" fontId="0" fillId="0" borderId="1" xfId="0" applyBorder="1"/>
    <xf numFmtId="3" fontId="2" fillId="0" borderId="2" xfId="0" applyNumberFormat="1" applyFont="1" applyBorder="1"/>
    <xf numFmtId="0" fontId="0" fillId="0" borderId="0" xfId="0" applyAlignment="1">
      <alignment horizontal="right" indent="2"/>
    </xf>
    <xf numFmtId="10" fontId="2" fillId="0" borderId="0" xfId="1" applyNumberFormat="1" applyFont="1" applyAlignment="1">
      <alignment horizontal="right" indent="1"/>
    </xf>
    <xf numFmtId="0" fontId="2" fillId="0" borderId="3" xfId="0" applyFont="1" applyBorder="1" applyAlignment="1">
      <alignment horizontal="center"/>
    </xf>
    <xf numFmtId="0" fontId="0" fillId="0" borderId="3" xfId="0" applyBorder="1"/>
    <xf numFmtId="10" fontId="2" fillId="0" borderId="2" xfId="1" applyNumberFormat="1" applyFont="1" applyBorder="1"/>
    <xf numFmtId="43" fontId="2" fillId="0" borderId="0" xfId="2" applyFont="1"/>
    <xf numFmtId="42" fontId="2" fillId="0" borderId="0" xfId="0" applyNumberFormat="1" applyFont="1"/>
    <xf numFmtId="2" fontId="0" fillId="0" borderId="0" xfId="0" applyNumberFormat="1" applyAlignment="1">
      <alignment horizontal="right" indent="2"/>
    </xf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9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10" fontId="2" fillId="0" borderId="1" xfId="1" applyNumberFormat="1" applyFont="1" applyBorder="1" applyAlignment="1">
      <alignment horizontal="right" indent="1"/>
    </xf>
    <xf numFmtId="10" fontId="2" fillId="0" borderId="2" xfId="1" applyNumberFormat="1" applyFont="1" applyBorder="1" applyAlignment="1">
      <alignment horizontal="right" indent="1"/>
    </xf>
    <xf numFmtId="2" fontId="0" fillId="0" borderId="3" xfId="0" applyNumberFormat="1" applyBorder="1" applyAlignment="1">
      <alignment horizontal="right" indent="2"/>
    </xf>
    <xf numFmtId="9" fontId="0" fillId="0" borderId="0" xfId="1" applyFont="1" applyAlignment="1">
      <alignment horizontal="right" indent="2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2" fontId="0" fillId="0" borderId="0" xfId="0" applyNumberFormat="1"/>
    <xf numFmtId="0" fontId="0" fillId="0" borderId="1" xfId="0" applyBorder="1" applyAlignment="1">
      <alignment horizontal="right" indent="2"/>
    </xf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7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 indent="2"/>
    </xf>
    <xf numFmtId="10" fontId="0" fillId="0" borderId="0" xfId="1" applyNumberFormat="1" applyFont="1" applyAlignment="1">
      <alignment horizontal="right" indent="3"/>
    </xf>
    <xf numFmtId="168" fontId="0" fillId="0" borderId="0" xfId="0" applyNumberFormat="1" applyAlignment="1">
      <alignment horizontal="right" indent="3"/>
    </xf>
    <xf numFmtId="167" fontId="0" fillId="0" borderId="16" xfId="0" applyNumberFormat="1" applyBorder="1" applyAlignment="1">
      <alignment horizontal="right" indent="2"/>
    </xf>
    <xf numFmtId="3" fontId="0" fillId="0" borderId="16" xfId="0" applyNumberFormat="1" applyBorder="1" applyAlignment="1">
      <alignment horizontal="right" indent="2"/>
    </xf>
    <xf numFmtId="3" fontId="0" fillId="0" borderId="16" xfId="0" applyNumberFormat="1" applyBorder="1"/>
    <xf numFmtId="10" fontId="0" fillId="0" borderId="16" xfId="1" applyNumberFormat="1" applyFont="1" applyBorder="1" applyAlignment="1">
      <alignment horizontal="right" indent="3"/>
    </xf>
    <xf numFmtId="168" fontId="0" fillId="0" borderId="16" xfId="0" applyNumberFormat="1" applyBorder="1" applyAlignment="1">
      <alignment horizontal="right" indent="3"/>
    </xf>
    <xf numFmtId="168" fontId="0" fillId="0" borderId="1" xfId="0" applyNumberFormat="1" applyBorder="1" applyAlignment="1">
      <alignment horizontal="right" indent="3"/>
    </xf>
    <xf numFmtId="168" fontId="0" fillId="0" borderId="0" xfId="0" applyNumberFormat="1"/>
    <xf numFmtId="0" fontId="0" fillId="0" borderId="0" xfId="0" applyAlignment="1">
      <alignment horizontal="left" indent="2"/>
    </xf>
    <xf numFmtId="168" fontId="0" fillId="33" borderId="0" xfId="0" applyNumberFormat="1" applyFill="1" applyAlignment="1">
      <alignment horizontal="right" indent="3"/>
    </xf>
    <xf numFmtId="167" fontId="0" fillId="0" borderId="1" xfId="0" applyNumberFormat="1" applyBorder="1" applyAlignment="1">
      <alignment horizontal="right" indent="2"/>
    </xf>
    <xf numFmtId="10" fontId="0" fillId="0" borderId="1" xfId="1" applyNumberFormat="1" applyFont="1" applyBorder="1" applyAlignment="1">
      <alignment horizontal="center"/>
    </xf>
    <xf numFmtId="168" fontId="0" fillId="0" borderId="1" xfId="0" applyNumberFormat="1" applyBorder="1"/>
    <xf numFmtId="166" fontId="0" fillId="0" borderId="0" xfId="2" applyNumberFormat="1" applyFont="1"/>
    <xf numFmtId="0" fontId="2" fillId="0" borderId="2" xfId="0" applyFont="1" applyBorder="1"/>
    <xf numFmtId="0" fontId="2" fillId="0" borderId="3" xfId="0" applyFont="1" applyBorder="1"/>
    <xf numFmtId="0" fontId="19" fillId="0" borderId="0" xfId="0" applyFont="1"/>
    <xf numFmtId="9" fontId="2" fillId="0" borderId="2" xfId="1" applyFont="1" applyBorder="1" applyAlignment="1">
      <alignment horizontal="right" indent="2"/>
    </xf>
    <xf numFmtId="3" fontId="0" fillId="0" borderId="2" xfId="0" applyNumberFormat="1" applyBorder="1"/>
    <xf numFmtId="10" fontId="0" fillId="0" borderId="2" xfId="1" applyNumberFormat="1" applyFont="1" applyBorder="1"/>
    <xf numFmtId="9" fontId="0" fillId="0" borderId="0" xfId="1" applyFont="1" applyFill="1" applyAlignment="1">
      <alignment horizontal="right" indent="2"/>
    </xf>
    <xf numFmtId="9" fontId="0" fillId="0" borderId="1" xfId="1" applyFont="1" applyFill="1" applyBorder="1" applyAlignment="1">
      <alignment horizontal="right" indent="2"/>
    </xf>
    <xf numFmtId="10" fontId="0" fillId="0" borderId="0" xfId="1" applyNumberFormat="1" applyFont="1" applyBorder="1" applyAlignment="1">
      <alignment horizontal="right" indent="3"/>
    </xf>
    <xf numFmtId="0" fontId="0" fillId="34" borderId="0" xfId="0" applyFill="1"/>
    <xf numFmtId="10" fontId="0" fillId="0" borderId="0" xfId="1" applyNumberFormat="1" applyFont="1" applyBorder="1"/>
    <xf numFmtId="0" fontId="0" fillId="0" borderId="2" xfId="0" applyBorder="1"/>
    <xf numFmtId="9" fontId="0" fillId="0" borderId="2" xfId="1" applyFont="1" applyFill="1" applyBorder="1" applyAlignment="1">
      <alignment horizontal="right" indent="2"/>
    </xf>
    <xf numFmtId="9" fontId="0" fillId="0" borderId="2" xfId="1" applyFont="1" applyBorder="1" applyAlignment="1">
      <alignment horizontal="right" indent="2"/>
    </xf>
    <xf numFmtId="10" fontId="2" fillId="0" borderId="0" xfId="1" applyNumberFormat="1" applyFont="1" applyBorder="1" applyAlignment="1">
      <alignment horizontal="right" indent="1"/>
    </xf>
    <xf numFmtId="9" fontId="0" fillId="0" borderId="0" xfId="1" applyFont="1" applyBorder="1" applyAlignment="1">
      <alignment horizontal="right" indent="2"/>
    </xf>
    <xf numFmtId="14" fontId="2" fillId="0" borderId="1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right" indent="1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33" borderId="2" xfId="0" applyNumberFormat="1" applyFont="1" applyFill="1" applyBorder="1"/>
    <xf numFmtId="9" fontId="2" fillId="33" borderId="0" xfId="1" applyFont="1" applyFill="1" applyBorder="1"/>
    <xf numFmtId="167" fontId="0" fillId="0" borderId="2" xfId="0" applyNumberFormat="1" applyBorder="1" applyAlignment="1">
      <alignment horizontal="right" indent="2"/>
    </xf>
    <xf numFmtId="167" fontId="0" fillId="0" borderId="0" xfId="0" applyNumberFormat="1"/>
    <xf numFmtId="167" fontId="2" fillId="0" borderId="2" xfId="0" applyNumberFormat="1" applyFont="1" applyBorder="1" applyAlignment="1">
      <alignment horizontal="right" indent="2"/>
    </xf>
    <xf numFmtId="1" fontId="0" fillId="33" borderId="0" xfId="0" applyNumberFormat="1" applyFill="1" applyAlignment="1">
      <alignment horizontal="right"/>
    </xf>
    <xf numFmtId="3" fontId="0" fillId="33" borderId="0" xfId="0" applyNumberFormat="1" applyFill="1" applyAlignment="1">
      <alignment horizontal="center" vertical="center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7" fontId="0" fillId="33" borderId="0" xfId="0" applyNumberFormat="1" applyFill="1" applyAlignment="1">
      <alignment horizontal="right" indent="2"/>
    </xf>
    <xf numFmtId="3" fontId="0" fillId="33" borderId="0" xfId="0" applyNumberFormat="1" applyFill="1"/>
    <xf numFmtId="0" fontId="2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/>
    <xf numFmtId="0" fontId="2" fillId="0" borderId="0" xfId="0" applyFont="1" applyAlignment="1">
      <alignment horizontal="center" wrapText="1"/>
    </xf>
  </cellXfs>
  <cellStyles count="5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2" builtinId="3"/>
    <cellStyle name="Comma 2" xfId="31" xr:uid="{00000000-0005-0000-0000-00001C000000}"/>
    <cellStyle name="Comma 3" xfId="57" xr:uid="{5D5BDA8B-252C-4C1C-880F-F92AEE0C66A7}"/>
    <cellStyle name="Currency 2" xfId="32" xr:uid="{00000000-0005-0000-0000-00001D000000}"/>
    <cellStyle name="Currency 3" xfId="56" xr:uid="{C1893BAD-628F-4737-8AA7-C34234DD036A}"/>
    <cellStyle name="Explanatory Text 2" xfId="33" xr:uid="{00000000-0005-0000-0000-00001E000000}"/>
    <cellStyle name="Good 2" xfId="34" xr:uid="{00000000-0005-0000-0000-00001F000000}"/>
    <cellStyle name="Heading 1 2" xfId="35" xr:uid="{00000000-0005-0000-0000-000020000000}"/>
    <cellStyle name="Heading 2 2" xfId="36" xr:uid="{00000000-0005-0000-0000-000021000000}"/>
    <cellStyle name="Heading 3 2" xfId="37" xr:uid="{00000000-0005-0000-0000-000022000000}"/>
    <cellStyle name="Heading 4 2" xfId="38" xr:uid="{00000000-0005-0000-0000-000023000000}"/>
    <cellStyle name="Input 2" xfId="39" xr:uid="{00000000-0005-0000-0000-000025000000}"/>
    <cellStyle name="Linked Cell 2" xfId="40" xr:uid="{00000000-0005-0000-0000-000026000000}"/>
    <cellStyle name="Neutral 2" xfId="41" xr:uid="{00000000-0005-0000-0000-000027000000}"/>
    <cellStyle name="Normal" xfId="0" builtinId="0"/>
    <cellStyle name="Normal 2" xfId="3" xr:uid="{00000000-0005-0000-0000-000029000000}"/>
    <cellStyle name="Normal 23" xfId="42" xr:uid="{00000000-0005-0000-0000-00002A000000}"/>
    <cellStyle name="Normal 24" xfId="43" xr:uid="{00000000-0005-0000-0000-00002B000000}"/>
    <cellStyle name="Normal 26" xfId="44" xr:uid="{00000000-0005-0000-0000-00002C000000}"/>
    <cellStyle name="Normal 3" xfId="45" xr:uid="{00000000-0005-0000-0000-00002D000000}"/>
    <cellStyle name="Normal 31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55" xr:uid="{9FE18270-9866-4DD3-B9D6-4D22A9EACEAB}"/>
    <cellStyle name="Note 2" xfId="49" xr:uid="{00000000-0005-0000-0000-000031000000}"/>
    <cellStyle name="Output 2" xfId="50" xr:uid="{00000000-0005-0000-0000-000032000000}"/>
    <cellStyle name="Percent" xfId="1" builtinId="5"/>
    <cellStyle name="Percent 2" xfId="51" xr:uid="{00000000-0005-0000-0000-000034000000}"/>
    <cellStyle name="Title 2" xfId="52" xr:uid="{00000000-0005-0000-0000-000035000000}"/>
    <cellStyle name="Total 2" xfId="53" xr:uid="{00000000-0005-0000-0000-000036000000}"/>
    <cellStyle name="Warning Text 2" xfId="54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'29 Acct. 376'!$A$8:$A$47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'29 Acct. 376'!$E$8:$E$46</c:f>
              <c:numCache>
                <c:formatCode>0.00%</c:formatCode>
                <c:ptCount val="39"/>
                <c:pt idx="0">
                  <c:v>1</c:v>
                </c:pt>
                <c:pt idx="1">
                  <c:v>0.99930000000000008</c:v>
                </c:pt>
                <c:pt idx="2">
                  <c:v>0.99840000000000007</c:v>
                </c:pt>
                <c:pt idx="3">
                  <c:v>0.99719999999999998</c:v>
                </c:pt>
                <c:pt idx="4">
                  <c:v>0.99409999999999998</c:v>
                </c:pt>
                <c:pt idx="5">
                  <c:v>0.99159999999999993</c:v>
                </c:pt>
                <c:pt idx="6">
                  <c:v>0.98950000000000005</c:v>
                </c:pt>
                <c:pt idx="7">
                  <c:v>0.98819999999999997</c:v>
                </c:pt>
                <c:pt idx="8">
                  <c:v>0.98290000000000011</c:v>
                </c:pt>
                <c:pt idx="9">
                  <c:v>0.98159999999999992</c:v>
                </c:pt>
                <c:pt idx="10">
                  <c:v>0.97650000000000003</c:v>
                </c:pt>
                <c:pt idx="11">
                  <c:v>0.97299999999999998</c:v>
                </c:pt>
                <c:pt idx="12">
                  <c:v>0.96970000000000001</c:v>
                </c:pt>
                <c:pt idx="13">
                  <c:v>0.96290000000000009</c:v>
                </c:pt>
                <c:pt idx="14">
                  <c:v>0.96050000000000002</c:v>
                </c:pt>
                <c:pt idx="15">
                  <c:v>0.95739999999999992</c:v>
                </c:pt>
                <c:pt idx="16">
                  <c:v>0.95469999999999999</c:v>
                </c:pt>
                <c:pt idx="17">
                  <c:v>0.9476</c:v>
                </c:pt>
                <c:pt idx="18">
                  <c:v>0.94090000000000007</c:v>
                </c:pt>
                <c:pt idx="19">
                  <c:v>0.93659999999999999</c:v>
                </c:pt>
                <c:pt idx="20">
                  <c:v>0.9335</c:v>
                </c:pt>
                <c:pt idx="21">
                  <c:v>0.93150000000000011</c:v>
                </c:pt>
                <c:pt idx="22">
                  <c:v>0.92519999999999991</c:v>
                </c:pt>
                <c:pt idx="23">
                  <c:v>0.91680000000000006</c:v>
                </c:pt>
                <c:pt idx="24">
                  <c:v>0.91159999999999997</c:v>
                </c:pt>
                <c:pt idx="25">
                  <c:v>0.90870000000000006</c:v>
                </c:pt>
                <c:pt idx="26">
                  <c:v>0.90650000000000008</c:v>
                </c:pt>
                <c:pt idx="27">
                  <c:v>0.90290000000000004</c:v>
                </c:pt>
                <c:pt idx="28">
                  <c:v>0.8970999999999999</c:v>
                </c:pt>
                <c:pt idx="29">
                  <c:v>0.89469999999999994</c:v>
                </c:pt>
                <c:pt idx="30">
                  <c:v>0.89269999999999994</c:v>
                </c:pt>
                <c:pt idx="31">
                  <c:v>0.88700000000000001</c:v>
                </c:pt>
                <c:pt idx="32">
                  <c:v>0.873</c:v>
                </c:pt>
                <c:pt idx="33">
                  <c:v>0.87029999999999996</c:v>
                </c:pt>
                <c:pt idx="34">
                  <c:v>0.86919999999999997</c:v>
                </c:pt>
                <c:pt idx="35">
                  <c:v>0.86640000000000006</c:v>
                </c:pt>
                <c:pt idx="36">
                  <c:v>0.85939999999999994</c:v>
                </c:pt>
                <c:pt idx="37">
                  <c:v>0.85939999999999994</c:v>
                </c:pt>
                <c:pt idx="38">
                  <c:v>0.85939999999999994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EB-458E-BE85-A2757BAB124C}"/>
            </c:ext>
          </c:extLst>
        </c:ser>
        <c:ser>
          <c:idx val="1"/>
          <c:order val="1"/>
          <c:tx>
            <c:strRef>
              <c:f>'29 Acct. 376'!$G$5</c:f>
              <c:strCache>
                <c:ptCount val="1"/>
                <c:pt idx="0">
                  <c:v>Company 
R1.5-65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'29 Acct. 376'!$G$8:$G$47</c:f>
              <c:numCache>
                <c:formatCode>0.00%</c:formatCode>
                <c:ptCount val="40"/>
                <c:pt idx="0">
                  <c:v>1</c:v>
                </c:pt>
                <c:pt idx="1">
                  <c:v>0.99864399999999998</c:v>
                </c:pt>
                <c:pt idx="2">
                  <c:v>0.99587300000000001</c:v>
                </c:pt>
                <c:pt idx="3">
                  <c:v>0.99302199999999996</c:v>
                </c:pt>
                <c:pt idx="4">
                  <c:v>0.99008200000000002</c:v>
                </c:pt>
                <c:pt idx="5">
                  <c:v>0.98706000000000005</c:v>
                </c:pt>
                <c:pt idx="6">
                  <c:v>0.98394499999999996</c:v>
                </c:pt>
                <c:pt idx="7">
                  <c:v>0.98074700000000004</c:v>
                </c:pt>
                <c:pt idx="8">
                  <c:v>0.97744799999999998</c:v>
                </c:pt>
                <c:pt idx="9">
                  <c:v>0.97406400000000004</c:v>
                </c:pt>
                <c:pt idx="10">
                  <c:v>0.97057899999999997</c:v>
                </c:pt>
                <c:pt idx="11">
                  <c:v>0.967001</c:v>
                </c:pt>
                <c:pt idx="12">
                  <c:v>0.96332099999999998</c:v>
                </c:pt>
                <c:pt idx="13">
                  <c:v>0.95954300000000003</c:v>
                </c:pt>
                <c:pt idx="14">
                  <c:v>0.95566200000000001</c:v>
                </c:pt>
                <c:pt idx="15">
                  <c:v>0.95167500000000005</c:v>
                </c:pt>
                <c:pt idx="16">
                  <c:v>0.94758500000000001</c:v>
                </c:pt>
                <c:pt idx="17">
                  <c:v>0.94338100000000003</c:v>
                </c:pt>
                <c:pt idx="18">
                  <c:v>0.93907399999999996</c:v>
                </c:pt>
                <c:pt idx="19">
                  <c:v>0.93464499999999995</c:v>
                </c:pt>
                <c:pt idx="20">
                  <c:v>0.93011200000000005</c:v>
                </c:pt>
                <c:pt idx="21">
                  <c:v>0.92544899999999997</c:v>
                </c:pt>
                <c:pt idx="22">
                  <c:v>0.92067600000000005</c:v>
                </c:pt>
                <c:pt idx="23">
                  <c:v>0.91576999999999997</c:v>
                </c:pt>
                <c:pt idx="24">
                  <c:v>0.91074200000000005</c:v>
                </c:pt>
                <c:pt idx="25">
                  <c:v>0.90557699999999997</c:v>
                </c:pt>
                <c:pt idx="26">
                  <c:v>0.90027900000000005</c:v>
                </c:pt>
                <c:pt idx="27">
                  <c:v>0.89483800000000002</c:v>
                </c:pt>
                <c:pt idx="28">
                  <c:v>0.88924999999999998</c:v>
                </c:pt>
                <c:pt idx="29">
                  <c:v>0.88351500000000005</c:v>
                </c:pt>
                <c:pt idx="30">
                  <c:v>0.87761800000000001</c:v>
                </c:pt>
                <c:pt idx="31">
                  <c:v>0.87156999999999996</c:v>
                </c:pt>
                <c:pt idx="32">
                  <c:v>0.86534500000000003</c:v>
                </c:pt>
                <c:pt idx="33">
                  <c:v>0.85896399999999995</c:v>
                </c:pt>
                <c:pt idx="34">
                  <c:v>0.85238899999999995</c:v>
                </c:pt>
                <c:pt idx="35">
                  <c:v>0.84565000000000001</c:v>
                </c:pt>
                <c:pt idx="36">
                  <c:v>0.83871099999999998</c:v>
                </c:pt>
                <c:pt idx="37">
                  <c:v>0.83159300000000003</c:v>
                </c:pt>
                <c:pt idx="38">
                  <c:v>0.824272</c:v>
                </c:pt>
                <c:pt idx="39">
                  <c:v>0.81675399999999998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EB-458E-BE85-A2757BAB124C}"/>
            </c:ext>
          </c:extLst>
        </c:ser>
        <c:ser>
          <c:idx val="2"/>
          <c:order val="2"/>
          <c:tx>
            <c:strRef>
              <c:f>'29 Acct. 376'!$I$5</c:f>
              <c:strCache>
                <c:ptCount val="1"/>
                <c:pt idx="0">
                  <c:v>OPC 
R1.5-70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'29 Acct. 376'!$I$8:$I$47</c:f>
              <c:numCache>
                <c:formatCode>0.00%</c:formatCode>
                <c:ptCount val="40"/>
                <c:pt idx="0">
                  <c:v>1</c:v>
                </c:pt>
                <c:pt idx="1">
                  <c:v>0.99874099999999999</c:v>
                </c:pt>
                <c:pt idx="2">
                  <c:v>0.99617599999999995</c:v>
                </c:pt>
                <c:pt idx="3">
                  <c:v>0.99353499999999995</c:v>
                </c:pt>
                <c:pt idx="4">
                  <c:v>0.99082899999999996</c:v>
                </c:pt>
                <c:pt idx="5">
                  <c:v>0.988039</c:v>
                </c:pt>
                <c:pt idx="6">
                  <c:v>0.98517999999999994</c:v>
                </c:pt>
                <c:pt idx="7">
                  <c:v>0.98224100000000003</c:v>
                </c:pt>
                <c:pt idx="8">
                  <c:v>0.97922500000000001</c:v>
                </c:pt>
                <c:pt idx="9">
                  <c:v>0.97613099999999997</c:v>
                </c:pt>
                <c:pt idx="10">
                  <c:v>0.97295200000000004</c:v>
                </c:pt>
                <c:pt idx="11">
                  <c:v>0.96969799999999995</c:v>
                </c:pt>
                <c:pt idx="12">
                  <c:v>0.96634900000000001</c:v>
                </c:pt>
                <c:pt idx="13">
                  <c:v>0.96292299999999997</c:v>
                </c:pt>
                <c:pt idx="14">
                  <c:v>0.95940599999999998</c:v>
                </c:pt>
                <c:pt idx="15">
                  <c:v>0.95580200000000004</c:v>
                </c:pt>
                <c:pt idx="16">
                  <c:v>0.95210899999999998</c:v>
                </c:pt>
                <c:pt idx="17">
                  <c:v>0.94832099999999997</c:v>
                </c:pt>
                <c:pt idx="18">
                  <c:v>0.94444700000000004</c:v>
                </c:pt>
                <c:pt idx="19">
                  <c:v>0.94046799999999997</c:v>
                </c:pt>
                <c:pt idx="20">
                  <c:v>0.93640000000000001</c:v>
                </c:pt>
                <c:pt idx="21">
                  <c:v>0.93222899999999997</c:v>
                </c:pt>
                <c:pt idx="22">
                  <c:v>0.92796000000000001</c:v>
                </c:pt>
                <c:pt idx="23">
                  <c:v>0.92359000000000002</c:v>
                </c:pt>
                <c:pt idx="24">
                  <c:v>0.91910999999999998</c:v>
                </c:pt>
                <c:pt idx="25">
                  <c:v>0.91453099999999998</c:v>
                </c:pt>
                <c:pt idx="26">
                  <c:v>0.90982700000000005</c:v>
                </c:pt>
                <c:pt idx="27">
                  <c:v>0.90501900000000002</c:v>
                </c:pt>
                <c:pt idx="28">
                  <c:v>0.90008600000000005</c:v>
                </c:pt>
                <c:pt idx="29">
                  <c:v>0.895034</c:v>
                </c:pt>
                <c:pt idx="30">
                  <c:v>0.88985800000000004</c:v>
                </c:pt>
                <c:pt idx="31">
                  <c:v>0.88454699999999997</c:v>
                </c:pt>
                <c:pt idx="32">
                  <c:v>0.87911399999999995</c:v>
                </c:pt>
                <c:pt idx="33">
                  <c:v>0.87352799999999997</c:v>
                </c:pt>
                <c:pt idx="34">
                  <c:v>0.86781200000000003</c:v>
                </c:pt>
                <c:pt idx="35">
                  <c:v>0.86194499999999996</c:v>
                </c:pt>
                <c:pt idx="36">
                  <c:v>0.85592999999999997</c:v>
                </c:pt>
                <c:pt idx="37">
                  <c:v>0.84976600000000002</c:v>
                </c:pt>
                <c:pt idx="38">
                  <c:v>0.84343500000000005</c:v>
                </c:pt>
                <c:pt idx="39">
                  <c:v>0.83695799999999998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EB-458E-BE85-A2757BAB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'29 Acct. 376'!$A$8:$A$47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'29 Acct. 376'!$E$8:$E$47</c:f>
              <c:numCache>
                <c:formatCode>0.00%</c:formatCode>
                <c:ptCount val="40"/>
                <c:pt idx="0">
                  <c:v>1</c:v>
                </c:pt>
                <c:pt idx="1">
                  <c:v>0.99930000000000008</c:v>
                </c:pt>
                <c:pt idx="2">
                  <c:v>0.99840000000000007</c:v>
                </c:pt>
                <c:pt idx="3">
                  <c:v>0.99719999999999998</c:v>
                </c:pt>
                <c:pt idx="4">
                  <c:v>0.99409999999999998</c:v>
                </c:pt>
                <c:pt idx="5">
                  <c:v>0.99159999999999993</c:v>
                </c:pt>
                <c:pt idx="6">
                  <c:v>0.98950000000000005</c:v>
                </c:pt>
                <c:pt idx="7">
                  <c:v>0.98819999999999997</c:v>
                </c:pt>
                <c:pt idx="8">
                  <c:v>0.98290000000000011</c:v>
                </c:pt>
                <c:pt idx="9">
                  <c:v>0.98159999999999992</c:v>
                </c:pt>
                <c:pt idx="10">
                  <c:v>0.97650000000000003</c:v>
                </c:pt>
                <c:pt idx="11">
                  <c:v>0.97299999999999998</c:v>
                </c:pt>
                <c:pt idx="12">
                  <c:v>0.96970000000000001</c:v>
                </c:pt>
                <c:pt idx="13">
                  <c:v>0.96290000000000009</c:v>
                </c:pt>
                <c:pt idx="14">
                  <c:v>0.96050000000000002</c:v>
                </c:pt>
                <c:pt idx="15">
                  <c:v>0.95739999999999992</c:v>
                </c:pt>
                <c:pt idx="16">
                  <c:v>0.95469999999999999</c:v>
                </c:pt>
                <c:pt idx="17">
                  <c:v>0.9476</c:v>
                </c:pt>
                <c:pt idx="18">
                  <c:v>0.94090000000000007</c:v>
                </c:pt>
                <c:pt idx="19">
                  <c:v>0.93659999999999999</c:v>
                </c:pt>
                <c:pt idx="20">
                  <c:v>0.9335</c:v>
                </c:pt>
                <c:pt idx="21">
                  <c:v>0.93150000000000011</c:v>
                </c:pt>
                <c:pt idx="22">
                  <c:v>0.92519999999999991</c:v>
                </c:pt>
                <c:pt idx="23">
                  <c:v>0.91680000000000006</c:v>
                </c:pt>
                <c:pt idx="24">
                  <c:v>0.91159999999999997</c:v>
                </c:pt>
                <c:pt idx="25">
                  <c:v>0.90870000000000006</c:v>
                </c:pt>
                <c:pt idx="26">
                  <c:v>0.90650000000000008</c:v>
                </c:pt>
                <c:pt idx="27">
                  <c:v>0.90290000000000004</c:v>
                </c:pt>
                <c:pt idx="28">
                  <c:v>0.8970999999999999</c:v>
                </c:pt>
                <c:pt idx="29">
                  <c:v>0.89469999999999994</c:v>
                </c:pt>
                <c:pt idx="30">
                  <c:v>0.89269999999999994</c:v>
                </c:pt>
                <c:pt idx="31">
                  <c:v>0.88700000000000001</c:v>
                </c:pt>
                <c:pt idx="32">
                  <c:v>0.873</c:v>
                </c:pt>
                <c:pt idx="33">
                  <c:v>0.87029999999999996</c:v>
                </c:pt>
                <c:pt idx="34">
                  <c:v>0.86919999999999997</c:v>
                </c:pt>
                <c:pt idx="35">
                  <c:v>0.86640000000000006</c:v>
                </c:pt>
                <c:pt idx="36">
                  <c:v>0.85939999999999994</c:v>
                </c:pt>
                <c:pt idx="37">
                  <c:v>0.85939999999999994</c:v>
                </c:pt>
                <c:pt idx="38">
                  <c:v>0.85939999999999994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49-43F0-9E50-6F50AC5E159B}"/>
            </c:ext>
          </c:extLst>
        </c:ser>
        <c:ser>
          <c:idx val="1"/>
          <c:order val="1"/>
          <c:tx>
            <c:strRef>
              <c:f>'29 Acct. 376'!$G$5:$G$6</c:f>
              <c:strCache>
                <c:ptCount val="2"/>
                <c:pt idx="0">
                  <c:v>Company 
R1.5-65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'29 Acct. 376'!$G$8:$G$47</c:f>
              <c:numCache>
                <c:formatCode>0.00%</c:formatCode>
                <c:ptCount val="40"/>
                <c:pt idx="0">
                  <c:v>1</c:v>
                </c:pt>
                <c:pt idx="1">
                  <c:v>0.99864399999999998</c:v>
                </c:pt>
                <c:pt idx="2">
                  <c:v>0.99587300000000001</c:v>
                </c:pt>
                <c:pt idx="3">
                  <c:v>0.99302199999999996</c:v>
                </c:pt>
                <c:pt idx="4">
                  <c:v>0.99008200000000002</c:v>
                </c:pt>
                <c:pt idx="5">
                  <c:v>0.98706000000000005</c:v>
                </c:pt>
                <c:pt idx="6">
                  <c:v>0.98394499999999996</c:v>
                </c:pt>
                <c:pt idx="7">
                  <c:v>0.98074700000000004</c:v>
                </c:pt>
                <c:pt idx="8">
                  <c:v>0.97744799999999998</c:v>
                </c:pt>
                <c:pt idx="9">
                  <c:v>0.97406400000000004</c:v>
                </c:pt>
                <c:pt idx="10">
                  <c:v>0.97057899999999997</c:v>
                </c:pt>
                <c:pt idx="11">
                  <c:v>0.967001</c:v>
                </c:pt>
                <c:pt idx="12">
                  <c:v>0.96332099999999998</c:v>
                </c:pt>
                <c:pt idx="13">
                  <c:v>0.95954300000000003</c:v>
                </c:pt>
                <c:pt idx="14">
                  <c:v>0.95566200000000001</c:v>
                </c:pt>
                <c:pt idx="15">
                  <c:v>0.95167500000000005</c:v>
                </c:pt>
                <c:pt idx="16">
                  <c:v>0.94758500000000001</c:v>
                </c:pt>
                <c:pt idx="17">
                  <c:v>0.94338100000000003</c:v>
                </c:pt>
                <c:pt idx="18">
                  <c:v>0.93907399999999996</c:v>
                </c:pt>
                <c:pt idx="19">
                  <c:v>0.93464499999999995</c:v>
                </c:pt>
                <c:pt idx="20">
                  <c:v>0.93011200000000005</c:v>
                </c:pt>
                <c:pt idx="21">
                  <c:v>0.92544899999999997</c:v>
                </c:pt>
                <c:pt idx="22">
                  <c:v>0.92067600000000005</c:v>
                </c:pt>
                <c:pt idx="23">
                  <c:v>0.91576999999999997</c:v>
                </c:pt>
                <c:pt idx="24">
                  <c:v>0.91074200000000005</c:v>
                </c:pt>
                <c:pt idx="25">
                  <c:v>0.90557699999999997</c:v>
                </c:pt>
                <c:pt idx="26">
                  <c:v>0.90027900000000005</c:v>
                </c:pt>
                <c:pt idx="27">
                  <c:v>0.89483800000000002</c:v>
                </c:pt>
                <c:pt idx="28">
                  <c:v>0.88924999999999998</c:v>
                </c:pt>
                <c:pt idx="29">
                  <c:v>0.88351500000000005</c:v>
                </c:pt>
                <c:pt idx="30">
                  <c:v>0.87761800000000001</c:v>
                </c:pt>
                <c:pt idx="31">
                  <c:v>0.87156999999999996</c:v>
                </c:pt>
                <c:pt idx="32">
                  <c:v>0.86534500000000003</c:v>
                </c:pt>
                <c:pt idx="33">
                  <c:v>0.85896399999999995</c:v>
                </c:pt>
                <c:pt idx="34">
                  <c:v>0.85238899999999995</c:v>
                </c:pt>
                <c:pt idx="35">
                  <c:v>0.84565000000000001</c:v>
                </c:pt>
                <c:pt idx="36">
                  <c:v>0.83871099999999998</c:v>
                </c:pt>
                <c:pt idx="37">
                  <c:v>0.83159300000000003</c:v>
                </c:pt>
                <c:pt idx="38">
                  <c:v>0.824272</c:v>
                </c:pt>
                <c:pt idx="39">
                  <c:v>0.81675399999999998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49-43F0-9E50-6F50AC5E159B}"/>
            </c:ext>
          </c:extLst>
        </c:ser>
        <c:ser>
          <c:idx val="2"/>
          <c:order val="2"/>
          <c:tx>
            <c:strRef>
              <c:f>'29 Acct. 376'!$I$5:$I$6</c:f>
              <c:strCache>
                <c:ptCount val="2"/>
                <c:pt idx="0">
                  <c:v>OPC 
R1.5-70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'29 Acct. 376'!$I$8:$I$47</c:f>
              <c:numCache>
                <c:formatCode>0.00%</c:formatCode>
                <c:ptCount val="40"/>
                <c:pt idx="0">
                  <c:v>1</c:v>
                </c:pt>
                <c:pt idx="1">
                  <c:v>0.99874099999999999</c:v>
                </c:pt>
                <c:pt idx="2">
                  <c:v>0.99617599999999995</c:v>
                </c:pt>
                <c:pt idx="3">
                  <c:v>0.99353499999999995</c:v>
                </c:pt>
                <c:pt idx="4">
                  <c:v>0.99082899999999996</c:v>
                </c:pt>
                <c:pt idx="5">
                  <c:v>0.988039</c:v>
                </c:pt>
                <c:pt idx="6">
                  <c:v>0.98517999999999994</c:v>
                </c:pt>
                <c:pt idx="7">
                  <c:v>0.98224100000000003</c:v>
                </c:pt>
                <c:pt idx="8">
                  <c:v>0.97922500000000001</c:v>
                </c:pt>
                <c:pt idx="9">
                  <c:v>0.97613099999999997</c:v>
                </c:pt>
                <c:pt idx="10">
                  <c:v>0.97295200000000004</c:v>
                </c:pt>
                <c:pt idx="11">
                  <c:v>0.96969799999999995</c:v>
                </c:pt>
                <c:pt idx="12">
                  <c:v>0.96634900000000001</c:v>
                </c:pt>
                <c:pt idx="13">
                  <c:v>0.96292299999999997</c:v>
                </c:pt>
                <c:pt idx="14">
                  <c:v>0.95940599999999998</c:v>
                </c:pt>
                <c:pt idx="15">
                  <c:v>0.95580200000000004</c:v>
                </c:pt>
                <c:pt idx="16">
                  <c:v>0.95210899999999998</c:v>
                </c:pt>
                <c:pt idx="17">
                  <c:v>0.94832099999999997</c:v>
                </c:pt>
                <c:pt idx="18">
                  <c:v>0.94444700000000004</c:v>
                </c:pt>
                <c:pt idx="19">
                  <c:v>0.94046799999999997</c:v>
                </c:pt>
                <c:pt idx="20">
                  <c:v>0.93640000000000001</c:v>
                </c:pt>
                <c:pt idx="21">
                  <c:v>0.93222899999999997</c:v>
                </c:pt>
                <c:pt idx="22">
                  <c:v>0.92796000000000001</c:v>
                </c:pt>
                <c:pt idx="23">
                  <c:v>0.92359000000000002</c:v>
                </c:pt>
                <c:pt idx="24">
                  <c:v>0.91910999999999998</c:v>
                </c:pt>
                <c:pt idx="25">
                  <c:v>0.91453099999999998</c:v>
                </c:pt>
                <c:pt idx="26">
                  <c:v>0.90982700000000005</c:v>
                </c:pt>
                <c:pt idx="27">
                  <c:v>0.90501900000000002</c:v>
                </c:pt>
                <c:pt idx="28">
                  <c:v>0.90008600000000005</c:v>
                </c:pt>
                <c:pt idx="29">
                  <c:v>0.895034</c:v>
                </c:pt>
                <c:pt idx="30">
                  <c:v>0.88985800000000004</c:v>
                </c:pt>
                <c:pt idx="31">
                  <c:v>0.88454699999999997</c:v>
                </c:pt>
                <c:pt idx="32">
                  <c:v>0.87911399999999995</c:v>
                </c:pt>
                <c:pt idx="33">
                  <c:v>0.87352799999999997</c:v>
                </c:pt>
                <c:pt idx="34">
                  <c:v>0.86781200000000003</c:v>
                </c:pt>
                <c:pt idx="35">
                  <c:v>0.86194499999999996</c:v>
                </c:pt>
                <c:pt idx="36">
                  <c:v>0.85592999999999997</c:v>
                </c:pt>
                <c:pt idx="37">
                  <c:v>0.84976600000000002</c:v>
                </c:pt>
                <c:pt idx="38">
                  <c:v>0.84343500000000005</c:v>
                </c:pt>
                <c:pt idx="39">
                  <c:v>0.83695799999999998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49-43F0-9E50-6F50AC5E159B}"/>
            </c:ext>
          </c:extLst>
        </c:ser>
        <c:ser>
          <c:idx val="4"/>
          <c:order val="3"/>
          <c:tx>
            <c:v>1% "Cutoff"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'29 Acct. 376'!$AB$8:$AB$9</c:f>
              <c:numCache>
                <c:formatCode>General</c:formatCode>
                <c:ptCount val="2"/>
                <c:pt idx="0">
                  <c:v>36</c:v>
                </c:pt>
                <c:pt idx="1">
                  <c:v>36</c:v>
                </c:pt>
              </c:numCache>
            </c:numRef>
          </c:xVal>
          <c:yVal>
            <c:numRef>
              <c:f>'29 Acct. 376'!$AC$8:$AC$9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49-43F0-9E50-6F50AC5E1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'30 Acct. 376.02'!$A$8:$A$47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'30 Acct. 376.02'!$E$8:$E$46</c:f>
              <c:numCache>
                <c:formatCode>0.00%</c:formatCode>
                <c:ptCount val="39"/>
                <c:pt idx="0">
                  <c:v>1</c:v>
                </c:pt>
                <c:pt idx="1">
                  <c:v>0.9998999999999999</c:v>
                </c:pt>
                <c:pt idx="2">
                  <c:v>0.99950000000000006</c:v>
                </c:pt>
                <c:pt idx="3">
                  <c:v>0.99909999999999999</c:v>
                </c:pt>
                <c:pt idx="4">
                  <c:v>0.99829999999999997</c:v>
                </c:pt>
                <c:pt idx="5">
                  <c:v>0.99750000000000005</c:v>
                </c:pt>
                <c:pt idx="6">
                  <c:v>0.99629999999999996</c:v>
                </c:pt>
                <c:pt idx="7">
                  <c:v>0.99560000000000004</c:v>
                </c:pt>
                <c:pt idx="8">
                  <c:v>0.99409999999999998</c:v>
                </c:pt>
                <c:pt idx="9">
                  <c:v>0.99140000000000006</c:v>
                </c:pt>
                <c:pt idx="10">
                  <c:v>0.98919999999999997</c:v>
                </c:pt>
                <c:pt idx="11">
                  <c:v>0.98769999999999991</c:v>
                </c:pt>
                <c:pt idx="12">
                  <c:v>0.98580000000000001</c:v>
                </c:pt>
                <c:pt idx="13">
                  <c:v>0.9840000000000001</c:v>
                </c:pt>
                <c:pt idx="14">
                  <c:v>0.98239999999999994</c:v>
                </c:pt>
                <c:pt idx="15">
                  <c:v>0.98060000000000003</c:v>
                </c:pt>
                <c:pt idx="16">
                  <c:v>0.9779000000000001</c:v>
                </c:pt>
                <c:pt idx="17">
                  <c:v>0.97389999999999999</c:v>
                </c:pt>
                <c:pt idx="18">
                  <c:v>0.97260000000000002</c:v>
                </c:pt>
                <c:pt idx="19">
                  <c:v>0.97140000000000004</c:v>
                </c:pt>
                <c:pt idx="20">
                  <c:v>0.97030000000000005</c:v>
                </c:pt>
                <c:pt idx="21">
                  <c:v>0.96920000000000006</c:v>
                </c:pt>
                <c:pt idx="22">
                  <c:v>0.96689999999999998</c:v>
                </c:pt>
                <c:pt idx="23">
                  <c:v>0.96569999999999989</c:v>
                </c:pt>
                <c:pt idx="24">
                  <c:v>0.96310000000000007</c:v>
                </c:pt>
                <c:pt idx="25">
                  <c:v>0.96109999999999995</c:v>
                </c:pt>
                <c:pt idx="26">
                  <c:v>0.95849999999999991</c:v>
                </c:pt>
                <c:pt idx="27">
                  <c:v>0.95680000000000009</c:v>
                </c:pt>
                <c:pt idx="28">
                  <c:v>0.95319999999999994</c:v>
                </c:pt>
                <c:pt idx="29">
                  <c:v>0.94700000000000006</c:v>
                </c:pt>
                <c:pt idx="30">
                  <c:v>0.94269999999999998</c:v>
                </c:pt>
                <c:pt idx="31">
                  <c:v>0.93819999999999992</c:v>
                </c:pt>
                <c:pt idx="32">
                  <c:v>0.93220000000000003</c:v>
                </c:pt>
                <c:pt idx="33">
                  <c:v>0.93030000000000002</c:v>
                </c:pt>
                <c:pt idx="34">
                  <c:v>0.92260000000000009</c:v>
                </c:pt>
                <c:pt idx="35">
                  <c:v>0.91830000000000001</c:v>
                </c:pt>
                <c:pt idx="36">
                  <c:v>0.89749999999999996</c:v>
                </c:pt>
                <c:pt idx="37">
                  <c:v>0.88390000000000002</c:v>
                </c:pt>
                <c:pt idx="38">
                  <c:v>0.86870000000000003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8B-4049-9BDA-B2F2F54805CE}"/>
            </c:ext>
          </c:extLst>
        </c:ser>
        <c:ser>
          <c:idx val="1"/>
          <c:order val="1"/>
          <c:tx>
            <c:strRef>
              <c:f>'30 Acct. 376.02'!$G$5</c:f>
              <c:strCache>
                <c:ptCount val="1"/>
                <c:pt idx="0">
                  <c:v>Company 
R2-75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'30 Acct. 376.02'!$G$8:$G$47</c:f>
              <c:numCache>
                <c:formatCode>0.00%</c:formatCode>
                <c:ptCount val="40"/>
                <c:pt idx="0">
                  <c:v>1</c:v>
                </c:pt>
                <c:pt idx="1">
                  <c:v>0.99936800000000003</c:v>
                </c:pt>
                <c:pt idx="2">
                  <c:v>0.99807000000000001</c:v>
                </c:pt>
                <c:pt idx="3">
                  <c:v>0.99670599999999998</c:v>
                </c:pt>
                <c:pt idx="4">
                  <c:v>0.99528399999999995</c:v>
                </c:pt>
                <c:pt idx="5">
                  <c:v>0.99380100000000005</c:v>
                </c:pt>
                <c:pt idx="6">
                  <c:v>0.99224400000000001</c:v>
                </c:pt>
                <c:pt idx="7">
                  <c:v>0.99062300000000003</c:v>
                </c:pt>
                <c:pt idx="8">
                  <c:v>0.98893600000000004</c:v>
                </c:pt>
                <c:pt idx="9">
                  <c:v>0.98716599999999999</c:v>
                </c:pt>
                <c:pt idx="10">
                  <c:v>0.98532399999999998</c:v>
                </c:pt>
                <c:pt idx="11">
                  <c:v>0.98341000000000001</c:v>
                </c:pt>
                <c:pt idx="12">
                  <c:v>0.98140499999999997</c:v>
                </c:pt>
                <c:pt idx="13">
                  <c:v>0.97932200000000003</c:v>
                </c:pt>
                <c:pt idx="14">
                  <c:v>0.97715799999999997</c:v>
                </c:pt>
                <c:pt idx="15">
                  <c:v>0.97489400000000004</c:v>
                </c:pt>
                <c:pt idx="16">
                  <c:v>0.97254399999999996</c:v>
                </c:pt>
                <c:pt idx="17">
                  <c:v>0.97010600000000002</c:v>
                </c:pt>
                <c:pt idx="18">
                  <c:v>0.96755899999999995</c:v>
                </c:pt>
                <c:pt idx="19">
                  <c:v>0.96491700000000002</c:v>
                </c:pt>
                <c:pt idx="20">
                  <c:v>0.96217900000000001</c:v>
                </c:pt>
                <c:pt idx="21">
                  <c:v>0.95932099999999998</c:v>
                </c:pt>
                <c:pt idx="22">
                  <c:v>0.95635999999999999</c:v>
                </c:pt>
                <c:pt idx="23">
                  <c:v>0.95329299999999995</c:v>
                </c:pt>
                <c:pt idx="24">
                  <c:v>0.95009699999999997</c:v>
                </c:pt>
                <c:pt idx="25">
                  <c:v>0.94678700000000005</c:v>
                </c:pt>
                <c:pt idx="26">
                  <c:v>0.94336299999999995</c:v>
                </c:pt>
                <c:pt idx="27">
                  <c:v>0.93979699999999999</c:v>
                </c:pt>
                <c:pt idx="28">
                  <c:v>0.93610899999999997</c:v>
                </c:pt>
                <c:pt idx="29">
                  <c:v>0.93229600000000001</c:v>
                </c:pt>
                <c:pt idx="30">
                  <c:v>0.92832899999999996</c:v>
                </c:pt>
                <c:pt idx="31">
                  <c:v>0.92422899999999997</c:v>
                </c:pt>
                <c:pt idx="32">
                  <c:v>0.91999399999999998</c:v>
                </c:pt>
                <c:pt idx="33">
                  <c:v>0.91559199999999996</c:v>
                </c:pt>
                <c:pt idx="34">
                  <c:v>0.91104600000000002</c:v>
                </c:pt>
                <c:pt idx="35">
                  <c:v>0.90635399999999999</c:v>
                </c:pt>
                <c:pt idx="36">
                  <c:v>0.90148099999999998</c:v>
                </c:pt>
                <c:pt idx="37">
                  <c:v>0.89645300000000006</c:v>
                </c:pt>
                <c:pt idx="38">
                  <c:v>0.891266</c:v>
                </c:pt>
                <c:pt idx="39">
                  <c:v>0.88588500000000003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8B-4049-9BDA-B2F2F54805CE}"/>
            </c:ext>
          </c:extLst>
        </c:ser>
        <c:ser>
          <c:idx val="2"/>
          <c:order val="2"/>
          <c:tx>
            <c:strRef>
              <c:f>'30 Acct. 376.02'!$I$5</c:f>
              <c:strCache>
                <c:ptCount val="1"/>
                <c:pt idx="0">
                  <c:v>OPC 
R2-82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'30 Acct. 376.02'!$I$8:$I$47</c:f>
              <c:numCache>
                <c:formatCode>0.00%</c:formatCode>
                <c:ptCount val="40"/>
                <c:pt idx="0">
                  <c:v>1</c:v>
                </c:pt>
                <c:pt idx="1">
                  <c:v>0.99942200000000003</c:v>
                </c:pt>
                <c:pt idx="2">
                  <c:v>0.99823799999999996</c:v>
                </c:pt>
                <c:pt idx="3">
                  <c:v>0.99700500000000003</c:v>
                </c:pt>
                <c:pt idx="4">
                  <c:v>0.99571600000000005</c:v>
                </c:pt>
                <c:pt idx="5">
                  <c:v>0.99437500000000001</c:v>
                </c:pt>
                <c:pt idx="6">
                  <c:v>0.99298200000000003</c:v>
                </c:pt>
                <c:pt idx="7">
                  <c:v>0.99153400000000003</c:v>
                </c:pt>
                <c:pt idx="8">
                  <c:v>0.99002500000000004</c:v>
                </c:pt>
                <c:pt idx="9">
                  <c:v>0.98845400000000005</c:v>
                </c:pt>
                <c:pt idx="10">
                  <c:v>0.98682300000000001</c:v>
                </c:pt>
                <c:pt idx="11">
                  <c:v>0.98513099999999998</c:v>
                </c:pt>
                <c:pt idx="12">
                  <c:v>0.98337399999999997</c:v>
                </c:pt>
                <c:pt idx="13">
                  <c:v>0.98154300000000005</c:v>
                </c:pt>
                <c:pt idx="14">
                  <c:v>0.97964399999999996</c:v>
                </c:pt>
                <c:pt idx="15">
                  <c:v>0.97767599999999999</c:v>
                </c:pt>
                <c:pt idx="16">
                  <c:v>0.97563699999999998</c:v>
                </c:pt>
                <c:pt idx="17">
                  <c:v>0.97351799999999999</c:v>
                </c:pt>
                <c:pt idx="18">
                  <c:v>0.97131900000000004</c:v>
                </c:pt>
                <c:pt idx="19">
                  <c:v>0.96904199999999996</c:v>
                </c:pt>
                <c:pt idx="20">
                  <c:v>0.96668600000000005</c:v>
                </c:pt>
                <c:pt idx="21">
                  <c:v>0.96424699999999997</c:v>
                </c:pt>
                <c:pt idx="22">
                  <c:v>0.96171200000000001</c:v>
                </c:pt>
                <c:pt idx="23">
                  <c:v>0.95908899999999997</c:v>
                </c:pt>
                <c:pt idx="24">
                  <c:v>0.95637799999999995</c:v>
                </c:pt>
                <c:pt idx="25">
                  <c:v>0.95357599999999998</c:v>
                </c:pt>
                <c:pt idx="26">
                  <c:v>0.95067400000000002</c:v>
                </c:pt>
                <c:pt idx="27">
                  <c:v>0.94766700000000004</c:v>
                </c:pt>
                <c:pt idx="28">
                  <c:v>0.94456200000000001</c:v>
                </c:pt>
                <c:pt idx="29">
                  <c:v>0.94135500000000005</c:v>
                </c:pt>
                <c:pt idx="30">
                  <c:v>0.93804500000000002</c:v>
                </c:pt>
                <c:pt idx="31">
                  <c:v>0.93461300000000003</c:v>
                </c:pt>
                <c:pt idx="32">
                  <c:v>0.93107099999999998</c:v>
                </c:pt>
                <c:pt idx="33">
                  <c:v>0.92741600000000002</c:v>
                </c:pt>
                <c:pt idx="34">
                  <c:v>0.923647</c:v>
                </c:pt>
                <c:pt idx="35">
                  <c:v>0.91975399999999996</c:v>
                </c:pt>
                <c:pt idx="36">
                  <c:v>0.91572900000000002</c:v>
                </c:pt>
                <c:pt idx="37">
                  <c:v>0.91157900000000003</c:v>
                </c:pt>
                <c:pt idx="38">
                  <c:v>0.907304</c:v>
                </c:pt>
                <c:pt idx="39">
                  <c:v>0.90289900000000001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8B-4049-9BDA-B2F2F5480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'30 Acct. 376.02'!$A$8:$A$47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'30 Acct. 376.02'!$E$8:$E$47</c:f>
              <c:numCache>
                <c:formatCode>0.00%</c:formatCode>
                <c:ptCount val="40"/>
                <c:pt idx="0">
                  <c:v>1</c:v>
                </c:pt>
                <c:pt idx="1">
                  <c:v>0.9998999999999999</c:v>
                </c:pt>
                <c:pt idx="2">
                  <c:v>0.99950000000000006</c:v>
                </c:pt>
                <c:pt idx="3">
                  <c:v>0.99909999999999999</c:v>
                </c:pt>
                <c:pt idx="4">
                  <c:v>0.99829999999999997</c:v>
                </c:pt>
                <c:pt idx="5">
                  <c:v>0.99750000000000005</c:v>
                </c:pt>
                <c:pt idx="6">
                  <c:v>0.99629999999999996</c:v>
                </c:pt>
                <c:pt idx="7">
                  <c:v>0.99560000000000004</c:v>
                </c:pt>
                <c:pt idx="8">
                  <c:v>0.99409999999999998</c:v>
                </c:pt>
                <c:pt idx="9">
                  <c:v>0.99140000000000006</c:v>
                </c:pt>
                <c:pt idx="10">
                  <c:v>0.98919999999999997</c:v>
                </c:pt>
                <c:pt idx="11">
                  <c:v>0.98769999999999991</c:v>
                </c:pt>
                <c:pt idx="12">
                  <c:v>0.98580000000000001</c:v>
                </c:pt>
                <c:pt idx="13">
                  <c:v>0.9840000000000001</c:v>
                </c:pt>
                <c:pt idx="14">
                  <c:v>0.98239999999999994</c:v>
                </c:pt>
                <c:pt idx="15">
                  <c:v>0.98060000000000003</c:v>
                </c:pt>
                <c:pt idx="16">
                  <c:v>0.9779000000000001</c:v>
                </c:pt>
                <c:pt idx="17">
                  <c:v>0.97389999999999999</c:v>
                </c:pt>
                <c:pt idx="18">
                  <c:v>0.97260000000000002</c:v>
                </c:pt>
                <c:pt idx="19">
                  <c:v>0.97140000000000004</c:v>
                </c:pt>
                <c:pt idx="20">
                  <c:v>0.97030000000000005</c:v>
                </c:pt>
                <c:pt idx="21">
                  <c:v>0.96920000000000006</c:v>
                </c:pt>
                <c:pt idx="22">
                  <c:v>0.96689999999999998</c:v>
                </c:pt>
                <c:pt idx="23">
                  <c:v>0.96569999999999989</c:v>
                </c:pt>
                <c:pt idx="24">
                  <c:v>0.96310000000000007</c:v>
                </c:pt>
                <c:pt idx="25">
                  <c:v>0.96109999999999995</c:v>
                </c:pt>
                <c:pt idx="26">
                  <c:v>0.95849999999999991</c:v>
                </c:pt>
                <c:pt idx="27">
                  <c:v>0.95680000000000009</c:v>
                </c:pt>
                <c:pt idx="28">
                  <c:v>0.95319999999999994</c:v>
                </c:pt>
                <c:pt idx="29">
                  <c:v>0.94700000000000006</c:v>
                </c:pt>
                <c:pt idx="30">
                  <c:v>0.94269999999999998</c:v>
                </c:pt>
                <c:pt idx="31">
                  <c:v>0.93819999999999992</c:v>
                </c:pt>
                <c:pt idx="32">
                  <c:v>0.93220000000000003</c:v>
                </c:pt>
                <c:pt idx="33">
                  <c:v>0.93030000000000002</c:v>
                </c:pt>
                <c:pt idx="34">
                  <c:v>0.92260000000000009</c:v>
                </c:pt>
                <c:pt idx="35">
                  <c:v>0.91830000000000001</c:v>
                </c:pt>
                <c:pt idx="36">
                  <c:v>0.89749999999999996</c:v>
                </c:pt>
                <c:pt idx="37">
                  <c:v>0.88390000000000002</c:v>
                </c:pt>
                <c:pt idx="38">
                  <c:v>0.86870000000000003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F7-46E0-BA91-ECEC1ABE8523}"/>
            </c:ext>
          </c:extLst>
        </c:ser>
        <c:ser>
          <c:idx val="1"/>
          <c:order val="1"/>
          <c:tx>
            <c:strRef>
              <c:f>'30 Acct. 376.02'!$G$5:$G$6</c:f>
              <c:strCache>
                <c:ptCount val="2"/>
                <c:pt idx="0">
                  <c:v>Company 
R2-75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'30 Acct. 376.02'!$G$8:$G$47</c:f>
              <c:numCache>
                <c:formatCode>0.00%</c:formatCode>
                <c:ptCount val="40"/>
                <c:pt idx="0">
                  <c:v>1</c:v>
                </c:pt>
                <c:pt idx="1">
                  <c:v>0.99936800000000003</c:v>
                </c:pt>
                <c:pt idx="2">
                  <c:v>0.99807000000000001</c:v>
                </c:pt>
                <c:pt idx="3">
                  <c:v>0.99670599999999998</c:v>
                </c:pt>
                <c:pt idx="4">
                  <c:v>0.99528399999999995</c:v>
                </c:pt>
                <c:pt idx="5">
                  <c:v>0.99380100000000005</c:v>
                </c:pt>
                <c:pt idx="6">
                  <c:v>0.99224400000000001</c:v>
                </c:pt>
                <c:pt idx="7">
                  <c:v>0.99062300000000003</c:v>
                </c:pt>
                <c:pt idx="8">
                  <c:v>0.98893600000000004</c:v>
                </c:pt>
                <c:pt idx="9">
                  <c:v>0.98716599999999999</c:v>
                </c:pt>
                <c:pt idx="10">
                  <c:v>0.98532399999999998</c:v>
                </c:pt>
                <c:pt idx="11">
                  <c:v>0.98341000000000001</c:v>
                </c:pt>
                <c:pt idx="12">
                  <c:v>0.98140499999999997</c:v>
                </c:pt>
                <c:pt idx="13">
                  <c:v>0.97932200000000003</c:v>
                </c:pt>
                <c:pt idx="14">
                  <c:v>0.97715799999999997</c:v>
                </c:pt>
                <c:pt idx="15">
                  <c:v>0.97489400000000004</c:v>
                </c:pt>
                <c:pt idx="16">
                  <c:v>0.97254399999999996</c:v>
                </c:pt>
                <c:pt idx="17">
                  <c:v>0.97010600000000002</c:v>
                </c:pt>
                <c:pt idx="18">
                  <c:v>0.96755899999999995</c:v>
                </c:pt>
                <c:pt idx="19">
                  <c:v>0.96491700000000002</c:v>
                </c:pt>
                <c:pt idx="20">
                  <c:v>0.96217900000000001</c:v>
                </c:pt>
                <c:pt idx="21">
                  <c:v>0.95932099999999998</c:v>
                </c:pt>
                <c:pt idx="22">
                  <c:v>0.95635999999999999</c:v>
                </c:pt>
                <c:pt idx="23">
                  <c:v>0.95329299999999995</c:v>
                </c:pt>
                <c:pt idx="24">
                  <c:v>0.95009699999999997</c:v>
                </c:pt>
                <c:pt idx="25">
                  <c:v>0.94678700000000005</c:v>
                </c:pt>
                <c:pt idx="26">
                  <c:v>0.94336299999999995</c:v>
                </c:pt>
                <c:pt idx="27">
                  <c:v>0.93979699999999999</c:v>
                </c:pt>
                <c:pt idx="28">
                  <c:v>0.93610899999999997</c:v>
                </c:pt>
                <c:pt idx="29">
                  <c:v>0.93229600000000001</c:v>
                </c:pt>
                <c:pt idx="30">
                  <c:v>0.92832899999999996</c:v>
                </c:pt>
                <c:pt idx="31">
                  <c:v>0.92422899999999997</c:v>
                </c:pt>
                <c:pt idx="32">
                  <c:v>0.91999399999999998</c:v>
                </c:pt>
                <c:pt idx="33">
                  <c:v>0.91559199999999996</c:v>
                </c:pt>
                <c:pt idx="34">
                  <c:v>0.91104600000000002</c:v>
                </c:pt>
                <c:pt idx="35">
                  <c:v>0.90635399999999999</c:v>
                </c:pt>
                <c:pt idx="36">
                  <c:v>0.90148099999999998</c:v>
                </c:pt>
                <c:pt idx="37">
                  <c:v>0.89645300000000006</c:v>
                </c:pt>
                <c:pt idx="38">
                  <c:v>0.891266</c:v>
                </c:pt>
                <c:pt idx="39">
                  <c:v>0.88588500000000003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F7-46E0-BA91-ECEC1ABE8523}"/>
            </c:ext>
          </c:extLst>
        </c:ser>
        <c:ser>
          <c:idx val="2"/>
          <c:order val="2"/>
          <c:tx>
            <c:strRef>
              <c:f>'30 Acct. 376.02'!$I$5:$I$6</c:f>
              <c:strCache>
                <c:ptCount val="2"/>
                <c:pt idx="0">
                  <c:v>OPC 
R2-82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'30 Acct. 376.02'!$I$8:$I$47</c:f>
              <c:numCache>
                <c:formatCode>0.00%</c:formatCode>
                <c:ptCount val="40"/>
                <c:pt idx="0">
                  <c:v>1</c:v>
                </c:pt>
                <c:pt idx="1">
                  <c:v>0.99942200000000003</c:v>
                </c:pt>
                <c:pt idx="2">
                  <c:v>0.99823799999999996</c:v>
                </c:pt>
                <c:pt idx="3">
                  <c:v>0.99700500000000003</c:v>
                </c:pt>
                <c:pt idx="4">
                  <c:v>0.99571600000000005</c:v>
                </c:pt>
                <c:pt idx="5">
                  <c:v>0.99437500000000001</c:v>
                </c:pt>
                <c:pt idx="6">
                  <c:v>0.99298200000000003</c:v>
                </c:pt>
                <c:pt idx="7">
                  <c:v>0.99153400000000003</c:v>
                </c:pt>
                <c:pt idx="8">
                  <c:v>0.99002500000000004</c:v>
                </c:pt>
                <c:pt idx="9">
                  <c:v>0.98845400000000005</c:v>
                </c:pt>
                <c:pt idx="10">
                  <c:v>0.98682300000000001</c:v>
                </c:pt>
                <c:pt idx="11">
                  <c:v>0.98513099999999998</c:v>
                </c:pt>
                <c:pt idx="12">
                  <c:v>0.98337399999999997</c:v>
                </c:pt>
                <c:pt idx="13">
                  <c:v>0.98154300000000005</c:v>
                </c:pt>
                <c:pt idx="14">
                  <c:v>0.97964399999999996</c:v>
                </c:pt>
                <c:pt idx="15">
                  <c:v>0.97767599999999999</c:v>
                </c:pt>
                <c:pt idx="16">
                  <c:v>0.97563699999999998</c:v>
                </c:pt>
                <c:pt idx="17">
                  <c:v>0.97351799999999999</c:v>
                </c:pt>
                <c:pt idx="18">
                  <c:v>0.97131900000000004</c:v>
                </c:pt>
                <c:pt idx="19">
                  <c:v>0.96904199999999996</c:v>
                </c:pt>
                <c:pt idx="20">
                  <c:v>0.96668600000000005</c:v>
                </c:pt>
                <c:pt idx="21">
                  <c:v>0.96424699999999997</c:v>
                </c:pt>
                <c:pt idx="22">
                  <c:v>0.96171200000000001</c:v>
                </c:pt>
                <c:pt idx="23">
                  <c:v>0.95908899999999997</c:v>
                </c:pt>
                <c:pt idx="24">
                  <c:v>0.95637799999999995</c:v>
                </c:pt>
                <c:pt idx="25">
                  <c:v>0.95357599999999998</c:v>
                </c:pt>
                <c:pt idx="26">
                  <c:v>0.95067400000000002</c:v>
                </c:pt>
                <c:pt idx="27">
                  <c:v>0.94766700000000004</c:v>
                </c:pt>
                <c:pt idx="28">
                  <c:v>0.94456200000000001</c:v>
                </c:pt>
                <c:pt idx="29">
                  <c:v>0.94135500000000005</c:v>
                </c:pt>
                <c:pt idx="30">
                  <c:v>0.93804500000000002</c:v>
                </c:pt>
                <c:pt idx="31">
                  <c:v>0.93461300000000003</c:v>
                </c:pt>
                <c:pt idx="32">
                  <c:v>0.93107099999999998</c:v>
                </c:pt>
                <c:pt idx="33">
                  <c:v>0.92741600000000002</c:v>
                </c:pt>
                <c:pt idx="34">
                  <c:v>0.923647</c:v>
                </c:pt>
                <c:pt idx="35">
                  <c:v>0.91975399999999996</c:v>
                </c:pt>
                <c:pt idx="36">
                  <c:v>0.91572900000000002</c:v>
                </c:pt>
                <c:pt idx="37">
                  <c:v>0.91157900000000003</c:v>
                </c:pt>
                <c:pt idx="38">
                  <c:v>0.907304</c:v>
                </c:pt>
                <c:pt idx="39">
                  <c:v>0.90289900000000001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F7-46E0-BA91-ECEC1ABE8523}"/>
            </c:ext>
          </c:extLst>
        </c:ser>
        <c:ser>
          <c:idx val="4"/>
          <c:order val="3"/>
          <c:tx>
            <c:v>1% "Cutoff"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'30 Acct. 376.02'!$AB$8:$AB$9</c:f>
              <c:numCache>
                <c:formatCode>General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xVal>
          <c:yVal>
            <c:numRef>
              <c:f>'30 Acct. 376.02'!$AC$8:$AC$9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F7-46E0-BA91-ECEC1ABE8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'31 Acct. 379'!$A$8:$A$47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'31 Acct. 379'!$E$8:$E$46</c:f>
              <c:numCache>
                <c:formatCode>0.00%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0.9998999999999999</c:v>
                </c:pt>
                <c:pt idx="5">
                  <c:v>0.99970000000000003</c:v>
                </c:pt>
                <c:pt idx="6">
                  <c:v>0.99890000000000001</c:v>
                </c:pt>
                <c:pt idx="7">
                  <c:v>0.99890000000000001</c:v>
                </c:pt>
                <c:pt idx="8">
                  <c:v>0.99870000000000003</c:v>
                </c:pt>
                <c:pt idx="9">
                  <c:v>0.99719999999999998</c:v>
                </c:pt>
                <c:pt idx="10">
                  <c:v>0.99540000000000006</c:v>
                </c:pt>
                <c:pt idx="11">
                  <c:v>0.99260000000000004</c:v>
                </c:pt>
                <c:pt idx="12">
                  <c:v>0.99069999999999991</c:v>
                </c:pt>
                <c:pt idx="13">
                  <c:v>0.98909999999999998</c:v>
                </c:pt>
                <c:pt idx="14">
                  <c:v>0.98860000000000003</c:v>
                </c:pt>
                <c:pt idx="15">
                  <c:v>0.98760000000000003</c:v>
                </c:pt>
                <c:pt idx="16">
                  <c:v>0.98010000000000008</c:v>
                </c:pt>
                <c:pt idx="17">
                  <c:v>0.98010000000000008</c:v>
                </c:pt>
                <c:pt idx="18">
                  <c:v>0.97540000000000004</c:v>
                </c:pt>
                <c:pt idx="19">
                  <c:v>0.97089999999999999</c:v>
                </c:pt>
                <c:pt idx="20">
                  <c:v>0.96</c:v>
                </c:pt>
                <c:pt idx="21">
                  <c:v>0.9423999999999999</c:v>
                </c:pt>
                <c:pt idx="22">
                  <c:v>0.94189999999999996</c:v>
                </c:pt>
                <c:pt idx="23">
                  <c:v>0.93909999999999993</c:v>
                </c:pt>
                <c:pt idx="24">
                  <c:v>0.93889999999999996</c:v>
                </c:pt>
                <c:pt idx="25">
                  <c:v>0.93879999999999997</c:v>
                </c:pt>
                <c:pt idx="26">
                  <c:v>0.93859999999999999</c:v>
                </c:pt>
                <c:pt idx="27">
                  <c:v>0.93389999999999995</c:v>
                </c:pt>
                <c:pt idx="28">
                  <c:v>0.92930000000000001</c:v>
                </c:pt>
                <c:pt idx="29">
                  <c:v>0.92569999999999997</c:v>
                </c:pt>
                <c:pt idx="30">
                  <c:v>0.92569999999999997</c:v>
                </c:pt>
                <c:pt idx="31">
                  <c:v>0.92569999999999997</c:v>
                </c:pt>
                <c:pt idx="32">
                  <c:v>0.92569999999999997</c:v>
                </c:pt>
                <c:pt idx="33">
                  <c:v>0.92569999999999997</c:v>
                </c:pt>
                <c:pt idx="34">
                  <c:v>0.92569999999999997</c:v>
                </c:pt>
                <c:pt idx="35">
                  <c:v>0.92540000000000011</c:v>
                </c:pt>
                <c:pt idx="36">
                  <c:v>0.92359999999999998</c:v>
                </c:pt>
                <c:pt idx="37">
                  <c:v>0.92359999999999998</c:v>
                </c:pt>
                <c:pt idx="38">
                  <c:v>0.92359999999999998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38-4463-BFC0-50A8E737F617}"/>
            </c:ext>
          </c:extLst>
        </c:ser>
        <c:ser>
          <c:idx val="1"/>
          <c:order val="1"/>
          <c:tx>
            <c:strRef>
              <c:f>'31 Acct. 379'!$G$5</c:f>
              <c:strCache>
                <c:ptCount val="1"/>
                <c:pt idx="0">
                  <c:v>Company 
R2-52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'31 Acct. 379'!$G$8:$G$47</c:f>
              <c:numCache>
                <c:formatCode>0.00%</c:formatCode>
                <c:ptCount val="40"/>
                <c:pt idx="0">
                  <c:v>1</c:v>
                </c:pt>
                <c:pt idx="1">
                  <c:v>0.99908799999999998</c:v>
                </c:pt>
                <c:pt idx="2">
                  <c:v>0.99717299999999998</c:v>
                </c:pt>
                <c:pt idx="3">
                  <c:v>0.99513099999999999</c:v>
                </c:pt>
                <c:pt idx="4">
                  <c:v>0.99295500000000003</c:v>
                </c:pt>
                <c:pt idx="5">
                  <c:v>0.99063900000000005</c:v>
                </c:pt>
                <c:pt idx="6">
                  <c:v>0.98817600000000005</c:v>
                </c:pt>
                <c:pt idx="7">
                  <c:v>0.98555800000000005</c:v>
                </c:pt>
                <c:pt idx="8">
                  <c:v>0.98277899999999996</c:v>
                </c:pt>
                <c:pt idx="9">
                  <c:v>0.97982999999999998</c:v>
                </c:pt>
                <c:pt idx="10">
                  <c:v>0.97670400000000002</c:v>
                </c:pt>
                <c:pt idx="11">
                  <c:v>0.97339299999999995</c:v>
                </c:pt>
                <c:pt idx="12">
                  <c:v>0.96988700000000005</c:v>
                </c:pt>
                <c:pt idx="13">
                  <c:v>0.96618000000000004</c:v>
                </c:pt>
                <c:pt idx="14">
                  <c:v>0.96225799999999995</c:v>
                </c:pt>
                <c:pt idx="15">
                  <c:v>0.95811400000000002</c:v>
                </c:pt>
                <c:pt idx="16">
                  <c:v>0.953739</c:v>
                </c:pt>
                <c:pt idx="17">
                  <c:v>0.94912399999999997</c:v>
                </c:pt>
                <c:pt idx="18">
                  <c:v>0.94425800000000004</c:v>
                </c:pt>
                <c:pt idx="19">
                  <c:v>0.939133</c:v>
                </c:pt>
                <c:pt idx="20">
                  <c:v>0.93373600000000001</c:v>
                </c:pt>
                <c:pt idx="21">
                  <c:v>0.92805700000000002</c:v>
                </c:pt>
                <c:pt idx="22">
                  <c:v>0.92208400000000001</c:v>
                </c:pt>
                <c:pt idx="23">
                  <c:v>0.91580799999999996</c:v>
                </c:pt>
                <c:pt idx="24">
                  <c:v>0.90921399999999997</c:v>
                </c:pt>
                <c:pt idx="25">
                  <c:v>0.90229199999999998</c:v>
                </c:pt>
                <c:pt idx="26">
                  <c:v>0.89502899999999996</c:v>
                </c:pt>
                <c:pt idx="27">
                  <c:v>0.88741000000000003</c:v>
                </c:pt>
                <c:pt idx="28">
                  <c:v>0.87941999999999998</c:v>
                </c:pt>
                <c:pt idx="29">
                  <c:v>0.87104999999999999</c:v>
                </c:pt>
                <c:pt idx="30">
                  <c:v>0.86228899999999997</c:v>
                </c:pt>
                <c:pt idx="31">
                  <c:v>0.85312200000000005</c:v>
                </c:pt>
                <c:pt idx="32">
                  <c:v>0.84353599999999995</c:v>
                </c:pt>
                <c:pt idx="33">
                  <c:v>0.83352000000000004</c:v>
                </c:pt>
                <c:pt idx="34">
                  <c:v>0.82305899999999999</c:v>
                </c:pt>
                <c:pt idx="35">
                  <c:v>0.81214299999999995</c:v>
                </c:pt>
                <c:pt idx="36">
                  <c:v>0.80075799999999997</c:v>
                </c:pt>
                <c:pt idx="37">
                  <c:v>0.78889399999999998</c:v>
                </c:pt>
                <c:pt idx="38">
                  <c:v>0.77654100000000004</c:v>
                </c:pt>
                <c:pt idx="39">
                  <c:v>0.76368800000000003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38-4463-BFC0-50A8E737F617}"/>
            </c:ext>
          </c:extLst>
        </c:ser>
        <c:ser>
          <c:idx val="2"/>
          <c:order val="2"/>
          <c:tx>
            <c:strRef>
              <c:f>'31 Acct. 379'!$I$5</c:f>
              <c:strCache>
                <c:ptCount val="1"/>
                <c:pt idx="0">
                  <c:v>OPC 
R2-60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'31 Acct. 379'!$I$8:$I$47</c:f>
              <c:numCache>
                <c:formatCode>0.00%</c:formatCode>
                <c:ptCount val="40"/>
                <c:pt idx="0">
                  <c:v>1</c:v>
                </c:pt>
                <c:pt idx="1">
                  <c:v>0.99920900000000001</c:v>
                </c:pt>
                <c:pt idx="2">
                  <c:v>0.99756299999999998</c:v>
                </c:pt>
                <c:pt idx="3">
                  <c:v>0.99582599999999999</c:v>
                </c:pt>
                <c:pt idx="4">
                  <c:v>0.99398799999999998</c:v>
                </c:pt>
                <c:pt idx="5">
                  <c:v>0.99204499999999995</c:v>
                </c:pt>
                <c:pt idx="6">
                  <c:v>0.98999899999999996</c:v>
                </c:pt>
                <c:pt idx="7">
                  <c:v>0.98783799999999999</c:v>
                </c:pt>
                <c:pt idx="8">
                  <c:v>0.98555800000000005</c:v>
                </c:pt>
                <c:pt idx="9">
                  <c:v>0.98316199999999998</c:v>
                </c:pt>
                <c:pt idx="10">
                  <c:v>0.98063599999999995</c:v>
                </c:pt>
                <c:pt idx="11">
                  <c:v>0.97797500000000004</c:v>
                </c:pt>
                <c:pt idx="12">
                  <c:v>0.97518300000000002</c:v>
                </c:pt>
                <c:pt idx="13">
                  <c:v>0.97224600000000005</c:v>
                </c:pt>
                <c:pt idx="14">
                  <c:v>0.96915799999999996</c:v>
                </c:pt>
                <c:pt idx="15">
                  <c:v>0.96592199999999995</c:v>
                </c:pt>
                <c:pt idx="16">
                  <c:v>0.96252300000000002</c:v>
                </c:pt>
                <c:pt idx="17">
                  <c:v>0.95895600000000003</c:v>
                </c:pt>
                <c:pt idx="18">
                  <c:v>0.95522300000000004</c:v>
                </c:pt>
                <c:pt idx="19">
                  <c:v>0.95130899999999996</c:v>
                </c:pt>
                <c:pt idx="20">
                  <c:v>0.94720700000000002</c:v>
                </c:pt>
                <c:pt idx="21">
                  <c:v>0.94292100000000001</c:v>
                </c:pt>
                <c:pt idx="22">
                  <c:v>0.93843299999999996</c:v>
                </c:pt>
                <c:pt idx="23">
                  <c:v>0.93373600000000001</c:v>
                </c:pt>
                <c:pt idx="24">
                  <c:v>0.92883499999999997</c:v>
                </c:pt>
                <c:pt idx="25">
                  <c:v>0.92371000000000003</c:v>
                </c:pt>
                <c:pt idx="26">
                  <c:v>0.918354</c:v>
                </c:pt>
                <c:pt idx="27">
                  <c:v>0.91277200000000003</c:v>
                </c:pt>
                <c:pt idx="28">
                  <c:v>0.90694399999999997</c:v>
                </c:pt>
                <c:pt idx="29">
                  <c:v>0.90085999999999999</c:v>
                </c:pt>
                <c:pt idx="30">
                  <c:v>0.89452799999999999</c:v>
                </c:pt>
                <c:pt idx="31">
                  <c:v>0.88792400000000005</c:v>
                </c:pt>
                <c:pt idx="32">
                  <c:v>0.88103900000000002</c:v>
                </c:pt>
                <c:pt idx="33">
                  <c:v>0.87388299999999997</c:v>
                </c:pt>
                <c:pt idx="34">
                  <c:v>0.866429</c:v>
                </c:pt>
                <c:pt idx="35">
                  <c:v>0.85866900000000002</c:v>
                </c:pt>
                <c:pt idx="36">
                  <c:v>0.85061200000000003</c:v>
                </c:pt>
                <c:pt idx="37">
                  <c:v>0.84223199999999998</c:v>
                </c:pt>
                <c:pt idx="38">
                  <c:v>0.83352000000000004</c:v>
                </c:pt>
                <c:pt idx="39">
                  <c:v>0.82448699999999997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38-4463-BFC0-50A8E737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'31 Acct. 379'!$A$8:$A$47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'31 Acct. 379'!$E$8:$E$47</c:f>
              <c:numCache>
                <c:formatCode>0.00%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0.9998999999999999</c:v>
                </c:pt>
                <c:pt idx="5">
                  <c:v>0.99970000000000003</c:v>
                </c:pt>
                <c:pt idx="6">
                  <c:v>0.99890000000000001</c:v>
                </c:pt>
                <c:pt idx="7">
                  <c:v>0.99890000000000001</c:v>
                </c:pt>
                <c:pt idx="8">
                  <c:v>0.99870000000000003</c:v>
                </c:pt>
                <c:pt idx="9">
                  <c:v>0.99719999999999998</c:v>
                </c:pt>
                <c:pt idx="10">
                  <c:v>0.99540000000000006</c:v>
                </c:pt>
                <c:pt idx="11">
                  <c:v>0.99260000000000004</c:v>
                </c:pt>
                <c:pt idx="12">
                  <c:v>0.99069999999999991</c:v>
                </c:pt>
                <c:pt idx="13">
                  <c:v>0.98909999999999998</c:v>
                </c:pt>
                <c:pt idx="14">
                  <c:v>0.98860000000000003</c:v>
                </c:pt>
                <c:pt idx="15">
                  <c:v>0.98760000000000003</c:v>
                </c:pt>
                <c:pt idx="16">
                  <c:v>0.98010000000000008</c:v>
                </c:pt>
                <c:pt idx="17">
                  <c:v>0.98010000000000008</c:v>
                </c:pt>
                <c:pt idx="18">
                  <c:v>0.97540000000000004</c:v>
                </c:pt>
                <c:pt idx="19">
                  <c:v>0.97089999999999999</c:v>
                </c:pt>
                <c:pt idx="20">
                  <c:v>0.96</c:v>
                </c:pt>
                <c:pt idx="21">
                  <c:v>0.9423999999999999</c:v>
                </c:pt>
                <c:pt idx="22">
                  <c:v>0.94189999999999996</c:v>
                </c:pt>
                <c:pt idx="23">
                  <c:v>0.93909999999999993</c:v>
                </c:pt>
                <c:pt idx="24">
                  <c:v>0.93889999999999996</c:v>
                </c:pt>
                <c:pt idx="25">
                  <c:v>0.93879999999999997</c:v>
                </c:pt>
                <c:pt idx="26">
                  <c:v>0.93859999999999999</c:v>
                </c:pt>
                <c:pt idx="27">
                  <c:v>0.93389999999999995</c:v>
                </c:pt>
                <c:pt idx="28">
                  <c:v>0.92930000000000001</c:v>
                </c:pt>
                <c:pt idx="29">
                  <c:v>0.92569999999999997</c:v>
                </c:pt>
                <c:pt idx="30">
                  <c:v>0.92569999999999997</c:v>
                </c:pt>
                <c:pt idx="31">
                  <c:v>0.92569999999999997</c:v>
                </c:pt>
                <c:pt idx="32">
                  <c:v>0.92569999999999997</c:v>
                </c:pt>
                <c:pt idx="33">
                  <c:v>0.92569999999999997</c:v>
                </c:pt>
                <c:pt idx="34">
                  <c:v>0.92569999999999997</c:v>
                </c:pt>
                <c:pt idx="35">
                  <c:v>0.92540000000000011</c:v>
                </c:pt>
                <c:pt idx="36">
                  <c:v>0.92359999999999998</c:v>
                </c:pt>
                <c:pt idx="37">
                  <c:v>0.92359999999999998</c:v>
                </c:pt>
                <c:pt idx="38">
                  <c:v>0.92359999999999998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B7-499D-BB11-CFA1DA2995C5}"/>
            </c:ext>
          </c:extLst>
        </c:ser>
        <c:ser>
          <c:idx val="1"/>
          <c:order val="1"/>
          <c:tx>
            <c:strRef>
              <c:f>'31 Acct. 379'!$G$5:$G$6</c:f>
              <c:strCache>
                <c:ptCount val="2"/>
                <c:pt idx="0">
                  <c:v>Company 
R2-52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'31 Acct. 379'!$G$8:$G$47</c:f>
              <c:numCache>
                <c:formatCode>0.00%</c:formatCode>
                <c:ptCount val="40"/>
                <c:pt idx="0">
                  <c:v>1</c:v>
                </c:pt>
                <c:pt idx="1">
                  <c:v>0.99908799999999998</c:v>
                </c:pt>
                <c:pt idx="2">
                  <c:v>0.99717299999999998</c:v>
                </c:pt>
                <c:pt idx="3">
                  <c:v>0.99513099999999999</c:v>
                </c:pt>
                <c:pt idx="4">
                  <c:v>0.99295500000000003</c:v>
                </c:pt>
                <c:pt idx="5">
                  <c:v>0.99063900000000005</c:v>
                </c:pt>
                <c:pt idx="6">
                  <c:v>0.98817600000000005</c:v>
                </c:pt>
                <c:pt idx="7">
                  <c:v>0.98555800000000005</c:v>
                </c:pt>
                <c:pt idx="8">
                  <c:v>0.98277899999999996</c:v>
                </c:pt>
                <c:pt idx="9">
                  <c:v>0.97982999999999998</c:v>
                </c:pt>
                <c:pt idx="10">
                  <c:v>0.97670400000000002</c:v>
                </c:pt>
                <c:pt idx="11">
                  <c:v>0.97339299999999995</c:v>
                </c:pt>
                <c:pt idx="12">
                  <c:v>0.96988700000000005</c:v>
                </c:pt>
                <c:pt idx="13">
                  <c:v>0.96618000000000004</c:v>
                </c:pt>
                <c:pt idx="14">
                  <c:v>0.96225799999999995</c:v>
                </c:pt>
                <c:pt idx="15">
                  <c:v>0.95811400000000002</c:v>
                </c:pt>
                <c:pt idx="16">
                  <c:v>0.953739</c:v>
                </c:pt>
                <c:pt idx="17">
                  <c:v>0.94912399999999997</c:v>
                </c:pt>
                <c:pt idx="18">
                  <c:v>0.94425800000000004</c:v>
                </c:pt>
                <c:pt idx="19">
                  <c:v>0.939133</c:v>
                </c:pt>
                <c:pt idx="20">
                  <c:v>0.93373600000000001</c:v>
                </c:pt>
                <c:pt idx="21">
                  <c:v>0.92805700000000002</c:v>
                </c:pt>
                <c:pt idx="22">
                  <c:v>0.92208400000000001</c:v>
                </c:pt>
                <c:pt idx="23">
                  <c:v>0.91580799999999996</c:v>
                </c:pt>
                <c:pt idx="24">
                  <c:v>0.90921399999999997</c:v>
                </c:pt>
                <c:pt idx="25">
                  <c:v>0.90229199999999998</c:v>
                </c:pt>
                <c:pt idx="26">
                  <c:v>0.89502899999999996</c:v>
                </c:pt>
                <c:pt idx="27">
                  <c:v>0.88741000000000003</c:v>
                </c:pt>
                <c:pt idx="28">
                  <c:v>0.87941999999999998</c:v>
                </c:pt>
                <c:pt idx="29">
                  <c:v>0.87104999999999999</c:v>
                </c:pt>
                <c:pt idx="30">
                  <c:v>0.86228899999999997</c:v>
                </c:pt>
                <c:pt idx="31">
                  <c:v>0.85312200000000005</c:v>
                </c:pt>
                <c:pt idx="32">
                  <c:v>0.84353599999999995</c:v>
                </c:pt>
                <c:pt idx="33">
                  <c:v>0.83352000000000004</c:v>
                </c:pt>
                <c:pt idx="34">
                  <c:v>0.82305899999999999</c:v>
                </c:pt>
                <c:pt idx="35">
                  <c:v>0.81214299999999995</c:v>
                </c:pt>
                <c:pt idx="36">
                  <c:v>0.80075799999999997</c:v>
                </c:pt>
                <c:pt idx="37">
                  <c:v>0.78889399999999998</c:v>
                </c:pt>
                <c:pt idx="38">
                  <c:v>0.77654100000000004</c:v>
                </c:pt>
                <c:pt idx="39">
                  <c:v>0.76368800000000003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B7-499D-BB11-CFA1DA2995C5}"/>
            </c:ext>
          </c:extLst>
        </c:ser>
        <c:ser>
          <c:idx val="2"/>
          <c:order val="2"/>
          <c:tx>
            <c:strRef>
              <c:f>'31 Acct. 379'!$I$5:$I$6</c:f>
              <c:strCache>
                <c:ptCount val="2"/>
                <c:pt idx="0">
                  <c:v>OPC 
R2-60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'31 Acct. 379'!$I$8:$I$47</c:f>
              <c:numCache>
                <c:formatCode>0.00%</c:formatCode>
                <c:ptCount val="40"/>
                <c:pt idx="0">
                  <c:v>1</c:v>
                </c:pt>
                <c:pt idx="1">
                  <c:v>0.99920900000000001</c:v>
                </c:pt>
                <c:pt idx="2">
                  <c:v>0.99756299999999998</c:v>
                </c:pt>
                <c:pt idx="3">
                  <c:v>0.99582599999999999</c:v>
                </c:pt>
                <c:pt idx="4">
                  <c:v>0.99398799999999998</c:v>
                </c:pt>
                <c:pt idx="5">
                  <c:v>0.99204499999999995</c:v>
                </c:pt>
                <c:pt idx="6">
                  <c:v>0.98999899999999996</c:v>
                </c:pt>
                <c:pt idx="7">
                  <c:v>0.98783799999999999</c:v>
                </c:pt>
                <c:pt idx="8">
                  <c:v>0.98555800000000005</c:v>
                </c:pt>
                <c:pt idx="9">
                  <c:v>0.98316199999999998</c:v>
                </c:pt>
                <c:pt idx="10">
                  <c:v>0.98063599999999995</c:v>
                </c:pt>
                <c:pt idx="11">
                  <c:v>0.97797500000000004</c:v>
                </c:pt>
                <c:pt idx="12">
                  <c:v>0.97518300000000002</c:v>
                </c:pt>
                <c:pt idx="13">
                  <c:v>0.97224600000000005</c:v>
                </c:pt>
                <c:pt idx="14">
                  <c:v>0.96915799999999996</c:v>
                </c:pt>
                <c:pt idx="15">
                  <c:v>0.96592199999999995</c:v>
                </c:pt>
                <c:pt idx="16">
                  <c:v>0.96252300000000002</c:v>
                </c:pt>
                <c:pt idx="17">
                  <c:v>0.95895600000000003</c:v>
                </c:pt>
                <c:pt idx="18">
                  <c:v>0.95522300000000004</c:v>
                </c:pt>
                <c:pt idx="19">
                  <c:v>0.95130899999999996</c:v>
                </c:pt>
                <c:pt idx="20">
                  <c:v>0.94720700000000002</c:v>
                </c:pt>
                <c:pt idx="21">
                  <c:v>0.94292100000000001</c:v>
                </c:pt>
                <c:pt idx="22">
                  <c:v>0.93843299999999996</c:v>
                </c:pt>
                <c:pt idx="23">
                  <c:v>0.93373600000000001</c:v>
                </c:pt>
                <c:pt idx="24">
                  <c:v>0.92883499999999997</c:v>
                </c:pt>
                <c:pt idx="25">
                  <c:v>0.92371000000000003</c:v>
                </c:pt>
                <c:pt idx="26">
                  <c:v>0.918354</c:v>
                </c:pt>
                <c:pt idx="27">
                  <c:v>0.91277200000000003</c:v>
                </c:pt>
                <c:pt idx="28">
                  <c:v>0.90694399999999997</c:v>
                </c:pt>
                <c:pt idx="29">
                  <c:v>0.90085999999999999</c:v>
                </c:pt>
                <c:pt idx="30">
                  <c:v>0.89452799999999999</c:v>
                </c:pt>
                <c:pt idx="31">
                  <c:v>0.88792400000000005</c:v>
                </c:pt>
                <c:pt idx="32">
                  <c:v>0.88103900000000002</c:v>
                </c:pt>
                <c:pt idx="33">
                  <c:v>0.87388299999999997</c:v>
                </c:pt>
                <c:pt idx="34">
                  <c:v>0.866429</c:v>
                </c:pt>
                <c:pt idx="35">
                  <c:v>0.85866900000000002</c:v>
                </c:pt>
                <c:pt idx="36">
                  <c:v>0.85061200000000003</c:v>
                </c:pt>
                <c:pt idx="37">
                  <c:v>0.84223199999999998</c:v>
                </c:pt>
                <c:pt idx="38">
                  <c:v>0.83352000000000004</c:v>
                </c:pt>
                <c:pt idx="39">
                  <c:v>0.82448699999999997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B7-499D-BB11-CFA1DA2995C5}"/>
            </c:ext>
          </c:extLst>
        </c:ser>
        <c:ser>
          <c:idx val="4"/>
          <c:order val="3"/>
          <c:tx>
            <c:v>1% "Cutoff"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'31 Acct. 379'!$AB$8:$AB$9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'31 Acct. 379'!$AC$8:$AC$9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B7-499D-BB11-CFA1DA29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'32 Acct. 380.02'!$A$8:$A$47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'32 Acct. 380.02'!$E$8:$E$46</c:f>
              <c:numCache>
                <c:formatCode>0.00%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0.99950000000000006</c:v>
                </c:pt>
                <c:pt idx="3">
                  <c:v>0.99890000000000001</c:v>
                </c:pt>
                <c:pt idx="4">
                  <c:v>0.998</c:v>
                </c:pt>
                <c:pt idx="5">
                  <c:v>0.99690000000000001</c:v>
                </c:pt>
                <c:pt idx="6">
                  <c:v>0.99480000000000002</c:v>
                </c:pt>
                <c:pt idx="7">
                  <c:v>0.99199999999999999</c:v>
                </c:pt>
                <c:pt idx="8">
                  <c:v>0.98939999999999995</c:v>
                </c:pt>
                <c:pt idx="9">
                  <c:v>0.98640000000000005</c:v>
                </c:pt>
                <c:pt idx="10">
                  <c:v>0.9839</c:v>
                </c:pt>
                <c:pt idx="11">
                  <c:v>0.98140000000000005</c:v>
                </c:pt>
                <c:pt idx="12">
                  <c:v>0.97799999999999998</c:v>
                </c:pt>
                <c:pt idx="13">
                  <c:v>0.97470000000000001</c:v>
                </c:pt>
                <c:pt idx="14">
                  <c:v>0.97060000000000002</c:v>
                </c:pt>
                <c:pt idx="15">
                  <c:v>0.96750000000000003</c:v>
                </c:pt>
                <c:pt idx="16">
                  <c:v>0.96400000000000008</c:v>
                </c:pt>
                <c:pt idx="17">
                  <c:v>0.96030000000000004</c:v>
                </c:pt>
                <c:pt idx="18">
                  <c:v>0.95609999999999995</c:v>
                </c:pt>
                <c:pt idx="19">
                  <c:v>0.95269999999999999</c:v>
                </c:pt>
                <c:pt idx="20">
                  <c:v>0.94830000000000003</c:v>
                </c:pt>
                <c:pt idx="21">
                  <c:v>0.94459999999999988</c:v>
                </c:pt>
                <c:pt idx="22">
                  <c:v>0.94090000000000007</c:v>
                </c:pt>
                <c:pt idx="23">
                  <c:v>0.93599999999999994</c:v>
                </c:pt>
                <c:pt idx="24">
                  <c:v>0.93200000000000005</c:v>
                </c:pt>
                <c:pt idx="25">
                  <c:v>0.92799999999999994</c:v>
                </c:pt>
                <c:pt idx="26">
                  <c:v>0.9234</c:v>
                </c:pt>
                <c:pt idx="27">
                  <c:v>0.9173</c:v>
                </c:pt>
                <c:pt idx="28">
                  <c:v>0.91269999999999996</c:v>
                </c:pt>
                <c:pt idx="29">
                  <c:v>0.90739999999999998</c:v>
                </c:pt>
                <c:pt idx="30">
                  <c:v>0.90469999999999995</c:v>
                </c:pt>
                <c:pt idx="31">
                  <c:v>0.9002</c:v>
                </c:pt>
                <c:pt idx="32">
                  <c:v>0.8952</c:v>
                </c:pt>
                <c:pt idx="33">
                  <c:v>0.89080000000000004</c:v>
                </c:pt>
                <c:pt idx="34">
                  <c:v>0.88790000000000002</c:v>
                </c:pt>
                <c:pt idx="35">
                  <c:v>0.88300000000000001</c:v>
                </c:pt>
                <c:pt idx="36">
                  <c:v>0.8801000000000001</c:v>
                </c:pt>
                <c:pt idx="37">
                  <c:v>0.85439999999999994</c:v>
                </c:pt>
                <c:pt idx="38">
                  <c:v>0.84840000000000004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62-4EFE-A33F-A1FF143F1D8B}"/>
            </c:ext>
          </c:extLst>
        </c:ser>
        <c:ser>
          <c:idx val="1"/>
          <c:order val="1"/>
          <c:tx>
            <c:strRef>
              <c:f>'32 Acct. 380.02'!$G$5</c:f>
              <c:strCache>
                <c:ptCount val="1"/>
                <c:pt idx="0">
                  <c:v>Company 
R2.5-55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'32 Acct. 380.02'!$G$8:$G$47</c:f>
              <c:numCache>
                <c:formatCode>0.00%</c:formatCode>
                <c:ptCount val="40"/>
                <c:pt idx="0">
                  <c:v>1</c:v>
                </c:pt>
                <c:pt idx="1">
                  <c:v>0.999498</c:v>
                </c:pt>
                <c:pt idx="2">
                  <c:v>0.99843800000000005</c:v>
                </c:pt>
                <c:pt idx="3">
                  <c:v>0.99729599999999996</c:v>
                </c:pt>
                <c:pt idx="4">
                  <c:v>0.99606799999999995</c:v>
                </c:pt>
                <c:pt idx="5">
                  <c:v>0.99474600000000002</c:v>
                </c:pt>
                <c:pt idx="6">
                  <c:v>0.99332500000000001</c:v>
                </c:pt>
                <c:pt idx="7">
                  <c:v>0.99179200000000001</c:v>
                </c:pt>
                <c:pt idx="8">
                  <c:v>0.99014400000000002</c:v>
                </c:pt>
                <c:pt idx="9">
                  <c:v>0.98837399999999997</c:v>
                </c:pt>
                <c:pt idx="10">
                  <c:v>0.98647399999999996</c:v>
                </c:pt>
                <c:pt idx="11">
                  <c:v>0.98443599999999998</c:v>
                </c:pt>
                <c:pt idx="12">
                  <c:v>0.98224699999999998</c:v>
                </c:pt>
                <c:pt idx="13">
                  <c:v>0.97989599999999999</c:v>
                </c:pt>
                <c:pt idx="14">
                  <c:v>0.97737799999999997</c:v>
                </c:pt>
                <c:pt idx="15">
                  <c:v>0.97468299999999997</c:v>
                </c:pt>
                <c:pt idx="16">
                  <c:v>0.97180100000000003</c:v>
                </c:pt>
                <c:pt idx="17">
                  <c:v>0.96872000000000003</c:v>
                </c:pt>
                <c:pt idx="18">
                  <c:v>0.965418</c:v>
                </c:pt>
                <c:pt idx="19">
                  <c:v>0.96189400000000003</c:v>
                </c:pt>
                <c:pt idx="20">
                  <c:v>0.95813499999999996</c:v>
                </c:pt>
                <c:pt idx="21">
                  <c:v>0.954129</c:v>
                </c:pt>
                <c:pt idx="22">
                  <c:v>0.94986400000000004</c:v>
                </c:pt>
                <c:pt idx="23">
                  <c:v>0.94531900000000002</c:v>
                </c:pt>
                <c:pt idx="24">
                  <c:v>0.94047899999999995</c:v>
                </c:pt>
                <c:pt idx="25">
                  <c:v>0.935338</c:v>
                </c:pt>
                <c:pt idx="26">
                  <c:v>0.92988099999999996</c:v>
                </c:pt>
                <c:pt idx="27">
                  <c:v>0.924095</c:v>
                </c:pt>
                <c:pt idx="28">
                  <c:v>0.917964</c:v>
                </c:pt>
                <c:pt idx="29">
                  <c:v>0.91145100000000001</c:v>
                </c:pt>
                <c:pt idx="30">
                  <c:v>0.90456099999999995</c:v>
                </c:pt>
                <c:pt idx="31">
                  <c:v>0.89727699999999999</c:v>
                </c:pt>
                <c:pt idx="32">
                  <c:v>0.88958300000000001</c:v>
                </c:pt>
                <c:pt idx="33">
                  <c:v>0.88146000000000002</c:v>
                </c:pt>
                <c:pt idx="34">
                  <c:v>0.87287800000000004</c:v>
                </c:pt>
                <c:pt idx="35">
                  <c:v>0.86381799999999997</c:v>
                </c:pt>
                <c:pt idx="36">
                  <c:v>0.85427200000000003</c:v>
                </c:pt>
                <c:pt idx="37">
                  <c:v>0.844221</c:v>
                </c:pt>
                <c:pt idx="38">
                  <c:v>0.83364400000000005</c:v>
                </c:pt>
                <c:pt idx="39">
                  <c:v>0.82252099999999995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62-4EFE-A33F-A1FF143F1D8B}"/>
            </c:ext>
          </c:extLst>
        </c:ser>
        <c:ser>
          <c:idx val="2"/>
          <c:order val="2"/>
          <c:tx>
            <c:strRef>
              <c:f>'32 Acct. 380.02'!$I$5</c:f>
              <c:strCache>
                <c:ptCount val="1"/>
                <c:pt idx="0">
                  <c:v>OPC 
R2-62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'32 Acct. 380.02'!$I$8:$I$47</c:f>
              <c:numCache>
                <c:formatCode>0.00%</c:formatCode>
                <c:ptCount val="40"/>
                <c:pt idx="0">
                  <c:v>1</c:v>
                </c:pt>
                <c:pt idx="1">
                  <c:v>0.99923499999999998</c:v>
                </c:pt>
                <c:pt idx="2">
                  <c:v>0.997645</c:v>
                </c:pt>
                <c:pt idx="3">
                  <c:v>0.99597199999999997</c:v>
                </c:pt>
                <c:pt idx="4">
                  <c:v>0.99419900000000005</c:v>
                </c:pt>
                <c:pt idx="5">
                  <c:v>0.99233400000000005</c:v>
                </c:pt>
                <c:pt idx="6">
                  <c:v>0.990371</c:v>
                </c:pt>
                <c:pt idx="7">
                  <c:v>0.98829800000000001</c:v>
                </c:pt>
                <c:pt idx="8">
                  <c:v>0.986124</c:v>
                </c:pt>
                <c:pt idx="9">
                  <c:v>0.98382999999999998</c:v>
                </c:pt>
                <c:pt idx="10">
                  <c:v>0.98142200000000002</c:v>
                </c:pt>
                <c:pt idx="11">
                  <c:v>0.97889499999999996</c:v>
                </c:pt>
                <c:pt idx="12">
                  <c:v>0.97623400000000005</c:v>
                </c:pt>
                <c:pt idx="13">
                  <c:v>0.97344799999999998</c:v>
                </c:pt>
                <c:pt idx="14">
                  <c:v>0.970522</c:v>
                </c:pt>
                <c:pt idx="15">
                  <c:v>0.96745400000000004</c:v>
                </c:pt>
                <c:pt idx="16">
                  <c:v>0.96424699999999997</c:v>
                </c:pt>
                <c:pt idx="17">
                  <c:v>0.96087400000000001</c:v>
                </c:pt>
                <c:pt idx="18">
                  <c:v>0.95735300000000001</c:v>
                </c:pt>
                <c:pt idx="19">
                  <c:v>0.95366700000000004</c:v>
                </c:pt>
                <c:pt idx="20">
                  <c:v>0.94980699999999996</c:v>
                </c:pt>
                <c:pt idx="21">
                  <c:v>0.94578200000000001</c:v>
                </c:pt>
                <c:pt idx="22">
                  <c:v>0.94156399999999996</c:v>
                </c:pt>
                <c:pt idx="23">
                  <c:v>0.937164</c:v>
                </c:pt>
                <c:pt idx="24">
                  <c:v>0.93257500000000004</c:v>
                </c:pt>
                <c:pt idx="25">
                  <c:v>0.92777399999999999</c:v>
                </c:pt>
                <c:pt idx="26">
                  <c:v>0.92277900000000002</c:v>
                </c:pt>
                <c:pt idx="27">
                  <c:v>0.91756000000000004</c:v>
                </c:pt>
                <c:pt idx="28">
                  <c:v>0.91212300000000002</c:v>
                </c:pt>
                <c:pt idx="29">
                  <c:v>0.90646800000000005</c:v>
                </c:pt>
                <c:pt idx="30">
                  <c:v>0.90056000000000003</c:v>
                </c:pt>
                <c:pt idx="31">
                  <c:v>0.89442299999999997</c:v>
                </c:pt>
                <c:pt idx="32">
                  <c:v>0.88803200000000004</c:v>
                </c:pt>
                <c:pt idx="33">
                  <c:v>0.88137900000000002</c:v>
                </c:pt>
                <c:pt idx="34">
                  <c:v>0.87447699999999995</c:v>
                </c:pt>
                <c:pt idx="35">
                  <c:v>0.86728099999999997</c:v>
                </c:pt>
                <c:pt idx="36">
                  <c:v>0.85981700000000005</c:v>
                </c:pt>
                <c:pt idx="37">
                  <c:v>0.85206700000000002</c:v>
                </c:pt>
                <c:pt idx="38">
                  <c:v>0.84400900000000001</c:v>
                </c:pt>
                <c:pt idx="39">
                  <c:v>0.83566600000000002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62-4EFE-A33F-A1FF143F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'32 Acct. 380.02'!$A$8:$A$47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'32 Acct. 380.02'!$E$8:$E$47</c:f>
              <c:numCache>
                <c:formatCode>0.00%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0.99950000000000006</c:v>
                </c:pt>
                <c:pt idx="3">
                  <c:v>0.99890000000000001</c:v>
                </c:pt>
                <c:pt idx="4">
                  <c:v>0.998</c:v>
                </c:pt>
                <c:pt idx="5">
                  <c:v>0.99690000000000001</c:v>
                </c:pt>
                <c:pt idx="6">
                  <c:v>0.99480000000000002</c:v>
                </c:pt>
                <c:pt idx="7">
                  <c:v>0.99199999999999999</c:v>
                </c:pt>
                <c:pt idx="8">
                  <c:v>0.98939999999999995</c:v>
                </c:pt>
                <c:pt idx="9">
                  <c:v>0.98640000000000005</c:v>
                </c:pt>
                <c:pt idx="10">
                  <c:v>0.9839</c:v>
                </c:pt>
                <c:pt idx="11">
                  <c:v>0.98140000000000005</c:v>
                </c:pt>
                <c:pt idx="12">
                  <c:v>0.97799999999999998</c:v>
                </c:pt>
                <c:pt idx="13">
                  <c:v>0.97470000000000001</c:v>
                </c:pt>
                <c:pt idx="14">
                  <c:v>0.97060000000000002</c:v>
                </c:pt>
                <c:pt idx="15">
                  <c:v>0.96750000000000003</c:v>
                </c:pt>
                <c:pt idx="16">
                  <c:v>0.96400000000000008</c:v>
                </c:pt>
                <c:pt idx="17">
                  <c:v>0.96030000000000004</c:v>
                </c:pt>
                <c:pt idx="18">
                  <c:v>0.95609999999999995</c:v>
                </c:pt>
                <c:pt idx="19">
                  <c:v>0.95269999999999999</c:v>
                </c:pt>
                <c:pt idx="20">
                  <c:v>0.94830000000000003</c:v>
                </c:pt>
                <c:pt idx="21">
                  <c:v>0.94459999999999988</c:v>
                </c:pt>
                <c:pt idx="22">
                  <c:v>0.94090000000000007</c:v>
                </c:pt>
                <c:pt idx="23">
                  <c:v>0.93599999999999994</c:v>
                </c:pt>
                <c:pt idx="24">
                  <c:v>0.93200000000000005</c:v>
                </c:pt>
                <c:pt idx="25">
                  <c:v>0.92799999999999994</c:v>
                </c:pt>
                <c:pt idx="26">
                  <c:v>0.9234</c:v>
                </c:pt>
                <c:pt idx="27">
                  <c:v>0.9173</c:v>
                </c:pt>
                <c:pt idx="28">
                  <c:v>0.91269999999999996</c:v>
                </c:pt>
                <c:pt idx="29">
                  <c:v>0.90739999999999998</c:v>
                </c:pt>
                <c:pt idx="30">
                  <c:v>0.90469999999999995</c:v>
                </c:pt>
                <c:pt idx="31">
                  <c:v>0.9002</c:v>
                </c:pt>
                <c:pt idx="32">
                  <c:v>0.8952</c:v>
                </c:pt>
                <c:pt idx="33">
                  <c:v>0.89080000000000004</c:v>
                </c:pt>
                <c:pt idx="34">
                  <c:v>0.88790000000000002</c:v>
                </c:pt>
                <c:pt idx="35">
                  <c:v>0.88300000000000001</c:v>
                </c:pt>
                <c:pt idx="36">
                  <c:v>0.8801000000000001</c:v>
                </c:pt>
                <c:pt idx="37">
                  <c:v>0.85439999999999994</c:v>
                </c:pt>
                <c:pt idx="38">
                  <c:v>0.84840000000000004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1C-4168-8A6D-3A9B925FAED4}"/>
            </c:ext>
          </c:extLst>
        </c:ser>
        <c:ser>
          <c:idx val="1"/>
          <c:order val="1"/>
          <c:tx>
            <c:strRef>
              <c:f>'32 Acct. 380.02'!$G$5:$G$6</c:f>
              <c:strCache>
                <c:ptCount val="2"/>
                <c:pt idx="0">
                  <c:v>Company 
R2.5-55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'32 Acct. 380.02'!$G$8:$G$47</c:f>
              <c:numCache>
                <c:formatCode>0.00%</c:formatCode>
                <c:ptCount val="40"/>
                <c:pt idx="0">
                  <c:v>1</c:v>
                </c:pt>
                <c:pt idx="1">
                  <c:v>0.999498</c:v>
                </c:pt>
                <c:pt idx="2">
                  <c:v>0.99843800000000005</c:v>
                </c:pt>
                <c:pt idx="3">
                  <c:v>0.99729599999999996</c:v>
                </c:pt>
                <c:pt idx="4">
                  <c:v>0.99606799999999995</c:v>
                </c:pt>
                <c:pt idx="5">
                  <c:v>0.99474600000000002</c:v>
                </c:pt>
                <c:pt idx="6">
                  <c:v>0.99332500000000001</c:v>
                </c:pt>
                <c:pt idx="7">
                  <c:v>0.99179200000000001</c:v>
                </c:pt>
                <c:pt idx="8">
                  <c:v>0.99014400000000002</c:v>
                </c:pt>
                <c:pt idx="9">
                  <c:v>0.98837399999999997</c:v>
                </c:pt>
                <c:pt idx="10">
                  <c:v>0.98647399999999996</c:v>
                </c:pt>
                <c:pt idx="11">
                  <c:v>0.98443599999999998</c:v>
                </c:pt>
                <c:pt idx="12">
                  <c:v>0.98224699999999998</c:v>
                </c:pt>
                <c:pt idx="13">
                  <c:v>0.97989599999999999</c:v>
                </c:pt>
                <c:pt idx="14">
                  <c:v>0.97737799999999997</c:v>
                </c:pt>
                <c:pt idx="15">
                  <c:v>0.97468299999999997</c:v>
                </c:pt>
                <c:pt idx="16">
                  <c:v>0.97180100000000003</c:v>
                </c:pt>
                <c:pt idx="17">
                  <c:v>0.96872000000000003</c:v>
                </c:pt>
                <c:pt idx="18">
                  <c:v>0.965418</c:v>
                </c:pt>
                <c:pt idx="19">
                  <c:v>0.96189400000000003</c:v>
                </c:pt>
                <c:pt idx="20">
                  <c:v>0.95813499999999996</c:v>
                </c:pt>
                <c:pt idx="21">
                  <c:v>0.954129</c:v>
                </c:pt>
                <c:pt idx="22">
                  <c:v>0.94986400000000004</c:v>
                </c:pt>
                <c:pt idx="23">
                  <c:v>0.94531900000000002</c:v>
                </c:pt>
                <c:pt idx="24">
                  <c:v>0.94047899999999995</c:v>
                </c:pt>
                <c:pt idx="25">
                  <c:v>0.935338</c:v>
                </c:pt>
                <c:pt idx="26">
                  <c:v>0.92988099999999996</c:v>
                </c:pt>
                <c:pt idx="27">
                  <c:v>0.924095</c:v>
                </c:pt>
                <c:pt idx="28">
                  <c:v>0.917964</c:v>
                </c:pt>
                <c:pt idx="29">
                  <c:v>0.91145100000000001</c:v>
                </c:pt>
                <c:pt idx="30">
                  <c:v>0.90456099999999995</c:v>
                </c:pt>
                <c:pt idx="31">
                  <c:v>0.89727699999999999</c:v>
                </c:pt>
                <c:pt idx="32">
                  <c:v>0.88958300000000001</c:v>
                </c:pt>
                <c:pt idx="33">
                  <c:v>0.88146000000000002</c:v>
                </c:pt>
                <c:pt idx="34">
                  <c:v>0.87287800000000004</c:v>
                </c:pt>
                <c:pt idx="35">
                  <c:v>0.86381799999999997</c:v>
                </c:pt>
                <c:pt idx="36">
                  <c:v>0.85427200000000003</c:v>
                </c:pt>
                <c:pt idx="37">
                  <c:v>0.844221</c:v>
                </c:pt>
                <c:pt idx="38">
                  <c:v>0.83364400000000005</c:v>
                </c:pt>
                <c:pt idx="39">
                  <c:v>0.82252099999999995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1C-4168-8A6D-3A9B925FAED4}"/>
            </c:ext>
          </c:extLst>
        </c:ser>
        <c:ser>
          <c:idx val="2"/>
          <c:order val="2"/>
          <c:tx>
            <c:strRef>
              <c:f>'32 Acct. 380.02'!$I$5:$I$6</c:f>
              <c:strCache>
                <c:ptCount val="2"/>
                <c:pt idx="0">
                  <c:v>OPC 
R2-62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'32 Acct. 380.02'!$I$8:$I$47</c:f>
              <c:numCache>
                <c:formatCode>0.00%</c:formatCode>
                <c:ptCount val="40"/>
                <c:pt idx="0">
                  <c:v>1</c:v>
                </c:pt>
                <c:pt idx="1">
                  <c:v>0.99923499999999998</c:v>
                </c:pt>
                <c:pt idx="2">
                  <c:v>0.997645</c:v>
                </c:pt>
                <c:pt idx="3">
                  <c:v>0.99597199999999997</c:v>
                </c:pt>
                <c:pt idx="4">
                  <c:v>0.99419900000000005</c:v>
                </c:pt>
                <c:pt idx="5">
                  <c:v>0.99233400000000005</c:v>
                </c:pt>
                <c:pt idx="6">
                  <c:v>0.990371</c:v>
                </c:pt>
                <c:pt idx="7">
                  <c:v>0.98829800000000001</c:v>
                </c:pt>
                <c:pt idx="8">
                  <c:v>0.986124</c:v>
                </c:pt>
                <c:pt idx="9">
                  <c:v>0.98382999999999998</c:v>
                </c:pt>
                <c:pt idx="10">
                  <c:v>0.98142200000000002</c:v>
                </c:pt>
                <c:pt idx="11">
                  <c:v>0.97889499999999996</c:v>
                </c:pt>
                <c:pt idx="12">
                  <c:v>0.97623400000000005</c:v>
                </c:pt>
                <c:pt idx="13">
                  <c:v>0.97344799999999998</c:v>
                </c:pt>
                <c:pt idx="14">
                  <c:v>0.970522</c:v>
                </c:pt>
                <c:pt idx="15">
                  <c:v>0.96745400000000004</c:v>
                </c:pt>
                <c:pt idx="16">
                  <c:v>0.96424699999999997</c:v>
                </c:pt>
                <c:pt idx="17">
                  <c:v>0.96087400000000001</c:v>
                </c:pt>
                <c:pt idx="18">
                  <c:v>0.95735300000000001</c:v>
                </c:pt>
                <c:pt idx="19">
                  <c:v>0.95366700000000004</c:v>
                </c:pt>
                <c:pt idx="20">
                  <c:v>0.94980699999999996</c:v>
                </c:pt>
                <c:pt idx="21">
                  <c:v>0.94578200000000001</c:v>
                </c:pt>
                <c:pt idx="22">
                  <c:v>0.94156399999999996</c:v>
                </c:pt>
                <c:pt idx="23">
                  <c:v>0.937164</c:v>
                </c:pt>
                <c:pt idx="24">
                  <c:v>0.93257500000000004</c:v>
                </c:pt>
                <c:pt idx="25">
                  <c:v>0.92777399999999999</c:v>
                </c:pt>
                <c:pt idx="26">
                  <c:v>0.92277900000000002</c:v>
                </c:pt>
                <c:pt idx="27">
                  <c:v>0.91756000000000004</c:v>
                </c:pt>
                <c:pt idx="28">
                  <c:v>0.91212300000000002</c:v>
                </c:pt>
                <c:pt idx="29">
                  <c:v>0.90646800000000005</c:v>
                </c:pt>
                <c:pt idx="30">
                  <c:v>0.90056000000000003</c:v>
                </c:pt>
                <c:pt idx="31">
                  <c:v>0.89442299999999997</c:v>
                </c:pt>
                <c:pt idx="32">
                  <c:v>0.88803200000000004</c:v>
                </c:pt>
                <c:pt idx="33">
                  <c:v>0.88137900000000002</c:v>
                </c:pt>
                <c:pt idx="34">
                  <c:v>0.87447699999999995</c:v>
                </c:pt>
                <c:pt idx="35">
                  <c:v>0.86728099999999997</c:v>
                </c:pt>
                <c:pt idx="36">
                  <c:v>0.85981700000000005</c:v>
                </c:pt>
                <c:pt idx="37">
                  <c:v>0.85206700000000002</c:v>
                </c:pt>
                <c:pt idx="38">
                  <c:v>0.84400900000000001</c:v>
                </c:pt>
                <c:pt idx="39">
                  <c:v>0.83566600000000002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1C-4168-8A6D-3A9B925FAED4}"/>
            </c:ext>
          </c:extLst>
        </c:ser>
        <c:ser>
          <c:idx val="4"/>
          <c:order val="3"/>
          <c:tx>
            <c:v>1% "Cutoff"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'32 Acct. 380.02'!$AB$8:$AB$9</c:f>
              <c:numCache>
                <c:formatCode>General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xVal>
          <c:yVal>
            <c:numRef>
              <c:f>'32 Acct. 380.02'!$AC$8:$AC$9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1C-4168-8A6D-3A9B925F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'33 Acct. 382'!$A$8:$A$47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'33 Acct. 382'!$E$8:$E$46</c:f>
              <c:numCache>
                <c:formatCode>0.00%</c:formatCode>
                <c:ptCount val="39"/>
                <c:pt idx="0">
                  <c:v>1</c:v>
                </c:pt>
                <c:pt idx="1">
                  <c:v>0.9998999999999999</c:v>
                </c:pt>
                <c:pt idx="2">
                  <c:v>0.99219999999999997</c:v>
                </c:pt>
                <c:pt idx="3">
                  <c:v>0.97770000000000001</c:v>
                </c:pt>
                <c:pt idx="4">
                  <c:v>0.96400000000000008</c:v>
                </c:pt>
                <c:pt idx="5">
                  <c:v>0.95140000000000002</c:v>
                </c:pt>
                <c:pt idx="6">
                  <c:v>0.93709999999999993</c:v>
                </c:pt>
                <c:pt idx="7">
                  <c:v>0.92930000000000001</c:v>
                </c:pt>
                <c:pt idx="8">
                  <c:v>0.91760000000000008</c:v>
                </c:pt>
                <c:pt idx="9">
                  <c:v>0.90810000000000002</c:v>
                </c:pt>
                <c:pt idx="10">
                  <c:v>0.89769999999999994</c:v>
                </c:pt>
                <c:pt idx="11">
                  <c:v>0.88819999999999988</c:v>
                </c:pt>
                <c:pt idx="12">
                  <c:v>0.88090000000000002</c:v>
                </c:pt>
                <c:pt idx="13">
                  <c:v>0.87360000000000004</c:v>
                </c:pt>
                <c:pt idx="14">
                  <c:v>0.86510000000000009</c:v>
                </c:pt>
                <c:pt idx="15">
                  <c:v>0.85709999999999997</c:v>
                </c:pt>
                <c:pt idx="16">
                  <c:v>0.8506999999999999</c:v>
                </c:pt>
                <c:pt idx="17">
                  <c:v>0.84370000000000001</c:v>
                </c:pt>
                <c:pt idx="18">
                  <c:v>0.83760000000000001</c:v>
                </c:pt>
                <c:pt idx="19">
                  <c:v>0.83239999999999992</c:v>
                </c:pt>
                <c:pt idx="20">
                  <c:v>0.82790000000000008</c:v>
                </c:pt>
                <c:pt idx="21">
                  <c:v>0.82220000000000004</c:v>
                </c:pt>
                <c:pt idx="22">
                  <c:v>0.81930000000000003</c:v>
                </c:pt>
                <c:pt idx="23">
                  <c:v>0.81559999999999999</c:v>
                </c:pt>
                <c:pt idx="24">
                  <c:v>0.81319999999999992</c:v>
                </c:pt>
                <c:pt idx="25">
                  <c:v>0.81110000000000004</c:v>
                </c:pt>
                <c:pt idx="26">
                  <c:v>0.80629999999999991</c:v>
                </c:pt>
                <c:pt idx="27">
                  <c:v>0.8024</c:v>
                </c:pt>
                <c:pt idx="28">
                  <c:v>0.79610000000000003</c:v>
                </c:pt>
                <c:pt idx="29">
                  <c:v>0.79290000000000005</c:v>
                </c:pt>
                <c:pt idx="30">
                  <c:v>0.78790000000000004</c:v>
                </c:pt>
                <c:pt idx="31">
                  <c:v>0.78520000000000001</c:v>
                </c:pt>
                <c:pt idx="32">
                  <c:v>0.78359999999999996</c:v>
                </c:pt>
                <c:pt idx="33">
                  <c:v>0.77910000000000001</c:v>
                </c:pt>
                <c:pt idx="34">
                  <c:v>0.77489999999999992</c:v>
                </c:pt>
                <c:pt idx="35">
                  <c:v>0.7743000000000001</c:v>
                </c:pt>
                <c:pt idx="36">
                  <c:v>0.7659999999999999</c:v>
                </c:pt>
                <c:pt idx="37">
                  <c:v>0.76230000000000009</c:v>
                </c:pt>
                <c:pt idx="38">
                  <c:v>0.76230000000000009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5A-45FB-AB45-748F8B9C2370}"/>
            </c:ext>
          </c:extLst>
        </c:ser>
        <c:ser>
          <c:idx val="1"/>
          <c:order val="1"/>
          <c:tx>
            <c:strRef>
              <c:f>'33 Acct. 382'!$G$5</c:f>
              <c:strCache>
                <c:ptCount val="1"/>
                <c:pt idx="0">
                  <c:v>Company 
R1.5-45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'33 Acct. 382'!$G$8:$G$47</c:f>
              <c:numCache>
                <c:formatCode>0.00%</c:formatCode>
                <c:ptCount val="40"/>
                <c:pt idx="0">
                  <c:v>1</c:v>
                </c:pt>
                <c:pt idx="1">
                  <c:v>0.99803699999999995</c:v>
                </c:pt>
                <c:pt idx="2">
                  <c:v>0.99397999999999997</c:v>
                </c:pt>
                <c:pt idx="3">
                  <c:v>0.98975000000000002</c:v>
                </c:pt>
                <c:pt idx="4">
                  <c:v>0.98533999999999999</c:v>
                </c:pt>
                <c:pt idx="5">
                  <c:v>0.98074700000000004</c:v>
                </c:pt>
                <c:pt idx="6">
                  <c:v>0.97595600000000005</c:v>
                </c:pt>
                <c:pt idx="7">
                  <c:v>0.97097</c:v>
                </c:pt>
                <c:pt idx="8">
                  <c:v>0.96578399999999998</c:v>
                </c:pt>
                <c:pt idx="9">
                  <c:v>0.96039399999999997</c:v>
                </c:pt>
                <c:pt idx="10">
                  <c:v>0.95478700000000005</c:v>
                </c:pt>
                <c:pt idx="11">
                  <c:v>0.948959</c:v>
                </c:pt>
                <c:pt idx="12">
                  <c:v>0.94290700000000005</c:v>
                </c:pt>
                <c:pt idx="13">
                  <c:v>0.93662699999999999</c:v>
                </c:pt>
                <c:pt idx="14">
                  <c:v>0.93011200000000005</c:v>
                </c:pt>
                <c:pt idx="15">
                  <c:v>0.92334300000000002</c:v>
                </c:pt>
                <c:pt idx="16">
                  <c:v>0.91632100000000005</c:v>
                </c:pt>
                <c:pt idx="17">
                  <c:v>0.90903400000000001</c:v>
                </c:pt>
                <c:pt idx="18">
                  <c:v>0.90147100000000002</c:v>
                </c:pt>
                <c:pt idx="19">
                  <c:v>0.89361100000000004</c:v>
                </c:pt>
                <c:pt idx="20">
                  <c:v>0.88544100000000003</c:v>
                </c:pt>
                <c:pt idx="21">
                  <c:v>0.87695299999999998</c:v>
                </c:pt>
                <c:pt idx="22">
                  <c:v>0.86813200000000001</c:v>
                </c:pt>
                <c:pt idx="23">
                  <c:v>0.85896399999999995</c:v>
                </c:pt>
                <c:pt idx="24">
                  <c:v>0.84941599999999995</c:v>
                </c:pt>
                <c:pt idx="25">
                  <c:v>0.83949099999999999</c:v>
                </c:pt>
                <c:pt idx="26">
                  <c:v>0.82917200000000002</c:v>
                </c:pt>
                <c:pt idx="27">
                  <c:v>0.81844600000000001</c:v>
                </c:pt>
                <c:pt idx="28">
                  <c:v>0.80728900000000003</c:v>
                </c:pt>
                <c:pt idx="29">
                  <c:v>0.795686</c:v>
                </c:pt>
                <c:pt idx="30">
                  <c:v>0.78363499999999997</c:v>
                </c:pt>
                <c:pt idx="31">
                  <c:v>0.771123</c:v>
                </c:pt>
                <c:pt idx="32">
                  <c:v>0.75813900000000001</c:v>
                </c:pt>
                <c:pt idx="33">
                  <c:v>0.74465300000000001</c:v>
                </c:pt>
                <c:pt idx="34">
                  <c:v>0.73067599999999999</c:v>
                </c:pt>
                <c:pt idx="35">
                  <c:v>0.71620399999999995</c:v>
                </c:pt>
                <c:pt idx="36">
                  <c:v>0.70123100000000005</c:v>
                </c:pt>
                <c:pt idx="37">
                  <c:v>0.68574400000000002</c:v>
                </c:pt>
                <c:pt idx="38">
                  <c:v>0.66974400000000001</c:v>
                </c:pt>
                <c:pt idx="39">
                  <c:v>0.65324499999999996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5A-45FB-AB45-748F8B9C2370}"/>
            </c:ext>
          </c:extLst>
        </c:ser>
        <c:ser>
          <c:idx val="2"/>
          <c:order val="2"/>
          <c:tx>
            <c:strRef>
              <c:f>'33 Acct. 382'!$I$5</c:f>
              <c:strCache>
                <c:ptCount val="1"/>
                <c:pt idx="0">
                  <c:v>OPC 
R0.5-55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'33 Acct. 382'!$I$8:$I$47</c:f>
              <c:numCache>
                <c:formatCode>0.00%</c:formatCode>
                <c:ptCount val="40"/>
                <c:pt idx="0">
                  <c:v>1</c:v>
                </c:pt>
                <c:pt idx="1">
                  <c:v>0.996556</c:v>
                </c:pt>
                <c:pt idx="2">
                  <c:v>0.98961900000000003</c:v>
                </c:pt>
                <c:pt idx="3">
                  <c:v>0.98262400000000005</c:v>
                </c:pt>
                <c:pt idx="4">
                  <c:v>0.97556799999999999</c:v>
                </c:pt>
                <c:pt idx="5">
                  <c:v>0.96845300000000001</c:v>
                </c:pt>
                <c:pt idx="6">
                  <c:v>0.96127899999999999</c:v>
                </c:pt>
                <c:pt idx="7">
                  <c:v>0.95404199999999995</c:v>
                </c:pt>
                <c:pt idx="8">
                  <c:v>0.94674700000000001</c:v>
                </c:pt>
                <c:pt idx="9">
                  <c:v>0.939392</c:v>
                </c:pt>
                <c:pt idx="10">
                  <c:v>0.931979</c:v>
                </c:pt>
                <c:pt idx="11">
                  <c:v>0.924508</c:v>
                </c:pt>
                <c:pt idx="12">
                  <c:v>0.91697799999999996</c:v>
                </c:pt>
                <c:pt idx="13">
                  <c:v>0.909389</c:v>
                </c:pt>
                <c:pt idx="14">
                  <c:v>0.90174200000000004</c:v>
                </c:pt>
                <c:pt idx="15">
                  <c:v>0.89403900000000003</c:v>
                </c:pt>
                <c:pt idx="16">
                  <c:v>0.88627999999999996</c:v>
                </c:pt>
                <c:pt idx="17">
                  <c:v>0.87846599999999997</c:v>
                </c:pt>
                <c:pt idx="18">
                  <c:v>0.87059200000000003</c:v>
                </c:pt>
                <c:pt idx="19">
                  <c:v>0.86266200000000004</c:v>
                </c:pt>
                <c:pt idx="20">
                  <c:v>0.85467199999999999</c:v>
                </c:pt>
                <c:pt idx="21">
                  <c:v>0.84662199999999999</c:v>
                </c:pt>
                <c:pt idx="22">
                  <c:v>0.83850899999999995</c:v>
                </c:pt>
                <c:pt idx="23">
                  <c:v>0.83032899999999998</c:v>
                </c:pt>
                <c:pt idx="24">
                  <c:v>0.82207799999999998</c:v>
                </c:pt>
                <c:pt idx="25">
                  <c:v>0.81375600000000003</c:v>
                </c:pt>
                <c:pt idx="26">
                  <c:v>0.80535900000000005</c:v>
                </c:pt>
                <c:pt idx="27">
                  <c:v>0.79688499999999995</c:v>
                </c:pt>
                <c:pt idx="28">
                  <c:v>0.788331</c:v>
                </c:pt>
                <c:pt idx="29">
                  <c:v>0.77968800000000005</c:v>
                </c:pt>
                <c:pt idx="30">
                  <c:v>0.77095999999999998</c:v>
                </c:pt>
                <c:pt idx="31">
                  <c:v>0.76214199999999999</c:v>
                </c:pt>
                <c:pt idx="32">
                  <c:v>0.75323200000000001</c:v>
                </c:pt>
                <c:pt idx="33">
                  <c:v>0.74422900000000003</c:v>
                </c:pt>
                <c:pt idx="34">
                  <c:v>0.73512599999999995</c:v>
                </c:pt>
                <c:pt idx="35">
                  <c:v>0.72592100000000004</c:v>
                </c:pt>
                <c:pt idx="36">
                  <c:v>0.71661699999999995</c:v>
                </c:pt>
                <c:pt idx="37">
                  <c:v>0.70720899999999998</c:v>
                </c:pt>
                <c:pt idx="38">
                  <c:v>0.69769800000000004</c:v>
                </c:pt>
                <c:pt idx="39">
                  <c:v>0.688083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5A-45FB-AB45-748F8B9C2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'33 Acct. 382'!$A$8:$A$47</c:f>
              <c:numCache>
                <c:formatCode>0.0</c:formatCode>
                <c:ptCount val="4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</c:numCache>
            </c:numRef>
          </c:xVal>
          <c:yVal>
            <c:numRef>
              <c:f>'33 Acct. 382'!$E$8:$E$47</c:f>
              <c:numCache>
                <c:formatCode>0.00%</c:formatCode>
                <c:ptCount val="40"/>
                <c:pt idx="0">
                  <c:v>1</c:v>
                </c:pt>
                <c:pt idx="1">
                  <c:v>0.9998999999999999</c:v>
                </c:pt>
                <c:pt idx="2">
                  <c:v>0.99219999999999997</c:v>
                </c:pt>
                <c:pt idx="3">
                  <c:v>0.97770000000000001</c:v>
                </c:pt>
                <c:pt idx="4">
                  <c:v>0.96400000000000008</c:v>
                </c:pt>
                <c:pt idx="5">
                  <c:v>0.95140000000000002</c:v>
                </c:pt>
                <c:pt idx="6">
                  <c:v>0.93709999999999993</c:v>
                </c:pt>
                <c:pt idx="7">
                  <c:v>0.92930000000000001</c:v>
                </c:pt>
                <c:pt idx="8">
                  <c:v>0.91760000000000008</c:v>
                </c:pt>
                <c:pt idx="9">
                  <c:v>0.90810000000000002</c:v>
                </c:pt>
                <c:pt idx="10">
                  <c:v>0.89769999999999994</c:v>
                </c:pt>
                <c:pt idx="11">
                  <c:v>0.88819999999999988</c:v>
                </c:pt>
                <c:pt idx="12">
                  <c:v>0.88090000000000002</c:v>
                </c:pt>
                <c:pt idx="13">
                  <c:v>0.87360000000000004</c:v>
                </c:pt>
                <c:pt idx="14">
                  <c:v>0.86510000000000009</c:v>
                </c:pt>
                <c:pt idx="15">
                  <c:v>0.85709999999999997</c:v>
                </c:pt>
                <c:pt idx="16">
                  <c:v>0.8506999999999999</c:v>
                </c:pt>
                <c:pt idx="17">
                  <c:v>0.84370000000000001</c:v>
                </c:pt>
                <c:pt idx="18">
                  <c:v>0.83760000000000001</c:v>
                </c:pt>
                <c:pt idx="19">
                  <c:v>0.83239999999999992</c:v>
                </c:pt>
                <c:pt idx="20">
                  <c:v>0.82790000000000008</c:v>
                </c:pt>
                <c:pt idx="21">
                  <c:v>0.82220000000000004</c:v>
                </c:pt>
                <c:pt idx="22">
                  <c:v>0.81930000000000003</c:v>
                </c:pt>
                <c:pt idx="23">
                  <c:v>0.81559999999999999</c:v>
                </c:pt>
                <c:pt idx="24">
                  <c:v>0.81319999999999992</c:v>
                </c:pt>
                <c:pt idx="25">
                  <c:v>0.81110000000000004</c:v>
                </c:pt>
                <c:pt idx="26">
                  <c:v>0.80629999999999991</c:v>
                </c:pt>
                <c:pt idx="27">
                  <c:v>0.8024</c:v>
                </c:pt>
                <c:pt idx="28">
                  <c:v>0.79610000000000003</c:v>
                </c:pt>
                <c:pt idx="29">
                  <c:v>0.79290000000000005</c:v>
                </c:pt>
                <c:pt idx="30">
                  <c:v>0.78790000000000004</c:v>
                </c:pt>
                <c:pt idx="31">
                  <c:v>0.78520000000000001</c:v>
                </c:pt>
                <c:pt idx="32">
                  <c:v>0.78359999999999996</c:v>
                </c:pt>
                <c:pt idx="33">
                  <c:v>0.77910000000000001</c:v>
                </c:pt>
                <c:pt idx="34">
                  <c:v>0.77489999999999992</c:v>
                </c:pt>
                <c:pt idx="35">
                  <c:v>0.7743000000000001</c:v>
                </c:pt>
                <c:pt idx="36">
                  <c:v>0.7659999999999999</c:v>
                </c:pt>
                <c:pt idx="37">
                  <c:v>0.76230000000000009</c:v>
                </c:pt>
                <c:pt idx="38">
                  <c:v>0.76230000000000009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E-4355-BDBA-9320C358454B}"/>
            </c:ext>
          </c:extLst>
        </c:ser>
        <c:ser>
          <c:idx val="1"/>
          <c:order val="1"/>
          <c:tx>
            <c:strRef>
              <c:f>'33 Acct. 382'!$G$5:$G$6</c:f>
              <c:strCache>
                <c:ptCount val="2"/>
                <c:pt idx="0">
                  <c:v>Company 
R1.5-45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'33 Acct. 382'!$G$8:$G$47</c:f>
              <c:numCache>
                <c:formatCode>0.00%</c:formatCode>
                <c:ptCount val="40"/>
                <c:pt idx="0">
                  <c:v>1</c:v>
                </c:pt>
                <c:pt idx="1">
                  <c:v>0.99803699999999995</c:v>
                </c:pt>
                <c:pt idx="2">
                  <c:v>0.99397999999999997</c:v>
                </c:pt>
                <c:pt idx="3">
                  <c:v>0.98975000000000002</c:v>
                </c:pt>
                <c:pt idx="4">
                  <c:v>0.98533999999999999</c:v>
                </c:pt>
                <c:pt idx="5">
                  <c:v>0.98074700000000004</c:v>
                </c:pt>
                <c:pt idx="6">
                  <c:v>0.97595600000000005</c:v>
                </c:pt>
                <c:pt idx="7">
                  <c:v>0.97097</c:v>
                </c:pt>
                <c:pt idx="8">
                  <c:v>0.96578399999999998</c:v>
                </c:pt>
                <c:pt idx="9">
                  <c:v>0.96039399999999997</c:v>
                </c:pt>
                <c:pt idx="10">
                  <c:v>0.95478700000000005</c:v>
                </c:pt>
                <c:pt idx="11">
                  <c:v>0.948959</c:v>
                </c:pt>
                <c:pt idx="12">
                  <c:v>0.94290700000000005</c:v>
                </c:pt>
                <c:pt idx="13">
                  <c:v>0.93662699999999999</c:v>
                </c:pt>
                <c:pt idx="14">
                  <c:v>0.93011200000000005</c:v>
                </c:pt>
                <c:pt idx="15">
                  <c:v>0.92334300000000002</c:v>
                </c:pt>
                <c:pt idx="16">
                  <c:v>0.91632100000000005</c:v>
                </c:pt>
                <c:pt idx="17">
                  <c:v>0.90903400000000001</c:v>
                </c:pt>
                <c:pt idx="18">
                  <c:v>0.90147100000000002</c:v>
                </c:pt>
                <c:pt idx="19">
                  <c:v>0.89361100000000004</c:v>
                </c:pt>
                <c:pt idx="20">
                  <c:v>0.88544100000000003</c:v>
                </c:pt>
                <c:pt idx="21">
                  <c:v>0.87695299999999998</c:v>
                </c:pt>
                <c:pt idx="22">
                  <c:v>0.86813200000000001</c:v>
                </c:pt>
                <c:pt idx="23">
                  <c:v>0.85896399999999995</c:v>
                </c:pt>
                <c:pt idx="24">
                  <c:v>0.84941599999999995</c:v>
                </c:pt>
                <c:pt idx="25">
                  <c:v>0.83949099999999999</c:v>
                </c:pt>
                <c:pt idx="26">
                  <c:v>0.82917200000000002</c:v>
                </c:pt>
                <c:pt idx="27">
                  <c:v>0.81844600000000001</c:v>
                </c:pt>
                <c:pt idx="28">
                  <c:v>0.80728900000000003</c:v>
                </c:pt>
                <c:pt idx="29">
                  <c:v>0.795686</c:v>
                </c:pt>
                <c:pt idx="30">
                  <c:v>0.78363499999999997</c:v>
                </c:pt>
                <c:pt idx="31">
                  <c:v>0.771123</c:v>
                </c:pt>
                <c:pt idx="32">
                  <c:v>0.75813900000000001</c:v>
                </c:pt>
                <c:pt idx="33">
                  <c:v>0.74465300000000001</c:v>
                </c:pt>
                <c:pt idx="34">
                  <c:v>0.73067599999999999</c:v>
                </c:pt>
                <c:pt idx="35">
                  <c:v>0.71620399999999995</c:v>
                </c:pt>
                <c:pt idx="36">
                  <c:v>0.70123100000000005</c:v>
                </c:pt>
                <c:pt idx="37">
                  <c:v>0.68574400000000002</c:v>
                </c:pt>
                <c:pt idx="38">
                  <c:v>0.66974400000000001</c:v>
                </c:pt>
                <c:pt idx="39">
                  <c:v>0.65324499999999996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EE-4355-BDBA-9320C358454B}"/>
            </c:ext>
          </c:extLst>
        </c:ser>
        <c:ser>
          <c:idx val="2"/>
          <c:order val="2"/>
          <c:tx>
            <c:strRef>
              <c:f>'33 Acct. 382'!$I$5:$I$6</c:f>
              <c:strCache>
                <c:ptCount val="2"/>
                <c:pt idx="0">
                  <c:v>OPC 
R0.5-55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'33 Acct. 382'!$I$8:$I$47</c:f>
              <c:numCache>
                <c:formatCode>0.00%</c:formatCode>
                <c:ptCount val="40"/>
                <c:pt idx="0">
                  <c:v>1</c:v>
                </c:pt>
                <c:pt idx="1">
                  <c:v>0.996556</c:v>
                </c:pt>
                <c:pt idx="2">
                  <c:v>0.98961900000000003</c:v>
                </c:pt>
                <c:pt idx="3">
                  <c:v>0.98262400000000005</c:v>
                </c:pt>
                <c:pt idx="4">
                  <c:v>0.97556799999999999</c:v>
                </c:pt>
                <c:pt idx="5">
                  <c:v>0.96845300000000001</c:v>
                </c:pt>
                <c:pt idx="6">
                  <c:v>0.96127899999999999</c:v>
                </c:pt>
                <c:pt idx="7">
                  <c:v>0.95404199999999995</c:v>
                </c:pt>
                <c:pt idx="8">
                  <c:v>0.94674700000000001</c:v>
                </c:pt>
                <c:pt idx="9">
                  <c:v>0.939392</c:v>
                </c:pt>
                <c:pt idx="10">
                  <c:v>0.931979</c:v>
                </c:pt>
                <c:pt idx="11">
                  <c:v>0.924508</c:v>
                </c:pt>
                <c:pt idx="12">
                  <c:v>0.91697799999999996</c:v>
                </c:pt>
                <c:pt idx="13">
                  <c:v>0.909389</c:v>
                </c:pt>
                <c:pt idx="14">
                  <c:v>0.90174200000000004</c:v>
                </c:pt>
                <c:pt idx="15">
                  <c:v>0.89403900000000003</c:v>
                </c:pt>
                <c:pt idx="16">
                  <c:v>0.88627999999999996</c:v>
                </c:pt>
                <c:pt idx="17">
                  <c:v>0.87846599999999997</c:v>
                </c:pt>
                <c:pt idx="18">
                  <c:v>0.87059200000000003</c:v>
                </c:pt>
                <c:pt idx="19">
                  <c:v>0.86266200000000004</c:v>
                </c:pt>
                <c:pt idx="20">
                  <c:v>0.85467199999999999</c:v>
                </c:pt>
                <c:pt idx="21">
                  <c:v>0.84662199999999999</c:v>
                </c:pt>
                <c:pt idx="22">
                  <c:v>0.83850899999999995</c:v>
                </c:pt>
                <c:pt idx="23">
                  <c:v>0.83032899999999998</c:v>
                </c:pt>
                <c:pt idx="24">
                  <c:v>0.82207799999999998</c:v>
                </c:pt>
                <c:pt idx="25">
                  <c:v>0.81375600000000003</c:v>
                </c:pt>
                <c:pt idx="26">
                  <c:v>0.80535900000000005</c:v>
                </c:pt>
                <c:pt idx="27">
                  <c:v>0.79688499999999995</c:v>
                </c:pt>
                <c:pt idx="28">
                  <c:v>0.788331</c:v>
                </c:pt>
                <c:pt idx="29">
                  <c:v>0.77968800000000005</c:v>
                </c:pt>
                <c:pt idx="30">
                  <c:v>0.77095999999999998</c:v>
                </c:pt>
                <c:pt idx="31">
                  <c:v>0.76214199999999999</c:v>
                </c:pt>
                <c:pt idx="32">
                  <c:v>0.75323200000000001</c:v>
                </c:pt>
                <c:pt idx="33">
                  <c:v>0.74422900000000003</c:v>
                </c:pt>
                <c:pt idx="34">
                  <c:v>0.73512599999999995</c:v>
                </c:pt>
                <c:pt idx="35">
                  <c:v>0.72592100000000004</c:v>
                </c:pt>
                <c:pt idx="36">
                  <c:v>0.71661699999999995</c:v>
                </c:pt>
                <c:pt idx="37">
                  <c:v>0.70720899999999998</c:v>
                </c:pt>
                <c:pt idx="38">
                  <c:v>0.69769800000000004</c:v>
                </c:pt>
                <c:pt idx="39">
                  <c:v>0.688083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3EE-4355-BDBA-9320C358454B}"/>
            </c:ext>
          </c:extLst>
        </c:ser>
        <c:ser>
          <c:idx val="4"/>
          <c:order val="3"/>
          <c:tx>
            <c:v>1% "Cutoff"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'33 Acct. 382'!$AB$8:$AB$9</c:f>
              <c:numCache>
                <c:formatCode>General</c:formatCode>
                <c:ptCount val="2"/>
                <c:pt idx="0">
                  <c:v>36</c:v>
                </c:pt>
                <c:pt idx="1">
                  <c:v>36</c:v>
                </c:pt>
              </c:numCache>
            </c:numRef>
          </c:xVal>
          <c:yVal>
            <c:numRef>
              <c:f>'33 Acct. 382'!$AC$8:$AC$9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3EE-4355-BDBA-9320C3584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/>
      </c:scatterChart>
      <c:valAx>
        <c:axId val="166094384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5B4F3D-FDD3-432C-BF82-76C7C024D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33</xdr:row>
      <xdr:rowOff>38100</xdr:rowOff>
    </xdr:from>
    <xdr:to>
      <xdr:col>24</xdr:col>
      <xdr:colOff>428625</xdr:colOff>
      <xdr:row>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29479E-9A7B-498F-8950-DFDD28924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3EE5C-F67D-45D9-971A-A0BB97B24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33</xdr:row>
      <xdr:rowOff>38100</xdr:rowOff>
    </xdr:from>
    <xdr:to>
      <xdr:col>24</xdr:col>
      <xdr:colOff>428625</xdr:colOff>
      <xdr:row>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48FFB7-2A8D-47B8-A517-4125173D8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B7521-5C01-4280-86A6-774087CCB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33</xdr:row>
      <xdr:rowOff>38100</xdr:rowOff>
    </xdr:from>
    <xdr:to>
      <xdr:col>24</xdr:col>
      <xdr:colOff>428625</xdr:colOff>
      <xdr:row>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488B98-C390-4893-A2D6-16500EF7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CB2AC-A7C7-4CF4-BC68-EBD26DB2F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33</xdr:row>
      <xdr:rowOff>38100</xdr:rowOff>
    </xdr:from>
    <xdr:to>
      <xdr:col>24</xdr:col>
      <xdr:colOff>428625</xdr:colOff>
      <xdr:row>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2B7EA0-D509-4250-835B-C1A096F52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CF57A-98A2-4676-9763-B8E0A96D2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33</xdr:row>
      <xdr:rowOff>38100</xdr:rowOff>
    </xdr:from>
    <xdr:to>
      <xdr:col>24</xdr:col>
      <xdr:colOff>428625</xdr:colOff>
      <xdr:row>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78A6C0-F859-484D-9946-465691D4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1%202010%20-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5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D/DRA/PSO%202017%20RATE%20CASE/Final%20Order/Acct%20Exhibit%20Final%20Order%202-14-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%20ACCTG/COMMON/GRC%20and%20Other%20Rate%20Cases/SPPC/Depreciation%20Studies/10-06004%20-%202010%20Gas%20depr%20Study/Files%20per%20Order/2009%20Gas%20STATEMENT%20A(1)(a)%20per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  <sheetName val="Index:H Adj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Final Order  Revenue Requirement</v>
          </cell>
        </row>
        <row r="14">
          <cell r="B14" t="str">
            <v>Final Order Pro Forma Rate Base</v>
          </cell>
        </row>
        <row r="15">
          <cell r="B15" t="str">
            <v>Final Order Adjustments to Rate Base</v>
          </cell>
        </row>
        <row r="16">
          <cell r="B16" t="str">
            <v>Explanation of Final Order Adjustments to Rate Base</v>
          </cell>
        </row>
        <row r="17">
          <cell r="B17" t="str">
            <v>Final Order Cash Working Capital</v>
          </cell>
        </row>
        <row r="18">
          <cell r="B18" t="str">
            <v>Final Order Capital Structure</v>
          </cell>
        </row>
        <row r="19">
          <cell r="B19" t="str">
            <v>Final Order Pro Forma Operating Income Statement</v>
          </cell>
        </row>
        <row r="20">
          <cell r="B20" t="str">
            <v>Final Order Operating Income Statement Adjustments</v>
          </cell>
        </row>
        <row r="21">
          <cell r="B21" t="str">
            <v>Explanation of Final Order Adjustments to the Operating Income Statement</v>
          </cell>
        </row>
        <row r="22">
          <cell r="B22" t="str">
            <v>Final Order Depreciation Rates and Expense</v>
          </cell>
        </row>
        <row r="23">
          <cell r="B23" t="str">
            <v>Final Order Pro Forma Calculation of Taxable Income 35% Federal Income Tax Rate</v>
          </cell>
        </row>
        <row r="24">
          <cell r="B24" t="str">
            <v>Final Order Pro Forma Calculation of Taxable Income 21% Federal Income Tax Rate</v>
          </cell>
        </row>
        <row r="25">
          <cell r="B25" t="str">
            <v>Final Order Interest Synchronization Calculation</v>
          </cell>
        </row>
        <row r="26">
          <cell r="B26" t="str">
            <v>Final Order Adjustments to Current Income Tax Expense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AM44"/>
  <sheetViews>
    <sheetView tabSelected="1" zoomScale="110" zoomScaleNormal="110" workbookViewId="0"/>
  </sheetViews>
  <sheetFormatPr defaultRowHeight="15" x14ac:dyDescent="0.25"/>
  <cols>
    <col min="1" max="1" width="18.28515625" bestFit="1" customWidth="1"/>
    <col min="2" max="2" width="2.7109375" customWidth="1"/>
    <col min="3" max="3" width="15.28515625" bestFit="1" customWidth="1"/>
    <col min="4" max="4" width="2.7109375" customWidth="1"/>
    <col min="5" max="5" width="6.140625" bestFit="1" customWidth="1"/>
    <col min="6" max="6" width="2.7109375" customWidth="1"/>
    <col min="7" max="7" width="13.7109375" bestFit="1" customWidth="1"/>
    <col min="8" max="8" width="2.7109375" customWidth="1"/>
    <col min="9" max="9" width="6.140625" bestFit="1" customWidth="1"/>
    <col min="10" max="10" width="2.7109375" customWidth="1"/>
    <col min="11" max="11" width="13.7109375" bestFit="1" customWidth="1"/>
    <col min="12" max="13" width="1.7109375" customWidth="1"/>
    <col min="14" max="14" width="6.85546875" bestFit="1" customWidth="1"/>
    <col min="15" max="15" width="1.7109375" customWidth="1"/>
    <col min="16" max="16" width="13.42578125" bestFit="1" customWidth="1"/>
    <col min="18" max="18" width="18.28515625" bestFit="1" customWidth="1"/>
    <col min="19" max="19" width="2.7109375" customWidth="1"/>
    <col min="20" max="20" width="6.140625" bestFit="1" customWidth="1"/>
    <col min="21" max="21" width="2.7109375" customWidth="1"/>
    <col min="22" max="22" width="13.7109375" bestFit="1" customWidth="1"/>
    <col min="23" max="23" width="2.7109375" customWidth="1"/>
    <col min="24" max="24" width="6.140625" bestFit="1" customWidth="1"/>
    <col min="25" max="25" width="2.7109375" customWidth="1"/>
    <col min="26" max="26" width="13.7109375" bestFit="1" customWidth="1"/>
    <col min="27" max="28" width="1.7109375" customWidth="1"/>
    <col min="29" max="29" width="6.85546875" bestFit="1" customWidth="1"/>
    <col min="30" max="30" width="1.7109375" customWidth="1"/>
    <col min="31" max="31" width="13.42578125" bestFit="1" customWidth="1"/>
    <col min="33" max="33" width="6.5703125" bestFit="1" customWidth="1"/>
    <col min="34" max="34" width="2.7109375" customWidth="1"/>
    <col min="35" max="35" width="47.7109375" bestFit="1" customWidth="1"/>
    <col min="36" max="36" width="2.7109375" customWidth="1"/>
    <col min="37" max="37" width="13.7109375" customWidth="1"/>
    <col min="38" max="38" width="2.7109375" customWidth="1"/>
    <col min="39" max="39" width="13.7109375" bestFit="1" customWidth="1"/>
  </cols>
  <sheetData>
    <row r="1" spans="1:39" ht="17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39" ht="17.25" customHeight="1" x14ac:dyDescent="0.25"/>
    <row r="3" spans="1:39" ht="17.25" customHeight="1" x14ac:dyDescent="0.25">
      <c r="A3" s="98" t="s">
        <v>147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R3" s="67" t="s">
        <v>140</v>
      </c>
      <c r="AG3" s="67" t="s">
        <v>140</v>
      </c>
    </row>
    <row r="4" spans="1:39" ht="17.25" customHeight="1" x14ac:dyDescent="0.25">
      <c r="T4" t="s">
        <v>154</v>
      </c>
    </row>
    <row r="5" spans="1:39" ht="17.25" customHeight="1" x14ac:dyDescent="0.25">
      <c r="A5" s="10" t="s">
        <v>29</v>
      </c>
      <c r="B5" s="10"/>
      <c r="C5" s="10" t="s">
        <v>42</v>
      </c>
      <c r="E5" s="94" t="s">
        <v>118</v>
      </c>
      <c r="F5" s="94"/>
      <c r="G5" s="94"/>
      <c r="I5" s="94" t="s">
        <v>119</v>
      </c>
      <c r="J5" s="94"/>
      <c r="K5" s="94"/>
      <c r="L5" s="11"/>
      <c r="N5" s="94" t="s">
        <v>120</v>
      </c>
      <c r="O5" s="94"/>
      <c r="P5" s="94"/>
      <c r="AK5" s="3" t="s">
        <v>5</v>
      </c>
      <c r="AL5" s="3"/>
      <c r="AM5" s="3" t="s">
        <v>9</v>
      </c>
    </row>
    <row r="6" spans="1:39" ht="17.25" customHeight="1" x14ac:dyDescent="0.25">
      <c r="A6" s="78" t="s">
        <v>27</v>
      </c>
      <c r="B6" s="10"/>
      <c r="C6" s="74">
        <v>45657</v>
      </c>
      <c r="E6" s="79" t="s">
        <v>3</v>
      </c>
      <c r="G6" s="78" t="s">
        <v>5</v>
      </c>
      <c r="I6" s="79" t="s">
        <v>3</v>
      </c>
      <c r="K6" s="78" t="s">
        <v>63</v>
      </c>
      <c r="L6" s="11"/>
      <c r="N6" s="79" t="s">
        <v>3</v>
      </c>
      <c r="P6" s="78" t="s">
        <v>43</v>
      </c>
      <c r="R6" s="10" t="s">
        <v>29</v>
      </c>
      <c r="S6" s="10"/>
      <c r="T6" s="94" t="s">
        <v>118</v>
      </c>
      <c r="U6" s="94"/>
      <c r="V6" s="94"/>
      <c r="X6" s="94" t="s">
        <v>119</v>
      </c>
      <c r="Y6" s="94"/>
      <c r="Z6" s="94"/>
      <c r="AA6" s="11"/>
      <c r="AC6" s="94" t="s">
        <v>120</v>
      </c>
      <c r="AD6" s="94"/>
      <c r="AE6" s="94"/>
      <c r="AG6" s="96" t="s">
        <v>172</v>
      </c>
      <c r="AH6" s="96"/>
      <c r="AI6" s="96"/>
      <c r="AK6" s="6" t="s">
        <v>43</v>
      </c>
      <c r="AL6" s="3"/>
      <c r="AM6" s="6" t="s">
        <v>141</v>
      </c>
    </row>
    <row r="7" spans="1:39" ht="17.25" customHeight="1" x14ac:dyDescent="0.25">
      <c r="A7" s="10"/>
      <c r="B7" s="10"/>
      <c r="C7" s="10"/>
      <c r="G7" s="10"/>
      <c r="K7" s="10"/>
      <c r="L7" s="11"/>
      <c r="R7" s="78" t="s">
        <v>27</v>
      </c>
      <c r="S7" s="10"/>
      <c r="T7" s="79" t="s">
        <v>3</v>
      </c>
      <c r="V7" s="78" t="s">
        <v>5</v>
      </c>
      <c r="X7" s="79" t="s">
        <v>3</v>
      </c>
      <c r="Z7" s="78" t="s">
        <v>63</v>
      </c>
      <c r="AA7" s="11"/>
      <c r="AC7" s="79" t="s">
        <v>3</v>
      </c>
      <c r="AE7" s="78" t="s">
        <v>43</v>
      </c>
    </row>
    <row r="8" spans="1:39" ht="17.25" customHeight="1" x14ac:dyDescent="0.4">
      <c r="A8" t="s">
        <v>121</v>
      </c>
      <c r="C8" s="36">
        <f>'19 Detail Rate Comp-2024'!E15</f>
        <v>125645013.85999998</v>
      </c>
      <c r="E8" s="4">
        <f>'19 Detail Rate Comp-2024'!G15</f>
        <v>6.5961810823763831E-2</v>
      </c>
      <c r="G8" s="36">
        <f>'19 Detail Rate Comp-2024'!I15</f>
        <v>8287772.6351825027</v>
      </c>
      <c r="I8" s="4">
        <f>'19 Detail Rate Comp-2024'!K15</f>
        <v>6.5961810823763831E-2</v>
      </c>
      <c r="K8" s="36">
        <f>'19 Detail Rate Comp-2024'!M15</f>
        <v>8287772.6351825027</v>
      </c>
      <c r="L8" s="19"/>
      <c r="N8" s="4">
        <f>'19 Detail Rate Comp-2024'!P15</f>
        <v>0</v>
      </c>
      <c r="P8" s="36">
        <f>'19 Detail Rate Comp-2024'!R15</f>
        <v>0</v>
      </c>
      <c r="R8" s="10"/>
      <c r="S8" s="10"/>
      <c r="V8" s="10"/>
      <c r="Z8" s="10"/>
      <c r="AA8" s="11"/>
      <c r="AG8" s="97">
        <v>1</v>
      </c>
      <c r="AH8" s="93" t="s">
        <v>144</v>
      </c>
      <c r="AI8" t="s">
        <v>146</v>
      </c>
    </row>
    <row r="9" spans="1:39" ht="17.25" customHeight="1" x14ac:dyDescent="0.4">
      <c r="A9" t="s">
        <v>28</v>
      </c>
      <c r="C9" s="12">
        <f>'19 Detail Rate Comp-2024'!E36</f>
        <v>3184550513.4757018</v>
      </c>
      <c r="E9" s="4">
        <f>'19 Detail Rate Comp-2024'!G36</f>
        <v>2.4963357878458475E-2</v>
      </c>
      <c r="G9" s="12">
        <f>'19 Detail Rate Comp-2024'!I36</f>
        <v>79497074.149922639</v>
      </c>
      <c r="I9" s="4">
        <f>'19 Detail Rate Comp-2024'!K36</f>
        <v>2.2599210442649335E-2</v>
      </c>
      <c r="K9" s="12">
        <f>'19 Detail Rate Comp-2024'!M36</f>
        <v>71968327.219284385</v>
      </c>
      <c r="L9" s="19"/>
      <c r="N9" s="4">
        <f>'19 Detail Rate Comp-2024'!P36</f>
        <v>-2.3641474358091392E-3</v>
      </c>
      <c r="P9" s="12">
        <f>'19 Detail Rate Comp-2024'!R36</f>
        <v>-7528746.9306382537</v>
      </c>
      <c r="R9" t="s">
        <v>121</v>
      </c>
      <c r="T9" s="4">
        <v>6.5961810823763831E-2</v>
      </c>
      <c r="V9" s="36">
        <v>8287772.6351825027</v>
      </c>
      <c r="X9" s="4">
        <v>6.5961810823763831E-2</v>
      </c>
      <c r="Z9" s="36">
        <v>8287772.6351825027</v>
      </c>
      <c r="AA9" s="19"/>
      <c r="AC9" s="4">
        <v>0</v>
      </c>
      <c r="AE9" s="36">
        <v>0</v>
      </c>
      <c r="AG9" s="97"/>
      <c r="AH9" s="93" t="s">
        <v>144</v>
      </c>
      <c r="AI9" t="s">
        <v>142</v>
      </c>
      <c r="AK9" s="36">
        <v>-16020898.456976756</v>
      </c>
      <c r="AM9" s="36">
        <v>221024192.44235623</v>
      </c>
    </row>
    <row r="10" spans="1:39" ht="17.25" customHeight="1" x14ac:dyDescent="0.25">
      <c r="A10" t="s">
        <v>30</v>
      </c>
      <c r="C10" s="12">
        <f>'19 Detail Rate Comp-2024'!E56</f>
        <v>80620735.266504541</v>
      </c>
      <c r="E10" s="4">
        <f>'19 Detail Rate Comp-2024'!G56</f>
        <v>6.8480340855371524E-2</v>
      </c>
      <c r="G10" s="12">
        <f>'19 Detail Rate Comp-2024'!I56</f>
        <v>5520935.4310609028</v>
      </c>
      <c r="I10" s="4">
        <f>'19 Detail Rate Comp-2024'!K56</f>
        <v>6.8480340855371552E-2</v>
      </c>
      <c r="K10" s="12">
        <f>'19 Detail Rate Comp-2024'!M56</f>
        <v>5520935.4310609046</v>
      </c>
      <c r="L10" s="19"/>
      <c r="N10" s="4">
        <f>'19 Detail Rate Comp-2024'!P56</f>
        <v>0</v>
      </c>
      <c r="P10" s="12">
        <f>'19 Detail Rate Comp-2024'!R56</f>
        <v>0</v>
      </c>
      <c r="R10" t="s">
        <v>28</v>
      </c>
      <c r="T10" s="4">
        <v>2.4963357878458475E-2</v>
      </c>
      <c r="V10" s="12">
        <v>79497074.149922639</v>
      </c>
      <c r="X10" s="4">
        <v>2.2599210442649335E-2</v>
      </c>
      <c r="Z10" s="12">
        <v>71968327.219284385</v>
      </c>
      <c r="AA10" s="19"/>
      <c r="AC10" s="4">
        <v>-2.3641474358091392E-3</v>
      </c>
      <c r="AE10" s="12">
        <v>-7528746.9306382537</v>
      </c>
      <c r="AI10" s="14"/>
      <c r="AJ10" s="14"/>
      <c r="AK10" s="14"/>
      <c r="AL10" s="14"/>
      <c r="AM10" s="14"/>
    </row>
    <row r="11" spans="1:39" ht="17.25" customHeight="1" x14ac:dyDescent="0.25">
      <c r="A11" t="s">
        <v>122</v>
      </c>
      <c r="C11" s="13">
        <f>'19 Detail Rate Comp-2024'!E65</f>
        <v>17613002.310000002</v>
      </c>
      <c r="E11" s="8">
        <f>'19 Detail Rate Comp-2024'!G65</f>
        <v>3.4352448852611392E-2</v>
      </c>
      <c r="G11" s="13">
        <f>'19 Detail Rate Comp-2024'!I65</f>
        <v>605049.76099520142</v>
      </c>
      <c r="I11" s="8">
        <f>'19 Detail Rate Comp-2024'!K65</f>
        <v>3.4352448852611392E-2</v>
      </c>
      <c r="K11" s="13">
        <f>'19 Detail Rate Comp-2024'!M65</f>
        <v>605049.76099520142</v>
      </c>
      <c r="L11" s="19"/>
      <c r="N11" s="8">
        <f>'19 Detail Rate Comp-2024'!P65</f>
        <v>0</v>
      </c>
      <c r="P11" s="13">
        <f>'19 Detail Rate Comp-2024'!R65</f>
        <v>0</v>
      </c>
      <c r="R11" t="s">
        <v>30</v>
      </c>
      <c r="T11" s="4">
        <v>6.8480340855371524E-2</v>
      </c>
      <c r="V11" s="12">
        <v>5520935.4310609028</v>
      </c>
      <c r="X11" s="4">
        <v>6.8480340855371552E-2</v>
      </c>
      <c r="Z11" s="12">
        <v>5520935.4310609046</v>
      </c>
      <c r="AA11" s="19"/>
      <c r="AC11" s="4">
        <v>0</v>
      </c>
      <c r="AE11" s="12">
        <v>0</v>
      </c>
    </row>
    <row r="12" spans="1:39" ht="17.25" customHeight="1" x14ac:dyDescent="0.4">
      <c r="E12" s="4"/>
      <c r="I12" s="4"/>
      <c r="L12" s="19"/>
      <c r="N12" s="4"/>
      <c r="R12" t="s">
        <v>122</v>
      </c>
      <c r="T12" s="8">
        <v>3.4352448852611392E-2</v>
      </c>
      <c r="V12" s="13">
        <v>605049.76099520142</v>
      </c>
      <c r="X12" s="8">
        <v>3.4352448852611392E-2</v>
      </c>
      <c r="Z12" s="13">
        <v>605049.76099520142</v>
      </c>
      <c r="AA12" s="19"/>
      <c r="AC12" s="8">
        <v>0</v>
      </c>
      <c r="AE12" s="13">
        <v>0</v>
      </c>
      <c r="AG12" s="97">
        <v>2</v>
      </c>
      <c r="AH12" s="93" t="s">
        <v>144</v>
      </c>
      <c r="AI12" t="s">
        <v>146</v>
      </c>
    </row>
    <row r="13" spans="1:39" ht="17.25" customHeight="1" x14ac:dyDescent="0.4">
      <c r="A13" s="3" t="s">
        <v>123</v>
      </c>
      <c r="C13" s="36">
        <f>'19 Detail Rate Comp-2024'!E67</f>
        <v>3408429264.9122066</v>
      </c>
      <c r="D13" s="36"/>
      <c r="E13" s="4">
        <f>'19 Detail Rate Comp-2024'!G67</f>
        <v>2.7552524837149633E-2</v>
      </c>
      <c r="F13" s="36"/>
      <c r="G13" s="36">
        <f>'19 Detail Rate Comp-2024'!I67</f>
        <v>93910831.977161244</v>
      </c>
      <c r="I13" s="4">
        <f>'19 Detail Rate Comp-2024'!K67</f>
        <v>2.5343663703329924E-2</v>
      </c>
      <c r="K13" s="36">
        <f>'19 Detail Rate Comp-2024'!M67</f>
        <v>86382085.04652299</v>
      </c>
      <c r="L13" s="19"/>
      <c r="N13" s="4">
        <f>'19 Detail Rate Comp-2024'!P67</f>
        <v>-2.2088611338197083E-3</v>
      </c>
      <c r="P13" s="22">
        <f>'19 Detail Rate Comp-2024'!R67</f>
        <v>-7528746.9306382537</v>
      </c>
      <c r="T13" s="4"/>
      <c r="X13" s="4"/>
      <c r="AA13" s="19"/>
      <c r="AC13" s="4"/>
      <c r="AG13" s="97"/>
      <c r="AH13" s="93" t="s">
        <v>144</v>
      </c>
      <c r="AI13" t="s">
        <v>143</v>
      </c>
      <c r="AK13" s="36">
        <v>-9173686.1643194854</v>
      </c>
      <c r="AM13" s="36">
        <v>159474313.07235634</v>
      </c>
    </row>
    <row r="14" spans="1:39" ht="17.2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R14" s="3" t="s">
        <v>123</v>
      </c>
      <c r="T14" s="4">
        <v>2.7552524837149633E-2</v>
      </c>
      <c r="U14" s="36"/>
      <c r="V14" s="36">
        <v>93910831.977161244</v>
      </c>
      <c r="X14" s="4">
        <v>2.5343663703329924E-2</v>
      </c>
      <c r="Z14" s="36">
        <v>86382085.04652299</v>
      </c>
      <c r="AA14" s="19"/>
      <c r="AC14" s="4">
        <v>-2.2088611338197083E-3</v>
      </c>
      <c r="AE14" s="22">
        <v>-7528746.9306382537</v>
      </c>
      <c r="AI14" s="14"/>
      <c r="AJ14" s="14"/>
      <c r="AK14" s="14"/>
      <c r="AL14" s="14"/>
      <c r="AM14" s="14"/>
    </row>
    <row r="15" spans="1:39" ht="17.25" customHeight="1" x14ac:dyDescent="0.25"/>
    <row r="16" spans="1:39" ht="17.25" customHeight="1" x14ac:dyDescent="0.4">
      <c r="A16" s="98" t="s">
        <v>148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T16" t="s">
        <v>155</v>
      </c>
      <c r="AG16" s="97">
        <v>3</v>
      </c>
      <c r="AH16" s="93" t="s">
        <v>144</v>
      </c>
      <c r="AI16" t="s">
        <v>157</v>
      </c>
    </row>
    <row r="17" spans="1:39" ht="17.25" customHeight="1" x14ac:dyDescent="0.4">
      <c r="AG17" s="97"/>
      <c r="AH17" s="93" t="s">
        <v>144</v>
      </c>
      <c r="AI17" t="s">
        <v>145</v>
      </c>
      <c r="AK17" s="36">
        <v>-7528746.9306382537</v>
      </c>
      <c r="AM17" s="36">
        <v>186552361.00818884</v>
      </c>
    </row>
    <row r="18" spans="1:39" ht="17.25" customHeight="1" x14ac:dyDescent="0.25">
      <c r="A18" s="10" t="s">
        <v>29</v>
      </c>
      <c r="B18" s="10"/>
      <c r="C18" s="10" t="s">
        <v>42</v>
      </c>
      <c r="E18" s="94" t="s">
        <v>119</v>
      </c>
      <c r="F18" s="94"/>
      <c r="G18" s="94"/>
      <c r="I18" s="95"/>
      <c r="J18" s="95"/>
      <c r="K18" s="95"/>
      <c r="L18" s="10"/>
      <c r="N18" s="95"/>
      <c r="O18" s="95"/>
      <c r="P18" s="95"/>
      <c r="R18" s="10" t="s">
        <v>29</v>
      </c>
      <c r="S18" s="10"/>
      <c r="T18" s="94" t="s">
        <v>149</v>
      </c>
      <c r="U18" s="94"/>
      <c r="V18" s="94"/>
      <c r="X18" s="94" t="s">
        <v>150</v>
      </c>
      <c r="Y18" s="94"/>
      <c r="Z18" s="94"/>
      <c r="AA18" s="11"/>
      <c r="AC18" s="94" t="s">
        <v>120</v>
      </c>
      <c r="AD18" s="94"/>
      <c r="AE18" s="94"/>
      <c r="AI18" s="14"/>
      <c r="AJ18" s="14"/>
      <c r="AK18" s="14"/>
      <c r="AL18" s="14"/>
      <c r="AM18" s="14"/>
    </row>
    <row r="19" spans="1:39" ht="17.25" customHeight="1" x14ac:dyDescent="0.25">
      <c r="A19" s="78" t="s">
        <v>27</v>
      </c>
      <c r="B19" s="10"/>
      <c r="C19" s="74">
        <v>45291</v>
      </c>
      <c r="E19" s="79" t="s">
        <v>3</v>
      </c>
      <c r="G19" s="78" t="s">
        <v>5</v>
      </c>
      <c r="I19" s="10"/>
      <c r="K19" s="10"/>
      <c r="L19" s="10"/>
      <c r="N19" s="10"/>
      <c r="P19" s="10"/>
      <c r="R19" s="78" t="s">
        <v>27</v>
      </c>
      <c r="S19" s="10"/>
      <c r="T19" s="79" t="s">
        <v>3</v>
      </c>
      <c r="V19" s="78" t="s">
        <v>5</v>
      </c>
      <c r="X19" s="79" t="s">
        <v>3</v>
      </c>
      <c r="Z19" s="78" t="s">
        <v>63</v>
      </c>
      <c r="AA19" s="11"/>
      <c r="AC19" s="79" t="s">
        <v>3</v>
      </c>
      <c r="AE19" s="78" t="s">
        <v>43</v>
      </c>
    </row>
    <row r="20" spans="1:39" ht="17.25" customHeight="1" x14ac:dyDescent="0.4">
      <c r="A20" s="10"/>
      <c r="B20" s="10"/>
      <c r="C20" s="10"/>
      <c r="G20" s="10"/>
      <c r="K20" s="10"/>
      <c r="L20" s="10"/>
      <c r="R20" s="10"/>
      <c r="S20" s="10"/>
      <c r="V20" s="10"/>
      <c r="Z20" s="10"/>
      <c r="AA20" s="11"/>
      <c r="AH20" s="93"/>
    </row>
    <row r="21" spans="1:39" ht="17.25" customHeight="1" x14ac:dyDescent="0.4">
      <c r="A21" t="s">
        <v>121</v>
      </c>
      <c r="C21" s="36">
        <f>'24 Rate Devel-2023 (BR,adjust)'!E15</f>
        <v>111341969.06</v>
      </c>
      <c r="E21" s="4">
        <f>'24 Rate Devel-2023 (BR,adjust)'!X15</f>
        <v>6.3942024662775779E-2</v>
      </c>
      <c r="F21" s="4"/>
      <c r="G21" s="36">
        <f>'24 Rate Devel-2023 (BR,adjust)'!V15</f>
        <v>7119430.9316365384</v>
      </c>
      <c r="I21" s="68"/>
      <c r="K21" s="36"/>
      <c r="N21" s="68"/>
      <c r="P21" s="36"/>
      <c r="R21" t="s">
        <v>121</v>
      </c>
      <c r="T21" s="4">
        <v>6.5961810823763831E-2</v>
      </c>
      <c r="V21" s="36">
        <v>8287772.6351825027</v>
      </c>
      <c r="X21" s="4">
        <v>6.3942024662775779E-2</v>
      </c>
      <c r="Z21" s="36">
        <v>7119430.9316365384</v>
      </c>
      <c r="AA21" s="19"/>
      <c r="AC21" s="68">
        <f>X21-T21</f>
        <v>-2.0197861609880519E-3</v>
      </c>
      <c r="AE21" s="36">
        <f>Z21-V21</f>
        <v>-1168341.7035459643</v>
      </c>
      <c r="AH21" s="93"/>
    </row>
    <row r="22" spans="1:39" ht="17.25" customHeight="1" x14ac:dyDescent="0.25">
      <c r="A22" t="s">
        <v>28</v>
      </c>
      <c r="C22" s="12">
        <f>'24 Rate Devel-2023 (BR,adjust)'!E36</f>
        <v>2952112245.5191021</v>
      </c>
      <c r="E22" s="4">
        <f>'24 Rate Devel-2023 (BR,adjust)'!X36</f>
        <v>2.2323622595640878E-2</v>
      </c>
      <c r="F22" s="4"/>
      <c r="G22" s="12">
        <f>'24 Rate Devel-2023 (BR,adjust)'!V36</f>
        <v>65901839.628938355</v>
      </c>
      <c r="I22" s="68"/>
      <c r="K22" s="12"/>
      <c r="N22" s="68"/>
      <c r="P22" s="12"/>
      <c r="R22" t="s">
        <v>28</v>
      </c>
      <c r="T22" s="4">
        <v>2.4963357878458475E-2</v>
      </c>
      <c r="V22" s="12">
        <v>79497074.149922639</v>
      </c>
      <c r="X22" s="4">
        <v>2.2323622595640878E-2</v>
      </c>
      <c r="Z22" s="12">
        <v>65901839.628938355</v>
      </c>
      <c r="AA22" s="19"/>
      <c r="AC22" s="68">
        <f t="shared" ref="AC22:AC26" si="0">X22-T22</f>
        <v>-2.6397352828175964E-3</v>
      </c>
      <c r="AE22" s="12">
        <f t="shared" ref="AE22:AE26" si="1">Z22-V22</f>
        <v>-13595234.520984285</v>
      </c>
    </row>
    <row r="23" spans="1:39" ht="17.25" customHeight="1" x14ac:dyDescent="0.25">
      <c r="A23" t="s">
        <v>30</v>
      </c>
      <c r="C23" s="12">
        <f>'24 Rate Devel-2023 (BR,adjust)'!E56</f>
        <v>67134160.011139452</v>
      </c>
      <c r="E23" s="4">
        <f>'24 Rate Devel-2023 (BR,adjust)'!X56</f>
        <v>6.3481363568084564E-2</v>
      </c>
      <c r="G23" s="12">
        <f>'24 Rate Devel-2023 (BR,adjust)'!V56</f>
        <v>4261768.0195051078</v>
      </c>
      <c r="I23" s="68"/>
      <c r="K23" s="12"/>
      <c r="N23" s="68"/>
      <c r="P23" s="12"/>
      <c r="R23" t="s">
        <v>30</v>
      </c>
      <c r="T23" s="4">
        <v>6.8480340855371524E-2</v>
      </c>
      <c r="V23" s="12">
        <v>5520935.4310609028</v>
      </c>
      <c r="X23" s="4">
        <v>6.3481363568084564E-2</v>
      </c>
      <c r="Z23" s="12">
        <v>4261768.0195051078</v>
      </c>
      <c r="AA23" s="19"/>
      <c r="AC23" s="68">
        <f t="shared" si="0"/>
        <v>-4.9989772872869598E-3</v>
      </c>
      <c r="AE23" s="12">
        <f t="shared" si="1"/>
        <v>-1259167.411555795</v>
      </c>
    </row>
    <row r="24" spans="1:39" ht="17.25" customHeight="1" x14ac:dyDescent="0.25">
      <c r="A24" t="s">
        <v>122</v>
      </c>
      <c r="C24" s="13">
        <f>'24 Rate Devel-2023 (BR,adjust)'!E65</f>
        <v>17595026.390000001</v>
      </c>
      <c r="E24" s="8">
        <f>'24 Rate Devel-2023 (BR,adjust)'!X65</f>
        <v>3.4492414313706747E-2</v>
      </c>
      <c r="G24" s="13">
        <f>'24 Rate Devel-2023 (BR,adjust)'!V65</f>
        <v>606894.94010448398</v>
      </c>
      <c r="I24" s="68"/>
      <c r="K24" s="12"/>
      <c r="N24" s="68"/>
      <c r="P24" s="12"/>
      <c r="R24" t="s">
        <v>122</v>
      </c>
      <c r="T24" s="8">
        <v>3.4352448852611392E-2</v>
      </c>
      <c r="V24" s="13">
        <v>605049.76099520142</v>
      </c>
      <c r="X24" s="8">
        <v>3.4492414313706747E-2</v>
      </c>
      <c r="Z24" s="13">
        <v>606894.94010448398</v>
      </c>
      <c r="AA24" s="19"/>
      <c r="AC24" s="8">
        <f t="shared" si="0"/>
        <v>1.3996546109535518E-4</v>
      </c>
      <c r="AE24" s="13">
        <f t="shared" si="1"/>
        <v>1845.1791092825588</v>
      </c>
    </row>
    <row r="25" spans="1:39" ht="17.25" customHeight="1" x14ac:dyDescent="0.25">
      <c r="E25" s="4"/>
      <c r="I25" s="68"/>
      <c r="N25" s="68"/>
      <c r="T25" s="4"/>
      <c r="X25" s="4"/>
      <c r="AA25" s="19"/>
      <c r="AC25" s="4"/>
    </row>
    <row r="26" spans="1:39" ht="17.25" customHeight="1" x14ac:dyDescent="0.25">
      <c r="A26" s="3" t="s">
        <v>123</v>
      </c>
      <c r="C26" s="36">
        <f>'24 Rate Devel-2023 (BR,adjust)'!E67</f>
        <v>3148183400.9802413</v>
      </c>
      <c r="D26" s="36"/>
      <c r="E26" s="4">
        <f>'24 Rate Devel-2023 (BR,adjust)'!X67</f>
        <v>2.4741231243367877E-2</v>
      </c>
      <c r="G26" s="36">
        <f>'24 Rate Devel-2023 (BR,adjust)'!V67</f>
        <v>77889933.520184487</v>
      </c>
      <c r="I26" s="68"/>
      <c r="K26" s="36"/>
      <c r="N26" s="68"/>
      <c r="P26" s="22"/>
      <c r="R26" s="3" t="s">
        <v>123</v>
      </c>
      <c r="T26" s="4">
        <v>2.7552524837149633E-2</v>
      </c>
      <c r="U26" s="36"/>
      <c r="V26" s="36">
        <v>93910831.977161244</v>
      </c>
      <c r="X26" s="4">
        <v>2.4741231243367877E-2</v>
      </c>
      <c r="Z26" s="36">
        <v>77889933.520184487</v>
      </c>
      <c r="AA26" s="19"/>
      <c r="AC26" s="68">
        <f t="shared" si="0"/>
        <v>-2.8112935937817558E-3</v>
      </c>
      <c r="AE26" s="22">
        <f t="shared" si="1"/>
        <v>-16020898.456976756</v>
      </c>
    </row>
    <row r="27" spans="1:39" ht="17.2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39" ht="17.25" customHeight="1" x14ac:dyDescent="0.25">
      <c r="T28" t="s">
        <v>156</v>
      </c>
    </row>
    <row r="29" spans="1:39" ht="17.25" customHeight="1" x14ac:dyDescent="0.25">
      <c r="P29" s="36"/>
    </row>
    <row r="30" spans="1:39" ht="17.25" customHeight="1" x14ac:dyDescent="0.25">
      <c r="K30" s="36"/>
      <c r="P30" s="36"/>
      <c r="R30" s="10" t="s">
        <v>29</v>
      </c>
      <c r="S30" s="10"/>
      <c r="T30" s="94" t="s">
        <v>149</v>
      </c>
      <c r="U30" s="94"/>
      <c r="V30" s="94"/>
      <c r="X30" s="94" t="s">
        <v>150</v>
      </c>
      <c r="Y30" s="94"/>
      <c r="Z30" s="94"/>
      <c r="AA30" s="11"/>
      <c r="AC30" s="94" t="s">
        <v>120</v>
      </c>
      <c r="AD30" s="94"/>
      <c r="AE30" s="94"/>
    </row>
    <row r="31" spans="1:39" ht="17.25" customHeight="1" x14ac:dyDescent="0.25">
      <c r="K31" s="36"/>
      <c r="R31" s="78" t="s">
        <v>27</v>
      </c>
      <c r="S31" s="10"/>
      <c r="T31" s="79" t="s">
        <v>3</v>
      </c>
      <c r="V31" s="78" t="s">
        <v>5</v>
      </c>
      <c r="X31" s="79" t="s">
        <v>3</v>
      </c>
      <c r="Z31" s="78" t="s">
        <v>63</v>
      </c>
      <c r="AA31" s="11"/>
      <c r="AC31" s="79" t="s">
        <v>3</v>
      </c>
      <c r="AE31" s="78" t="s">
        <v>43</v>
      </c>
    </row>
    <row r="32" spans="1:39" ht="17.25" customHeight="1" x14ac:dyDescent="0.25">
      <c r="R32" s="10"/>
      <c r="S32" s="10"/>
      <c r="V32" s="10"/>
      <c r="Z32" s="10"/>
      <c r="AA32" s="11"/>
    </row>
    <row r="33" spans="18:31" ht="17.25" customHeight="1" x14ac:dyDescent="0.25">
      <c r="R33" t="s">
        <v>121</v>
      </c>
      <c r="T33" s="4">
        <v>6.5961810823763831E-2</v>
      </c>
      <c r="V33" s="36">
        <v>8287772.6351825027</v>
      </c>
      <c r="X33" s="4">
        <f>'26 Rate Devel-2023 (unadjust)'!X15</f>
        <v>6.3942024662775779E-2</v>
      </c>
      <c r="Z33" s="36">
        <f>'26 Rate Devel-2023 (unadjust)'!V15</f>
        <v>7119430.9316365384</v>
      </c>
      <c r="AA33" s="19"/>
      <c r="AC33" s="68">
        <f>X33-T33</f>
        <v>-2.0197861609880519E-3</v>
      </c>
      <c r="AE33" s="36">
        <f>Z33-V33</f>
        <v>-1168341.7035459643</v>
      </c>
    </row>
    <row r="34" spans="18:31" ht="17.25" customHeight="1" x14ac:dyDescent="0.25">
      <c r="R34" t="s">
        <v>28</v>
      </c>
      <c r="T34" s="4">
        <v>2.4963357878458475E-2</v>
      </c>
      <c r="V34" s="12">
        <v>79497074.149922639</v>
      </c>
      <c r="X34" s="4">
        <f>'26 Rate Devel-2023 (unadjust)'!X36</f>
        <v>2.4643050762049652E-2</v>
      </c>
      <c r="Z34" s="12">
        <f>'26 Rate Devel-2023 (unadjust)'!V36</f>
        <v>72749051.921595618</v>
      </c>
      <c r="AA34" s="19"/>
      <c r="AC34" s="68">
        <f t="shared" ref="AC34:AC36" si="2">X34-T34</f>
        <v>-3.203071164088224E-4</v>
      </c>
      <c r="AE34" s="12">
        <f t="shared" ref="AE34:AE36" si="3">Z34-V34</f>
        <v>-6748022.228327021</v>
      </c>
    </row>
    <row r="35" spans="18:31" ht="17.25" customHeight="1" x14ac:dyDescent="0.25">
      <c r="R35" t="s">
        <v>30</v>
      </c>
      <c r="T35" s="4">
        <v>6.8480340855371524E-2</v>
      </c>
      <c r="V35" s="12">
        <v>5520935.4310609028</v>
      </c>
      <c r="X35" s="4">
        <f>'26 Rate Devel-2023 (unadjust)'!X56</f>
        <v>6.3481363568084564E-2</v>
      </c>
      <c r="Z35" s="12">
        <f>'26 Rate Devel-2023 (unadjust)'!V56</f>
        <v>4261768.0195051078</v>
      </c>
      <c r="AA35" s="19"/>
      <c r="AC35" s="68">
        <f t="shared" si="2"/>
        <v>-4.9989772872869598E-3</v>
      </c>
      <c r="AE35" s="12">
        <f t="shared" si="3"/>
        <v>-1259167.411555795</v>
      </c>
    </row>
    <row r="36" spans="18:31" ht="17.25" customHeight="1" x14ac:dyDescent="0.25">
      <c r="R36" t="s">
        <v>122</v>
      </c>
      <c r="T36" s="8">
        <v>3.4352448852611392E-2</v>
      </c>
      <c r="V36" s="13">
        <v>605049.76099520142</v>
      </c>
      <c r="X36" s="8">
        <f>'26 Rate Devel-2023 (unadjust)'!X65</f>
        <v>3.4492414313706747E-2</v>
      </c>
      <c r="Z36" s="13">
        <f>'26 Rate Devel-2023 (unadjust)'!V65</f>
        <v>606894.94010448398</v>
      </c>
      <c r="AA36" s="19"/>
      <c r="AC36" s="8">
        <f t="shared" si="2"/>
        <v>1.3996546109535518E-4</v>
      </c>
      <c r="AE36" s="13">
        <f t="shared" si="3"/>
        <v>1845.1791092825588</v>
      </c>
    </row>
    <row r="37" spans="18:31" ht="17.25" customHeight="1" x14ac:dyDescent="0.25">
      <c r="T37" s="4"/>
      <c r="X37" s="4"/>
      <c r="AA37" s="19"/>
      <c r="AC37" s="4"/>
    </row>
    <row r="38" spans="18:31" ht="17.25" customHeight="1" x14ac:dyDescent="0.25">
      <c r="R38" s="3" t="s">
        <v>123</v>
      </c>
      <c r="T38" s="4">
        <v>2.7552524837149633E-2</v>
      </c>
      <c r="U38" s="36"/>
      <c r="V38" s="36">
        <v>93910831.977161244</v>
      </c>
      <c r="X38" s="4">
        <f>'26 Rate Devel-2023 (unadjust)'!X67</f>
        <v>2.6916203734019237E-2</v>
      </c>
      <c r="Z38" s="36">
        <f>'26 Rate Devel-2023 (unadjust)'!V67</f>
        <v>84737145.812841758</v>
      </c>
      <c r="AA38" s="19"/>
      <c r="AC38" s="68">
        <f t="shared" ref="AC38" si="4">X38-T38</f>
        <v>-6.363211031303953E-4</v>
      </c>
      <c r="AE38" s="22">
        <f t="shared" ref="AE38" si="5">Z38-V38</f>
        <v>-9173686.1643194854</v>
      </c>
    </row>
    <row r="39" spans="18:31" ht="17.25" customHeight="1" x14ac:dyDescent="0.25"/>
    <row r="40" spans="18:31" ht="17.25" customHeight="1" x14ac:dyDescent="0.25">
      <c r="Z40" s="4"/>
    </row>
    <row r="41" spans="18:31" ht="17.25" customHeight="1" x14ac:dyDescent="0.25"/>
    <row r="42" spans="18:31" ht="17.25" customHeight="1" x14ac:dyDescent="0.25"/>
    <row r="43" spans="18:31" ht="17.25" customHeight="1" x14ac:dyDescent="0.25"/>
    <row r="44" spans="18:31" ht="17.25" customHeight="1" x14ac:dyDescent="0.25"/>
  </sheetData>
  <mergeCells count="21">
    <mergeCell ref="T30:V30"/>
    <mergeCell ref="X30:Z30"/>
    <mergeCell ref="AC30:AE30"/>
    <mergeCell ref="AG16:AG17"/>
    <mergeCell ref="A3:P3"/>
    <mergeCell ref="A16:P16"/>
    <mergeCell ref="T18:V18"/>
    <mergeCell ref="X18:Z18"/>
    <mergeCell ref="AC18:AE18"/>
    <mergeCell ref="T6:V6"/>
    <mergeCell ref="X6:Z6"/>
    <mergeCell ref="AC6:AE6"/>
    <mergeCell ref="AG8:AG9"/>
    <mergeCell ref="AG12:AG13"/>
    <mergeCell ref="E5:G5"/>
    <mergeCell ref="I5:K5"/>
    <mergeCell ref="N5:P5"/>
    <mergeCell ref="E18:G18"/>
    <mergeCell ref="I18:K18"/>
    <mergeCell ref="N18:P18"/>
    <mergeCell ref="AG6:AI6"/>
  </mergeCells>
  <printOptions horizontalCentered="1"/>
  <pageMargins left="0.5" right="0.5" top="1" bottom="0.5" header="0.3" footer="0.3"/>
  <pageSetup orientation="landscape" r:id="rId1"/>
  <headerFooter scaleWithDoc="0">
    <oddHeader>&amp;C&amp;"-,Bold"&amp;14Summary Accrual Adjustment&amp;RDocket No. 20230023-GU
Accrual Adjustment
Exhibit DJG-18,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R74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3.7109375" customWidth="1"/>
    <col min="5" max="5" width="16.7109375" customWidth="1"/>
    <col min="6" max="6" width="3.7109375" customWidth="1"/>
    <col min="7" max="7" width="8.140625" customWidth="1"/>
    <col min="8" max="8" width="1.7109375" customWidth="1"/>
    <col min="9" max="9" width="12.7109375" customWidth="1"/>
    <col min="10" max="10" width="3.7109375" customWidth="1"/>
    <col min="11" max="11" width="8.140625" customWidth="1"/>
    <col min="12" max="12" width="1.7109375" customWidth="1"/>
    <col min="13" max="13" width="12.7109375" customWidth="1"/>
    <col min="14" max="15" width="2.7109375" customWidth="1"/>
    <col min="16" max="16" width="8.140625" customWidth="1"/>
    <col min="17" max="17" width="1.7109375" customWidth="1"/>
    <col min="18" max="18" width="12.7109375" customWidth="1"/>
  </cols>
  <sheetData>
    <row r="1" spans="1:1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3" spans="1:18" x14ac:dyDescent="0.25">
      <c r="E3" s="10" t="s">
        <v>19</v>
      </c>
      <c r="G3" s="95" t="s">
        <v>20</v>
      </c>
      <c r="H3" s="95"/>
      <c r="I3" s="95"/>
      <c r="K3" s="95" t="s">
        <v>21</v>
      </c>
      <c r="L3" s="95"/>
      <c r="M3" s="95"/>
      <c r="N3" s="10"/>
      <c r="P3" s="95" t="s">
        <v>22</v>
      </c>
      <c r="Q3" s="95"/>
      <c r="R3" s="95"/>
    </row>
    <row r="4" spans="1:18" x14ac:dyDescent="0.25">
      <c r="E4" s="10"/>
      <c r="G4" s="10"/>
      <c r="H4" s="10"/>
      <c r="I4" s="10"/>
      <c r="K4" s="10"/>
      <c r="L4" s="10"/>
      <c r="M4" s="10"/>
      <c r="N4" s="10"/>
      <c r="P4" s="10"/>
      <c r="Q4" s="10"/>
      <c r="R4" s="10"/>
    </row>
    <row r="5" spans="1:18" x14ac:dyDescent="0.25">
      <c r="E5" s="10"/>
      <c r="G5" s="99" t="s">
        <v>66</v>
      </c>
      <c r="H5" s="99"/>
      <c r="I5" s="99"/>
      <c r="K5" s="99" t="s">
        <v>90</v>
      </c>
      <c r="L5" s="99"/>
      <c r="M5" s="99"/>
      <c r="N5" s="11"/>
      <c r="P5" s="99" t="s">
        <v>90</v>
      </c>
      <c r="Q5" s="99"/>
      <c r="R5" s="99"/>
    </row>
    <row r="6" spans="1:18" x14ac:dyDescent="0.25">
      <c r="A6" s="2"/>
      <c r="B6" s="2"/>
      <c r="C6" s="21"/>
      <c r="D6" s="2"/>
      <c r="E6" s="2"/>
      <c r="F6" s="3"/>
      <c r="G6" s="96" t="s">
        <v>63</v>
      </c>
      <c r="H6" s="96"/>
      <c r="I6" s="96"/>
      <c r="J6" s="3"/>
      <c r="K6" s="96" t="s">
        <v>63</v>
      </c>
      <c r="L6" s="96"/>
      <c r="M6" s="96"/>
      <c r="N6" s="18"/>
      <c r="O6" s="2"/>
      <c r="P6" s="96" t="s">
        <v>43</v>
      </c>
      <c r="Q6" s="96"/>
      <c r="R6" s="96"/>
    </row>
    <row r="7" spans="1:18" x14ac:dyDescent="0.25">
      <c r="A7" s="3" t="s">
        <v>0</v>
      </c>
      <c r="B7" s="3"/>
      <c r="C7" s="2"/>
      <c r="D7" s="2"/>
      <c r="E7" s="3" t="s">
        <v>42</v>
      </c>
      <c r="F7" s="3"/>
      <c r="G7" s="3"/>
      <c r="H7" s="3"/>
      <c r="I7" s="3" t="s">
        <v>4</v>
      </c>
      <c r="J7" s="2"/>
      <c r="K7" s="3"/>
      <c r="L7" s="3"/>
      <c r="M7" s="3" t="s">
        <v>4</v>
      </c>
      <c r="N7" s="18"/>
      <c r="O7" s="2"/>
      <c r="P7" s="2"/>
      <c r="Q7" s="2"/>
      <c r="R7" s="3" t="s">
        <v>4</v>
      </c>
    </row>
    <row r="8" spans="1:18" x14ac:dyDescent="0.25">
      <c r="A8" s="6" t="s">
        <v>1</v>
      </c>
      <c r="B8" s="3"/>
      <c r="C8" s="6" t="s">
        <v>2</v>
      </c>
      <c r="D8" s="3"/>
      <c r="E8" s="74">
        <v>45657</v>
      </c>
      <c r="F8" s="3"/>
      <c r="G8" s="6" t="s">
        <v>3</v>
      </c>
      <c r="H8" s="3"/>
      <c r="I8" s="6" t="s">
        <v>5</v>
      </c>
      <c r="J8" s="2"/>
      <c r="K8" s="6" t="s">
        <v>3</v>
      </c>
      <c r="L8" s="3"/>
      <c r="M8" s="6" t="s">
        <v>5</v>
      </c>
      <c r="N8" s="18"/>
      <c r="O8" s="2"/>
      <c r="P8" s="6" t="s">
        <v>3</v>
      </c>
      <c r="Q8" s="3"/>
      <c r="R8" s="6" t="s">
        <v>5</v>
      </c>
    </row>
    <row r="9" spans="1:18" x14ac:dyDescent="0.25">
      <c r="N9" s="19"/>
    </row>
    <row r="10" spans="1:18" x14ac:dyDescent="0.25">
      <c r="A10" s="9"/>
      <c r="C10" s="2" t="s">
        <v>113</v>
      </c>
      <c r="E10" s="5"/>
      <c r="G10" s="4"/>
      <c r="I10" s="5"/>
      <c r="K10" s="4"/>
      <c r="M10" s="5"/>
      <c r="N10" s="19"/>
      <c r="P10" s="4"/>
      <c r="R10" s="5"/>
    </row>
    <row r="11" spans="1:18" x14ac:dyDescent="0.25">
      <c r="A11" s="9"/>
      <c r="E11" s="5"/>
      <c r="G11" s="4"/>
      <c r="I11" s="5"/>
      <c r="K11" s="4"/>
      <c r="M11" s="5"/>
      <c r="N11" s="19"/>
      <c r="P11" s="4"/>
      <c r="R11" s="5"/>
    </row>
    <row r="12" spans="1:18" x14ac:dyDescent="0.25">
      <c r="A12" s="9">
        <v>303</v>
      </c>
      <c r="C12" t="s">
        <v>95</v>
      </c>
      <c r="E12" s="5">
        <v>815325.07000000007</v>
      </c>
      <c r="G12" s="4">
        <v>0.04</v>
      </c>
      <c r="I12" s="5">
        <v>0</v>
      </c>
      <c r="K12" s="4">
        <f>'20 Rate Devel-2024 (Book AD)'!X12</f>
        <v>0.04</v>
      </c>
      <c r="M12" s="5">
        <f>'20 Rate Devel-2024 (Book AD)'!V12</f>
        <v>0</v>
      </c>
      <c r="N12" s="19"/>
      <c r="P12" s="4">
        <f t="shared" ref="P12:P13" si="0">K12-G12</f>
        <v>0</v>
      </c>
      <c r="R12" s="5">
        <f t="shared" ref="R12:R13" si="1">M12-I12</f>
        <v>0</v>
      </c>
    </row>
    <row r="13" spans="1:18" x14ac:dyDescent="0.25">
      <c r="A13" s="9">
        <v>303.01</v>
      </c>
      <c r="C13" t="s">
        <v>96</v>
      </c>
      <c r="E13" s="5">
        <v>124829688.78999999</v>
      </c>
      <c r="G13" s="4">
        <v>6.6000000000000003E-2</v>
      </c>
      <c r="I13" s="5">
        <v>8287772.6351825027</v>
      </c>
      <c r="K13" s="4">
        <f>'20 Rate Devel-2024 (Book AD)'!X13</f>
        <v>6.6000000000000003E-2</v>
      </c>
      <c r="M13" s="5">
        <f>'20 Rate Devel-2024 (Book AD)'!V13</f>
        <v>8287772.6351825027</v>
      </c>
      <c r="N13" s="19"/>
      <c r="P13" s="4">
        <f t="shared" si="0"/>
        <v>0</v>
      </c>
      <c r="R13" s="5">
        <f t="shared" si="1"/>
        <v>0</v>
      </c>
    </row>
    <row r="14" spans="1:18" x14ac:dyDescent="0.25">
      <c r="A14" s="9"/>
      <c r="E14" s="5"/>
      <c r="G14" s="4"/>
      <c r="I14" s="5"/>
      <c r="K14" s="4"/>
      <c r="M14" s="5"/>
      <c r="N14" s="19"/>
      <c r="P14" s="4"/>
      <c r="R14" s="5"/>
    </row>
    <row r="15" spans="1:18" ht="15.75" thickBot="1" x14ac:dyDescent="0.3">
      <c r="A15" s="9"/>
      <c r="C15" s="69" t="s">
        <v>117</v>
      </c>
      <c r="E15" s="62">
        <f>SUM(E12:E13)</f>
        <v>125645013.85999998</v>
      </c>
      <c r="G15" s="63">
        <f>I15/E15</f>
        <v>6.5961810823763831E-2</v>
      </c>
      <c r="I15" s="62">
        <f>SUM(I12:I13)</f>
        <v>8287772.6351825027</v>
      </c>
      <c r="K15" s="63">
        <f>'20 Rate Devel-2024 (Book AD)'!X15</f>
        <v>6.5961810823763831E-2</v>
      </c>
      <c r="M15" s="62">
        <f>'20 Rate Devel-2024 (Book AD)'!V15</f>
        <v>8287772.6351825027</v>
      </c>
      <c r="N15" s="19"/>
      <c r="P15" s="62">
        <f t="shared" ref="P15:P67" si="2">K15-G15</f>
        <v>0</v>
      </c>
      <c r="R15" s="62">
        <f t="shared" ref="R15:R67" si="3">M15-I15</f>
        <v>0</v>
      </c>
    </row>
    <row r="16" spans="1:18" ht="15.75" thickTop="1" x14ac:dyDescent="0.25">
      <c r="N16" s="19"/>
    </row>
    <row r="17" spans="1:18" x14ac:dyDescent="0.25">
      <c r="N17" s="19"/>
    </row>
    <row r="18" spans="1:18" x14ac:dyDescent="0.25">
      <c r="A18" s="9"/>
      <c r="C18" s="2" t="s">
        <v>64</v>
      </c>
      <c r="G18" s="4"/>
      <c r="K18" s="4"/>
      <c r="N18" s="19"/>
      <c r="P18" s="4"/>
    </row>
    <row r="19" spans="1:18" x14ac:dyDescent="0.25">
      <c r="A19" s="9"/>
      <c r="C19" s="2"/>
      <c r="G19" s="4"/>
      <c r="K19" s="4"/>
      <c r="N19" s="19"/>
      <c r="P19" s="4"/>
    </row>
    <row r="20" spans="1:18" x14ac:dyDescent="0.25">
      <c r="A20" s="9">
        <v>374.02</v>
      </c>
      <c r="C20" t="s">
        <v>71</v>
      </c>
      <c r="E20" s="5">
        <v>4268872.66</v>
      </c>
      <c r="G20" s="4">
        <v>1.2999999999999999E-2</v>
      </c>
      <c r="I20" s="5">
        <v>56083.971189345764</v>
      </c>
      <c r="K20" s="4">
        <f>'20 Rate Devel-2024 (Book AD)'!X20</f>
        <v>1.2999999999999999E-2</v>
      </c>
      <c r="M20" s="5">
        <f>'20 Rate Devel-2024 (Book AD)'!V20</f>
        <v>56083.971189345764</v>
      </c>
      <c r="N20" s="19"/>
      <c r="P20" s="4">
        <f t="shared" si="2"/>
        <v>0</v>
      </c>
      <c r="R20" s="5">
        <f t="shared" si="3"/>
        <v>0</v>
      </c>
    </row>
    <row r="21" spans="1:18" x14ac:dyDescent="0.25">
      <c r="A21" s="9">
        <v>375</v>
      </c>
      <c r="C21" t="s">
        <v>72</v>
      </c>
      <c r="E21" s="5">
        <v>42540041.509999983</v>
      </c>
      <c r="G21" s="4">
        <v>2.9000000000000001E-2</v>
      </c>
      <c r="I21" s="5">
        <v>1228743.5532716832</v>
      </c>
      <c r="K21" s="4">
        <f>'20 Rate Devel-2024 (Book AD)'!X21</f>
        <v>2.9000000000000001E-2</v>
      </c>
      <c r="M21" s="5">
        <f>'20 Rate Devel-2024 (Book AD)'!V21</f>
        <v>1228743.5532716832</v>
      </c>
      <c r="N21" s="19"/>
      <c r="P21" s="4">
        <f t="shared" si="2"/>
        <v>0</v>
      </c>
      <c r="R21" s="5">
        <f t="shared" si="3"/>
        <v>0</v>
      </c>
    </row>
    <row r="22" spans="1:18" x14ac:dyDescent="0.25">
      <c r="A22" s="9">
        <v>376</v>
      </c>
      <c r="C22" t="s">
        <v>73</v>
      </c>
      <c r="E22" s="5">
        <v>839424834.85876846</v>
      </c>
      <c r="G22" s="4">
        <v>2.4E-2</v>
      </c>
      <c r="I22" s="5">
        <v>20553640.301406469</v>
      </c>
      <c r="K22" s="4">
        <f>'20 Rate Devel-2024 (Book AD)'!X22</f>
        <v>2.1999999999999999E-2</v>
      </c>
      <c r="M22" s="5">
        <f>'20 Rate Devel-2024 (Book AD)'!V22</f>
        <v>18850168.507764764</v>
      </c>
      <c r="N22" s="19"/>
      <c r="P22" s="4">
        <f t="shared" si="2"/>
        <v>-2.0000000000000018E-3</v>
      </c>
      <c r="R22" s="5">
        <f t="shared" si="3"/>
        <v>-1703471.7936417051</v>
      </c>
    </row>
    <row r="23" spans="1:18" x14ac:dyDescent="0.25">
      <c r="A23" s="9">
        <v>376.02</v>
      </c>
      <c r="C23" t="s">
        <v>74</v>
      </c>
      <c r="E23" s="5">
        <v>1076321266.0438066</v>
      </c>
      <c r="G23" s="4">
        <v>1.7999999999999999E-2</v>
      </c>
      <c r="I23" s="5">
        <v>19418120.147768896</v>
      </c>
      <c r="K23" s="4">
        <f>'20 Rate Devel-2024 (Book AD)'!X23</f>
        <v>1.6E-2</v>
      </c>
      <c r="M23" s="5">
        <f>'20 Rate Devel-2024 (Book AD)'!V23</f>
        <v>17595200.591701586</v>
      </c>
      <c r="N23" s="19"/>
      <c r="P23" s="4">
        <f t="shared" si="2"/>
        <v>-1.9999999999999983E-3</v>
      </c>
      <c r="R23" s="5">
        <f t="shared" si="3"/>
        <v>-1822919.5560673103</v>
      </c>
    </row>
    <row r="24" spans="1:18" x14ac:dyDescent="0.25">
      <c r="A24" s="9">
        <v>377</v>
      </c>
      <c r="C24" t="s">
        <v>94</v>
      </c>
      <c r="E24" s="5">
        <v>19187297.899999999</v>
      </c>
      <c r="G24" s="4">
        <v>0.03</v>
      </c>
      <c r="I24" s="5">
        <v>573289.71232101321</v>
      </c>
      <c r="K24" s="4">
        <f>'20 Rate Devel-2024 (Book AD)'!X24</f>
        <v>0.03</v>
      </c>
      <c r="M24" s="5">
        <f>'20 Rate Devel-2024 (Book AD)'!V24</f>
        <v>573289.71232101321</v>
      </c>
      <c r="N24" s="19"/>
      <c r="P24" s="4">
        <f t="shared" si="2"/>
        <v>0</v>
      </c>
      <c r="R24" s="5">
        <f t="shared" si="3"/>
        <v>0</v>
      </c>
    </row>
    <row r="25" spans="1:18" x14ac:dyDescent="0.25">
      <c r="A25" s="9">
        <v>378</v>
      </c>
      <c r="C25" t="s">
        <v>75</v>
      </c>
      <c r="E25" s="5">
        <v>22828790.149999987</v>
      </c>
      <c r="G25" s="4">
        <v>0.03</v>
      </c>
      <c r="I25" s="5">
        <v>681401.3237930662</v>
      </c>
      <c r="K25" s="4">
        <f>'20 Rate Devel-2024 (Book AD)'!X25</f>
        <v>0.03</v>
      </c>
      <c r="M25" s="5">
        <f>'20 Rate Devel-2024 (Book AD)'!V25</f>
        <v>681401.3237930662</v>
      </c>
      <c r="N25" s="19"/>
      <c r="P25" s="4">
        <f t="shared" si="2"/>
        <v>0</v>
      </c>
      <c r="R25" s="5">
        <f t="shared" si="3"/>
        <v>0</v>
      </c>
    </row>
    <row r="26" spans="1:18" x14ac:dyDescent="0.25">
      <c r="A26" s="9">
        <v>379</v>
      </c>
      <c r="C26" t="s">
        <v>76</v>
      </c>
      <c r="E26" s="5">
        <v>122736793.25999998</v>
      </c>
      <c r="G26" s="4">
        <v>2.1999999999999999E-2</v>
      </c>
      <c r="I26" s="5">
        <v>2759778.3116626209</v>
      </c>
      <c r="K26" s="4">
        <f>'20 Rate Devel-2024 (Book AD)'!X26</f>
        <v>1.9E-2</v>
      </c>
      <c r="M26" s="5">
        <f>'20 Rate Devel-2024 (Book AD)'!V26</f>
        <v>2351707.0416971711</v>
      </c>
      <c r="N26" s="19"/>
      <c r="P26" s="4">
        <f t="shared" si="2"/>
        <v>-2.9999999999999992E-3</v>
      </c>
      <c r="R26" s="5">
        <f t="shared" si="3"/>
        <v>-408071.26996544981</v>
      </c>
    </row>
    <row r="27" spans="1:18" x14ac:dyDescent="0.25">
      <c r="A27" s="9">
        <v>380</v>
      </c>
      <c r="C27" t="s">
        <v>77</v>
      </c>
      <c r="E27" s="5">
        <v>68085342.289999977</v>
      </c>
      <c r="G27" s="4">
        <v>4.2999999999999997E-2</v>
      </c>
      <c r="I27" s="5">
        <v>2903413.8066139929</v>
      </c>
      <c r="K27" s="4">
        <f>'20 Rate Devel-2024 (Book AD)'!X27</f>
        <v>4.2999999999999997E-2</v>
      </c>
      <c r="M27" s="5">
        <f>'20 Rate Devel-2024 (Book AD)'!V27</f>
        <v>2903413.8066139929</v>
      </c>
      <c r="N27" s="19"/>
      <c r="P27" s="4">
        <f t="shared" si="2"/>
        <v>0</v>
      </c>
      <c r="R27" s="5">
        <f t="shared" si="3"/>
        <v>0</v>
      </c>
    </row>
    <row r="28" spans="1:18" x14ac:dyDescent="0.25">
      <c r="A28" s="9">
        <v>380.02</v>
      </c>
      <c r="C28" t="s">
        <v>78</v>
      </c>
      <c r="E28" s="5">
        <v>667590895.32999992</v>
      </c>
      <c r="G28" s="4">
        <v>3.1E-2</v>
      </c>
      <c r="I28" s="5">
        <v>20654293.585437771</v>
      </c>
      <c r="K28" s="4">
        <f>'20 Rate Devel-2024 (Book AD)'!X28</f>
        <v>2.7E-2</v>
      </c>
      <c r="M28" s="5">
        <f>'20 Rate Devel-2024 (Book AD)'!V28</f>
        <v>17811449.003570329</v>
      </c>
      <c r="N28" s="19"/>
      <c r="P28" s="4">
        <f t="shared" si="2"/>
        <v>-4.0000000000000001E-3</v>
      </c>
      <c r="R28" s="5">
        <f t="shared" si="3"/>
        <v>-2842844.5818674415</v>
      </c>
    </row>
    <row r="29" spans="1:18" x14ac:dyDescent="0.25">
      <c r="A29" s="9">
        <v>381</v>
      </c>
      <c r="C29" t="s">
        <v>79</v>
      </c>
      <c r="E29" s="5">
        <v>113411738.28066561</v>
      </c>
      <c r="G29" s="4">
        <v>4.7E-2</v>
      </c>
      <c r="I29" s="5">
        <v>5375222.4511581073</v>
      </c>
      <c r="K29" s="4">
        <f>'20 Rate Devel-2024 (Book AD)'!X29</f>
        <v>4.7E-2</v>
      </c>
      <c r="M29" s="5">
        <f>'20 Rate Devel-2024 (Book AD)'!V29</f>
        <v>5375222.4511581073</v>
      </c>
      <c r="N29" s="19"/>
      <c r="P29" s="4">
        <f t="shared" si="2"/>
        <v>0</v>
      </c>
      <c r="R29" s="5">
        <f t="shared" si="3"/>
        <v>0</v>
      </c>
    </row>
    <row r="30" spans="1:18" x14ac:dyDescent="0.25">
      <c r="A30" s="9">
        <v>382</v>
      </c>
      <c r="C30" t="s">
        <v>80</v>
      </c>
      <c r="E30" s="5">
        <v>119185919.39246112</v>
      </c>
      <c r="G30" s="4">
        <v>2.7E-2</v>
      </c>
      <c r="I30" s="5">
        <v>3174051.9430131367</v>
      </c>
      <c r="K30" s="4">
        <f>'20 Rate Devel-2024 (Book AD)'!X30</f>
        <v>0.02</v>
      </c>
      <c r="M30" s="5">
        <f>'20 Rate Devel-2024 (Book AD)'!V30</f>
        <v>2422612.2139167837</v>
      </c>
      <c r="N30" s="19"/>
      <c r="P30" s="4">
        <f t="shared" si="2"/>
        <v>-6.9999999999999993E-3</v>
      </c>
      <c r="R30" s="5">
        <f t="shared" si="3"/>
        <v>-751439.72909635305</v>
      </c>
    </row>
    <row r="31" spans="1:18" x14ac:dyDescent="0.25">
      <c r="A31" s="9">
        <v>383</v>
      </c>
      <c r="C31" t="s">
        <v>81</v>
      </c>
      <c r="E31" s="5">
        <v>21662897.199999996</v>
      </c>
      <c r="G31" s="4">
        <v>2.1000000000000001E-2</v>
      </c>
      <c r="I31" s="5">
        <v>445264.58375946811</v>
      </c>
      <c r="K31" s="4">
        <f>'20 Rate Devel-2024 (Book AD)'!X31</f>
        <v>2.1000000000000001E-2</v>
      </c>
      <c r="M31" s="5">
        <f>'20 Rate Devel-2024 (Book AD)'!V31</f>
        <v>445264.58375946811</v>
      </c>
      <c r="N31" s="19"/>
      <c r="P31" s="4">
        <f t="shared" si="2"/>
        <v>0</v>
      </c>
      <c r="R31" s="5">
        <f t="shared" si="3"/>
        <v>0</v>
      </c>
    </row>
    <row r="32" spans="1:18" x14ac:dyDescent="0.25">
      <c r="A32" s="9">
        <v>384</v>
      </c>
      <c r="C32" t="s">
        <v>82</v>
      </c>
      <c r="E32" s="5">
        <v>38677154.929999985</v>
      </c>
      <c r="G32" s="4">
        <v>2.4E-2</v>
      </c>
      <c r="I32" s="5">
        <v>933994.03473779559</v>
      </c>
      <c r="K32" s="4">
        <f>'20 Rate Devel-2024 (Book AD)'!X32</f>
        <v>2.4E-2</v>
      </c>
      <c r="M32" s="5">
        <f>'20 Rate Devel-2024 (Book AD)'!V32</f>
        <v>933994.03473779559</v>
      </c>
      <c r="N32" s="19"/>
      <c r="P32" s="4">
        <f t="shared" si="2"/>
        <v>0</v>
      </c>
      <c r="R32" s="5">
        <f t="shared" si="3"/>
        <v>0</v>
      </c>
    </row>
    <row r="33" spans="1:18" x14ac:dyDescent="0.25">
      <c r="A33" s="9">
        <v>385</v>
      </c>
      <c r="C33" t="s">
        <v>83</v>
      </c>
      <c r="E33" s="5">
        <v>15196826.639999999</v>
      </c>
      <c r="G33" s="4">
        <v>2.1999999999999999E-2</v>
      </c>
      <c r="I33" s="5">
        <v>336673.7699006623</v>
      </c>
      <c r="K33" s="4">
        <f>'20 Rate Devel-2024 (Book AD)'!X33</f>
        <v>2.1999999999999999E-2</v>
      </c>
      <c r="M33" s="5">
        <f>'20 Rate Devel-2024 (Book AD)'!V33</f>
        <v>336673.7699006623</v>
      </c>
      <c r="N33" s="19"/>
      <c r="P33" s="4">
        <f t="shared" si="2"/>
        <v>0</v>
      </c>
      <c r="R33" s="5">
        <f t="shared" si="3"/>
        <v>0</v>
      </c>
    </row>
    <row r="34" spans="1:18" x14ac:dyDescent="0.25">
      <c r="A34" s="9">
        <v>387</v>
      </c>
      <c r="C34" t="s">
        <v>84</v>
      </c>
      <c r="E34" s="7">
        <v>13431843.029999996</v>
      </c>
      <c r="G34" s="8">
        <v>0.03</v>
      </c>
      <c r="I34" s="7">
        <v>403102.6538886191</v>
      </c>
      <c r="K34" s="8">
        <f>'20 Rate Devel-2024 (Book AD)'!X34</f>
        <v>0.03</v>
      </c>
      <c r="M34" s="7">
        <f>'20 Rate Devel-2024 (Book AD)'!V34</f>
        <v>403102.6538886191</v>
      </c>
      <c r="N34" s="19"/>
      <c r="P34" s="8">
        <f t="shared" si="2"/>
        <v>0</v>
      </c>
      <c r="R34" s="7">
        <f t="shared" si="3"/>
        <v>0</v>
      </c>
    </row>
    <row r="35" spans="1:18" x14ac:dyDescent="0.25">
      <c r="A35" s="9"/>
      <c r="E35" s="5"/>
      <c r="G35" s="4"/>
      <c r="I35" s="5"/>
      <c r="K35" s="4"/>
      <c r="M35" s="5"/>
      <c r="N35" s="19"/>
      <c r="P35" s="4"/>
      <c r="R35" s="5"/>
    </row>
    <row r="36" spans="1:18" ht="15.75" thickBot="1" x14ac:dyDescent="0.3">
      <c r="A36" s="9"/>
      <c r="C36" s="69" t="s">
        <v>6</v>
      </c>
      <c r="E36" s="62">
        <f>SUM(E20:E34)</f>
        <v>3184550513.4757018</v>
      </c>
      <c r="G36" s="63">
        <f>I36/E36</f>
        <v>2.4963357878458475E-2</v>
      </c>
      <c r="I36" s="62">
        <f>SUM(I20:I34)</f>
        <v>79497074.149922639</v>
      </c>
      <c r="K36" s="63">
        <f>'20 Rate Devel-2024 (Book AD)'!X36</f>
        <v>2.2599210442649335E-2</v>
      </c>
      <c r="M36" s="62">
        <f>'20 Rate Devel-2024 (Book AD)'!V36</f>
        <v>71968327.219284385</v>
      </c>
      <c r="N36" s="19"/>
      <c r="P36" s="63">
        <f t="shared" si="2"/>
        <v>-2.3641474358091392E-3</v>
      </c>
      <c r="R36" s="62">
        <f t="shared" si="3"/>
        <v>-7528746.9306382537</v>
      </c>
    </row>
    <row r="37" spans="1:18" ht="15.75" thickTop="1" x14ac:dyDescent="0.25">
      <c r="A37" s="9"/>
      <c r="E37" s="5"/>
      <c r="G37" s="68"/>
      <c r="I37" s="5"/>
      <c r="K37" s="68"/>
      <c r="M37" s="5"/>
      <c r="N37" s="19"/>
      <c r="P37" s="68"/>
      <c r="R37" s="5"/>
    </row>
    <row r="38" spans="1:18" x14ac:dyDescent="0.25">
      <c r="A38" s="9"/>
      <c r="N38" s="19"/>
      <c r="R38" s="5"/>
    </row>
    <row r="39" spans="1:18" x14ac:dyDescent="0.25">
      <c r="A39" s="9"/>
      <c r="C39" s="2" t="s">
        <v>65</v>
      </c>
      <c r="G39" s="4"/>
      <c r="K39" s="4"/>
      <c r="N39" s="19"/>
      <c r="P39" s="4"/>
      <c r="R39" s="5"/>
    </row>
    <row r="40" spans="1:18" x14ac:dyDescent="0.25">
      <c r="A40" s="9"/>
      <c r="C40" s="2"/>
      <c r="G40" s="4"/>
      <c r="K40" s="4"/>
      <c r="N40" s="19"/>
      <c r="P40" s="4"/>
      <c r="R40" s="5"/>
    </row>
    <row r="41" spans="1:18" x14ac:dyDescent="0.25">
      <c r="A41" s="9">
        <v>390</v>
      </c>
      <c r="C41" t="s">
        <v>72</v>
      </c>
      <c r="E41" s="5">
        <v>663068.9</v>
      </c>
      <c r="G41" s="4">
        <v>4.1000000000000002E-2</v>
      </c>
      <c r="I41" s="5">
        <v>26993.331714360695</v>
      </c>
      <c r="K41" s="4">
        <f>'20 Rate Devel-2024 (Book AD)'!X41</f>
        <v>4.1000000000000002E-2</v>
      </c>
      <c r="M41" s="5">
        <f>'20 Rate Devel-2024 (Book AD)'!V41</f>
        <v>26993.331714360695</v>
      </c>
      <c r="N41" s="19"/>
      <c r="P41" s="4">
        <f t="shared" si="2"/>
        <v>0</v>
      </c>
      <c r="R41" s="5">
        <f t="shared" si="3"/>
        <v>0</v>
      </c>
    </row>
    <row r="42" spans="1:18" x14ac:dyDescent="0.25">
      <c r="A42" s="9">
        <v>391</v>
      </c>
      <c r="C42" t="s">
        <v>97</v>
      </c>
      <c r="E42" s="5">
        <v>2192449.73</v>
      </c>
      <c r="G42" s="4">
        <v>6.3E-2</v>
      </c>
      <c r="I42" s="5">
        <v>138199.49464480224</v>
      </c>
      <c r="K42" s="4">
        <f>'20 Rate Devel-2024 (Book AD)'!X42</f>
        <v>6.3E-2</v>
      </c>
      <c r="M42" s="5">
        <f>'20 Rate Devel-2024 (Book AD)'!V42</f>
        <v>138199.49464480224</v>
      </c>
      <c r="N42" s="19"/>
      <c r="P42" s="4">
        <f t="shared" si="2"/>
        <v>0</v>
      </c>
      <c r="R42" s="5">
        <f t="shared" si="3"/>
        <v>0</v>
      </c>
    </row>
    <row r="43" spans="1:18" x14ac:dyDescent="0.25">
      <c r="A43" s="9">
        <v>391.01</v>
      </c>
      <c r="C43" t="s">
        <v>98</v>
      </c>
      <c r="E43" s="5">
        <v>6423957.1449999902</v>
      </c>
      <c r="G43" s="4">
        <v>8.1000000000000003E-2</v>
      </c>
      <c r="I43" s="5">
        <v>521827.45270684949</v>
      </c>
      <c r="K43" s="4">
        <f>'20 Rate Devel-2024 (Book AD)'!X43</f>
        <v>8.1000000000000003E-2</v>
      </c>
      <c r="M43" s="5">
        <f>'20 Rate Devel-2024 (Book AD)'!V43</f>
        <v>521827.45270684949</v>
      </c>
      <c r="N43" s="19"/>
      <c r="P43" s="4">
        <f t="shared" si="2"/>
        <v>0</v>
      </c>
      <c r="R43" s="5">
        <f t="shared" si="3"/>
        <v>0</v>
      </c>
    </row>
    <row r="44" spans="1:18" x14ac:dyDescent="0.25">
      <c r="A44" s="9">
        <v>391.02</v>
      </c>
      <c r="C44" t="s">
        <v>99</v>
      </c>
      <c r="E44" s="5">
        <v>1529673.7899999998</v>
      </c>
      <c r="G44" s="4">
        <v>6.2E-2</v>
      </c>
      <c r="I44" s="5">
        <v>94181.681596268289</v>
      </c>
      <c r="K44" s="4">
        <f>'20 Rate Devel-2024 (Book AD)'!X44</f>
        <v>6.2E-2</v>
      </c>
      <c r="M44" s="5">
        <f>'20 Rate Devel-2024 (Book AD)'!V44</f>
        <v>94181.681596268289</v>
      </c>
      <c r="N44" s="19"/>
      <c r="P44" s="4">
        <f t="shared" si="2"/>
        <v>0</v>
      </c>
      <c r="R44" s="5">
        <f t="shared" si="3"/>
        <v>0</v>
      </c>
    </row>
    <row r="45" spans="1:18" x14ac:dyDescent="0.25">
      <c r="A45" s="9">
        <v>392.01</v>
      </c>
      <c r="C45" t="s">
        <v>85</v>
      </c>
      <c r="E45" s="5">
        <v>23701574.900950912</v>
      </c>
      <c r="G45" s="4">
        <v>0.10100000000000001</v>
      </c>
      <c r="I45" s="5">
        <v>2387454.2827687128</v>
      </c>
      <c r="K45" s="4">
        <f>'20 Rate Devel-2024 (Book AD)'!X45</f>
        <v>0.10100000000000001</v>
      </c>
      <c r="M45" s="5">
        <f>'20 Rate Devel-2024 (Book AD)'!V45</f>
        <v>2387454.2827687133</v>
      </c>
      <c r="N45" s="19"/>
      <c r="P45" s="4">
        <f t="shared" si="2"/>
        <v>0</v>
      </c>
      <c r="R45" s="5">
        <f t="shared" si="3"/>
        <v>0</v>
      </c>
    </row>
    <row r="46" spans="1:18" x14ac:dyDescent="0.25">
      <c r="A46" s="9">
        <v>392.02</v>
      </c>
      <c r="C46" t="s">
        <v>86</v>
      </c>
      <c r="E46" s="5">
        <v>17803654.689999994</v>
      </c>
      <c r="G46" s="4">
        <v>7.0999999999999994E-2</v>
      </c>
      <c r="I46" s="5">
        <v>1268443.0581973887</v>
      </c>
      <c r="K46" s="4">
        <f>'20 Rate Devel-2024 (Book AD)'!X46</f>
        <v>7.0999999999999994E-2</v>
      </c>
      <c r="M46" s="5">
        <f>'20 Rate Devel-2024 (Book AD)'!V46</f>
        <v>1268443.0581973887</v>
      </c>
      <c r="N46" s="19"/>
      <c r="P46" s="4">
        <f t="shared" si="2"/>
        <v>0</v>
      </c>
      <c r="R46" s="5">
        <f t="shared" si="3"/>
        <v>0</v>
      </c>
    </row>
    <row r="47" spans="1:18" x14ac:dyDescent="0.25">
      <c r="A47" s="9">
        <v>392.04</v>
      </c>
      <c r="C47" t="s">
        <v>87</v>
      </c>
      <c r="E47" s="5">
        <v>4681567.3202562388</v>
      </c>
      <c r="G47" s="4">
        <v>2.4E-2</v>
      </c>
      <c r="I47" s="5">
        <v>111826.2488500124</v>
      </c>
      <c r="K47" s="4">
        <f>'20 Rate Devel-2024 (Book AD)'!X47</f>
        <v>2.4E-2</v>
      </c>
      <c r="M47" s="5">
        <f>'20 Rate Devel-2024 (Book AD)'!V47</f>
        <v>111826.24885001243</v>
      </c>
      <c r="N47" s="19"/>
      <c r="P47" s="4">
        <f t="shared" si="2"/>
        <v>0</v>
      </c>
      <c r="R47" s="5">
        <f t="shared" si="3"/>
        <v>0</v>
      </c>
    </row>
    <row r="48" spans="1:18" x14ac:dyDescent="0.25">
      <c r="A48" s="9">
        <v>392.05</v>
      </c>
      <c r="C48" t="s">
        <v>88</v>
      </c>
      <c r="E48" s="5">
        <v>2564139.2299999995</v>
      </c>
      <c r="G48" s="4">
        <v>5.6000000000000001E-2</v>
      </c>
      <c r="I48" s="5">
        <v>142376.69575977381</v>
      </c>
      <c r="K48" s="4">
        <f>'20 Rate Devel-2024 (Book AD)'!X48</f>
        <v>5.6000000000000001E-2</v>
      </c>
      <c r="M48" s="5">
        <f>'20 Rate Devel-2024 (Book AD)'!V48</f>
        <v>142376.69575977378</v>
      </c>
      <c r="N48" s="19"/>
      <c r="P48" s="4">
        <f t="shared" si="2"/>
        <v>0</v>
      </c>
      <c r="R48" s="5">
        <f t="shared" si="3"/>
        <v>0</v>
      </c>
    </row>
    <row r="49" spans="1:18" x14ac:dyDescent="0.25">
      <c r="A49" s="9">
        <v>393</v>
      </c>
      <c r="C49" t="s">
        <v>100</v>
      </c>
      <c r="E49" s="5">
        <v>1283.3900000000001</v>
      </c>
      <c r="G49" s="4">
        <v>4.2999999999999997E-2</v>
      </c>
      <c r="I49" s="5">
        <v>55.334073913037635</v>
      </c>
      <c r="K49" s="4">
        <f>'20 Rate Devel-2024 (Book AD)'!X49</f>
        <v>4.2999999999999997E-2</v>
      </c>
      <c r="M49" s="5">
        <f>'20 Rate Devel-2024 (Book AD)'!V49</f>
        <v>55.334073913037635</v>
      </c>
      <c r="N49" s="19"/>
      <c r="P49" s="4">
        <f t="shared" si="2"/>
        <v>0</v>
      </c>
      <c r="R49" s="5">
        <f t="shared" si="3"/>
        <v>0</v>
      </c>
    </row>
    <row r="50" spans="1:18" x14ac:dyDescent="0.25">
      <c r="A50" s="9">
        <v>394</v>
      </c>
      <c r="C50" t="s">
        <v>101</v>
      </c>
      <c r="E50" s="5">
        <v>9345098.3999999985</v>
      </c>
      <c r="G50" s="4">
        <v>4.9000000000000002E-2</v>
      </c>
      <c r="I50" s="5">
        <v>456972.76677000226</v>
      </c>
      <c r="K50" s="4">
        <f>'20 Rate Devel-2024 (Book AD)'!X50</f>
        <v>4.9000000000000002E-2</v>
      </c>
      <c r="M50" s="5">
        <f>'20 Rate Devel-2024 (Book AD)'!V50</f>
        <v>456972.76677000226</v>
      </c>
      <c r="N50" s="19"/>
      <c r="P50" s="4">
        <f t="shared" si="2"/>
        <v>0</v>
      </c>
      <c r="R50" s="5">
        <f t="shared" si="3"/>
        <v>0</v>
      </c>
    </row>
    <row r="51" spans="1:18" x14ac:dyDescent="0.25">
      <c r="A51" s="9">
        <v>394.01</v>
      </c>
      <c r="C51" t="s">
        <v>116</v>
      </c>
      <c r="E51" s="5">
        <v>3241792.7899999996</v>
      </c>
      <c r="G51" s="4">
        <v>5.0999999999999997E-2</v>
      </c>
      <c r="I51" s="5">
        <v>163872.14183437565</v>
      </c>
      <c r="K51" s="4">
        <f>'20 Rate Devel-2024 (Book AD)'!X51</f>
        <v>5.0999999999999997E-2</v>
      </c>
      <c r="M51" s="5">
        <f>'20 Rate Devel-2024 (Book AD)'!V51</f>
        <v>163872.14183437565</v>
      </c>
      <c r="N51" s="19"/>
      <c r="P51" s="4">
        <f t="shared" si="2"/>
        <v>0</v>
      </c>
      <c r="R51" s="5">
        <f t="shared" si="3"/>
        <v>0</v>
      </c>
    </row>
    <row r="52" spans="1:18" x14ac:dyDescent="0.25">
      <c r="A52" s="9">
        <v>396</v>
      </c>
      <c r="C52" t="s">
        <v>89</v>
      </c>
      <c r="E52" s="5">
        <v>4522728.60539502</v>
      </c>
      <c r="G52" s="4">
        <v>3.6999999999999998E-2</v>
      </c>
      <c r="I52" s="5">
        <v>167099.29353884561</v>
      </c>
      <c r="K52" s="4">
        <f>'20 Rate Devel-2024 (Book AD)'!X52</f>
        <v>3.6999999999999998E-2</v>
      </c>
      <c r="M52" s="5">
        <f>'20 Rate Devel-2024 (Book AD)'!V52</f>
        <v>167099.29353884561</v>
      </c>
      <c r="N52" s="19"/>
      <c r="P52" s="4">
        <f t="shared" si="2"/>
        <v>0</v>
      </c>
      <c r="R52" s="5">
        <f t="shared" si="3"/>
        <v>0</v>
      </c>
    </row>
    <row r="53" spans="1:18" x14ac:dyDescent="0.25">
      <c r="A53" s="9">
        <v>397</v>
      </c>
      <c r="C53" t="s">
        <v>102</v>
      </c>
      <c r="E53" s="5">
        <v>3026304.3707999997</v>
      </c>
      <c r="G53" s="4">
        <v>7.6999999999999999E-2</v>
      </c>
      <c r="I53" s="5">
        <v>0</v>
      </c>
      <c r="K53" s="4">
        <f>'20 Rate Devel-2024 (Book AD)'!X53</f>
        <v>7.6999999999999999E-2</v>
      </c>
      <c r="M53" s="5">
        <f>'20 Rate Devel-2024 (Book AD)'!V53</f>
        <v>0</v>
      </c>
      <c r="N53" s="19"/>
      <c r="P53" s="4">
        <f t="shared" si="2"/>
        <v>0</v>
      </c>
      <c r="R53" s="5">
        <f t="shared" si="3"/>
        <v>0</v>
      </c>
    </row>
    <row r="54" spans="1:18" x14ac:dyDescent="0.25">
      <c r="A54" s="9">
        <v>398</v>
      </c>
      <c r="C54" t="s">
        <v>103</v>
      </c>
      <c r="E54" s="7">
        <v>923442.00410236092</v>
      </c>
      <c r="G54" s="8">
        <v>4.4999999999999998E-2</v>
      </c>
      <c r="I54" s="7">
        <v>41633.648605598166</v>
      </c>
      <c r="K54" s="8">
        <f>'20 Rate Devel-2024 (Book AD)'!X54</f>
        <v>4.4999999999999998E-2</v>
      </c>
      <c r="M54" s="7">
        <f>'20 Rate Devel-2024 (Book AD)'!V54</f>
        <v>41633.648605598166</v>
      </c>
      <c r="N54" s="19"/>
      <c r="P54" s="8">
        <f t="shared" si="2"/>
        <v>0</v>
      </c>
      <c r="R54" s="7">
        <f t="shared" si="3"/>
        <v>0</v>
      </c>
    </row>
    <row r="55" spans="1:18" x14ac:dyDescent="0.25">
      <c r="A55" s="9"/>
      <c r="E55" s="5"/>
      <c r="G55" s="4"/>
      <c r="I55" s="5"/>
      <c r="K55" s="4"/>
      <c r="M55" s="5"/>
      <c r="N55" s="19"/>
      <c r="P55" s="4"/>
      <c r="R55" s="5"/>
    </row>
    <row r="56" spans="1:18" ht="15.75" thickBot="1" x14ac:dyDescent="0.3">
      <c r="A56" s="9"/>
      <c r="C56" s="69" t="s">
        <v>7</v>
      </c>
      <c r="E56" s="62">
        <f>SUM(E41:E54)</f>
        <v>80620735.266504541</v>
      </c>
      <c r="G56" s="63">
        <f>I56/E56</f>
        <v>6.8480340855371524E-2</v>
      </c>
      <c r="I56" s="62">
        <f>SUM(I41:I54)</f>
        <v>5520935.4310609028</v>
      </c>
      <c r="K56" s="63">
        <f>'20 Rate Devel-2024 (Book AD)'!X56</f>
        <v>6.8480340855371552E-2</v>
      </c>
      <c r="M56" s="62">
        <f>'20 Rate Devel-2024 (Book AD)'!V56</f>
        <v>5520935.4310609046</v>
      </c>
      <c r="N56" s="19"/>
      <c r="P56" s="63">
        <f t="shared" si="2"/>
        <v>0</v>
      </c>
      <c r="R56" s="62">
        <f t="shared" si="3"/>
        <v>0</v>
      </c>
    </row>
    <row r="57" spans="1:18" ht="15.75" thickTop="1" x14ac:dyDescent="0.25">
      <c r="A57" s="9"/>
      <c r="E57" s="5"/>
      <c r="G57" s="68"/>
      <c r="I57" s="5"/>
      <c r="K57" s="68"/>
      <c r="M57" s="5"/>
      <c r="N57" s="19"/>
      <c r="P57" s="68"/>
      <c r="R57" s="5"/>
    </row>
    <row r="58" spans="1:18" x14ac:dyDescent="0.25">
      <c r="A58" s="9"/>
      <c r="E58" s="5"/>
      <c r="G58" s="4"/>
      <c r="I58" s="5"/>
      <c r="K58" s="4"/>
      <c r="M58" s="5"/>
      <c r="N58" s="19"/>
      <c r="P58" s="4"/>
      <c r="R58" s="5"/>
    </row>
    <row r="59" spans="1:18" x14ac:dyDescent="0.25">
      <c r="A59" s="9"/>
      <c r="C59" s="2" t="s">
        <v>111</v>
      </c>
      <c r="E59" s="5"/>
      <c r="G59" s="4"/>
      <c r="I59" s="5"/>
      <c r="K59" s="4"/>
      <c r="M59" s="5"/>
      <c r="N59" s="19"/>
      <c r="P59" s="4"/>
      <c r="R59" s="5"/>
    </row>
    <row r="60" spans="1:18" x14ac:dyDescent="0.25">
      <c r="A60" s="9"/>
      <c r="E60" s="5"/>
      <c r="G60" s="4"/>
      <c r="I60" s="5"/>
      <c r="K60" s="4"/>
      <c r="M60" s="5"/>
      <c r="N60" s="19"/>
      <c r="P60" s="4"/>
      <c r="R60" s="5"/>
    </row>
    <row r="61" spans="1:18" x14ac:dyDescent="0.25">
      <c r="A61" s="9">
        <v>336</v>
      </c>
      <c r="C61" t="s">
        <v>114</v>
      </c>
      <c r="E61" s="5">
        <v>16109646.340000002</v>
      </c>
      <c r="G61" s="4">
        <v>3.4000000000000002E-2</v>
      </c>
      <c r="I61" s="5">
        <v>552748.93943363323</v>
      </c>
      <c r="K61" s="4">
        <f>'20 Rate Devel-2024 (Book AD)'!X61</f>
        <v>3.4000000000000002E-2</v>
      </c>
      <c r="M61" s="5">
        <f>'20 Rate Devel-2024 (Book AD)'!V61</f>
        <v>552748.93943363323</v>
      </c>
      <c r="N61" s="19"/>
      <c r="P61" s="4">
        <f t="shared" si="2"/>
        <v>0</v>
      </c>
      <c r="R61" s="5">
        <f t="shared" si="3"/>
        <v>0</v>
      </c>
    </row>
    <row r="62" spans="1:18" x14ac:dyDescent="0.25">
      <c r="A62" s="9">
        <v>336.01</v>
      </c>
      <c r="C62" t="s">
        <v>104</v>
      </c>
      <c r="E62" s="5"/>
      <c r="G62" s="4">
        <v>6.7000000000000004E-2</v>
      </c>
      <c r="I62" s="5">
        <v>0</v>
      </c>
      <c r="K62" s="4">
        <f>'20 Rate Devel-2024 (Book AD)'!X62</f>
        <v>6.7000000000000004E-2</v>
      </c>
      <c r="M62" s="5">
        <f>'20 Rate Devel-2024 (Book AD)'!V62</f>
        <v>0</v>
      </c>
      <c r="N62" s="19"/>
      <c r="P62" s="4">
        <f t="shared" si="2"/>
        <v>0</v>
      </c>
      <c r="R62" s="5">
        <f t="shared" si="3"/>
        <v>0</v>
      </c>
    </row>
    <row r="63" spans="1:18" x14ac:dyDescent="0.25">
      <c r="A63" s="9">
        <v>364</v>
      </c>
      <c r="C63" t="s">
        <v>115</v>
      </c>
      <c r="E63" s="5">
        <v>1503355.97</v>
      </c>
      <c r="G63" s="4">
        <v>3.5000000000000003E-2</v>
      </c>
      <c r="I63" s="5">
        <v>52300.821561568227</v>
      </c>
      <c r="K63" s="4">
        <f>'20 Rate Devel-2024 (Book AD)'!X63</f>
        <v>3.5000000000000003E-2</v>
      </c>
      <c r="M63" s="5">
        <f>'20 Rate Devel-2024 (Book AD)'!V63</f>
        <v>52300.821561568227</v>
      </c>
      <c r="N63" s="19"/>
      <c r="P63" s="4">
        <f t="shared" si="2"/>
        <v>0</v>
      </c>
      <c r="R63" s="5">
        <f t="shared" si="3"/>
        <v>0</v>
      </c>
    </row>
    <row r="64" spans="1:18" x14ac:dyDescent="0.25">
      <c r="A64" s="9"/>
      <c r="E64" s="5"/>
      <c r="G64" s="4"/>
      <c r="I64" s="5"/>
      <c r="K64" s="4"/>
      <c r="M64" s="5"/>
      <c r="N64" s="19"/>
      <c r="P64" s="4"/>
      <c r="R64" s="5"/>
    </row>
    <row r="65" spans="1:18" ht="15.75" thickBot="1" x14ac:dyDescent="0.3">
      <c r="A65" s="9"/>
      <c r="C65" s="69" t="s">
        <v>112</v>
      </c>
      <c r="E65" s="62">
        <f>SUM(E61:E63)</f>
        <v>17613002.310000002</v>
      </c>
      <c r="G65" s="63">
        <f>I65/E65</f>
        <v>3.4352448852611392E-2</v>
      </c>
      <c r="I65" s="62">
        <f>SUM(I61:I63)</f>
        <v>605049.76099520142</v>
      </c>
      <c r="K65" s="63">
        <f>'20 Rate Devel-2024 (Book AD)'!X65</f>
        <v>3.4352448852611392E-2</v>
      </c>
      <c r="M65" s="62">
        <f>'20 Rate Devel-2024 (Book AD)'!V65</f>
        <v>605049.76099520142</v>
      </c>
      <c r="N65" s="19"/>
      <c r="P65" s="62">
        <f t="shared" si="2"/>
        <v>0</v>
      </c>
      <c r="R65" s="62">
        <f t="shared" si="3"/>
        <v>0</v>
      </c>
    </row>
    <row r="66" spans="1:18" ht="15.75" thickTop="1" x14ac:dyDescent="0.25">
      <c r="A66" s="9"/>
      <c r="G66" s="4"/>
      <c r="K66" s="4"/>
      <c r="N66" s="19"/>
      <c r="P66" s="4"/>
    </row>
    <row r="67" spans="1:18" ht="15.75" thickBot="1" x14ac:dyDescent="0.3">
      <c r="A67" s="9"/>
      <c r="C67" s="58" t="s">
        <v>67</v>
      </c>
      <c r="E67" s="15">
        <f>E15+E36+E56+E65</f>
        <v>3408429264.9122066</v>
      </c>
      <c r="F67" s="2"/>
      <c r="G67" s="20">
        <f>I67/E67</f>
        <v>2.7552524837149633E-2</v>
      </c>
      <c r="H67" s="2"/>
      <c r="I67" s="15">
        <f>I15+I36+I56+I65</f>
        <v>93910831.977161244</v>
      </c>
      <c r="J67" s="2"/>
      <c r="K67" s="20">
        <f>'20 Rate Devel-2024 (Book AD)'!X67</f>
        <v>2.5343663703329924E-2</v>
      </c>
      <c r="L67" s="2"/>
      <c r="M67" s="15">
        <f>'20 Rate Devel-2024 (Book AD)'!V67</f>
        <v>86382085.04652299</v>
      </c>
      <c r="N67" s="59"/>
      <c r="O67" s="2"/>
      <c r="P67" s="20">
        <f t="shared" si="2"/>
        <v>-2.2088611338197083E-3</v>
      </c>
      <c r="Q67" s="2"/>
      <c r="R67" s="15">
        <f t="shared" si="3"/>
        <v>-7528746.9306382537</v>
      </c>
    </row>
    <row r="68" spans="1:18" ht="15.75" thickTop="1" x14ac:dyDescent="0.25">
      <c r="A68" s="24"/>
      <c r="B68" s="14"/>
      <c r="C68" s="14"/>
      <c r="D68" s="14"/>
      <c r="E68" s="7"/>
      <c r="F68" s="14"/>
      <c r="G68" s="8"/>
      <c r="H68" s="14"/>
      <c r="I68" s="7"/>
      <c r="J68" s="14"/>
      <c r="K68" s="8"/>
      <c r="L68" s="14"/>
      <c r="M68" s="7"/>
      <c r="N68" s="7"/>
      <c r="O68" s="14"/>
      <c r="P68" s="8"/>
      <c r="Q68" s="14"/>
      <c r="R68" s="14"/>
    </row>
    <row r="69" spans="1:18" x14ac:dyDescent="0.25">
      <c r="A69" s="1"/>
      <c r="E69" s="5"/>
      <c r="G69" s="4"/>
      <c r="I69" s="5"/>
      <c r="K69" s="4"/>
      <c r="M69" s="5"/>
      <c r="N69" s="5"/>
      <c r="P69" s="4"/>
    </row>
    <row r="70" spans="1:18" x14ac:dyDescent="0.25">
      <c r="E70" s="5"/>
    </row>
    <row r="71" spans="1:18" x14ac:dyDescent="0.25">
      <c r="A71" s="101" t="s">
        <v>128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1:18" x14ac:dyDescent="0.25">
      <c r="A72" s="101" t="s">
        <v>168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1:18" x14ac:dyDescent="0.25">
      <c r="A73" s="101" t="s">
        <v>129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1:18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</sheetData>
  <mergeCells count="13">
    <mergeCell ref="A74:R74"/>
    <mergeCell ref="A71:R71"/>
    <mergeCell ref="A72:R72"/>
    <mergeCell ref="A73:R73"/>
    <mergeCell ref="G6:I6"/>
    <mergeCell ref="K6:M6"/>
    <mergeCell ref="P6:R6"/>
    <mergeCell ref="P3:R3"/>
    <mergeCell ref="K3:M3"/>
    <mergeCell ref="G3:I3"/>
    <mergeCell ref="P5:R5"/>
    <mergeCell ref="K5:M5"/>
    <mergeCell ref="G5:I5"/>
  </mergeCells>
  <printOptions horizontalCentered="1"/>
  <pageMargins left="0.5" right="0.5" top="1" bottom="0.5" header="0.3" footer="0.3"/>
  <pageSetup scale="79" fitToHeight="6" orientation="landscape" r:id="rId1"/>
  <headerFooter scaleWithDoc="0">
    <oddHeader>&amp;C&amp;"-,Bold"&amp;14Detailed Rate Comparison - 2024 Study&amp;RDocket No. 20230023-GU
2024 Rate Comp
Exhibit DJG-19, 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X80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0.85546875" bestFit="1" customWidth="1"/>
    <col min="12" max="12" width="2.7109375" customWidth="1"/>
    <col min="13" max="13" width="13.7109375" bestFit="1" customWidth="1"/>
    <col min="14" max="14" width="2.7109375" customWidth="1"/>
    <col min="15" max="15" width="13.7109375" bestFit="1" customWidth="1"/>
    <col min="16" max="16" width="2.7109375" customWidth="1"/>
    <col min="17" max="17" width="14.28515625" bestFit="1" customWidth="1"/>
    <col min="18" max="18" width="2.7109375" customWidth="1"/>
    <col min="19" max="19" width="9.85546875" customWidth="1"/>
    <col min="20" max="21" width="2.7109375" customWidth="1"/>
    <col min="22" max="22" width="12.140625" bestFit="1" customWidth="1"/>
    <col min="23" max="23" width="1.7109375" customWidth="1"/>
    <col min="24" max="24" width="9.140625" customWidth="1"/>
  </cols>
  <sheetData>
    <row r="1" spans="1:2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14"/>
      <c r="W1" s="14"/>
      <c r="X1" s="14"/>
    </row>
    <row r="2" spans="1:24" x14ac:dyDescent="0.25">
      <c r="S2" s="4"/>
      <c r="T2" s="4"/>
      <c r="U2" s="4"/>
    </row>
    <row r="3" spans="1:24" hidden="1" x14ac:dyDescent="0.25"/>
    <row r="4" spans="1:24" x14ac:dyDescent="0.25">
      <c r="E4" s="10" t="s">
        <v>19</v>
      </c>
      <c r="F4" s="10"/>
      <c r="G4" s="95" t="s">
        <v>20</v>
      </c>
      <c r="H4" s="95"/>
      <c r="I4" s="95"/>
      <c r="J4" s="10"/>
      <c r="K4" s="10" t="s">
        <v>21</v>
      </c>
      <c r="L4" s="10"/>
      <c r="M4" s="10" t="s">
        <v>22</v>
      </c>
      <c r="N4" s="10"/>
      <c r="O4" s="10" t="s">
        <v>23</v>
      </c>
      <c r="P4" s="10"/>
      <c r="Q4" s="10" t="s">
        <v>24</v>
      </c>
      <c r="R4" s="10"/>
      <c r="S4" s="10" t="s">
        <v>25</v>
      </c>
      <c r="T4" s="10"/>
      <c r="U4" s="10"/>
      <c r="V4" s="10" t="s">
        <v>26</v>
      </c>
      <c r="W4" s="10"/>
      <c r="X4" s="10" t="s">
        <v>32</v>
      </c>
    </row>
    <row r="6" spans="1:24" x14ac:dyDescent="0.25">
      <c r="A6" s="3" t="s">
        <v>0</v>
      </c>
      <c r="B6" s="3"/>
      <c r="C6" s="2"/>
      <c r="D6" s="2"/>
      <c r="E6" s="3" t="s">
        <v>42</v>
      </c>
      <c r="F6" s="3"/>
      <c r="G6" s="96" t="s">
        <v>34</v>
      </c>
      <c r="H6" s="96"/>
      <c r="I6" s="96"/>
      <c r="J6" s="3"/>
      <c r="K6" s="3" t="s">
        <v>18</v>
      </c>
      <c r="L6" s="3"/>
      <c r="M6" s="3" t="s">
        <v>17</v>
      </c>
      <c r="N6" s="3"/>
      <c r="O6" s="3" t="s">
        <v>11</v>
      </c>
      <c r="Q6" s="3" t="s">
        <v>12</v>
      </c>
      <c r="R6" s="3"/>
      <c r="S6" s="3" t="s">
        <v>16</v>
      </c>
      <c r="T6" s="3"/>
      <c r="U6" s="3"/>
      <c r="V6" s="99" t="s">
        <v>31</v>
      </c>
      <c r="W6" s="99"/>
      <c r="X6" s="99"/>
    </row>
    <row r="7" spans="1:24" x14ac:dyDescent="0.25">
      <c r="A7" s="6" t="s">
        <v>1</v>
      </c>
      <c r="B7" s="3"/>
      <c r="C7" s="6" t="s">
        <v>2</v>
      </c>
      <c r="D7" s="3"/>
      <c r="E7" s="74">
        <v>45657</v>
      </c>
      <c r="F7" s="3"/>
      <c r="G7" s="6" t="s">
        <v>35</v>
      </c>
      <c r="H7" s="3"/>
      <c r="I7" s="6" t="s">
        <v>36</v>
      </c>
      <c r="J7" s="3"/>
      <c r="K7" s="6" t="s">
        <v>8</v>
      </c>
      <c r="L7" s="3"/>
      <c r="M7" s="6" t="s">
        <v>13</v>
      </c>
      <c r="N7" s="3"/>
      <c r="O7" s="6" t="s">
        <v>9</v>
      </c>
      <c r="Q7" s="6" t="s">
        <v>14</v>
      </c>
      <c r="R7" s="3"/>
      <c r="S7" s="6" t="s">
        <v>15</v>
      </c>
      <c r="T7" s="3"/>
      <c r="U7" s="3"/>
      <c r="V7" s="76" t="s">
        <v>5</v>
      </c>
      <c r="W7" s="28"/>
      <c r="X7" s="77" t="s">
        <v>3</v>
      </c>
    </row>
    <row r="10" spans="1:24" x14ac:dyDescent="0.25">
      <c r="A10" s="9"/>
      <c r="C10" s="2" t="s">
        <v>113</v>
      </c>
      <c r="E10" s="5"/>
      <c r="G10" s="33"/>
      <c r="H10" s="34"/>
      <c r="I10" s="35"/>
      <c r="J10" s="5"/>
      <c r="K10" s="73"/>
      <c r="L10" s="5"/>
      <c r="M10" s="5"/>
      <c r="N10" s="5"/>
      <c r="O10" s="5"/>
      <c r="P10" s="5"/>
      <c r="Q10" s="5"/>
      <c r="R10" s="5"/>
      <c r="S10" s="23"/>
      <c r="T10" s="31"/>
      <c r="U10" s="23"/>
      <c r="V10" s="5"/>
      <c r="X10" s="72"/>
    </row>
    <row r="11" spans="1:24" x14ac:dyDescent="0.25">
      <c r="A11" s="9"/>
      <c r="E11" s="5"/>
      <c r="G11" s="33"/>
      <c r="H11" s="34"/>
      <c r="I11" s="35"/>
      <c r="J11" s="5"/>
      <c r="K11" s="32"/>
      <c r="L11" s="5"/>
      <c r="M11" s="5"/>
      <c r="N11" s="5"/>
      <c r="O11" s="5"/>
      <c r="P11" s="5"/>
      <c r="Q11" s="5"/>
      <c r="R11" s="5"/>
      <c r="S11" s="23"/>
      <c r="T11" s="31"/>
      <c r="U11" s="23"/>
      <c r="V11" s="5"/>
      <c r="X11" s="17"/>
    </row>
    <row r="12" spans="1:24" x14ac:dyDescent="0.25">
      <c r="A12" s="9">
        <v>303</v>
      </c>
      <c r="C12" t="s">
        <v>95</v>
      </c>
      <c r="E12" s="5">
        <v>815325.07000000007</v>
      </c>
      <c r="G12" s="33" t="s">
        <v>33</v>
      </c>
      <c r="H12" s="34" t="s">
        <v>10</v>
      </c>
      <c r="I12" s="35">
        <v>25</v>
      </c>
      <c r="J12" s="5"/>
      <c r="K12" s="64">
        <v>0</v>
      </c>
      <c r="L12" s="5"/>
      <c r="M12" s="5">
        <f t="shared" ref="M12:M13" si="0">E12*(1-K12)</f>
        <v>815325.07000000007</v>
      </c>
      <c r="N12" s="5"/>
      <c r="O12" s="5">
        <v>815325.0699999989</v>
      </c>
      <c r="P12" s="5"/>
      <c r="Q12" s="5">
        <f t="shared" ref="Q12:Q13" si="1">M12-O12</f>
        <v>1.1641532182693481E-9</v>
      </c>
      <c r="R12" s="5"/>
      <c r="S12" s="23"/>
      <c r="T12" s="31"/>
      <c r="U12" s="23"/>
      <c r="V12" s="5"/>
      <c r="X12" s="72">
        <v>0.04</v>
      </c>
    </row>
    <row r="13" spans="1:24" x14ac:dyDescent="0.25">
      <c r="A13" s="9">
        <v>303.01</v>
      </c>
      <c r="C13" t="s">
        <v>96</v>
      </c>
      <c r="E13" s="5">
        <v>124829688.78999999</v>
      </c>
      <c r="G13" s="33" t="s">
        <v>33</v>
      </c>
      <c r="H13" s="34" t="s">
        <v>10</v>
      </c>
      <c r="I13" s="35">
        <v>15</v>
      </c>
      <c r="J13" s="5"/>
      <c r="K13" s="64">
        <v>0</v>
      </c>
      <c r="L13" s="5"/>
      <c r="M13" s="5">
        <f t="shared" si="0"/>
        <v>124829688.78999999</v>
      </c>
      <c r="N13" s="5"/>
      <c r="O13" s="5">
        <v>37523500.841743499</v>
      </c>
      <c r="P13" s="5"/>
      <c r="Q13" s="5">
        <f t="shared" si="1"/>
        <v>87306187.948256493</v>
      </c>
      <c r="R13" s="5"/>
      <c r="S13" s="41">
        <v>10.534336762284255</v>
      </c>
      <c r="T13" s="31"/>
      <c r="U13" s="23"/>
      <c r="V13" s="5">
        <f t="shared" ref="V13" si="2">Q13/S13</f>
        <v>8287772.6351825027</v>
      </c>
      <c r="X13" s="72">
        <f t="shared" ref="X13" si="3">ROUND((V13/E13),3)</f>
        <v>6.6000000000000003E-2</v>
      </c>
    </row>
    <row r="14" spans="1:24" x14ac:dyDescent="0.25">
      <c r="A14" s="9"/>
      <c r="E14" s="5"/>
      <c r="G14" s="33"/>
      <c r="H14" s="34"/>
      <c r="I14" s="35"/>
      <c r="J14" s="5"/>
      <c r="K14" s="64"/>
      <c r="L14" s="5"/>
      <c r="M14" s="5"/>
      <c r="N14" s="5"/>
      <c r="O14" s="5"/>
      <c r="P14" s="5"/>
      <c r="Q14" s="5"/>
      <c r="R14" s="5"/>
      <c r="S14" s="41"/>
      <c r="T14" s="31"/>
      <c r="U14" s="23"/>
      <c r="V14" s="5"/>
      <c r="X14" s="72"/>
    </row>
    <row r="15" spans="1:24" ht="15.75" thickBot="1" x14ac:dyDescent="0.3">
      <c r="A15" s="9"/>
      <c r="C15" s="69" t="s">
        <v>117</v>
      </c>
      <c r="E15" s="62">
        <f>SUM(E12:E13)</f>
        <v>125645013.85999998</v>
      </c>
      <c r="G15" s="33"/>
      <c r="H15" s="34"/>
      <c r="I15" s="35"/>
      <c r="J15" s="5"/>
      <c r="K15" s="71">
        <f>-M15/E15+1</f>
        <v>0</v>
      </c>
      <c r="L15" s="5"/>
      <c r="M15" s="62">
        <f>SUM(M12:M13)</f>
        <v>125645013.85999998</v>
      </c>
      <c r="N15" s="5"/>
      <c r="O15" s="62">
        <f>SUM(O12:O13)</f>
        <v>38338825.911743499</v>
      </c>
      <c r="P15" s="5"/>
      <c r="Q15" s="62">
        <f>SUM(Q12:Q13)</f>
        <v>87306187.948256493</v>
      </c>
      <c r="R15" s="5"/>
      <c r="S15" s="84">
        <f>Q15/V15</f>
        <v>10.534336762284255</v>
      </c>
      <c r="T15" s="31"/>
      <c r="U15" s="23"/>
      <c r="V15" s="62">
        <f>SUM(V12:V13)</f>
        <v>8287772.6351825027</v>
      </c>
      <c r="X15" s="30">
        <f>V15/E15</f>
        <v>6.5961810823763831E-2</v>
      </c>
    </row>
    <row r="16" spans="1:24" ht="15.75" thickTop="1" x14ac:dyDescent="0.25">
      <c r="S16" s="85"/>
      <c r="T16" s="19"/>
    </row>
    <row r="17" spans="1:24" x14ac:dyDescent="0.25">
      <c r="S17" s="85"/>
      <c r="T17" s="19"/>
    </row>
    <row r="18" spans="1:24" x14ac:dyDescent="0.25">
      <c r="A18" s="9"/>
      <c r="C18" s="2" t="s">
        <v>64</v>
      </c>
      <c r="F18" s="5"/>
      <c r="G18" s="33"/>
      <c r="H18" s="34"/>
      <c r="I18" s="35"/>
      <c r="J18" s="5"/>
      <c r="K18" s="32"/>
      <c r="L18" s="5"/>
      <c r="M18" s="5"/>
      <c r="N18" s="5"/>
      <c r="O18" s="5"/>
      <c r="P18" s="5"/>
      <c r="Q18" s="5"/>
      <c r="R18" s="5"/>
      <c r="S18" s="41"/>
      <c r="T18" s="31"/>
      <c r="U18" s="23"/>
      <c r="V18" s="5"/>
      <c r="X18" s="17"/>
    </row>
    <row r="19" spans="1:24" x14ac:dyDescent="0.25">
      <c r="A19" s="9"/>
      <c r="C19" s="2"/>
      <c r="F19" s="5"/>
      <c r="G19" s="33"/>
      <c r="H19" s="34"/>
      <c r="I19" s="35"/>
      <c r="J19" s="5"/>
      <c r="K19" s="32"/>
      <c r="L19" s="5"/>
      <c r="M19" s="5"/>
      <c r="N19" s="5"/>
      <c r="O19" s="5"/>
      <c r="P19" s="5"/>
      <c r="Q19" s="5"/>
      <c r="R19" s="5"/>
      <c r="S19" s="41"/>
      <c r="T19" s="31"/>
      <c r="U19" s="23"/>
      <c r="V19" s="5"/>
      <c r="X19" s="17"/>
    </row>
    <row r="20" spans="1:24" x14ac:dyDescent="0.25">
      <c r="A20" s="9">
        <v>374.02</v>
      </c>
      <c r="C20" t="s">
        <v>71</v>
      </c>
      <c r="E20" s="5">
        <v>4268872.66</v>
      </c>
      <c r="F20" s="5"/>
      <c r="G20" s="33" t="s">
        <v>33</v>
      </c>
      <c r="H20" s="34" t="s">
        <v>10</v>
      </c>
      <c r="I20" s="35">
        <v>75</v>
      </c>
      <c r="J20" s="5"/>
      <c r="K20" s="64">
        <v>0</v>
      </c>
      <c r="L20" s="5"/>
      <c r="M20" s="5">
        <f t="shared" ref="M20" si="4">E20*(1-K20)</f>
        <v>4268872.66</v>
      </c>
      <c r="N20" s="5"/>
      <c r="O20" s="5">
        <v>1135965.6754117727</v>
      </c>
      <c r="P20" s="5"/>
      <c r="Q20" s="5">
        <f t="shared" ref="Q20" si="5">M20-O20</f>
        <v>3132906.9845882272</v>
      </c>
      <c r="R20" s="5"/>
      <c r="S20" s="41">
        <v>55.861004813856397</v>
      </c>
      <c r="T20" s="31"/>
      <c r="U20" s="23"/>
      <c r="V20" s="5">
        <f t="shared" ref="V20:V27" si="6">Q20/S20</f>
        <v>56083.971189345764</v>
      </c>
      <c r="X20" s="72">
        <f>ROUND((V20/E20),3)</f>
        <v>1.2999999999999999E-2</v>
      </c>
    </row>
    <row r="21" spans="1:24" x14ac:dyDescent="0.25">
      <c r="A21" s="9">
        <v>375</v>
      </c>
      <c r="C21" t="s">
        <v>72</v>
      </c>
      <c r="E21" s="5">
        <v>42540041.509999983</v>
      </c>
      <c r="F21" s="5"/>
      <c r="G21" s="33" t="s">
        <v>91</v>
      </c>
      <c r="H21" s="34" t="s">
        <v>10</v>
      </c>
      <c r="I21" s="35">
        <v>33</v>
      </c>
      <c r="J21" s="5"/>
      <c r="K21" s="64">
        <v>0</v>
      </c>
      <c r="L21" s="5"/>
      <c r="M21" s="5">
        <f t="shared" ref="M21:M34" si="7">E21*(1-K21)</f>
        <v>42540041.509999983</v>
      </c>
      <c r="N21" s="5"/>
      <c r="O21" s="5">
        <v>8327025.3461523298</v>
      </c>
      <c r="P21" s="5"/>
      <c r="Q21" s="5">
        <f t="shared" ref="Q21:Q34" si="8">M21-O21</f>
        <v>34213016.163847655</v>
      </c>
      <c r="R21" s="5"/>
      <c r="S21" s="41">
        <v>27.84390288172925</v>
      </c>
      <c r="T21" s="31"/>
      <c r="U21" s="23"/>
      <c r="V21" s="5">
        <f t="shared" si="6"/>
        <v>1228743.5532716832</v>
      </c>
      <c r="X21" s="72">
        <f>ROUND((V21/E21),3)</f>
        <v>2.9000000000000001E-2</v>
      </c>
    </row>
    <row r="22" spans="1:24" x14ac:dyDescent="0.25">
      <c r="A22" s="90">
        <v>376</v>
      </c>
      <c r="C22" t="s">
        <v>73</v>
      </c>
      <c r="E22" s="5">
        <v>839424834.85876846</v>
      </c>
      <c r="G22" s="87" t="s">
        <v>68</v>
      </c>
      <c r="H22" s="88" t="s">
        <v>10</v>
      </c>
      <c r="I22" s="89">
        <v>70</v>
      </c>
      <c r="J22" s="5"/>
      <c r="K22" s="64">
        <v>-0.6</v>
      </c>
      <c r="L22" s="5"/>
      <c r="M22" s="5">
        <f t="shared" si="7"/>
        <v>1343079735.7740297</v>
      </c>
      <c r="N22" s="5"/>
      <c r="O22" s="5">
        <v>219421191.02617225</v>
      </c>
      <c r="P22" s="5"/>
      <c r="Q22" s="5">
        <f t="shared" si="8"/>
        <v>1123658544.7478576</v>
      </c>
      <c r="R22" s="5"/>
      <c r="S22" s="91">
        <v>59.61</v>
      </c>
      <c r="T22" s="31"/>
      <c r="U22" s="23"/>
      <c r="V22" s="5">
        <f t="shared" si="6"/>
        <v>18850168.507764764</v>
      </c>
      <c r="X22" s="72">
        <f t="shared" ref="X22:X34" si="9">ROUND((V22/E22),3)</f>
        <v>2.1999999999999999E-2</v>
      </c>
    </row>
    <row r="23" spans="1:24" x14ac:dyDescent="0.25">
      <c r="A23" s="90">
        <v>376.02</v>
      </c>
      <c r="C23" t="s">
        <v>74</v>
      </c>
      <c r="E23" s="5">
        <v>1076321266.0438066</v>
      </c>
      <c r="F23" s="5"/>
      <c r="G23" s="87" t="s">
        <v>41</v>
      </c>
      <c r="H23" s="88" t="s">
        <v>10</v>
      </c>
      <c r="I23" s="89">
        <v>82</v>
      </c>
      <c r="J23" s="5"/>
      <c r="K23" s="64">
        <v>-0.4</v>
      </c>
      <c r="L23" s="5"/>
      <c r="M23" s="5">
        <f t="shared" si="7"/>
        <v>1506849772.461329</v>
      </c>
      <c r="N23" s="5"/>
      <c r="O23" s="5">
        <v>199350416.49198416</v>
      </c>
      <c r="P23" s="5"/>
      <c r="Q23" s="5">
        <f t="shared" si="8"/>
        <v>1307499355.9693449</v>
      </c>
      <c r="R23" s="5"/>
      <c r="S23" s="91">
        <v>74.31</v>
      </c>
      <c r="T23" s="31"/>
      <c r="U23" s="23"/>
      <c r="V23" s="5">
        <f t="shared" si="6"/>
        <v>17595200.591701586</v>
      </c>
      <c r="X23" s="72">
        <f t="shared" si="9"/>
        <v>1.6E-2</v>
      </c>
    </row>
    <row r="24" spans="1:24" x14ac:dyDescent="0.25">
      <c r="A24" s="9">
        <v>377</v>
      </c>
      <c r="C24" t="s">
        <v>94</v>
      </c>
      <c r="E24" s="5">
        <v>19187297.899999999</v>
      </c>
      <c r="F24" s="5"/>
      <c r="G24" s="33" t="s">
        <v>41</v>
      </c>
      <c r="H24" s="34" t="s">
        <v>10</v>
      </c>
      <c r="I24" s="35">
        <v>35</v>
      </c>
      <c r="J24" s="5"/>
      <c r="K24" s="64">
        <v>-0.05</v>
      </c>
      <c r="L24" s="5"/>
      <c r="M24" s="5">
        <f t="shared" ref="M24:M33" si="10">E24*(1-K24)</f>
        <v>20146662.794999998</v>
      </c>
      <c r="N24" s="5"/>
      <c r="O24" s="5">
        <v>1872818.6248070037</v>
      </c>
      <c r="P24" s="5"/>
      <c r="Q24" s="5">
        <f t="shared" ref="Q24:Q33" si="11">M24-O24</f>
        <v>18273844.170192994</v>
      </c>
      <c r="R24" s="5"/>
      <c r="S24" s="41">
        <v>31.875409199669306</v>
      </c>
      <c r="T24" s="31"/>
      <c r="U24" s="23"/>
      <c r="V24" s="5">
        <f t="shared" si="6"/>
        <v>573289.71232101321</v>
      </c>
      <c r="X24" s="72">
        <f t="shared" si="9"/>
        <v>0.03</v>
      </c>
    </row>
    <row r="25" spans="1:24" x14ac:dyDescent="0.25">
      <c r="A25" s="9">
        <v>378</v>
      </c>
      <c r="C25" t="s">
        <v>75</v>
      </c>
      <c r="E25" s="5">
        <v>22828790.149999987</v>
      </c>
      <c r="F25" s="5"/>
      <c r="G25" s="33" t="s">
        <v>68</v>
      </c>
      <c r="H25" s="34" t="s">
        <v>10</v>
      </c>
      <c r="I25" s="35">
        <v>40</v>
      </c>
      <c r="J25" s="5"/>
      <c r="K25" s="64">
        <v>-0.2</v>
      </c>
      <c r="L25" s="5"/>
      <c r="M25" s="5">
        <f t="shared" si="10"/>
        <v>27394548.179999985</v>
      </c>
      <c r="N25" s="5"/>
      <c r="O25" s="5">
        <v>6391146.6009152206</v>
      </c>
      <c r="P25" s="5"/>
      <c r="Q25" s="5">
        <f t="shared" si="11"/>
        <v>21003401.579084765</v>
      </c>
      <c r="R25" s="5"/>
      <c r="S25" s="41">
        <v>30.823834421347936</v>
      </c>
      <c r="T25" s="31"/>
      <c r="U25" s="23"/>
      <c r="V25" s="5">
        <f t="shared" si="6"/>
        <v>681401.3237930662</v>
      </c>
      <c r="X25" s="72">
        <f t="shared" si="9"/>
        <v>0.03</v>
      </c>
    </row>
    <row r="26" spans="1:24" x14ac:dyDescent="0.25">
      <c r="A26" s="90">
        <v>379</v>
      </c>
      <c r="C26" t="s">
        <v>76</v>
      </c>
      <c r="E26" s="5">
        <v>122736793.25999998</v>
      </c>
      <c r="F26" s="5"/>
      <c r="G26" s="87" t="s">
        <v>41</v>
      </c>
      <c r="H26" s="88" t="s">
        <v>10</v>
      </c>
      <c r="I26" s="89">
        <v>60</v>
      </c>
      <c r="J26" s="5"/>
      <c r="K26" s="64">
        <v>-0.2</v>
      </c>
      <c r="L26" s="5"/>
      <c r="M26" s="5">
        <f t="shared" si="10"/>
        <v>147284151.91199997</v>
      </c>
      <c r="N26" s="5"/>
      <c r="O26" s="5">
        <v>20597693.57577337</v>
      </c>
      <c r="P26" s="5"/>
      <c r="Q26" s="5">
        <f t="shared" si="11"/>
        <v>126686458.3362266</v>
      </c>
      <c r="R26" s="5"/>
      <c r="S26" s="91">
        <v>53.87</v>
      </c>
      <c r="T26" s="31"/>
      <c r="U26" s="23"/>
      <c r="V26" s="5">
        <f t="shared" si="6"/>
        <v>2351707.0416971711</v>
      </c>
      <c r="X26" s="72">
        <f t="shared" si="9"/>
        <v>1.9E-2</v>
      </c>
    </row>
    <row r="27" spans="1:24" x14ac:dyDescent="0.25">
      <c r="A27" s="9">
        <v>380</v>
      </c>
      <c r="C27" t="s">
        <v>77</v>
      </c>
      <c r="E27" s="5">
        <v>68085342.289999977</v>
      </c>
      <c r="F27" s="5"/>
      <c r="G27" s="33" t="s">
        <v>92</v>
      </c>
      <c r="H27" s="34" t="s">
        <v>10</v>
      </c>
      <c r="I27" s="35">
        <v>52</v>
      </c>
      <c r="J27" s="5"/>
      <c r="K27" s="64">
        <v>-1.3</v>
      </c>
      <c r="L27" s="5"/>
      <c r="M27" s="5">
        <f t="shared" si="10"/>
        <v>156596287.26699993</v>
      </c>
      <c r="N27" s="5"/>
      <c r="O27" s="5">
        <v>44097347.061889209</v>
      </c>
      <c r="P27" s="5"/>
      <c r="Q27" s="5">
        <f t="shared" si="11"/>
        <v>112498940.20511073</v>
      </c>
      <c r="R27" s="5"/>
      <c r="S27" s="41">
        <v>38.747125865709364</v>
      </c>
      <c r="T27" s="31"/>
      <c r="U27" s="23"/>
      <c r="V27" s="5">
        <f t="shared" si="6"/>
        <v>2903413.8066139929</v>
      </c>
      <c r="X27" s="72">
        <f t="shared" si="9"/>
        <v>4.2999999999999997E-2</v>
      </c>
    </row>
    <row r="28" spans="1:24" x14ac:dyDescent="0.25">
      <c r="A28" s="90">
        <v>380.02</v>
      </c>
      <c r="C28" t="s">
        <v>78</v>
      </c>
      <c r="E28" s="5">
        <v>667590895.32999992</v>
      </c>
      <c r="F28" s="5"/>
      <c r="G28" s="87" t="s">
        <v>41</v>
      </c>
      <c r="H28" s="88" t="s">
        <v>10</v>
      </c>
      <c r="I28" s="89">
        <v>62</v>
      </c>
      <c r="J28" s="5"/>
      <c r="K28" s="64">
        <v>-0.75</v>
      </c>
      <c r="L28" s="5"/>
      <c r="M28" s="5">
        <f t="shared" ref="M28:M29" si="12">E28*(1-K28)</f>
        <v>1168284066.8274999</v>
      </c>
      <c r="N28" s="5"/>
      <c r="O28" s="5">
        <v>212877942.27598739</v>
      </c>
      <c r="P28" s="5"/>
      <c r="Q28" s="5">
        <f t="shared" ref="Q28:Q29" si="13">M28-O28</f>
        <v>955406124.55151248</v>
      </c>
      <c r="R28" s="5"/>
      <c r="S28" s="91">
        <v>53.64</v>
      </c>
      <c r="T28" s="31"/>
      <c r="U28" s="23"/>
      <c r="V28" s="5">
        <f t="shared" ref="V28:V29" si="14">Q28/S28</f>
        <v>17811449.003570329</v>
      </c>
      <c r="X28" s="72">
        <f t="shared" si="9"/>
        <v>2.7E-2</v>
      </c>
    </row>
    <row r="29" spans="1:24" x14ac:dyDescent="0.25">
      <c r="A29" s="9">
        <v>381</v>
      </c>
      <c r="C29" t="s">
        <v>79</v>
      </c>
      <c r="E29" s="5">
        <v>113411738.28066561</v>
      </c>
      <c r="F29" s="5"/>
      <c r="G29" s="33" t="s">
        <v>41</v>
      </c>
      <c r="H29" s="34" t="s">
        <v>10</v>
      </c>
      <c r="I29" s="35">
        <v>20</v>
      </c>
      <c r="J29" s="5"/>
      <c r="K29" s="64">
        <v>0</v>
      </c>
      <c r="L29" s="5"/>
      <c r="M29" s="5">
        <f t="shared" si="12"/>
        <v>113411738.28066561</v>
      </c>
      <c r="N29" s="5"/>
      <c r="O29" s="5">
        <v>44575767.843240783</v>
      </c>
      <c r="P29" s="5"/>
      <c r="Q29" s="5">
        <f t="shared" si="13"/>
        <v>68835970.437424824</v>
      </c>
      <c r="R29" s="5"/>
      <c r="S29" s="41">
        <v>12.80616217522196</v>
      </c>
      <c r="T29" s="31"/>
      <c r="U29" s="23"/>
      <c r="V29" s="5">
        <f t="shared" si="14"/>
        <v>5375222.4511581073</v>
      </c>
      <c r="X29" s="72">
        <f t="shared" si="9"/>
        <v>4.7E-2</v>
      </c>
    </row>
    <row r="30" spans="1:24" x14ac:dyDescent="0.25">
      <c r="A30" s="90">
        <v>382</v>
      </c>
      <c r="C30" t="s">
        <v>80</v>
      </c>
      <c r="E30" s="5">
        <v>119185919.39246112</v>
      </c>
      <c r="F30" s="5"/>
      <c r="G30" s="87" t="s">
        <v>92</v>
      </c>
      <c r="H30" s="88" t="s">
        <v>10</v>
      </c>
      <c r="I30" s="89">
        <v>55</v>
      </c>
      <c r="J30" s="5"/>
      <c r="K30" s="64">
        <v>-0.3</v>
      </c>
      <c r="L30" s="5"/>
      <c r="M30" s="5">
        <f t="shared" si="10"/>
        <v>154941695.21019948</v>
      </c>
      <c r="N30" s="5"/>
      <c r="O30" s="5">
        <v>36161018.361859567</v>
      </c>
      <c r="P30" s="5"/>
      <c r="Q30" s="5">
        <f t="shared" si="11"/>
        <v>118780676.84833992</v>
      </c>
      <c r="R30" s="5"/>
      <c r="S30" s="91">
        <v>49.03</v>
      </c>
      <c r="T30" s="31"/>
      <c r="U30" s="23"/>
      <c r="V30" s="5">
        <f>Q30/S30</f>
        <v>2422612.2139167837</v>
      </c>
      <c r="X30" s="72">
        <f t="shared" si="9"/>
        <v>0.02</v>
      </c>
    </row>
    <row r="31" spans="1:24" x14ac:dyDescent="0.25">
      <c r="A31" s="9">
        <v>383</v>
      </c>
      <c r="C31" t="s">
        <v>81</v>
      </c>
      <c r="E31" s="5">
        <v>21662897.199999996</v>
      </c>
      <c r="F31" s="5"/>
      <c r="G31" s="33" t="s">
        <v>109</v>
      </c>
      <c r="H31" s="34" t="s">
        <v>10</v>
      </c>
      <c r="I31" s="35">
        <v>42</v>
      </c>
      <c r="J31" s="5"/>
      <c r="K31" s="64">
        <v>0</v>
      </c>
      <c r="L31" s="5"/>
      <c r="M31" s="5">
        <f t="shared" si="10"/>
        <v>21662897.199999996</v>
      </c>
      <c r="N31" s="5"/>
      <c r="O31" s="5">
        <v>9132324.756926477</v>
      </c>
      <c r="P31" s="5"/>
      <c r="Q31" s="5">
        <f t="shared" si="11"/>
        <v>12530572.443073519</v>
      </c>
      <c r="R31" s="5"/>
      <c r="S31" s="41">
        <v>28.141857448609773</v>
      </c>
      <c r="T31" s="31"/>
      <c r="U31" s="23"/>
      <c r="V31" s="5">
        <f>Q31/S31</f>
        <v>445264.58375946811</v>
      </c>
      <c r="X31" s="72">
        <f t="shared" si="9"/>
        <v>2.1000000000000001E-2</v>
      </c>
    </row>
    <row r="32" spans="1:24" x14ac:dyDescent="0.25">
      <c r="A32" s="9">
        <v>384</v>
      </c>
      <c r="C32" t="s">
        <v>82</v>
      </c>
      <c r="E32" s="5">
        <v>38677154.929999985</v>
      </c>
      <c r="F32" s="5"/>
      <c r="G32" s="33" t="s">
        <v>68</v>
      </c>
      <c r="H32" s="34" t="s">
        <v>10</v>
      </c>
      <c r="I32" s="35">
        <v>47</v>
      </c>
      <c r="J32" s="5"/>
      <c r="K32" s="64">
        <v>-0.3</v>
      </c>
      <c r="L32" s="5"/>
      <c r="M32" s="5">
        <f t="shared" si="10"/>
        <v>50280301.408999979</v>
      </c>
      <c r="N32" s="5"/>
      <c r="O32" s="5">
        <v>15584499.545730432</v>
      </c>
      <c r="P32" s="5"/>
      <c r="Q32" s="5">
        <f t="shared" si="11"/>
        <v>34695801.863269545</v>
      </c>
      <c r="R32" s="5"/>
      <c r="S32" s="41">
        <v>37.147776723231274</v>
      </c>
      <c r="T32" s="31"/>
      <c r="U32" s="23"/>
      <c r="V32" s="5">
        <f>Q32/S32</f>
        <v>933994.03473779559</v>
      </c>
      <c r="X32" s="72">
        <f t="shared" si="9"/>
        <v>2.4E-2</v>
      </c>
    </row>
    <row r="33" spans="1:24" x14ac:dyDescent="0.25">
      <c r="A33" s="9">
        <v>385</v>
      </c>
      <c r="C33" t="s">
        <v>83</v>
      </c>
      <c r="E33" s="5">
        <v>15196826.639999999</v>
      </c>
      <c r="F33" s="5"/>
      <c r="G33" s="33" t="s">
        <v>69</v>
      </c>
      <c r="H33" s="34" t="s">
        <v>10</v>
      </c>
      <c r="I33" s="35">
        <v>39</v>
      </c>
      <c r="J33" s="5"/>
      <c r="K33" s="64">
        <v>0</v>
      </c>
      <c r="L33" s="5"/>
      <c r="M33" s="5">
        <f t="shared" si="10"/>
        <v>15196826.639999999</v>
      </c>
      <c r="N33" s="5"/>
      <c r="O33" s="5">
        <v>7287259.3511351217</v>
      </c>
      <c r="P33" s="5"/>
      <c r="Q33" s="5">
        <f t="shared" si="11"/>
        <v>7909567.2888648771</v>
      </c>
      <c r="R33" s="5"/>
      <c r="S33" s="41">
        <v>23.493268546577429</v>
      </c>
      <c r="T33" s="31"/>
      <c r="U33" s="23"/>
      <c r="V33" s="5">
        <f>Q33/S33</f>
        <v>336673.7699006623</v>
      </c>
      <c r="X33" s="72">
        <f t="shared" si="9"/>
        <v>2.1999999999999999E-2</v>
      </c>
    </row>
    <row r="34" spans="1:24" x14ac:dyDescent="0.25">
      <c r="A34" s="9">
        <v>387</v>
      </c>
      <c r="C34" t="s">
        <v>84</v>
      </c>
      <c r="E34" s="7">
        <v>13431843.029999996</v>
      </c>
      <c r="G34" s="33" t="s">
        <v>93</v>
      </c>
      <c r="H34" s="34" t="s">
        <v>10</v>
      </c>
      <c r="I34" s="35">
        <v>27</v>
      </c>
      <c r="J34" s="5"/>
      <c r="K34" s="65">
        <v>0</v>
      </c>
      <c r="L34" s="5"/>
      <c r="M34" s="7">
        <f t="shared" si="7"/>
        <v>13431843.029999996</v>
      </c>
      <c r="N34" s="5"/>
      <c r="O34" s="7">
        <v>5670671.8931667153</v>
      </c>
      <c r="P34" s="5"/>
      <c r="Q34" s="7">
        <f t="shared" si="8"/>
        <v>7761171.1368332803</v>
      </c>
      <c r="R34" s="5"/>
      <c r="S34" s="54">
        <v>19.25358481757295</v>
      </c>
      <c r="T34" s="31"/>
      <c r="U34" s="23"/>
      <c r="V34" s="7">
        <f>Q34/S34</f>
        <v>403102.6538886191</v>
      </c>
      <c r="X34" s="29">
        <f t="shared" si="9"/>
        <v>0.03</v>
      </c>
    </row>
    <row r="35" spans="1:24" x14ac:dyDescent="0.25">
      <c r="A35" s="9"/>
      <c r="E35" s="5"/>
      <c r="G35" s="33"/>
      <c r="H35" s="34"/>
      <c r="I35" s="35"/>
      <c r="J35" s="5"/>
      <c r="K35" s="64"/>
      <c r="L35" s="5"/>
      <c r="M35" s="5"/>
      <c r="N35" s="5"/>
      <c r="O35" s="5"/>
      <c r="P35" s="5"/>
      <c r="Q35" s="5"/>
      <c r="R35" s="5"/>
      <c r="S35" s="41"/>
      <c r="T35" s="31"/>
      <c r="U35" s="23"/>
      <c r="V35" s="5"/>
      <c r="X35" s="17"/>
    </row>
    <row r="36" spans="1:24" ht="15.75" thickBot="1" x14ac:dyDescent="0.3">
      <c r="A36" s="9"/>
      <c r="C36" s="69" t="s">
        <v>6</v>
      </c>
      <c r="E36" s="62">
        <f>SUM(E20:E34)</f>
        <v>3184550513.4757018</v>
      </c>
      <c r="F36" s="5"/>
      <c r="G36" s="33"/>
      <c r="H36" s="34"/>
      <c r="I36" s="35"/>
      <c r="J36" s="5"/>
      <c r="K36" s="70">
        <f>-M36/E36+1</f>
        <v>-0.50268284987379452</v>
      </c>
      <c r="L36" s="5"/>
      <c r="M36" s="62">
        <f>SUM(M20:M34)</f>
        <v>4785369441.156723</v>
      </c>
      <c r="N36" s="5"/>
      <c r="O36" s="62">
        <f>SUM(O20:O34)</f>
        <v>832483088.43115175</v>
      </c>
      <c r="P36" s="5"/>
      <c r="Q36" s="62">
        <f>SUM(Q20:Q34)</f>
        <v>3952886352.7255716</v>
      </c>
      <c r="R36" s="5"/>
      <c r="S36" s="84">
        <f>Q36/V36</f>
        <v>54.925360995001284</v>
      </c>
      <c r="T36" s="31"/>
      <c r="U36" s="23"/>
      <c r="V36" s="62">
        <f>SUM(V20:V34)</f>
        <v>71968327.219284385</v>
      </c>
      <c r="X36" s="30">
        <f>V36/E36</f>
        <v>2.2599210442649335E-2</v>
      </c>
    </row>
    <row r="37" spans="1:24" ht="15.75" thickTop="1" x14ac:dyDescent="0.25">
      <c r="A37" s="9"/>
      <c r="E37" s="5"/>
      <c r="F37" s="5"/>
      <c r="G37" s="33"/>
      <c r="H37" s="34"/>
      <c r="I37" s="35"/>
      <c r="J37" s="5"/>
      <c r="K37" s="64"/>
      <c r="L37" s="5"/>
      <c r="M37" s="5"/>
      <c r="N37" s="5"/>
      <c r="O37" s="5"/>
      <c r="P37" s="5"/>
      <c r="Q37" s="5"/>
      <c r="R37" s="5"/>
      <c r="S37" s="41"/>
      <c r="T37" s="31"/>
      <c r="U37" s="23"/>
      <c r="V37" s="5"/>
      <c r="X37" s="17"/>
    </row>
    <row r="38" spans="1:24" x14ac:dyDescent="0.25">
      <c r="A38" s="9"/>
      <c r="F38" s="5"/>
      <c r="G38" s="33"/>
      <c r="H38" s="34"/>
      <c r="I38" s="35"/>
      <c r="J38" s="5"/>
      <c r="K38" s="64"/>
      <c r="L38" s="5"/>
      <c r="M38" s="5"/>
      <c r="N38" s="5"/>
      <c r="O38" s="5"/>
      <c r="P38" s="5"/>
      <c r="Q38" s="5"/>
      <c r="R38" s="5"/>
      <c r="S38" s="41"/>
      <c r="T38" s="31"/>
      <c r="U38" s="23"/>
      <c r="V38" s="5"/>
      <c r="X38" s="17"/>
    </row>
    <row r="39" spans="1:24" x14ac:dyDescent="0.25">
      <c r="A39" s="9"/>
      <c r="C39" s="2" t="s">
        <v>65</v>
      </c>
      <c r="F39" s="5"/>
      <c r="G39" s="33"/>
      <c r="H39" s="34"/>
      <c r="I39" s="35"/>
      <c r="J39" s="5"/>
      <c r="K39" s="64"/>
      <c r="L39" s="5"/>
      <c r="M39" s="5"/>
      <c r="N39" s="5"/>
      <c r="O39" s="5"/>
      <c r="P39" s="5"/>
      <c r="Q39" s="5"/>
      <c r="R39" s="5"/>
      <c r="S39" s="41"/>
      <c r="T39" s="31"/>
      <c r="U39" s="23"/>
      <c r="V39" s="5"/>
      <c r="X39" s="17"/>
    </row>
    <row r="40" spans="1:24" x14ac:dyDescent="0.25">
      <c r="A40" s="9"/>
      <c r="C40" s="2"/>
      <c r="F40" s="5"/>
      <c r="G40" s="33"/>
      <c r="H40" s="34"/>
      <c r="I40" s="35"/>
      <c r="J40" s="5"/>
      <c r="K40" s="64"/>
      <c r="L40" s="5"/>
      <c r="M40" s="5"/>
      <c r="N40" s="5"/>
      <c r="O40" s="5"/>
      <c r="P40" s="5"/>
      <c r="Q40" s="5"/>
      <c r="R40" s="5"/>
      <c r="S40" s="41"/>
      <c r="T40" s="31"/>
      <c r="U40" s="23"/>
      <c r="V40" s="5"/>
      <c r="X40" s="75"/>
    </row>
    <row r="41" spans="1:24" x14ac:dyDescent="0.25">
      <c r="A41" s="9">
        <v>390</v>
      </c>
      <c r="C41" t="s">
        <v>72</v>
      </c>
      <c r="E41" s="5">
        <v>663068.9</v>
      </c>
      <c r="G41" s="33" t="s">
        <v>91</v>
      </c>
      <c r="H41" s="34" t="s">
        <v>10</v>
      </c>
      <c r="I41" s="35">
        <v>25</v>
      </c>
      <c r="J41" s="5"/>
      <c r="K41" s="64">
        <v>0</v>
      </c>
      <c r="L41" s="5"/>
      <c r="M41" s="5">
        <f t="shared" ref="M41" si="15">E41*(1-K41)</f>
        <v>663068.9</v>
      </c>
      <c r="N41" s="5"/>
      <c r="O41" s="5">
        <v>45567.602230799923</v>
      </c>
      <c r="P41" s="5"/>
      <c r="Q41" s="5">
        <f t="shared" ref="Q41" si="16">M41-O41</f>
        <v>617501.29776920006</v>
      </c>
      <c r="R41" s="5"/>
      <c r="S41" s="41">
        <v>22.876068219495995</v>
      </c>
      <c r="T41" s="31"/>
      <c r="U41" s="23"/>
      <c r="V41" s="5">
        <f>Q41/S41</f>
        <v>26993.331714360695</v>
      </c>
      <c r="X41" s="72">
        <f t="shared" ref="X41" si="17">ROUND((V41/E41),3)</f>
        <v>4.1000000000000002E-2</v>
      </c>
    </row>
    <row r="42" spans="1:24" x14ac:dyDescent="0.25">
      <c r="A42" s="9">
        <v>391</v>
      </c>
      <c r="C42" t="s">
        <v>97</v>
      </c>
      <c r="E42" s="5">
        <v>2192449.73</v>
      </c>
      <c r="G42" s="33" t="s">
        <v>33</v>
      </c>
      <c r="H42" s="34" t="s">
        <v>10</v>
      </c>
      <c r="I42" s="35">
        <v>17</v>
      </c>
      <c r="J42" s="5"/>
      <c r="K42" s="64">
        <v>0</v>
      </c>
      <c r="L42" s="5"/>
      <c r="M42" s="5">
        <f t="shared" ref="M42:M43" si="18">E42*(1-K42)</f>
        <v>2192449.73</v>
      </c>
      <c r="N42" s="5"/>
      <c r="O42" s="5">
        <v>1250876.8360366272</v>
      </c>
      <c r="P42" s="5"/>
      <c r="Q42" s="5">
        <f t="shared" ref="Q42:Q43" si="19">M42-O42</f>
        <v>941572.8939633728</v>
      </c>
      <c r="R42" s="5"/>
      <c r="S42" s="41">
        <v>6.8131428149096056</v>
      </c>
      <c r="T42" s="31"/>
      <c r="U42" s="23"/>
      <c r="V42" s="5">
        <f t="shared" ref="V42:V54" si="20">Q42/S42</f>
        <v>138199.49464480224</v>
      </c>
      <c r="X42" s="72">
        <f t="shared" ref="X42:X54" si="21">ROUND((V42/E42),3)</f>
        <v>6.3E-2</v>
      </c>
    </row>
    <row r="43" spans="1:24" x14ac:dyDescent="0.25">
      <c r="A43" s="9">
        <v>391.01</v>
      </c>
      <c r="C43" t="s">
        <v>98</v>
      </c>
      <c r="E43" s="5">
        <v>6423957.1449999902</v>
      </c>
      <c r="G43" s="33" t="s">
        <v>33</v>
      </c>
      <c r="H43" s="34" t="s">
        <v>10</v>
      </c>
      <c r="I43" s="35">
        <v>9</v>
      </c>
      <c r="J43" s="5"/>
      <c r="K43" s="64">
        <v>0</v>
      </c>
      <c r="L43" s="5"/>
      <c r="M43" s="5">
        <f t="shared" si="18"/>
        <v>6423957.1449999902</v>
      </c>
      <c r="N43" s="5"/>
      <c r="O43" s="5">
        <v>3887200.5361898364</v>
      </c>
      <c r="P43" s="5"/>
      <c r="Q43" s="5">
        <f t="shared" si="19"/>
        <v>2536756.6088101538</v>
      </c>
      <c r="R43" s="5"/>
      <c r="S43" s="41">
        <v>4.8612938925527258</v>
      </c>
      <c r="T43" s="31"/>
      <c r="U43" s="23"/>
      <c r="V43" s="5">
        <f t="shared" si="20"/>
        <v>521827.45270684949</v>
      </c>
      <c r="X43" s="72">
        <f t="shared" si="21"/>
        <v>8.1000000000000003E-2</v>
      </c>
    </row>
    <row r="44" spans="1:24" x14ac:dyDescent="0.25">
      <c r="A44" s="9">
        <v>391.02</v>
      </c>
      <c r="C44" t="s">
        <v>99</v>
      </c>
      <c r="E44" s="5">
        <v>1529673.7899999998</v>
      </c>
      <c r="G44" s="33" t="s">
        <v>33</v>
      </c>
      <c r="H44" s="34" t="s">
        <v>10</v>
      </c>
      <c r="I44" s="35">
        <v>15</v>
      </c>
      <c r="J44" s="5"/>
      <c r="K44" s="64">
        <v>0</v>
      </c>
      <c r="L44" s="5"/>
      <c r="M44" s="5">
        <f t="shared" ref="M44:M52" si="22">E44*(1-K44)</f>
        <v>1529673.7899999998</v>
      </c>
      <c r="N44" s="5"/>
      <c r="O44" s="5">
        <v>1057059.5213299992</v>
      </c>
      <c r="P44" s="5"/>
      <c r="Q44" s="5">
        <f t="shared" ref="Q44:Q52" si="23">M44-O44</f>
        <v>472614.2686700006</v>
      </c>
      <c r="R44" s="5"/>
      <c r="S44" s="41">
        <v>5.0181124467066933</v>
      </c>
      <c r="T44" s="31"/>
      <c r="U44" s="23"/>
      <c r="V44" s="5">
        <f t="shared" si="20"/>
        <v>94181.681596268289</v>
      </c>
      <c r="X44" s="72">
        <f t="shared" si="21"/>
        <v>6.2E-2</v>
      </c>
    </row>
    <row r="45" spans="1:24" x14ac:dyDescent="0.25">
      <c r="A45" s="9">
        <v>392.01</v>
      </c>
      <c r="C45" t="s">
        <v>85</v>
      </c>
      <c r="E45" s="5">
        <v>23701574.900950912</v>
      </c>
      <c r="G45" s="33" t="s">
        <v>124</v>
      </c>
      <c r="H45" s="34" t="s">
        <v>10</v>
      </c>
      <c r="I45" s="35">
        <v>8</v>
      </c>
      <c r="J45" s="5"/>
      <c r="K45" s="64">
        <v>0.11</v>
      </c>
      <c r="L45" s="5"/>
      <c r="M45" s="5">
        <f t="shared" si="22"/>
        <v>21094401.661846314</v>
      </c>
      <c r="N45" s="5"/>
      <c r="O45" s="5">
        <v>8222729.2678835941</v>
      </c>
      <c r="P45" s="5"/>
      <c r="Q45" s="5">
        <f t="shared" si="23"/>
        <v>12871672.393962719</v>
      </c>
      <c r="R45" s="5"/>
      <c r="S45" s="41">
        <v>5.3913796326334404</v>
      </c>
      <c r="T45" s="31"/>
      <c r="U45" s="23"/>
      <c r="V45" s="5">
        <f t="shared" si="20"/>
        <v>2387454.2827687133</v>
      </c>
      <c r="X45" s="72">
        <f t="shared" si="21"/>
        <v>0.10100000000000001</v>
      </c>
    </row>
    <row r="46" spans="1:24" x14ac:dyDescent="0.25">
      <c r="A46" s="9">
        <v>392.02</v>
      </c>
      <c r="C46" t="s">
        <v>86</v>
      </c>
      <c r="E46" s="5">
        <v>17803654.689999994</v>
      </c>
      <c r="G46" s="33" t="s">
        <v>70</v>
      </c>
      <c r="H46" s="34" t="s">
        <v>10</v>
      </c>
      <c r="I46" s="35">
        <v>10</v>
      </c>
      <c r="J46" s="5"/>
      <c r="K46" s="64">
        <v>0.11</v>
      </c>
      <c r="L46" s="5"/>
      <c r="M46" s="5">
        <f t="shared" si="22"/>
        <v>15845252.674099995</v>
      </c>
      <c r="N46" s="5"/>
      <c r="O46" s="5">
        <v>9635071.750319995</v>
      </c>
      <c r="P46" s="5"/>
      <c r="Q46" s="5">
        <f t="shared" si="23"/>
        <v>6210180.9237799998</v>
      </c>
      <c r="R46" s="5"/>
      <c r="S46" s="41">
        <v>4.8959083213442938</v>
      </c>
      <c r="T46" s="31"/>
      <c r="U46" s="23"/>
      <c r="V46" s="5">
        <f t="shared" si="20"/>
        <v>1268443.0581973887</v>
      </c>
      <c r="X46" s="72">
        <f t="shared" si="21"/>
        <v>7.0999999999999994E-2</v>
      </c>
    </row>
    <row r="47" spans="1:24" x14ac:dyDescent="0.25">
      <c r="A47" s="9">
        <v>392.04</v>
      </c>
      <c r="C47" t="s">
        <v>87</v>
      </c>
      <c r="E47" s="5">
        <v>4681567.3202562388</v>
      </c>
      <c r="G47" s="33" t="s">
        <v>68</v>
      </c>
      <c r="H47" s="34" t="s">
        <v>10</v>
      </c>
      <c r="I47" s="35">
        <v>30</v>
      </c>
      <c r="J47" s="5"/>
      <c r="K47" s="64">
        <v>0.2</v>
      </c>
      <c r="L47" s="5"/>
      <c r="M47" s="5">
        <f t="shared" si="22"/>
        <v>3745253.8562049912</v>
      </c>
      <c r="N47" s="5"/>
      <c r="O47" s="5">
        <v>932593.93949549214</v>
      </c>
      <c r="P47" s="5"/>
      <c r="Q47" s="5">
        <f t="shared" si="23"/>
        <v>2812659.916709499</v>
      </c>
      <c r="R47" s="5"/>
      <c r="S47" s="41">
        <v>25.152054599291752</v>
      </c>
      <c r="T47" s="31"/>
      <c r="U47" s="23"/>
      <c r="V47" s="5">
        <f t="shared" si="20"/>
        <v>111826.24885001243</v>
      </c>
      <c r="X47" s="72">
        <f t="shared" si="21"/>
        <v>2.4E-2</v>
      </c>
    </row>
    <row r="48" spans="1:24" x14ac:dyDescent="0.25">
      <c r="A48" s="9">
        <v>392.05</v>
      </c>
      <c r="C48" t="s">
        <v>88</v>
      </c>
      <c r="E48" s="5">
        <v>2564139.2299999995</v>
      </c>
      <c r="G48" s="33" t="s">
        <v>110</v>
      </c>
      <c r="H48" s="34" t="s">
        <v>10</v>
      </c>
      <c r="I48" s="35">
        <v>13</v>
      </c>
      <c r="J48" s="5"/>
      <c r="K48" s="64">
        <v>7.0000000000000007E-2</v>
      </c>
      <c r="L48" s="5"/>
      <c r="M48" s="5">
        <f t="shared" si="22"/>
        <v>2384649.4838999994</v>
      </c>
      <c r="N48" s="5"/>
      <c r="O48" s="5">
        <v>1395539.2506799987</v>
      </c>
      <c r="P48" s="5"/>
      <c r="Q48" s="5">
        <f t="shared" si="23"/>
        <v>989110.23322000075</v>
      </c>
      <c r="R48" s="5"/>
      <c r="S48" s="41">
        <v>6.9471357509861367</v>
      </c>
      <c r="T48" s="31"/>
      <c r="U48" s="23"/>
      <c r="V48" s="5">
        <f t="shared" si="20"/>
        <v>142376.69575977378</v>
      </c>
      <c r="X48" s="72">
        <f t="shared" si="21"/>
        <v>5.6000000000000001E-2</v>
      </c>
    </row>
    <row r="49" spans="1:24" x14ac:dyDescent="0.25">
      <c r="A49" s="9">
        <v>393</v>
      </c>
      <c r="C49" t="s">
        <v>100</v>
      </c>
      <c r="E49" s="5">
        <v>1283.3900000000001</v>
      </c>
      <c r="G49" s="33" t="s">
        <v>33</v>
      </c>
      <c r="H49" s="34" t="s">
        <v>10</v>
      </c>
      <c r="I49" s="35">
        <v>24</v>
      </c>
      <c r="J49" s="5"/>
      <c r="K49" s="64">
        <v>0</v>
      </c>
      <c r="L49" s="5"/>
      <c r="M49" s="5">
        <f t="shared" si="22"/>
        <v>1283.3900000000001</v>
      </c>
      <c r="N49" s="5"/>
      <c r="O49" s="5">
        <v>647.04815000006727</v>
      </c>
      <c r="P49" s="5"/>
      <c r="Q49" s="5">
        <f t="shared" si="23"/>
        <v>636.34184999993283</v>
      </c>
      <c r="R49" s="5"/>
      <c r="S49" s="41">
        <v>11.5</v>
      </c>
      <c r="T49" s="31"/>
      <c r="U49" s="23"/>
      <c r="V49" s="5">
        <f t="shared" si="20"/>
        <v>55.334073913037635</v>
      </c>
      <c r="X49" s="72">
        <f t="shared" si="21"/>
        <v>4.2999999999999997E-2</v>
      </c>
    </row>
    <row r="50" spans="1:24" x14ac:dyDescent="0.25">
      <c r="A50" s="9">
        <v>394</v>
      </c>
      <c r="C50" t="s">
        <v>101</v>
      </c>
      <c r="E50" s="5">
        <v>9345098.3999999985</v>
      </c>
      <c r="G50" s="33" t="s">
        <v>33</v>
      </c>
      <c r="H50" s="34" t="s">
        <v>10</v>
      </c>
      <c r="I50" s="35">
        <v>18</v>
      </c>
      <c r="J50" s="5"/>
      <c r="K50" s="64">
        <v>0</v>
      </c>
      <c r="L50" s="5"/>
      <c r="M50" s="5">
        <f t="shared" si="22"/>
        <v>9345098.3999999985</v>
      </c>
      <c r="N50" s="5"/>
      <c r="O50" s="5">
        <v>4783405.2230809862</v>
      </c>
      <c r="P50" s="5"/>
      <c r="Q50" s="5">
        <f t="shared" si="23"/>
        <v>4561693.1769190123</v>
      </c>
      <c r="R50" s="5"/>
      <c r="S50" s="41">
        <v>9.9824180096380797</v>
      </c>
      <c r="T50" s="31"/>
      <c r="U50" s="23"/>
      <c r="V50" s="5">
        <f t="shared" si="20"/>
        <v>456972.76677000226</v>
      </c>
      <c r="X50" s="72">
        <f t="shared" si="21"/>
        <v>4.9000000000000002E-2</v>
      </c>
    </row>
    <row r="51" spans="1:24" x14ac:dyDescent="0.25">
      <c r="A51" s="9">
        <v>394.01</v>
      </c>
      <c r="C51" t="s">
        <v>116</v>
      </c>
      <c r="E51" s="5">
        <v>3241792.7899999996</v>
      </c>
      <c r="G51" s="33" t="s">
        <v>33</v>
      </c>
      <c r="H51" s="34" t="s">
        <v>10</v>
      </c>
      <c r="I51" s="35">
        <v>20</v>
      </c>
      <c r="J51" s="5"/>
      <c r="K51" s="64">
        <v>0</v>
      </c>
      <c r="L51" s="5"/>
      <c r="M51" s="5">
        <f t="shared" si="22"/>
        <v>3241792.7899999996</v>
      </c>
      <c r="N51" s="5"/>
      <c r="O51" s="5">
        <v>958073.39337000111</v>
      </c>
      <c r="P51" s="5"/>
      <c r="Q51" s="5">
        <f t="shared" si="23"/>
        <v>2283719.3966299985</v>
      </c>
      <c r="R51" s="5"/>
      <c r="S51" s="41">
        <v>13.935983084532676</v>
      </c>
      <c r="T51" s="31"/>
      <c r="U51" s="23"/>
      <c r="V51" s="5">
        <f t="shared" si="20"/>
        <v>163872.14183437565</v>
      </c>
      <c r="X51" s="72">
        <f t="shared" si="21"/>
        <v>5.0999999999999997E-2</v>
      </c>
    </row>
    <row r="52" spans="1:24" x14ac:dyDescent="0.25">
      <c r="A52" s="9">
        <v>396</v>
      </c>
      <c r="C52" t="s">
        <v>89</v>
      </c>
      <c r="E52" s="5">
        <v>4522728.60539502</v>
      </c>
      <c r="G52" s="33" t="s">
        <v>93</v>
      </c>
      <c r="H52" s="34" t="s">
        <v>10</v>
      </c>
      <c r="I52" s="35">
        <v>18</v>
      </c>
      <c r="J52" s="5"/>
      <c r="K52" s="64">
        <v>0.1</v>
      </c>
      <c r="L52" s="5"/>
      <c r="M52" s="5">
        <f t="shared" si="22"/>
        <v>4070455.744855518</v>
      </c>
      <c r="N52" s="5"/>
      <c r="O52" s="5">
        <v>2148335.1997778886</v>
      </c>
      <c r="P52" s="5"/>
      <c r="Q52" s="5">
        <f t="shared" si="23"/>
        <v>1922120.5450776294</v>
      </c>
      <c r="R52" s="5"/>
      <c r="S52" s="41">
        <v>11.50286458051837</v>
      </c>
      <c r="T52" s="31"/>
      <c r="U52" s="23"/>
      <c r="V52" s="5">
        <f t="shared" si="20"/>
        <v>167099.29353884561</v>
      </c>
      <c r="X52" s="72">
        <f t="shared" si="21"/>
        <v>3.6999999999999998E-2</v>
      </c>
    </row>
    <row r="53" spans="1:24" x14ac:dyDescent="0.25">
      <c r="A53" s="9">
        <v>397</v>
      </c>
      <c r="C53" t="s">
        <v>102</v>
      </c>
      <c r="E53" s="5">
        <v>3026304.3707999997</v>
      </c>
      <c r="G53" s="33" t="s">
        <v>33</v>
      </c>
      <c r="H53" s="34" t="s">
        <v>10</v>
      </c>
      <c r="I53" s="35">
        <v>13</v>
      </c>
      <c r="J53" s="5"/>
      <c r="K53" s="64">
        <v>0</v>
      </c>
      <c r="L53" s="5"/>
      <c r="M53" s="5">
        <f t="shared" ref="M53:M54" si="24">E53*(1-K53)</f>
        <v>3026304.3707999997</v>
      </c>
      <c r="N53" s="5"/>
      <c r="O53" s="5">
        <v>3012751.6863328698</v>
      </c>
      <c r="P53" s="5"/>
      <c r="Q53" s="5">
        <f t="shared" ref="Q53:Q54" si="25">M53-O53</f>
        <v>13552.684467129875</v>
      </c>
      <c r="R53" s="5"/>
      <c r="S53" s="41">
        <v>1.6712045651452556</v>
      </c>
      <c r="T53" s="31"/>
      <c r="U53" s="23"/>
      <c r="V53" s="5">
        <v>0</v>
      </c>
      <c r="X53" s="72">
        <v>7.6999999999999999E-2</v>
      </c>
    </row>
    <row r="54" spans="1:24" x14ac:dyDescent="0.25">
      <c r="A54" s="9">
        <v>398</v>
      </c>
      <c r="C54" t="s">
        <v>103</v>
      </c>
      <c r="E54" s="7">
        <v>923442.00410236092</v>
      </c>
      <c r="G54" s="33" t="s">
        <v>33</v>
      </c>
      <c r="H54" s="34" t="s">
        <v>10</v>
      </c>
      <c r="I54" s="35">
        <v>20</v>
      </c>
      <c r="J54" s="5"/>
      <c r="K54" s="65">
        <v>0</v>
      </c>
      <c r="L54" s="5"/>
      <c r="M54" s="7">
        <f t="shared" si="24"/>
        <v>923442.00410236092</v>
      </c>
      <c r="N54" s="5"/>
      <c r="O54" s="7">
        <v>236137.54089293242</v>
      </c>
      <c r="P54" s="5"/>
      <c r="Q54" s="7">
        <f t="shared" si="25"/>
        <v>687304.46320942848</v>
      </c>
      <c r="R54" s="5"/>
      <c r="S54" s="54">
        <v>16.508388916867876</v>
      </c>
      <c r="T54" s="31"/>
      <c r="U54" s="23"/>
      <c r="V54" s="7">
        <f t="shared" si="20"/>
        <v>41633.648605598166</v>
      </c>
      <c r="X54" s="29">
        <f t="shared" si="21"/>
        <v>4.4999999999999998E-2</v>
      </c>
    </row>
    <row r="55" spans="1:24" x14ac:dyDescent="0.25">
      <c r="A55" s="9"/>
      <c r="E55" s="5"/>
      <c r="G55" s="33"/>
      <c r="H55" s="34"/>
      <c r="I55" s="35"/>
      <c r="J55" s="5"/>
      <c r="K55" s="32"/>
      <c r="L55" s="5"/>
      <c r="M55" s="5"/>
      <c r="N55" s="5"/>
      <c r="O55" s="5"/>
      <c r="P55" s="5"/>
      <c r="Q55" s="5"/>
      <c r="R55" s="5"/>
      <c r="S55" s="41"/>
      <c r="T55" s="31"/>
      <c r="U55" s="23"/>
      <c r="V55" s="5"/>
      <c r="X55" s="17"/>
    </row>
    <row r="56" spans="1:24" ht="15.75" thickBot="1" x14ac:dyDescent="0.3">
      <c r="A56" s="9"/>
      <c r="C56" s="69" t="s">
        <v>7</v>
      </c>
      <c r="E56" s="62">
        <f>SUM(E41:E54)</f>
        <v>80620735.266504541</v>
      </c>
      <c r="G56" s="33"/>
      <c r="H56" s="34"/>
      <c r="I56" s="35"/>
      <c r="J56" s="5"/>
      <c r="K56" s="71">
        <f>-M56/E56+1</f>
        <v>7.6080319850961642E-2</v>
      </c>
      <c r="L56" s="5"/>
      <c r="M56" s="62">
        <f>SUM(M41:M54)</f>
        <v>74487083.940809175</v>
      </c>
      <c r="N56" s="5"/>
      <c r="O56" s="62">
        <f>SUM(O41:O54)</f>
        <v>37565988.795771018</v>
      </c>
      <c r="P56" s="5"/>
      <c r="Q56" s="62">
        <f>SUM(Q41:Q54)</f>
        <v>36921095.145038143</v>
      </c>
      <c r="R56" s="5"/>
      <c r="S56" s="84">
        <f>Q56/V56</f>
        <v>6.6874709197501652</v>
      </c>
      <c r="T56" s="31"/>
      <c r="U56" s="23"/>
      <c r="V56" s="62">
        <f>SUM(V41:V54)</f>
        <v>5520935.4310609046</v>
      </c>
      <c r="X56" s="30">
        <f>V56/E56</f>
        <v>6.8480340855371552E-2</v>
      </c>
    </row>
    <row r="57" spans="1:24" ht="15.75" thickTop="1" x14ac:dyDescent="0.25">
      <c r="A57" s="9"/>
      <c r="E57" s="5"/>
      <c r="G57" s="33"/>
      <c r="H57" s="34"/>
      <c r="I57" s="35"/>
      <c r="J57" s="5"/>
      <c r="K57" s="73"/>
      <c r="L57" s="5"/>
      <c r="M57" s="5"/>
      <c r="N57" s="5"/>
      <c r="O57" s="5"/>
      <c r="P57" s="5"/>
      <c r="Q57" s="5"/>
      <c r="R57" s="5"/>
      <c r="S57" s="41"/>
      <c r="T57" s="31"/>
      <c r="U57" s="23"/>
      <c r="V57" s="5"/>
      <c r="X57" s="72"/>
    </row>
    <row r="58" spans="1:24" x14ac:dyDescent="0.25">
      <c r="A58" s="9"/>
      <c r="E58" s="5"/>
      <c r="G58" s="33"/>
      <c r="H58" s="34"/>
      <c r="I58" s="35"/>
      <c r="J58" s="5"/>
      <c r="K58" s="73"/>
      <c r="L58" s="5"/>
      <c r="M58" s="5"/>
      <c r="N58" s="5"/>
      <c r="O58" s="5"/>
      <c r="P58" s="5"/>
      <c r="Q58" s="5"/>
      <c r="R58" s="5"/>
      <c r="S58" s="41"/>
      <c r="T58" s="31"/>
      <c r="U58" s="23"/>
      <c r="V58" s="5"/>
      <c r="X58" s="72"/>
    </row>
    <row r="59" spans="1:24" x14ac:dyDescent="0.25">
      <c r="A59" s="9"/>
      <c r="C59" s="2" t="s">
        <v>111</v>
      </c>
      <c r="E59" s="5"/>
      <c r="G59" s="33"/>
      <c r="H59" s="34"/>
      <c r="I59" s="35"/>
      <c r="J59" s="5"/>
      <c r="K59" s="73"/>
      <c r="L59" s="5"/>
      <c r="M59" s="5"/>
      <c r="N59" s="5"/>
      <c r="O59" s="5"/>
      <c r="P59" s="5"/>
      <c r="Q59" s="5"/>
      <c r="R59" s="5"/>
      <c r="S59" s="41"/>
      <c r="T59" s="31"/>
      <c r="U59" s="23"/>
      <c r="V59" s="5"/>
      <c r="X59" s="72"/>
    </row>
    <row r="60" spans="1:24" x14ac:dyDescent="0.25">
      <c r="A60" s="9"/>
      <c r="E60" s="5"/>
      <c r="G60" s="33"/>
      <c r="H60" s="34"/>
      <c r="I60" s="35"/>
      <c r="J60" s="5"/>
      <c r="K60" s="32"/>
      <c r="L60" s="5"/>
      <c r="M60" s="5"/>
      <c r="N60" s="5"/>
      <c r="O60" s="5"/>
      <c r="P60" s="5"/>
      <c r="Q60" s="5"/>
      <c r="R60" s="5"/>
      <c r="S60" s="41"/>
      <c r="T60" s="31"/>
      <c r="U60" s="23"/>
      <c r="V60" s="5"/>
      <c r="X60" s="17"/>
    </row>
    <row r="61" spans="1:24" x14ac:dyDescent="0.25">
      <c r="A61" s="9">
        <v>336</v>
      </c>
      <c r="C61" t="s">
        <v>114</v>
      </c>
      <c r="E61" s="5">
        <v>16109646.340000002</v>
      </c>
      <c r="G61" s="33" t="s">
        <v>41</v>
      </c>
      <c r="H61" s="34" t="s">
        <v>10</v>
      </c>
      <c r="I61" s="35">
        <v>30</v>
      </c>
      <c r="J61" s="5"/>
      <c r="K61" s="64">
        <v>-0.05</v>
      </c>
      <c r="L61" s="5"/>
      <c r="M61" s="5">
        <f t="shared" ref="M61" si="26">E61*(1-K61)</f>
        <v>16915128.657000002</v>
      </c>
      <c r="N61" s="5"/>
      <c r="O61" s="5">
        <v>1079308.7666374999</v>
      </c>
      <c r="P61" s="5"/>
      <c r="Q61" s="5">
        <f t="shared" ref="Q61" si="27">M61-O61</f>
        <v>15835819.890362501</v>
      </c>
      <c r="R61" s="5"/>
      <c r="S61" s="41">
        <v>28.649208999999999</v>
      </c>
      <c r="T61" s="31"/>
      <c r="U61" s="23"/>
      <c r="V61" s="5">
        <f t="shared" ref="V61" si="28">Q61/S61</f>
        <v>552748.93943363323</v>
      </c>
      <c r="X61" s="72">
        <f t="shared" ref="X61:X63" si="29">ROUND((V61/E61),3)</f>
        <v>3.4000000000000002E-2</v>
      </c>
    </row>
    <row r="62" spans="1:24" x14ac:dyDescent="0.25">
      <c r="A62" s="9">
        <v>336.01</v>
      </c>
      <c r="C62" t="s">
        <v>104</v>
      </c>
      <c r="E62" s="5"/>
      <c r="G62" s="33" t="s">
        <v>33</v>
      </c>
      <c r="H62" s="34" t="s">
        <v>10</v>
      </c>
      <c r="I62" s="35">
        <v>15</v>
      </c>
      <c r="J62" s="5"/>
      <c r="K62" s="64">
        <v>0</v>
      </c>
      <c r="L62" s="5"/>
      <c r="M62" s="5">
        <f t="shared" ref="M62:M63" si="30">E62*(1-K62)</f>
        <v>0</v>
      </c>
      <c r="N62" s="5"/>
      <c r="O62" s="5"/>
      <c r="P62" s="5"/>
      <c r="Q62" s="5">
        <f t="shared" ref="Q62:Q63" si="31">M62-O62</f>
        <v>0</v>
      </c>
      <c r="R62" s="5"/>
      <c r="S62" s="41"/>
      <c r="T62" s="31"/>
      <c r="U62" s="23"/>
      <c r="V62" s="5"/>
      <c r="X62" s="72">
        <v>6.7000000000000004E-2</v>
      </c>
    </row>
    <row r="63" spans="1:24" x14ac:dyDescent="0.25">
      <c r="A63" s="9">
        <v>364</v>
      </c>
      <c r="C63" t="s">
        <v>115</v>
      </c>
      <c r="E63" s="5">
        <v>1503355.97</v>
      </c>
      <c r="G63" s="33" t="s">
        <v>41</v>
      </c>
      <c r="H63" s="34" t="s">
        <v>10</v>
      </c>
      <c r="I63" s="35">
        <v>30</v>
      </c>
      <c r="J63" s="5"/>
      <c r="K63" s="64">
        <v>-0.05</v>
      </c>
      <c r="L63" s="5"/>
      <c r="M63" s="5">
        <f t="shared" si="30"/>
        <v>1578523.7685</v>
      </c>
      <c r="N63" s="5"/>
      <c r="O63" s="5">
        <v>79584.682884999987</v>
      </c>
      <c r="P63" s="5"/>
      <c r="Q63" s="5">
        <f t="shared" si="31"/>
        <v>1498939.085615</v>
      </c>
      <c r="R63" s="5"/>
      <c r="S63" s="41">
        <v>28.659952957917831</v>
      </c>
      <c r="T63" s="31"/>
      <c r="U63" s="23"/>
      <c r="V63" s="5">
        <f t="shared" ref="V63" si="32">Q63/S63</f>
        <v>52300.821561568227</v>
      </c>
      <c r="X63" s="72">
        <f t="shared" si="29"/>
        <v>3.5000000000000003E-2</v>
      </c>
    </row>
    <row r="64" spans="1:24" x14ac:dyDescent="0.25">
      <c r="A64" s="9"/>
      <c r="E64" s="5"/>
      <c r="G64" s="33"/>
      <c r="H64" s="34"/>
      <c r="I64" s="35"/>
      <c r="J64" s="5"/>
      <c r="K64" s="64"/>
      <c r="L64" s="5"/>
      <c r="M64" s="5"/>
      <c r="N64" s="5"/>
      <c r="O64" s="5"/>
      <c r="P64" s="5"/>
      <c r="Q64" s="5"/>
      <c r="R64" s="5"/>
      <c r="S64" s="41"/>
      <c r="T64" s="31"/>
      <c r="U64" s="23"/>
      <c r="V64" s="5"/>
      <c r="X64" s="72"/>
    </row>
    <row r="65" spans="1:24" ht="15.75" thickBot="1" x14ac:dyDescent="0.3">
      <c r="A65" s="9"/>
      <c r="C65" s="69" t="s">
        <v>112</v>
      </c>
      <c r="E65" s="62">
        <f>SUM(E61:E63)</f>
        <v>17613002.310000002</v>
      </c>
      <c r="G65" s="33"/>
      <c r="H65" s="34"/>
      <c r="I65" s="35"/>
      <c r="J65" s="5"/>
      <c r="K65" s="71">
        <f>-M65/E65+1</f>
        <v>-5.0000000000000044E-2</v>
      </c>
      <c r="L65" s="5"/>
      <c r="M65" s="62">
        <f>SUM(M61:M63)</f>
        <v>18493652.425500002</v>
      </c>
      <c r="N65" s="5"/>
      <c r="O65" s="62">
        <f>SUM(O61:O63)</f>
        <v>1158893.4495224999</v>
      </c>
      <c r="P65" s="5"/>
      <c r="Q65" s="62">
        <f>SUM(Q61:Q63)</f>
        <v>17334758.975977503</v>
      </c>
      <c r="R65" s="5"/>
      <c r="S65" s="84">
        <f>Q65/V65</f>
        <v>28.650137713408636</v>
      </c>
      <c r="T65" s="31"/>
      <c r="U65" s="23"/>
      <c r="V65" s="62">
        <f>SUM(V61:V63)</f>
        <v>605049.76099520142</v>
      </c>
      <c r="X65" s="30">
        <f>V65/E65</f>
        <v>3.4352448852611392E-2</v>
      </c>
    </row>
    <row r="66" spans="1:24" ht="15.75" thickTop="1" x14ac:dyDescent="0.25">
      <c r="A66" s="9"/>
      <c r="G66" s="33"/>
      <c r="H66" s="34"/>
      <c r="I66" s="35"/>
      <c r="K66" s="32"/>
      <c r="L66" s="5"/>
      <c r="M66" s="5"/>
      <c r="N66" s="5"/>
      <c r="O66" s="5"/>
      <c r="P66" s="5"/>
      <c r="Q66" s="5"/>
      <c r="R66" s="5"/>
      <c r="S66" s="41"/>
      <c r="T66" s="31"/>
      <c r="U66" s="23"/>
      <c r="V66" s="5"/>
      <c r="X66" s="17"/>
    </row>
    <row r="67" spans="1:24" ht="15.75" thickBot="1" x14ac:dyDescent="0.3">
      <c r="A67" s="9"/>
      <c r="C67" s="58" t="s">
        <v>67</v>
      </c>
      <c r="E67" s="15">
        <f>E15+E36+E56+E65</f>
        <v>3408429264.9122066</v>
      </c>
      <c r="G67" s="33"/>
      <c r="H67" s="34"/>
      <c r="I67" s="35"/>
      <c r="K67" s="61">
        <f>-M67/E67+1</f>
        <v>-0.46812352625188569</v>
      </c>
      <c r="L67" s="5"/>
      <c r="M67" s="15">
        <f>M15+M36+M56+M65</f>
        <v>5003995191.3830318</v>
      </c>
      <c r="N67" s="5"/>
      <c r="O67" s="15">
        <f>O15+O36+O56+O65</f>
        <v>909546796.58818877</v>
      </c>
      <c r="P67" s="5"/>
      <c r="Q67" s="15">
        <f>Q15+Q36+Q56+Q65</f>
        <v>4094448394.7948437</v>
      </c>
      <c r="R67" s="5"/>
      <c r="S67" s="86">
        <f>Q67/V67</f>
        <v>47.399277206491227</v>
      </c>
      <c r="T67" s="31"/>
      <c r="U67" s="23"/>
      <c r="V67" s="15">
        <f>V15+V36+V56+V65</f>
        <v>86382085.04652299</v>
      </c>
      <c r="X67" s="30">
        <f>V67/E67</f>
        <v>2.5343663703329924E-2</v>
      </c>
    </row>
    <row r="68" spans="1:24" ht="15.75" thickTop="1" x14ac:dyDescent="0.25">
      <c r="A68" s="24"/>
      <c r="B68" s="14"/>
      <c r="C68" s="14"/>
      <c r="D68" s="14"/>
      <c r="E68" s="7"/>
      <c r="F68" s="7"/>
      <c r="G68" s="7"/>
      <c r="H68" s="7"/>
      <c r="I68" s="7"/>
      <c r="J68" s="7"/>
      <c r="K68" s="25"/>
      <c r="L68" s="7"/>
      <c r="M68" s="7"/>
      <c r="N68" s="7"/>
      <c r="O68" s="7"/>
      <c r="P68" s="7"/>
      <c r="Q68" s="7"/>
      <c r="R68" s="7"/>
      <c r="S68" s="26"/>
      <c r="T68" s="26"/>
      <c r="U68" s="26"/>
      <c r="V68" s="7"/>
      <c r="W68" s="14"/>
      <c r="X68" s="8"/>
    </row>
    <row r="69" spans="1:24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24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24" x14ac:dyDescent="0.25">
      <c r="A71" s="101" t="s">
        <v>108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x14ac:dyDescent="0.25">
      <c r="A72" s="101" t="s">
        <v>37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x14ac:dyDescent="0.25">
      <c r="A73" s="102" t="s">
        <v>153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1" t="s">
        <v>38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x14ac:dyDescent="0.25">
      <c r="A75" s="101" t="s">
        <v>105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x14ac:dyDescent="0.25">
      <c r="A76" s="101" t="s">
        <v>39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x14ac:dyDescent="0.25">
      <c r="A77" s="101" t="s">
        <v>40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x14ac:dyDescent="0.25">
      <c r="A78" s="102" t="s">
        <v>106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2" t="s">
        <v>107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</sheetData>
  <mergeCells count="13">
    <mergeCell ref="A78:X78"/>
    <mergeCell ref="A79:X79"/>
    <mergeCell ref="A80:X80"/>
    <mergeCell ref="G4:I4"/>
    <mergeCell ref="G6:I6"/>
    <mergeCell ref="A77:X77"/>
    <mergeCell ref="A71:X71"/>
    <mergeCell ref="A72:X72"/>
    <mergeCell ref="A73:X73"/>
    <mergeCell ref="A74:X74"/>
    <mergeCell ref="A75:X75"/>
    <mergeCell ref="A76:X76"/>
    <mergeCell ref="V6:X6"/>
  </mergeCells>
  <phoneticPr fontId="23" type="noConversion"/>
  <printOptions horizontalCentered="1"/>
  <pageMargins left="0.5" right="0.5" top="1" bottom="0.5" header="0.3" footer="0.3"/>
  <pageSetup scale="65" fitToHeight="6" orientation="landscape" r:id="rId1"/>
  <headerFooter scaleWithDoc="0">
    <oddHeader>&amp;C&amp;"-,Bold"&amp;14Depreciation Rate Development - 2024 Study
(With Book Reserve)&amp;RDocket No. 20230023-GU
2024 Rates (Book Reserve)
Exhibit DJG-20,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AA5F-EF5A-4785-9648-86FE95DA60AE}">
  <sheetPr>
    <tabColor theme="9" tint="0.39997558519241921"/>
    <pageSetUpPr fitToPage="1"/>
  </sheetPr>
  <dimension ref="A1:X80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0.85546875" bestFit="1" customWidth="1"/>
    <col min="12" max="12" width="2.7109375" customWidth="1"/>
    <col min="13" max="13" width="13.7109375" bestFit="1" customWidth="1"/>
    <col min="14" max="14" width="2.7109375" customWidth="1"/>
    <col min="15" max="15" width="13.7109375" bestFit="1" customWidth="1"/>
    <col min="16" max="16" width="2.7109375" customWidth="1"/>
    <col min="17" max="17" width="14.28515625" bestFit="1" customWidth="1"/>
    <col min="18" max="18" width="2.7109375" customWidth="1"/>
    <col min="19" max="19" width="9.85546875" customWidth="1"/>
    <col min="20" max="21" width="2.7109375" customWidth="1"/>
    <col min="22" max="22" width="12.140625" bestFit="1" customWidth="1"/>
    <col min="23" max="23" width="1.7109375" customWidth="1"/>
    <col min="24" max="24" width="9.140625" customWidth="1"/>
  </cols>
  <sheetData>
    <row r="1" spans="1:2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14"/>
      <c r="W1" s="14"/>
      <c r="X1" s="14"/>
    </row>
    <row r="2" spans="1:24" x14ac:dyDescent="0.25">
      <c r="S2" s="4"/>
      <c r="T2" s="4"/>
      <c r="U2" s="4"/>
    </row>
    <row r="3" spans="1:24" hidden="1" x14ac:dyDescent="0.25"/>
    <row r="4" spans="1:24" x14ac:dyDescent="0.25">
      <c r="E4" s="10" t="s">
        <v>19</v>
      </c>
      <c r="F4" s="10"/>
      <c r="G4" s="95" t="s">
        <v>20</v>
      </c>
      <c r="H4" s="95"/>
      <c r="I4" s="95"/>
      <c r="J4" s="10"/>
      <c r="K4" s="10" t="s">
        <v>21</v>
      </c>
      <c r="L4" s="10"/>
      <c r="M4" s="10" t="s">
        <v>22</v>
      </c>
      <c r="N4" s="10"/>
      <c r="O4" s="10" t="s">
        <v>23</v>
      </c>
      <c r="P4" s="10"/>
      <c r="Q4" s="10" t="s">
        <v>24</v>
      </c>
      <c r="R4" s="10"/>
      <c r="S4" s="10" t="s">
        <v>25</v>
      </c>
      <c r="T4" s="10"/>
      <c r="U4" s="10"/>
      <c r="V4" s="10" t="s">
        <v>26</v>
      </c>
      <c r="W4" s="10"/>
      <c r="X4" s="10" t="s">
        <v>32</v>
      </c>
    </row>
    <row r="6" spans="1:24" x14ac:dyDescent="0.25">
      <c r="A6" s="3" t="s">
        <v>0</v>
      </c>
      <c r="B6" s="3"/>
      <c r="C6" s="2"/>
      <c r="D6" s="2"/>
      <c r="E6" s="3" t="s">
        <v>42</v>
      </c>
      <c r="F6" s="3"/>
      <c r="G6" s="96" t="s">
        <v>34</v>
      </c>
      <c r="H6" s="96"/>
      <c r="I6" s="96"/>
      <c r="J6" s="3"/>
      <c r="K6" s="3" t="s">
        <v>18</v>
      </c>
      <c r="L6" s="3"/>
      <c r="M6" s="3" t="s">
        <v>17</v>
      </c>
      <c r="N6" s="3"/>
      <c r="O6" s="3" t="s">
        <v>125</v>
      </c>
      <c r="Q6" s="3" t="s">
        <v>12</v>
      </c>
      <c r="R6" s="3"/>
      <c r="S6" s="3" t="s">
        <v>16</v>
      </c>
      <c r="T6" s="3"/>
      <c r="U6" s="3"/>
      <c r="V6" s="99" t="s">
        <v>31</v>
      </c>
      <c r="W6" s="99"/>
      <c r="X6" s="99"/>
    </row>
    <row r="7" spans="1:24" x14ac:dyDescent="0.25">
      <c r="A7" s="6" t="s">
        <v>1</v>
      </c>
      <c r="B7" s="3"/>
      <c r="C7" s="6" t="s">
        <v>2</v>
      </c>
      <c r="D7" s="3"/>
      <c r="E7" s="74">
        <v>45657</v>
      </c>
      <c r="F7" s="3"/>
      <c r="G7" s="6" t="s">
        <v>35</v>
      </c>
      <c r="H7" s="3"/>
      <c r="I7" s="6" t="s">
        <v>36</v>
      </c>
      <c r="J7" s="3"/>
      <c r="K7" s="6" t="s">
        <v>8</v>
      </c>
      <c r="L7" s="3"/>
      <c r="M7" s="6" t="s">
        <v>13</v>
      </c>
      <c r="N7" s="3"/>
      <c r="O7" s="6" t="s">
        <v>9</v>
      </c>
      <c r="Q7" s="6" t="s">
        <v>14</v>
      </c>
      <c r="R7" s="3"/>
      <c r="S7" s="6" t="s">
        <v>15</v>
      </c>
      <c r="T7" s="3"/>
      <c r="U7" s="3"/>
      <c r="V7" s="76" t="s">
        <v>5</v>
      </c>
      <c r="W7" s="28"/>
      <c r="X7" s="77" t="s">
        <v>3</v>
      </c>
    </row>
    <row r="10" spans="1:24" x14ac:dyDescent="0.25">
      <c r="A10" s="9"/>
      <c r="C10" s="2" t="s">
        <v>113</v>
      </c>
      <c r="E10" s="5"/>
      <c r="G10" s="33"/>
      <c r="H10" s="34"/>
      <c r="I10" s="35"/>
      <c r="J10" s="5"/>
      <c r="K10" s="73"/>
      <c r="L10" s="5"/>
      <c r="M10" s="5"/>
      <c r="N10" s="5"/>
      <c r="O10" s="5"/>
      <c r="P10" s="5"/>
      <c r="Q10" s="5"/>
      <c r="R10" s="5"/>
      <c r="S10" s="23"/>
      <c r="T10" s="31"/>
      <c r="U10" s="23"/>
      <c r="V10" s="5"/>
      <c r="X10" s="72"/>
    </row>
    <row r="11" spans="1:24" x14ac:dyDescent="0.25">
      <c r="A11" s="9"/>
      <c r="E11" s="5"/>
      <c r="G11" s="33"/>
      <c r="H11" s="34"/>
      <c r="I11" s="35"/>
      <c r="J11" s="5"/>
      <c r="K11" s="32"/>
      <c r="L11" s="5"/>
      <c r="M11" s="5"/>
      <c r="N11" s="5"/>
      <c r="O11" s="5"/>
      <c r="P11" s="5"/>
      <c r="Q11" s="5"/>
      <c r="R11" s="5"/>
      <c r="S11" s="23"/>
      <c r="T11" s="31"/>
      <c r="U11" s="23"/>
      <c r="V11" s="5"/>
      <c r="X11" s="17"/>
    </row>
    <row r="12" spans="1:24" x14ac:dyDescent="0.25">
      <c r="A12" s="9">
        <v>303</v>
      </c>
      <c r="C12" t="s">
        <v>95</v>
      </c>
      <c r="E12" s="5">
        <v>815325.07000000007</v>
      </c>
      <c r="G12" s="33" t="s">
        <v>33</v>
      </c>
      <c r="H12" s="34" t="s">
        <v>10</v>
      </c>
      <c r="I12" s="35">
        <v>25</v>
      </c>
      <c r="J12" s="5"/>
      <c r="K12" s="64">
        <v>0</v>
      </c>
      <c r="L12" s="5"/>
      <c r="M12" s="5">
        <f t="shared" ref="M12:M13" si="0">E12*(1-K12)</f>
        <v>815325.07000000007</v>
      </c>
      <c r="N12" s="5"/>
      <c r="O12" s="5">
        <v>815325.07</v>
      </c>
      <c r="P12" s="5"/>
      <c r="Q12" s="5">
        <f t="shared" ref="Q12:Q13" si="1">M12-O12</f>
        <v>0</v>
      </c>
      <c r="R12" s="5"/>
      <c r="S12" s="23"/>
      <c r="T12" s="31"/>
      <c r="U12" s="23"/>
      <c r="V12" s="5"/>
      <c r="X12" s="72">
        <v>0.04</v>
      </c>
    </row>
    <row r="13" spans="1:24" x14ac:dyDescent="0.25">
      <c r="A13" s="9">
        <v>303.01</v>
      </c>
      <c r="C13" t="s">
        <v>96</v>
      </c>
      <c r="E13" s="5">
        <v>124829688.78999999</v>
      </c>
      <c r="G13" s="33" t="s">
        <v>33</v>
      </c>
      <c r="H13" s="34" t="s">
        <v>10</v>
      </c>
      <c r="I13" s="35">
        <v>15</v>
      </c>
      <c r="J13" s="5"/>
      <c r="K13" s="64">
        <v>0</v>
      </c>
      <c r="L13" s="5"/>
      <c r="M13" s="5">
        <f t="shared" si="0"/>
        <v>124829688.78999999</v>
      </c>
      <c r="N13" s="5"/>
      <c r="O13" s="5">
        <v>37163156.810000002</v>
      </c>
      <c r="P13" s="5"/>
      <c r="Q13" s="5">
        <f t="shared" si="1"/>
        <v>87666531.979999989</v>
      </c>
      <c r="R13" s="5"/>
      <c r="S13" s="41">
        <v>10.534336762284255</v>
      </c>
      <c r="T13" s="31"/>
      <c r="U13" s="23"/>
      <c r="V13" s="5">
        <f t="shared" ref="V13" si="2">Q13/S13</f>
        <v>8321979.2530147349</v>
      </c>
      <c r="X13" s="72">
        <f t="shared" ref="X13" si="3">ROUND((V13/E13),3)</f>
        <v>6.7000000000000004E-2</v>
      </c>
    </row>
    <row r="14" spans="1:24" x14ac:dyDescent="0.25">
      <c r="A14" s="9"/>
      <c r="E14" s="5"/>
      <c r="G14" s="33"/>
      <c r="H14" s="34"/>
      <c r="I14" s="35"/>
      <c r="J14" s="5"/>
      <c r="K14" s="64"/>
      <c r="L14" s="5"/>
      <c r="M14" s="5"/>
      <c r="N14" s="5"/>
      <c r="O14" s="5"/>
      <c r="P14" s="5"/>
      <c r="Q14" s="5"/>
      <c r="R14" s="5"/>
      <c r="S14" s="41"/>
      <c r="T14" s="31"/>
      <c r="U14" s="23"/>
      <c r="V14" s="5"/>
      <c r="X14" s="72"/>
    </row>
    <row r="15" spans="1:24" ht="15.75" thickBot="1" x14ac:dyDescent="0.3">
      <c r="A15" s="9"/>
      <c r="C15" s="69" t="s">
        <v>117</v>
      </c>
      <c r="E15" s="62">
        <f>SUM(E12:E13)</f>
        <v>125645013.85999998</v>
      </c>
      <c r="G15" s="33"/>
      <c r="H15" s="34"/>
      <c r="I15" s="35"/>
      <c r="J15" s="5"/>
      <c r="K15" s="71">
        <f>-M15/E15+1</f>
        <v>0</v>
      </c>
      <c r="L15" s="5"/>
      <c r="M15" s="62">
        <f>SUM(M12:M13)</f>
        <v>125645013.85999998</v>
      </c>
      <c r="N15" s="5"/>
      <c r="O15" s="62">
        <f>SUM(O12:O13)</f>
        <v>37978481.880000003</v>
      </c>
      <c r="P15" s="5"/>
      <c r="Q15" s="62">
        <f>SUM(Q12:Q13)</f>
        <v>87666531.979999989</v>
      </c>
      <c r="R15" s="5"/>
      <c r="S15" s="84">
        <f>Q15/V15</f>
        <v>10.534336762284255</v>
      </c>
      <c r="T15" s="31"/>
      <c r="U15" s="23"/>
      <c r="V15" s="62">
        <f>SUM(V12:V13)</f>
        <v>8321979.2530147349</v>
      </c>
      <c r="X15" s="30">
        <f>V15/E15</f>
        <v>6.6234058935975795E-2</v>
      </c>
    </row>
    <row r="16" spans="1:24" ht="15.75" thickTop="1" x14ac:dyDescent="0.25">
      <c r="S16" s="85"/>
      <c r="T16" s="19"/>
    </row>
    <row r="17" spans="1:24" x14ac:dyDescent="0.25">
      <c r="S17" s="85"/>
      <c r="T17" s="19"/>
    </row>
    <row r="18" spans="1:24" x14ac:dyDescent="0.25">
      <c r="A18" s="9"/>
      <c r="C18" s="2" t="s">
        <v>64</v>
      </c>
      <c r="F18" s="5"/>
      <c r="G18" s="33"/>
      <c r="H18" s="34"/>
      <c r="I18" s="35"/>
      <c r="J18" s="5"/>
      <c r="K18" s="32"/>
      <c r="L18" s="5"/>
      <c r="M18" s="5"/>
      <c r="N18" s="5"/>
      <c r="O18" s="5"/>
      <c r="P18" s="5"/>
      <c r="Q18" s="5"/>
      <c r="R18" s="5"/>
      <c r="S18" s="41"/>
      <c r="T18" s="31"/>
      <c r="U18" s="23"/>
      <c r="V18" s="5"/>
      <c r="X18" s="17"/>
    </row>
    <row r="19" spans="1:24" x14ac:dyDescent="0.25">
      <c r="A19" s="9"/>
      <c r="C19" s="2"/>
      <c r="F19" s="5"/>
      <c r="G19" s="33"/>
      <c r="H19" s="34"/>
      <c r="I19" s="35"/>
      <c r="J19" s="5"/>
      <c r="K19" s="32"/>
      <c r="L19" s="5"/>
      <c r="M19" s="5"/>
      <c r="N19" s="5"/>
      <c r="O19" s="5"/>
      <c r="P19" s="5"/>
      <c r="Q19" s="5"/>
      <c r="R19" s="5"/>
      <c r="S19" s="41"/>
      <c r="T19" s="31"/>
      <c r="U19" s="23"/>
      <c r="V19" s="5"/>
      <c r="X19" s="17"/>
    </row>
    <row r="20" spans="1:24" x14ac:dyDescent="0.25">
      <c r="A20" s="9">
        <v>374.02</v>
      </c>
      <c r="C20" t="s">
        <v>71</v>
      </c>
      <c r="E20" s="5">
        <v>4268872.66</v>
      </c>
      <c r="F20" s="5"/>
      <c r="G20" s="33" t="s">
        <v>33</v>
      </c>
      <c r="H20" s="34" t="s">
        <v>10</v>
      </c>
      <c r="I20" s="35">
        <v>75</v>
      </c>
      <c r="J20" s="5"/>
      <c r="K20" s="64">
        <v>0</v>
      </c>
      <c r="L20" s="5"/>
      <c r="M20" s="5">
        <f t="shared" ref="M20:M34" si="4">E20*(1-K20)</f>
        <v>4268872.66</v>
      </c>
      <c r="N20" s="5"/>
      <c r="O20" s="5">
        <v>1089359.1100000001</v>
      </c>
      <c r="P20" s="5"/>
      <c r="Q20" s="5">
        <f t="shared" ref="Q20:Q34" si="5">M20-O20</f>
        <v>3179513.55</v>
      </c>
      <c r="R20" s="5"/>
      <c r="S20" s="41">
        <v>55.861004813856397</v>
      </c>
      <c r="T20" s="31"/>
      <c r="U20" s="23"/>
      <c r="V20" s="5">
        <f t="shared" ref="V20:V29" si="6">Q20/S20</f>
        <v>56918.30214288085</v>
      </c>
      <c r="X20" s="72">
        <f>ROUND((V20/E20),3)</f>
        <v>1.2999999999999999E-2</v>
      </c>
    </row>
    <row r="21" spans="1:24" x14ac:dyDescent="0.25">
      <c r="A21" s="9">
        <v>375</v>
      </c>
      <c r="C21" t="s">
        <v>72</v>
      </c>
      <c r="E21" s="5">
        <v>42540041.509999983</v>
      </c>
      <c r="F21" s="5"/>
      <c r="G21" s="33" t="s">
        <v>91</v>
      </c>
      <c r="H21" s="34" t="s">
        <v>10</v>
      </c>
      <c r="I21" s="35">
        <v>33</v>
      </c>
      <c r="J21" s="5"/>
      <c r="K21" s="64">
        <v>0</v>
      </c>
      <c r="L21" s="5"/>
      <c r="M21" s="5">
        <f t="shared" si="4"/>
        <v>42540041.509999983</v>
      </c>
      <c r="N21" s="5"/>
      <c r="O21" s="5">
        <v>6653106.4699999997</v>
      </c>
      <c r="P21" s="5"/>
      <c r="Q21" s="5">
        <f t="shared" si="5"/>
        <v>35886935.039999984</v>
      </c>
      <c r="R21" s="5"/>
      <c r="S21" s="41">
        <v>27.84390288172925</v>
      </c>
      <c r="T21" s="31"/>
      <c r="U21" s="23"/>
      <c r="V21" s="5">
        <f t="shared" si="6"/>
        <v>1288861.5217641939</v>
      </c>
      <c r="X21" s="72">
        <f>ROUND((V21/E21),3)</f>
        <v>0.03</v>
      </c>
    </row>
    <row r="22" spans="1:24" x14ac:dyDescent="0.25">
      <c r="A22" s="90">
        <v>376</v>
      </c>
      <c r="C22" t="s">
        <v>73</v>
      </c>
      <c r="E22" s="5">
        <v>839424834.85876846</v>
      </c>
      <c r="G22" s="87" t="s">
        <v>68</v>
      </c>
      <c r="H22" s="88" t="s">
        <v>10</v>
      </c>
      <c r="I22" s="89">
        <v>70</v>
      </c>
      <c r="J22" s="5"/>
      <c r="K22" s="64">
        <v>-0.6</v>
      </c>
      <c r="L22" s="5"/>
      <c r="M22" s="5">
        <f t="shared" si="4"/>
        <v>1343079735.7740297</v>
      </c>
      <c r="N22" s="5"/>
      <c r="O22" s="5">
        <v>199414819.91999999</v>
      </c>
      <c r="P22" s="5"/>
      <c r="Q22" s="5">
        <f t="shared" si="5"/>
        <v>1143664915.8540297</v>
      </c>
      <c r="R22" s="5"/>
      <c r="S22" s="91">
        <v>59.61</v>
      </c>
      <c r="T22" s="31"/>
      <c r="U22" s="23"/>
      <c r="V22" s="5">
        <f t="shared" si="6"/>
        <v>19185789.563060388</v>
      </c>
      <c r="X22" s="72">
        <f t="shared" ref="X22:X34" si="7">ROUND((V22/E22),3)</f>
        <v>2.3E-2</v>
      </c>
    </row>
    <row r="23" spans="1:24" x14ac:dyDescent="0.25">
      <c r="A23" s="90">
        <v>376.02</v>
      </c>
      <c r="C23" t="s">
        <v>74</v>
      </c>
      <c r="E23" s="5">
        <v>1076321266.0438066</v>
      </c>
      <c r="F23" s="5"/>
      <c r="G23" s="87" t="s">
        <v>41</v>
      </c>
      <c r="H23" s="88" t="s">
        <v>10</v>
      </c>
      <c r="I23" s="89">
        <v>82</v>
      </c>
      <c r="J23" s="5"/>
      <c r="K23" s="64">
        <v>-0.4</v>
      </c>
      <c r="L23" s="5"/>
      <c r="M23" s="5">
        <f t="shared" si="4"/>
        <v>1506849772.461329</v>
      </c>
      <c r="N23" s="5"/>
      <c r="O23" s="5">
        <v>141398901.19</v>
      </c>
      <c r="P23" s="5"/>
      <c r="Q23" s="5">
        <f t="shared" si="5"/>
        <v>1365450871.2713289</v>
      </c>
      <c r="R23" s="5"/>
      <c r="S23" s="91">
        <v>74.31</v>
      </c>
      <c r="T23" s="31"/>
      <c r="U23" s="23"/>
      <c r="V23" s="5">
        <f t="shared" si="6"/>
        <v>18375062.189090688</v>
      </c>
      <c r="X23" s="72">
        <f t="shared" si="7"/>
        <v>1.7000000000000001E-2</v>
      </c>
    </row>
    <row r="24" spans="1:24" x14ac:dyDescent="0.25">
      <c r="A24" s="9">
        <v>377</v>
      </c>
      <c r="C24" t="s">
        <v>94</v>
      </c>
      <c r="E24" s="5">
        <v>19187297.899999999</v>
      </c>
      <c r="F24" s="5"/>
      <c r="G24" s="33" t="s">
        <v>41</v>
      </c>
      <c r="H24" s="34" t="s">
        <v>10</v>
      </c>
      <c r="I24" s="35">
        <v>35</v>
      </c>
      <c r="J24" s="5"/>
      <c r="K24" s="64">
        <v>-0.05</v>
      </c>
      <c r="L24" s="5"/>
      <c r="M24" s="5">
        <f t="shared" si="4"/>
        <v>20146662.794999998</v>
      </c>
      <c r="N24" s="5"/>
      <c r="O24" s="5">
        <v>1798551.91</v>
      </c>
      <c r="P24" s="5"/>
      <c r="Q24" s="5">
        <f t="shared" si="5"/>
        <v>18348110.884999998</v>
      </c>
      <c r="R24" s="5"/>
      <c r="S24" s="41">
        <v>31.875409199669306</v>
      </c>
      <c r="T24" s="31"/>
      <c r="U24" s="23"/>
      <c r="V24" s="5">
        <f t="shared" si="6"/>
        <v>575619.6185613313</v>
      </c>
      <c r="X24" s="72">
        <f t="shared" si="7"/>
        <v>0.03</v>
      </c>
    </row>
    <row r="25" spans="1:24" x14ac:dyDescent="0.25">
      <c r="A25" s="9">
        <v>378</v>
      </c>
      <c r="C25" t="s">
        <v>75</v>
      </c>
      <c r="E25" s="5">
        <v>22828790.149999987</v>
      </c>
      <c r="F25" s="5"/>
      <c r="G25" s="33" t="s">
        <v>68</v>
      </c>
      <c r="H25" s="34" t="s">
        <v>10</v>
      </c>
      <c r="I25" s="35">
        <v>40</v>
      </c>
      <c r="J25" s="5"/>
      <c r="K25" s="64">
        <v>-0.2</v>
      </c>
      <c r="L25" s="5"/>
      <c r="M25" s="5">
        <f t="shared" si="4"/>
        <v>27394548.179999985</v>
      </c>
      <c r="N25" s="5"/>
      <c r="O25" s="5">
        <v>6284374.6100000003</v>
      </c>
      <c r="P25" s="5"/>
      <c r="Q25" s="5">
        <f t="shared" si="5"/>
        <v>21110173.569999985</v>
      </c>
      <c r="R25" s="5"/>
      <c r="S25" s="41">
        <v>30.823834421347936</v>
      </c>
      <c r="T25" s="31"/>
      <c r="U25" s="23"/>
      <c r="V25" s="5">
        <f t="shared" si="6"/>
        <v>684865.26632064721</v>
      </c>
      <c r="X25" s="72">
        <f t="shared" si="7"/>
        <v>0.03</v>
      </c>
    </row>
    <row r="26" spans="1:24" x14ac:dyDescent="0.25">
      <c r="A26" s="90">
        <v>379</v>
      </c>
      <c r="C26" t="s">
        <v>76</v>
      </c>
      <c r="E26" s="5">
        <v>122736793.25999998</v>
      </c>
      <c r="F26" s="5"/>
      <c r="G26" s="87" t="s">
        <v>41</v>
      </c>
      <c r="H26" s="88" t="s">
        <v>10</v>
      </c>
      <c r="I26" s="89">
        <v>60</v>
      </c>
      <c r="J26" s="5"/>
      <c r="K26" s="64">
        <v>-0.2</v>
      </c>
      <c r="L26" s="5"/>
      <c r="M26" s="5">
        <f t="shared" si="4"/>
        <v>147284151.91199997</v>
      </c>
      <c r="N26" s="5"/>
      <c r="O26" s="5">
        <v>15049158.9</v>
      </c>
      <c r="P26" s="5"/>
      <c r="Q26" s="5">
        <f t="shared" si="5"/>
        <v>132234993.01199996</v>
      </c>
      <c r="R26" s="5"/>
      <c r="S26" s="91">
        <v>53.87</v>
      </c>
      <c r="T26" s="31"/>
      <c r="U26" s="23"/>
      <c r="V26" s="5">
        <f t="shared" si="6"/>
        <v>2454705.6434379057</v>
      </c>
      <c r="X26" s="72">
        <f t="shared" si="7"/>
        <v>0.02</v>
      </c>
    </row>
    <row r="27" spans="1:24" x14ac:dyDescent="0.25">
      <c r="A27" s="9">
        <v>380</v>
      </c>
      <c r="C27" t="s">
        <v>77</v>
      </c>
      <c r="E27" s="5">
        <v>68085342.289999977</v>
      </c>
      <c r="F27" s="5"/>
      <c r="G27" s="33" t="s">
        <v>92</v>
      </c>
      <c r="H27" s="34" t="s">
        <v>10</v>
      </c>
      <c r="I27" s="35">
        <v>52</v>
      </c>
      <c r="J27" s="5"/>
      <c r="K27" s="64">
        <v>-1.3</v>
      </c>
      <c r="L27" s="5"/>
      <c r="M27" s="5">
        <f t="shared" si="4"/>
        <v>156596287.26699993</v>
      </c>
      <c r="N27" s="5"/>
      <c r="O27" s="5">
        <v>39910153.579999998</v>
      </c>
      <c r="P27" s="5"/>
      <c r="Q27" s="5">
        <f t="shared" si="5"/>
        <v>116686133.68699993</v>
      </c>
      <c r="R27" s="5"/>
      <c r="S27" s="41">
        <v>38.747125865709364</v>
      </c>
      <c r="T27" s="31"/>
      <c r="U27" s="23"/>
      <c r="V27" s="5">
        <f t="shared" si="6"/>
        <v>3011478.4278816776</v>
      </c>
      <c r="X27" s="72">
        <f t="shared" si="7"/>
        <v>4.3999999999999997E-2</v>
      </c>
    </row>
    <row r="28" spans="1:24" x14ac:dyDescent="0.25">
      <c r="A28" s="90">
        <v>380.02</v>
      </c>
      <c r="C28" t="s">
        <v>78</v>
      </c>
      <c r="E28" s="5">
        <v>667590895.32999992</v>
      </c>
      <c r="F28" s="5"/>
      <c r="G28" s="87" t="s">
        <v>41</v>
      </c>
      <c r="H28" s="88" t="s">
        <v>10</v>
      </c>
      <c r="I28" s="89">
        <v>62</v>
      </c>
      <c r="J28" s="5"/>
      <c r="K28" s="64">
        <v>-0.75</v>
      </c>
      <c r="L28" s="5"/>
      <c r="M28" s="5">
        <f t="shared" si="4"/>
        <v>1168284066.8274999</v>
      </c>
      <c r="N28" s="5"/>
      <c r="O28" s="5">
        <v>157592037.25999999</v>
      </c>
      <c r="P28" s="5"/>
      <c r="Q28" s="5">
        <f t="shared" si="5"/>
        <v>1010692029.5674999</v>
      </c>
      <c r="R28" s="5"/>
      <c r="S28" s="91">
        <v>53.64</v>
      </c>
      <c r="T28" s="31"/>
      <c r="U28" s="23"/>
      <c r="V28" s="5">
        <f t="shared" si="6"/>
        <v>18842133.28798471</v>
      </c>
      <c r="X28" s="72">
        <f t="shared" si="7"/>
        <v>2.8000000000000001E-2</v>
      </c>
    </row>
    <row r="29" spans="1:24" x14ac:dyDescent="0.25">
      <c r="A29" s="9">
        <v>381</v>
      </c>
      <c r="C29" t="s">
        <v>79</v>
      </c>
      <c r="E29" s="5">
        <v>113411738.28066561</v>
      </c>
      <c r="F29" s="5"/>
      <c r="G29" s="33" t="s">
        <v>41</v>
      </c>
      <c r="H29" s="34" t="s">
        <v>10</v>
      </c>
      <c r="I29" s="35">
        <v>20</v>
      </c>
      <c r="J29" s="5"/>
      <c r="K29" s="64">
        <v>0</v>
      </c>
      <c r="L29" s="5"/>
      <c r="M29" s="5">
        <f t="shared" si="4"/>
        <v>113411738.28066561</v>
      </c>
      <c r="N29" s="5"/>
      <c r="O29" s="5">
        <v>40795119.060000002</v>
      </c>
      <c r="P29" s="5"/>
      <c r="Q29" s="5">
        <f t="shared" si="5"/>
        <v>72616619.220665604</v>
      </c>
      <c r="R29" s="5"/>
      <c r="S29" s="41">
        <v>12.80616217522196</v>
      </c>
      <c r="T29" s="31"/>
      <c r="U29" s="23"/>
      <c r="V29" s="5">
        <f t="shared" si="6"/>
        <v>5670443.5120436065</v>
      </c>
      <c r="X29" s="72">
        <f t="shared" si="7"/>
        <v>0.05</v>
      </c>
    </row>
    <row r="30" spans="1:24" x14ac:dyDescent="0.25">
      <c r="A30" s="90">
        <v>382</v>
      </c>
      <c r="C30" t="s">
        <v>80</v>
      </c>
      <c r="E30" s="5">
        <v>119185919.39246112</v>
      </c>
      <c r="F30" s="5"/>
      <c r="G30" s="87" t="s">
        <v>92</v>
      </c>
      <c r="H30" s="88" t="s">
        <v>10</v>
      </c>
      <c r="I30" s="89">
        <v>55</v>
      </c>
      <c r="J30" s="5"/>
      <c r="K30" s="64">
        <v>-0.3</v>
      </c>
      <c r="L30" s="5"/>
      <c r="M30" s="5">
        <f t="shared" si="4"/>
        <v>154941695.21019948</v>
      </c>
      <c r="N30" s="5"/>
      <c r="O30" s="5">
        <v>16810973.800000001</v>
      </c>
      <c r="P30" s="5"/>
      <c r="Q30" s="5">
        <f t="shared" si="5"/>
        <v>138130721.41019946</v>
      </c>
      <c r="R30" s="5"/>
      <c r="S30" s="91">
        <v>49.03</v>
      </c>
      <c r="T30" s="31"/>
      <c r="U30" s="23"/>
      <c r="V30" s="5">
        <f>Q30/S30</f>
        <v>2817269.4556434727</v>
      </c>
      <c r="X30" s="72">
        <f t="shared" si="7"/>
        <v>2.4E-2</v>
      </c>
    </row>
    <row r="31" spans="1:24" x14ac:dyDescent="0.25">
      <c r="A31" s="9">
        <v>383</v>
      </c>
      <c r="C31" t="s">
        <v>81</v>
      </c>
      <c r="E31" s="5">
        <v>21662897.199999996</v>
      </c>
      <c r="F31" s="5"/>
      <c r="G31" s="33" t="s">
        <v>109</v>
      </c>
      <c r="H31" s="34" t="s">
        <v>10</v>
      </c>
      <c r="I31" s="35">
        <v>42</v>
      </c>
      <c r="J31" s="5"/>
      <c r="K31" s="64">
        <v>0</v>
      </c>
      <c r="L31" s="5"/>
      <c r="M31" s="5">
        <f t="shared" si="4"/>
        <v>21662897.199999996</v>
      </c>
      <c r="N31" s="5"/>
      <c r="O31" s="5">
        <v>7148083.0499999998</v>
      </c>
      <c r="P31" s="5"/>
      <c r="Q31" s="5">
        <f t="shared" si="5"/>
        <v>14514814.149999995</v>
      </c>
      <c r="R31" s="5"/>
      <c r="S31" s="41">
        <v>28.141857448609773</v>
      </c>
      <c r="T31" s="31"/>
      <c r="U31" s="23"/>
      <c r="V31" s="5">
        <f>Q31/S31</f>
        <v>515773.13887349807</v>
      </c>
      <c r="X31" s="72">
        <f t="shared" si="7"/>
        <v>2.4E-2</v>
      </c>
    </row>
    <row r="32" spans="1:24" x14ac:dyDescent="0.25">
      <c r="A32" s="9">
        <v>384</v>
      </c>
      <c r="C32" t="s">
        <v>82</v>
      </c>
      <c r="E32" s="5">
        <v>38677154.929999985</v>
      </c>
      <c r="F32" s="5"/>
      <c r="G32" s="33" t="s">
        <v>68</v>
      </c>
      <c r="H32" s="34" t="s">
        <v>10</v>
      </c>
      <c r="I32" s="35">
        <v>47</v>
      </c>
      <c r="J32" s="5"/>
      <c r="K32" s="64">
        <v>-0.3</v>
      </c>
      <c r="L32" s="5"/>
      <c r="M32" s="5">
        <f t="shared" si="4"/>
        <v>50280301.408999979</v>
      </c>
      <c r="N32" s="5"/>
      <c r="O32" s="5">
        <v>10539826.82</v>
      </c>
      <c r="P32" s="5"/>
      <c r="Q32" s="5">
        <f t="shared" si="5"/>
        <v>39740474.588999979</v>
      </c>
      <c r="R32" s="5"/>
      <c r="S32" s="41">
        <v>37.147776723231274</v>
      </c>
      <c r="T32" s="31"/>
      <c r="U32" s="23"/>
      <c r="V32" s="5">
        <f>Q32/S32</f>
        <v>1069794.1598251101</v>
      </c>
      <c r="X32" s="72">
        <f t="shared" si="7"/>
        <v>2.8000000000000001E-2</v>
      </c>
    </row>
    <row r="33" spans="1:24" x14ac:dyDescent="0.25">
      <c r="A33" s="9">
        <v>385</v>
      </c>
      <c r="C33" t="s">
        <v>83</v>
      </c>
      <c r="E33" s="5">
        <v>15196826.639999999</v>
      </c>
      <c r="F33" s="5"/>
      <c r="G33" s="33" t="s">
        <v>69</v>
      </c>
      <c r="H33" s="34" t="s">
        <v>10</v>
      </c>
      <c r="I33" s="35">
        <v>39</v>
      </c>
      <c r="J33" s="5"/>
      <c r="K33" s="64">
        <v>0</v>
      </c>
      <c r="L33" s="5"/>
      <c r="M33" s="5">
        <f t="shared" si="4"/>
        <v>15196826.639999999</v>
      </c>
      <c r="N33" s="5"/>
      <c r="O33" s="5">
        <v>6042465.0099999998</v>
      </c>
      <c r="P33" s="5"/>
      <c r="Q33" s="5">
        <f t="shared" si="5"/>
        <v>9154361.629999999</v>
      </c>
      <c r="R33" s="5"/>
      <c r="S33" s="41">
        <v>23.493268546577429</v>
      </c>
      <c r="T33" s="31"/>
      <c r="U33" s="23"/>
      <c r="V33" s="5">
        <f>Q33/S33</f>
        <v>389658.91918575263</v>
      </c>
      <c r="X33" s="72">
        <f t="shared" si="7"/>
        <v>2.5999999999999999E-2</v>
      </c>
    </row>
    <row r="34" spans="1:24" x14ac:dyDescent="0.25">
      <c r="A34" s="9">
        <v>387</v>
      </c>
      <c r="C34" t="s">
        <v>84</v>
      </c>
      <c r="E34" s="7">
        <v>13431843.029999996</v>
      </c>
      <c r="G34" s="33" t="s">
        <v>93</v>
      </c>
      <c r="H34" s="34" t="s">
        <v>10</v>
      </c>
      <c r="I34" s="35">
        <v>27</v>
      </c>
      <c r="J34" s="5"/>
      <c r="K34" s="65">
        <v>0</v>
      </c>
      <c r="L34" s="5"/>
      <c r="M34" s="7">
        <f t="shared" si="4"/>
        <v>13431843.029999996</v>
      </c>
      <c r="N34" s="5"/>
      <c r="O34" s="7">
        <v>3853759.04</v>
      </c>
      <c r="P34" s="5"/>
      <c r="Q34" s="7">
        <f t="shared" si="5"/>
        <v>9578083.9899999946</v>
      </c>
      <c r="R34" s="5"/>
      <c r="S34" s="54">
        <v>19.25358481757295</v>
      </c>
      <c r="T34" s="31"/>
      <c r="U34" s="23"/>
      <c r="V34" s="7">
        <f>Q34/S34</f>
        <v>497470.16364754975</v>
      </c>
      <c r="X34" s="29">
        <f t="shared" si="7"/>
        <v>3.6999999999999998E-2</v>
      </c>
    </row>
    <row r="35" spans="1:24" x14ac:dyDescent="0.25">
      <c r="A35" s="9"/>
      <c r="E35" s="5"/>
      <c r="G35" s="33"/>
      <c r="H35" s="34"/>
      <c r="I35" s="35"/>
      <c r="J35" s="5"/>
      <c r="K35" s="64"/>
      <c r="L35" s="5"/>
      <c r="M35" s="5"/>
      <c r="N35" s="5"/>
      <c r="O35" s="5"/>
      <c r="P35" s="5"/>
      <c r="Q35" s="5"/>
      <c r="R35" s="5"/>
      <c r="S35" s="41"/>
      <c r="T35" s="31"/>
      <c r="U35" s="23"/>
      <c r="V35" s="5"/>
      <c r="X35" s="17"/>
    </row>
    <row r="36" spans="1:24" ht="15.75" thickBot="1" x14ac:dyDescent="0.3">
      <c r="A36" s="9"/>
      <c r="C36" s="69" t="s">
        <v>6</v>
      </c>
      <c r="E36" s="62">
        <f>SUM(E20:E34)</f>
        <v>3184550513.4757018</v>
      </c>
      <c r="F36" s="5"/>
      <c r="G36" s="33"/>
      <c r="H36" s="34"/>
      <c r="I36" s="35"/>
      <c r="J36" s="5"/>
      <c r="K36" s="70">
        <f>-M36/E36+1</f>
        <v>-0.50268284987379452</v>
      </c>
      <c r="L36" s="5"/>
      <c r="M36" s="62">
        <f>SUM(M20:M34)</f>
        <v>4785369441.156723</v>
      </c>
      <c r="N36" s="5"/>
      <c r="O36" s="62">
        <f>SUM(O20:O34)</f>
        <v>654380689.7299999</v>
      </c>
      <c r="P36" s="5"/>
      <c r="Q36" s="62">
        <f>SUM(Q20:Q34)</f>
        <v>4130988751.426724</v>
      </c>
      <c r="R36" s="5"/>
      <c r="S36" s="84">
        <f>Q36/V36</f>
        <v>54.7616169961358</v>
      </c>
      <c r="T36" s="31"/>
      <c r="U36" s="23"/>
      <c r="V36" s="62">
        <f>SUM(V20:V34)</f>
        <v>75435843.169463441</v>
      </c>
      <c r="X36" s="30">
        <f>V36/E36</f>
        <v>2.3688066133744818E-2</v>
      </c>
    </row>
    <row r="37" spans="1:24" ht="15.75" thickTop="1" x14ac:dyDescent="0.25">
      <c r="A37" s="9"/>
      <c r="E37" s="5"/>
      <c r="F37" s="5"/>
      <c r="G37" s="33"/>
      <c r="H37" s="34"/>
      <c r="I37" s="35"/>
      <c r="J37" s="5"/>
      <c r="K37" s="64"/>
      <c r="L37" s="5"/>
      <c r="M37" s="5"/>
      <c r="N37" s="5"/>
      <c r="O37" s="5"/>
      <c r="P37" s="5"/>
      <c r="Q37" s="5"/>
      <c r="R37" s="5"/>
      <c r="S37" s="41"/>
      <c r="T37" s="31"/>
      <c r="U37" s="23"/>
      <c r="V37" s="5"/>
      <c r="X37" s="17"/>
    </row>
    <row r="38" spans="1:24" x14ac:dyDescent="0.25">
      <c r="A38" s="9"/>
      <c r="F38" s="5"/>
      <c r="G38" s="33"/>
      <c r="H38" s="34"/>
      <c r="I38" s="35"/>
      <c r="J38" s="5"/>
      <c r="K38" s="64"/>
      <c r="L38" s="5"/>
      <c r="M38" s="5"/>
      <c r="N38" s="5"/>
      <c r="O38" s="5"/>
      <c r="P38" s="5"/>
      <c r="Q38" s="5"/>
      <c r="R38" s="5"/>
      <c r="S38" s="41"/>
      <c r="T38" s="31"/>
      <c r="U38" s="23"/>
      <c r="V38" s="5"/>
      <c r="X38" s="17"/>
    </row>
    <row r="39" spans="1:24" x14ac:dyDescent="0.25">
      <c r="A39" s="9"/>
      <c r="C39" s="2" t="s">
        <v>65</v>
      </c>
      <c r="F39" s="5"/>
      <c r="G39" s="33"/>
      <c r="H39" s="34"/>
      <c r="I39" s="35"/>
      <c r="J39" s="5"/>
      <c r="K39" s="64"/>
      <c r="L39" s="5"/>
      <c r="M39" s="5"/>
      <c r="N39" s="5"/>
      <c r="O39" s="5"/>
      <c r="P39" s="5"/>
      <c r="Q39" s="5"/>
      <c r="R39" s="5"/>
      <c r="S39" s="41"/>
      <c r="T39" s="31"/>
      <c r="U39" s="23"/>
      <c r="V39" s="5"/>
      <c r="X39" s="17"/>
    </row>
    <row r="40" spans="1:24" x14ac:dyDescent="0.25">
      <c r="A40" s="9"/>
      <c r="C40" s="2"/>
      <c r="F40" s="5"/>
      <c r="G40" s="33"/>
      <c r="H40" s="34"/>
      <c r="I40" s="35"/>
      <c r="J40" s="5"/>
      <c r="K40" s="64"/>
      <c r="L40" s="5"/>
      <c r="M40" s="5"/>
      <c r="N40" s="5"/>
      <c r="O40" s="5"/>
      <c r="P40" s="5"/>
      <c r="Q40" s="5"/>
      <c r="R40" s="5"/>
      <c r="S40" s="41"/>
      <c r="T40" s="31"/>
      <c r="U40" s="23"/>
      <c r="V40" s="5"/>
      <c r="X40" s="75"/>
    </row>
    <row r="41" spans="1:24" x14ac:dyDescent="0.25">
      <c r="A41" s="9">
        <v>390</v>
      </c>
      <c r="C41" t="s">
        <v>72</v>
      </c>
      <c r="E41" s="5">
        <v>663068.9</v>
      </c>
      <c r="G41" s="33" t="s">
        <v>91</v>
      </c>
      <c r="H41" s="34" t="s">
        <v>10</v>
      </c>
      <c r="I41" s="35">
        <v>25</v>
      </c>
      <c r="J41" s="5"/>
      <c r="K41" s="64">
        <v>0</v>
      </c>
      <c r="L41" s="5"/>
      <c r="M41" s="5">
        <f t="shared" ref="M41:M54" si="8">E41*(1-K41)</f>
        <v>663068.9</v>
      </c>
      <c r="N41" s="5"/>
      <c r="O41" s="5">
        <v>56368</v>
      </c>
      <c r="P41" s="5"/>
      <c r="Q41" s="5">
        <f t="shared" ref="Q41:Q54" si="9">M41-O41</f>
        <v>606700.9</v>
      </c>
      <c r="R41" s="5"/>
      <c r="S41" s="41">
        <v>22.876068219495995</v>
      </c>
      <c r="T41" s="31"/>
      <c r="U41" s="23"/>
      <c r="V41" s="5">
        <f>Q41/S41</f>
        <v>26521.20522542168</v>
      </c>
      <c r="X41" s="72">
        <f t="shared" ref="X41:X54" si="10">ROUND((V41/E41),3)</f>
        <v>0.04</v>
      </c>
    </row>
    <row r="42" spans="1:24" x14ac:dyDescent="0.25">
      <c r="A42" s="9">
        <v>391</v>
      </c>
      <c r="C42" t="s">
        <v>97</v>
      </c>
      <c r="E42" s="5">
        <v>2192449.73</v>
      </c>
      <c r="G42" s="33" t="s">
        <v>33</v>
      </c>
      <c r="H42" s="34" t="s">
        <v>10</v>
      </c>
      <c r="I42" s="35">
        <v>17</v>
      </c>
      <c r="J42" s="5"/>
      <c r="K42" s="64">
        <v>0</v>
      </c>
      <c r="L42" s="5"/>
      <c r="M42" s="5">
        <f t="shared" si="8"/>
        <v>2192449.73</v>
      </c>
      <c r="N42" s="5"/>
      <c r="O42" s="5">
        <v>1079695.27</v>
      </c>
      <c r="P42" s="5"/>
      <c r="Q42" s="5">
        <f t="shared" si="9"/>
        <v>1112754.46</v>
      </c>
      <c r="R42" s="5"/>
      <c r="S42" s="41">
        <v>6.8131428149096056</v>
      </c>
      <c r="T42" s="31"/>
      <c r="U42" s="23"/>
      <c r="V42" s="5">
        <f t="shared" ref="V42:V54" si="11">Q42/S42</f>
        <v>163324.69320397824</v>
      </c>
      <c r="X42" s="72">
        <f t="shared" si="10"/>
        <v>7.3999999999999996E-2</v>
      </c>
    </row>
    <row r="43" spans="1:24" x14ac:dyDescent="0.25">
      <c r="A43" s="9">
        <v>391.01</v>
      </c>
      <c r="C43" t="s">
        <v>98</v>
      </c>
      <c r="E43" s="5">
        <v>6423957.1449999902</v>
      </c>
      <c r="G43" s="33" t="s">
        <v>33</v>
      </c>
      <c r="H43" s="34" t="s">
        <v>10</v>
      </c>
      <c r="I43" s="35">
        <v>9</v>
      </c>
      <c r="J43" s="5"/>
      <c r="K43" s="64">
        <v>0</v>
      </c>
      <c r="L43" s="5"/>
      <c r="M43" s="5">
        <f t="shared" si="8"/>
        <v>6423957.1449999902</v>
      </c>
      <c r="N43" s="5"/>
      <c r="O43" s="5">
        <v>2954096.74</v>
      </c>
      <c r="P43" s="5"/>
      <c r="Q43" s="5">
        <f t="shared" si="9"/>
        <v>3469860.40499999</v>
      </c>
      <c r="R43" s="5"/>
      <c r="S43" s="41">
        <v>4.8612938925527258</v>
      </c>
      <c r="T43" s="31"/>
      <c r="U43" s="23"/>
      <c r="V43" s="5">
        <f t="shared" si="11"/>
        <v>713773.01633946749</v>
      </c>
      <c r="X43" s="72">
        <f t="shared" si="10"/>
        <v>0.111</v>
      </c>
    </row>
    <row r="44" spans="1:24" x14ac:dyDescent="0.25">
      <c r="A44" s="9">
        <v>391.02</v>
      </c>
      <c r="C44" t="s">
        <v>99</v>
      </c>
      <c r="E44" s="5">
        <v>1529673.7899999998</v>
      </c>
      <c r="G44" s="33" t="s">
        <v>33</v>
      </c>
      <c r="H44" s="34" t="s">
        <v>10</v>
      </c>
      <c r="I44" s="35">
        <v>15</v>
      </c>
      <c r="J44" s="5"/>
      <c r="K44" s="64">
        <v>0</v>
      </c>
      <c r="L44" s="5"/>
      <c r="M44" s="5">
        <f t="shared" si="8"/>
        <v>1529673.7899999998</v>
      </c>
      <c r="N44" s="5"/>
      <c r="O44" s="5">
        <v>1017935.45</v>
      </c>
      <c r="P44" s="5"/>
      <c r="Q44" s="5">
        <f t="shared" si="9"/>
        <v>511738.33999999985</v>
      </c>
      <c r="R44" s="5"/>
      <c r="S44" s="41">
        <v>5.0181124467066933</v>
      </c>
      <c r="T44" s="31"/>
      <c r="U44" s="23"/>
      <c r="V44" s="5">
        <f t="shared" si="11"/>
        <v>101978.25286594474</v>
      </c>
      <c r="X44" s="72">
        <f t="shared" si="10"/>
        <v>6.7000000000000004E-2</v>
      </c>
    </row>
    <row r="45" spans="1:24" x14ac:dyDescent="0.25">
      <c r="A45" s="9">
        <v>392.01</v>
      </c>
      <c r="C45" t="s">
        <v>85</v>
      </c>
      <c r="E45" s="5">
        <v>23701574.900950912</v>
      </c>
      <c r="G45" s="33" t="s">
        <v>124</v>
      </c>
      <c r="H45" s="34" t="s">
        <v>10</v>
      </c>
      <c r="I45" s="35">
        <v>8</v>
      </c>
      <c r="J45" s="5"/>
      <c r="K45" s="64">
        <v>0.11</v>
      </c>
      <c r="L45" s="5"/>
      <c r="M45" s="5">
        <f t="shared" si="8"/>
        <v>21094401.661846314</v>
      </c>
      <c r="N45" s="5"/>
      <c r="O45" s="5">
        <v>6130612.9199999999</v>
      </c>
      <c r="P45" s="5"/>
      <c r="Q45" s="5">
        <f t="shared" si="9"/>
        <v>14963788.741846314</v>
      </c>
      <c r="R45" s="5"/>
      <c r="S45" s="41">
        <v>5.3913796326334404</v>
      </c>
      <c r="T45" s="31"/>
      <c r="U45" s="23"/>
      <c r="V45" s="5">
        <f t="shared" si="11"/>
        <v>2775502.7027353281</v>
      </c>
      <c r="X45" s="72">
        <f t="shared" si="10"/>
        <v>0.11700000000000001</v>
      </c>
    </row>
    <row r="46" spans="1:24" x14ac:dyDescent="0.25">
      <c r="A46" s="9">
        <v>392.02</v>
      </c>
      <c r="C46" t="s">
        <v>86</v>
      </c>
      <c r="E46" s="5">
        <v>17803654.689999994</v>
      </c>
      <c r="G46" s="33" t="s">
        <v>70</v>
      </c>
      <c r="H46" s="34" t="s">
        <v>10</v>
      </c>
      <c r="I46" s="35">
        <v>10</v>
      </c>
      <c r="J46" s="5"/>
      <c r="K46" s="64">
        <v>0.11</v>
      </c>
      <c r="L46" s="5"/>
      <c r="M46" s="5">
        <f t="shared" si="8"/>
        <v>15845252.674099995</v>
      </c>
      <c r="N46" s="5"/>
      <c r="O46" s="5">
        <v>8088027.2199999997</v>
      </c>
      <c r="P46" s="5"/>
      <c r="Q46" s="5">
        <f t="shared" si="9"/>
        <v>7757225.4540999951</v>
      </c>
      <c r="R46" s="5"/>
      <c r="S46" s="41">
        <v>4.8959083213442938</v>
      </c>
      <c r="T46" s="31"/>
      <c r="U46" s="23"/>
      <c r="V46" s="5">
        <f t="shared" si="11"/>
        <v>1584430.2925938072</v>
      </c>
      <c r="X46" s="72">
        <f t="shared" si="10"/>
        <v>8.8999999999999996E-2</v>
      </c>
    </row>
    <row r="47" spans="1:24" x14ac:dyDescent="0.25">
      <c r="A47" s="9">
        <v>392.04</v>
      </c>
      <c r="C47" t="s">
        <v>87</v>
      </c>
      <c r="E47" s="5">
        <v>4681567.3202562388</v>
      </c>
      <c r="G47" s="33" t="s">
        <v>68</v>
      </c>
      <c r="H47" s="34" t="s">
        <v>10</v>
      </c>
      <c r="I47" s="35">
        <v>30</v>
      </c>
      <c r="J47" s="5"/>
      <c r="K47" s="64">
        <v>0.2</v>
      </c>
      <c r="L47" s="5"/>
      <c r="M47" s="5">
        <f t="shared" si="8"/>
        <v>3745253.8562049912</v>
      </c>
      <c r="N47" s="5"/>
      <c r="O47" s="5">
        <v>907795.32</v>
      </c>
      <c r="P47" s="5"/>
      <c r="Q47" s="5">
        <f t="shared" si="9"/>
        <v>2837458.5362049914</v>
      </c>
      <c r="R47" s="5"/>
      <c r="S47" s="41">
        <v>25.152054599291752</v>
      </c>
      <c r="T47" s="31"/>
      <c r="U47" s="23"/>
      <c r="V47" s="5">
        <f t="shared" si="11"/>
        <v>112812.19691233059</v>
      </c>
      <c r="X47" s="72">
        <f t="shared" si="10"/>
        <v>2.4E-2</v>
      </c>
    </row>
    <row r="48" spans="1:24" x14ac:dyDescent="0.25">
      <c r="A48" s="9">
        <v>392.05</v>
      </c>
      <c r="C48" t="s">
        <v>88</v>
      </c>
      <c r="E48" s="5">
        <v>2564139.2299999995</v>
      </c>
      <c r="G48" s="33" t="s">
        <v>110</v>
      </c>
      <c r="H48" s="34" t="s">
        <v>10</v>
      </c>
      <c r="I48" s="35">
        <v>13</v>
      </c>
      <c r="J48" s="5"/>
      <c r="K48" s="64">
        <v>7.0000000000000007E-2</v>
      </c>
      <c r="L48" s="5"/>
      <c r="M48" s="5">
        <f t="shared" si="8"/>
        <v>2384649.4838999994</v>
      </c>
      <c r="N48" s="5"/>
      <c r="O48" s="5">
        <v>1110402.98</v>
      </c>
      <c r="P48" s="5"/>
      <c r="Q48" s="5">
        <f t="shared" si="9"/>
        <v>1274246.5038999994</v>
      </c>
      <c r="R48" s="5"/>
      <c r="S48" s="41">
        <v>6.9471357509861367</v>
      </c>
      <c r="T48" s="31"/>
      <c r="U48" s="23"/>
      <c r="V48" s="5">
        <f t="shared" si="11"/>
        <v>183420.41232159914</v>
      </c>
      <c r="X48" s="72">
        <f t="shared" si="10"/>
        <v>7.1999999999999995E-2</v>
      </c>
    </row>
    <row r="49" spans="1:24" x14ac:dyDescent="0.25">
      <c r="A49" s="9">
        <v>393</v>
      </c>
      <c r="C49" t="s">
        <v>100</v>
      </c>
      <c r="E49" s="5">
        <v>1283.3900000000001</v>
      </c>
      <c r="G49" s="33" t="s">
        <v>33</v>
      </c>
      <c r="H49" s="34" t="s">
        <v>10</v>
      </c>
      <c r="I49" s="35">
        <v>24</v>
      </c>
      <c r="J49" s="5"/>
      <c r="K49" s="64">
        <v>0</v>
      </c>
      <c r="L49" s="5"/>
      <c r="M49" s="5">
        <f t="shared" si="8"/>
        <v>1283.3900000000001</v>
      </c>
      <c r="N49" s="5"/>
      <c r="O49" s="5">
        <v>668.43</v>
      </c>
      <c r="P49" s="5"/>
      <c r="Q49" s="5">
        <f t="shared" si="9"/>
        <v>614.96000000000015</v>
      </c>
      <c r="R49" s="5"/>
      <c r="S49" s="41">
        <v>11.5</v>
      </c>
      <c r="T49" s="31"/>
      <c r="U49" s="23"/>
      <c r="V49" s="5">
        <f t="shared" si="11"/>
        <v>53.474782608695662</v>
      </c>
      <c r="X49" s="72">
        <f t="shared" si="10"/>
        <v>4.2000000000000003E-2</v>
      </c>
    </row>
    <row r="50" spans="1:24" x14ac:dyDescent="0.25">
      <c r="A50" s="9">
        <v>394</v>
      </c>
      <c r="C50" t="s">
        <v>101</v>
      </c>
      <c r="E50" s="5">
        <v>9345098.3999999985</v>
      </c>
      <c r="G50" s="33" t="s">
        <v>33</v>
      </c>
      <c r="H50" s="34" t="s">
        <v>10</v>
      </c>
      <c r="I50" s="35">
        <v>18</v>
      </c>
      <c r="J50" s="5"/>
      <c r="K50" s="64">
        <v>0</v>
      </c>
      <c r="L50" s="5"/>
      <c r="M50" s="5">
        <f t="shared" si="8"/>
        <v>9345098.3999999985</v>
      </c>
      <c r="N50" s="5"/>
      <c r="O50" s="5">
        <v>4162505.15</v>
      </c>
      <c r="P50" s="5"/>
      <c r="Q50" s="5">
        <f t="shared" si="9"/>
        <v>5182593.2499999981</v>
      </c>
      <c r="R50" s="5"/>
      <c r="S50" s="41">
        <v>9.9824180096380797</v>
      </c>
      <c r="T50" s="31"/>
      <c r="U50" s="23"/>
      <c r="V50" s="5">
        <f t="shared" si="11"/>
        <v>519172.13294375926</v>
      </c>
      <c r="X50" s="72">
        <f t="shared" si="10"/>
        <v>5.6000000000000001E-2</v>
      </c>
    </row>
    <row r="51" spans="1:24" x14ac:dyDescent="0.25">
      <c r="A51" s="9">
        <v>394.01</v>
      </c>
      <c r="C51" t="s">
        <v>116</v>
      </c>
      <c r="E51" s="5">
        <v>3241792.7899999996</v>
      </c>
      <c r="G51" s="33" t="s">
        <v>33</v>
      </c>
      <c r="H51" s="34" t="s">
        <v>10</v>
      </c>
      <c r="I51" s="35">
        <v>20</v>
      </c>
      <c r="J51" s="5"/>
      <c r="K51" s="64">
        <v>0</v>
      </c>
      <c r="L51" s="5"/>
      <c r="M51" s="5">
        <f t="shared" si="8"/>
        <v>3241792.7899999996</v>
      </c>
      <c r="N51" s="5"/>
      <c r="O51" s="5">
        <v>982914.32</v>
      </c>
      <c r="P51" s="5"/>
      <c r="Q51" s="5">
        <f t="shared" si="9"/>
        <v>2258878.4699999997</v>
      </c>
      <c r="R51" s="5"/>
      <c r="S51" s="41">
        <v>13.935983084532676</v>
      </c>
      <c r="T51" s="31"/>
      <c r="U51" s="23"/>
      <c r="V51" s="5">
        <f t="shared" si="11"/>
        <v>162089.63919503408</v>
      </c>
      <c r="X51" s="72">
        <f t="shared" si="10"/>
        <v>0.05</v>
      </c>
    </row>
    <row r="52" spans="1:24" x14ac:dyDescent="0.25">
      <c r="A52" s="9">
        <v>396</v>
      </c>
      <c r="C52" t="s">
        <v>89</v>
      </c>
      <c r="E52" s="5">
        <v>4522728.60539502</v>
      </c>
      <c r="G52" s="33" t="s">
        <v>93</v>
      </c>
      <c r="H52" s="34" t="s">
        <v>10</v>
      </c>
      <c r="I52" s="35">
        <v>18</v>
      </c>
      <c r="J52" s="5"/>
      <c r="K52" s="64">
        <v>0.1</v>
      </c>
      <c r="L52" s="5"/>
      <c r="M52" s="5">
        <f t="shared" si="8"/>
        <v>4070455.744855518</v>
      </c>
      <c r="N52" s="5"/>
      <c r="O52" s="5">
        <v>1352626.72</v>
      </c>
      <c r="P52" s="5"/>
      <c r="Q52" s="5">
        <f t="shared" si="9"/>
        <v>2717829.0248555178</v>
      </c>
      <c r="R52" s="5"/>
      <c r="S52" s="41">
        <v>11.50286458051837</v>
      </c>
      <c r="T52" s="31"/>
      <c r="U52" s="23"/>
      <c r="V52" s="5">
        <f t="shared" si="11"/>
        <v>236274.10423126447</v>
      </c>
      <c r="X52" s="72">
        <f t="shared" si="10"/>
        <v>5.1999999999999998E-2</v>
      </c>
    </row>
    <row r="53" spans="1:24" x14ac:dyDescent="0.25">
      <c r="A53" s="9">
        <v>397</v>
      </c>
      <c r="C53" t="s">
        <v>102</v>
      </c>
      <c r="E53" s="5">
        <v>3026304.3707999997</v>
      </c>
      <c r="G53" s="33" t="s">
        <v>33</v>
      </c>
      <c r="H53" s="34" t="s">
        <v>10</v>
      </c>
      <c r="I53" s="35">
        <v>13</v>
      </c>
      <c r="J53" s="5"/>
      <c r="K53" s="64">
        <v>0</v>
      </c>
      <c r="L53" s="5"/>
      <c r="M53" s="5">
        <f t="shared" si="8"/>
        <v>3026304.3707999997</v>
      </c>
      <c r="N53" s="5"/>
      <c r="O53" s="5">
        <v>2630400.4300000002</v>
      </c>
      <c r="P53" s="5"/>
      <c r="Q53" s="5">
        <f t="shared" si="9"/>
        <v>395903.94079999952</v>
      </c>
      <c r="R53" s="5"/>
      <c r="S53" s="41">
        <v>1.6712045651452556</v>
      </c>
      <c r="T53" s="31"/>
      <c r="U53" s="23"/>
      <c r="V53" s="5">
        <v>0</v>
      </c>
      <c r="X53" s="72">
        <v>7.6999999999999999E-2</v>
      </c>
    </row>
    <row r="54" spans="1:24" x14ac:dyDescent="0.25">
      <c r="A54" s="9">
        <v>398</v>
      </c>
      <c r="C54" t="s">
        <v>103</v>
      </c>
      <c r="E54" s="7">
        <v>923442.00410236092</v>
      </c>
      <c r="G54" s="33" t="s">
        <v>33</v>
      </c>
      <c r="H54" s="34" t="s">
        <v>10</v>
      </c>
      <c r="I54" s="35">
        <v>20</v>
      </c>
      <c r="J54" s="5"/>
      <c r="K54" s="65">
        <v>0</v>
      </c>
      <c r="L54" s="5"/>
      <c r="M54" s="7">
        <f t="shared" si="8"/>
        <v>923442.00410236092</v>
      </c>
      <c r="N54" s="5"/>
      <c r="O54" s="7">
        <v>161215.01999999999</v>
      </c>
      <c r="P54" s="5"/>
      <c r="Q54" s="7">
        <f t="shared" si="9"/>
        <v>762226.9841023609</v>
      </c>
      <c r="R54" s="5"/>
      <c r="S54" s="54">
        <v>16.508388916867876</v>
      </c>
      <c r="T54" s="31"/>
      <c r="U54" s="23"/>
      <c r="V54" s="7">
        <f t="shared" si="11"/>
        <v>46172.100011742252</v>
      </c>
      <c r="X54" s="29">
        <f t="shared" si="10"/>
        <v>0.05</v>
      </c>
    </row>
    <row r="55" spans="1:24" x14ac:dyDescent="0.25">
      <c r="A55" s="9"/>
      <c r="E55" s="5"/>
      <c r="G55" s="33"/>
      <c r="H55" s="34"/>
      <c r="I55" s="35"/>
      <c r="J55" s="5"/>
      <c r="K55" s="32"/>
      <c r="L55" s="5"/>
      <c r="M55" s="5"/>
      <c r="N55" s="5"/>
      <c r="O55" s="5"/>
      <c r="P55" s="5"/>
      <c r="Q55" s="5"/>
      <c r="R55" s="5"/>
      <c r="S55" s="41"/>
      <c r="T55" s="31"/>
      <c r="U55" s="23"/>
      <c r="V55" s="5"/>
      <c r="X55" s="17"/>
    </row>
    <row r="56" spans="1:24" ht="15.75" thickBot="1" x14ac:dyDescent="0.3">
      <c r="A56" s="9"/>
      <c r="C56" s="69" t="s">
        <v>7</v>
      </c>
      <c r="E56" s="62">
        <f>SUM(E41:E54)</f>
        <v>80620735.266504541</v>
      </c>
      <c r="G56" s="33"/>
      <c r="H56" s="34"/>
      <c r="I56" s="35"/>
      <c r="J56" s="5"/>
      <c r="K56" s="71">
        <f>-M56/E56+1</f>
        <v>7.6080319850961642E-2</v>
      </c>
      <c r="L56" s="5"/>
      <c r="M56" s="62">
        <f>SUM(M41:M54)</f>
        <v>74487083.940809175</v>
      </c>
      <c r="N56" s="5"/>
      <c r="O56" s="62">
        <f>SUM(O41:O54)</f>
        <v>30635263.969999995</v>
      </c>
      <c r="P56" s="5"/>
      <c r="Q56" s="62">
        <f>SUM(Q41:Q54)</f>
        <v>43851819.970809162</v>
      </c>
      <c r="R56" s="5"/>
      <c r="S56" s="84">
        <f>Q56/V56</f>
        <v>6.618618918663536</v>
      </c>
      <c r="T56" s="31"/>
      <c r="U56" s="23"/>
      <c r="V56" s="62">
        <f>SUM(V41:V54)</f>
        <v>6625524.2233622866</v>
      </c>
      <c r="X56" s="30">
        <f>V56/E56</f>
        <v>8.2181391691114852E-2</v>
      </c>
    </row>
    <row r="57" spans="1:24" ht="15.75" thickTop="1" x14ac:dyDescent="0.25">
      <c r="A57" s="9"/>
      <c r="E57" s="5"/>
      <c r="G57" s="33"/>
      <c r="H57" s="34"/>
      <c r="I57" s="35"/>
      <c r="J57" s="5"/>
      <c r="K57" s="73"/>
      <c r="L57" s="5"/>
      <c r="M57" s="5"/>
      <c r="N57" s="5"/>
      <c r="O57" s="5"/>
      <c r="P57" s="5"/>
      <c r="Q57" s="5"/>
      <c r="R57" s="5"/>
      <c r="S57" s="41"/>
      <c r="T57" s="31"/>
      <c r="U57" s="23"/>
      <c r="V57" s="5"/>
      <c r="X57" s="72"/>
    </row>
    <row r="58" spans="1:24" x14ac:dyDescent="0.25">
      <c r="A58" s="9"/>
      <c r="E58" s="5"/>
      <c r="G58" s="33"/>
      <c r="H58" s="34"/>
      <c r="I58" s="35"/>
      <c r="J58" s="5"/>
      <c r="K58" s="73"/>
      <c r="L58" s="5"/>
      <c r="M58" s="5"/>
      <c r="N58" s="5"/>
      <c r="O58" s="5"/>
      <c r="P58" s="5"/>
      <c r="Q58" s="5"/>
      <c r="R58" s="5"/>
      <c r="S58" s="41"/>
      <c r="T58" s="31"/>
      <c r="U58" s="23"/>
      <c r="V58" s="5"/>
      <c r="X58" s="72"/>
    </row>
    <row r="59" spans="1:24" x14ac:dyDescent="0.25">
      <c r="A59" s="9"/>
      <c r="C59" s="2" t="s">
        <v>111</v>
      </c>
      <c r="E59" s="5"/>
      <c r="G59" s="33"/>
      <c r="H59" s="34"/>
      <c r="I59" s="35"/>
      <c r="J59" s="5"/>
      <c r="K59" s="73"/>
      <c r="L59" s="5"/>
      <c r="M59" s="5"/>
      <c r="N59" s="5"/>
      <c r="O59" s="5"/>
      <c r="P59" s="5"/>
      <c r="Q59" s="5"/>
      <c r="R59" s="5"/>
      <c r="S59" s="41"/>
      <c r="T59" s="31"/>
      <c r="U59" s="23"/>
      <c r="V59" s="5"/>
      <c r="X59" s="72"/>
    </row>
    <row r="60" spans="1:24" x14ac:dyDescent="0.25">
      <c r="A60" s="9"/>
      <c r="E60" s="5"/>
      <c r="G60" s="33"/>
      <c r="H60" s="34"/>
      <c r="I60" s="35"/>
      <c r="J60" s="5"/>
      <c r="K60" s="32"/>
      <c r="L60" s="5"/>
      <c r="M60" s="5"/>
      <c r="N60" s="5"/>
      <c r="O60" s="5"/>
      <c r="P60" s="5"/>
      <c r="Q60" s="5"/>
      <c r="R60" s="5"/>
      <c r="S60" s="41"/>
      <c r="T60" s="31"/>
      <c r="U60" s="23"/>
      <c r="V60" s="5"/>
      <c r="X60" s="17"/>
    </row>
    <row r="61" spans="1:24" x14ac:dyDescent="0.25">
      <c r="A61" s="9">
        <v>336</v>
      </c>
      <c r="C61" t="s">
        <v>114</v>
      </c>
      <c r="E61" s="5">
        <v>16109646.340000002</v>
      </c>
      <c r="G61" s="33" t="s">
        <v>41</v>
      </c>
      <c r="H61" s="34" t="s">
        <v>10</v>
      </c>
      <c r="I61" s="35">
        <v>30</v>
      </c>
      <c r="J61" s="5"/>
      <c r="K61" s="64">
        <v>-0.05</v>
      </c>
      <c r="L61" s="5"/>
      <c r="M61" s="5">
        <f t="shared" ref="M61:M63" si="12">E61*(1-K61)</f>
        <v>16915128.657000002</v>
      </c>
      <c r="N61" s="5"/>
      <c r="O61" s="5">
        <v>761619.95</v>
      </c>
      <c r="P61" s="5"/>
      <c r="Q61" s="5">
        <f t="shared" ref="Q61:Q63" si="13">M61-O61</f>
        <v>16153508.707000002</v>
      </c>
      <c r="R61" s="5"/>
      <c r="S61" s="41">
        <v>28.649208999999999</v>
      </c>
      <c r="T61" s="31"/>
      <c r="U61" s="23"/>
      <c r="V61" s="5">
        <f t="shared" ref="V61" si="14">Q61/S61</f>
        <v>563837.86047984788</v>
      </c>
      <c r="X61" s="72">
        <f t="shared" ref="X61:X63" si="15">ROUND((V61/E61),3)</f>
        <v>3.5000000000000003E-2</v>
      </c>
    </row>
    <row r="62" spans="1:24" x14ac:dyDescent="0.25">
      <c r="A62" s="9">
        <v>336.01</v>
      </c>
      <c r="C62" t="s">
        <v>104</v>
      </c>
      <c r="E62" s="5"/>
      <c r="G62" s="33" t="s">
        <v>33</v>
      </c>
      <c r="H62" s="34" t="s">
        <v>10</v>
      </c>
      <c r="I62" s="35">
        <v>15</v>
      </c>
      <c r="J62" s="5"/>
      <c r="K62" s="64">
        <v>0</v>
      </c>
      <c r="L62" s="5"/>
      <c r="M62" s="5">
        <f t="shared" si="12"/>
        <v>0</v>
      </c>
      <c r="N62" s="5"/>
      <c r="O62" s="5"/>
      <c r="P62" s="5"/>
      <c r="Q62" s="5">
        <f t="shared" si="13"/>
        <v>0</v>
      </c>
      <c r="R62" s="5"/>
      <c r="S62" s="41"/>
      <c r="T62" s="31"/>
      <c r="U62" s="23"/>
      <c r="V62" s="5"/>
      <c r="X62" s="72">
        <v>6.7000000000000004E-2</v>
      </c>
    </row>
    <row r="63" spans="1:24" x14ac:dyDescent="0.25">
      <c r="A63" s="9">
        <v>364</v>
      </c>
      <c r="C63" t="s">
        <v>115</v>
      </c>
      <c r="E63" s="5">
        <v>1503355.97</v>
      </c>
      <c r="G63" s="33" t="s">
        <v>41</v>
      </c>
      <c r="H63" s="34" t="s">
        <v>10</v>
      </c>
      <c r="I63" s="35">
        <v>30</v>
      </c>
      <c r="J63" s="5"/>
      <c r="K63" s="64">
        <v>-0.05</v>
      </c>
      <c r="L63" s="5"/>
      <c r="M63" s="5">
        <f t="shared" si="12"/>
        <v>1578523.7685</v>
      </c>
      <c r="N63" s="5"/>
      <c r="O63" s="5">
        <v>70509.440000000002</v>
      </c>
      <c r="P63" s="5"/>
      <c r="Q63" s="5">
        <f t="shared" si="13"/>
        <v>1508014.3285000001</v>
      </c>
      <c r="R63" s="5"/>
      <c r="S63" s="41">
        <v>28.659952957917831</v>
      </c>
      <c r="T63" s="31"/>
      <c r="U63" s="23"/>
      <c r="V63" s="5">
        <f t="shared" ref="V63" si="16">Q63/S63</f>
        <v>52617.47396146314</v>
      </c>
      <c r="X63" s="72">
        <f t="shared" si="15"/>
        <v>3.5000000000000003E-2</v>
      </c>
    </row>
    <row r="64" spans="1:24" x14ac:dyDescent="0.25">
      <c r="A64" s="9"/>
      <c r="E64" s="5"/>
      <c r="G64" s="33"/>
      <c r="H64" s="34"/>
      <c r="I64" s="35"/>
      <c r="J64" s="5"/>
      <c r="K64" s="64"/>
      <c r="L64" s="5"/>
      <c r="M64" s="5"/>
      <c r="N64" s="5"/>
      <c r="O64" s="5"/>
      <c r="P64" s="5"/>
      <c r="Q64" s="5"/>
      <c r="R64" s="5"/>
      <c r="S64" s="41"/>
      <c r="T64" s="31"/>
      <c r="U64" s="23"/>
      <c r="V64" s="5"/>
      <c r="X64" s="72"/>
    </row>
    <row r="65" spans="1:24" ht="15.75" thickBot="1" x14ac:dyDescent="0.3">
      <c r="A65" s="9"/>
      <c r="C65" s="69" t="s">
        <v>112</v>
      </c>
      <c r="E65" s="62">
        <f>SUM(E61:E63)</f>
        <v>17613002.310000002</v>
      </c>
      <c r="G65" s="33"/>
      <c r="H65" s="34"/>
      <c r="I65" s="35"/>
      <c r="J65" s="5"/>
      <c r="K65" s="71">
        <f>-M65/E65+1</f>
        <v>-5.0000000000000044E-2</v>
      </c>
      <c r="L65" s="5"/>
      <c r="M65" s="62">
        <f>SUM(M61:M63)</f>
        <v>18493652.425500002</v>
      </c>
      <c r="N65" s="5"/>
      <c r="O65" s="62"/>
      <c r="P65" s="5"/>
      <c r="Q65" s="62">
        <f>SUM(Q61:Q63)</f>
        <v>17661523.035500001</v>
      </c>
      <c r="R65" s="5"/>
      <c r="S65" s="84">
        <f>Q65/V65</f>
        <v>28.650126049288733</v>
      </c>
      <c r="T65" s="31"/>
      <c r="U65" s="23"/>
      <c r="V65" s="62">
        <f>SUM(V61:V63)</f>
        <v>616455.33444131096</v>
      </c>
      <c r="X65" s="30">
        <f>V65/E65</f>
        <v>3.5000014397960459E-2</v>
      </c>
    </row>
    <row r="66" spans="1:24" ht="15.75" thickTop="1" x14ac:dyDescent="0.25">
      <c r="A66" s="9"/>
      <c r="G66" s="33"/>
      <c r="H66" s="34"/>
      <c r="I66" s="35"/>
      <c r="K66" s="32"/>
      <c r="L66" s="5"/>
      <c r="M66" s="5"/>
      <c r="N66" s="5"/>
      <c r="O66" s="5"/>
      <c r="P66" s="5"/>
      <c r="Q66" s="5"/>
      <c r="R66" s="5"/>
      <c r="S66" s="41"/>
      <c r="T66" s="31"/>
      <c r="U66" s="23"/>
      <c r="V66" s="5"/>
      <c r="X66" s="17"/>
    </row>
    <row r="67" spans="1:24" ht="15.75" thickBot="1" x14ac:dyDescent="0.3">
      <c r="A67" s="9"/>
      <c r="C67" s="58" t="s">
        <v>67</v>
      </c>
      <c r="E67" s="15">
        <f>E15+E36+E56+E65</f>
        <v>3408429264.9122066</v>
      </c>
      <c r="G67" s="33"/>
      <c r="H67" s="34"/>
      <c r="I67" s="35"/>
      <c r="K67" s="61">
        <f>-M67/E67+1</f>
        <v>-0.46812352625188569</v>
      </c>
      <c r="L67" s="5"/>
      <c r="M67" s="15">
        <f>M15+M36+M56+M65</f>
        <v>5003995191.3830318</v>
      </c>
      <c r="N67" s="5"/>
      <c r="O67" s="15">
        <f>O15+O36+O56+O65</f>
        <v>722994435.57999992</v>
      </c>
      <c r="P67" s="5"/>
      <c r="Q67" s="15">
        <f>Q15+Q36+Q56+Q65</f>
        <v>4280168626.413033</v>
      </c>
      <c r="R67" s="5"/>
      <c r="S67" s="86">
        <f>Q67/V67</f>
        <v>47.034922420385918</v>
      </c>
      <c r="T67" s="31"/>
      <c r="U67" s="23"/>
      <c r="V67" s="15">
        <f>V15+V36+V56+V65</f>
        <v>90999801.980281755</v>
      </c>
      <c r="X67" s="30">
        <f>V67/E67</f>
        <v>2.6698456945277314E-2</v>
      </c>
    </row>
    <row r="68" spans="1:24" ht="15.75" thickTop="1" x14ac:dyDescent="0.25">
      <c r="A68" s="24"/>
      <c r="B68" s="14"/>
      <c r="C68" s="14"/>
      <c r="D68" s="14"/>
      <c r="E68" s="7"/>
      <c r="F68" s="7"/>
      <c r="G68" s="7"/>
      <c r="H68" s="7"/>
      <c r="I68" s="7"/>
      <c r="J68" s="7"/>
      <c r="K68" s="25"/>
      <c r="L68" s="7"/>
      <c r="M68" s="7"/>
      <c r="N68" s="7"/>
      <c r="O68" s="7"/>
      <c r="P68" s="7"/>
      <c r="Q68" s="7"/>
      <c r="R68" s="7"/>
      <c r="S68" s="26"/>
      <c r="T68" s="26"/>
      <c r="U68" s="26"/>
      <c r="V68" s="7"/>
      <c r="W68" s="14"/>
      <c r="X68" s="8"/>
    </row>
    <row r="69" spans="1:24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24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24" x14ac:dyDescent="0.25">
      <c r="A71" s="101" t="s">
        <v>108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x14ac:dyDescent="0.25">
      <c r="A72" s="101" t="s">
        <v>37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x14ac:dyDescent="0.25">
      <c r="A73" s="102" t="s">
        <v>153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1" t="s">
        <v>38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x14ac:dyDescent="0.25">
      <c r="A75" s="101" t="s">
        <v>169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x14ac:dyDescent="0.25">
      <c r="A76" s="101" t="s">
        <v>39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x14ac:dyDescent="0.25">
      <c r="A77" s="101" t="s">
        <v>40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x14ac:dyDescent="0.25">
      <c r="A78" s="102" t="s">
        <v>106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2" t="s">
        <v>107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</sheetData>
  <mergeCells count="13">
    <mergeCell ref="A73:X73"/>
    <mergeCell ref="G4:I4"/>
    <mergeCell ref="G6:I6"/>
    <mergeCell ref="V6:X6"/>
    <mergeCell ref="A71:X71"/>
    <mergeCell ref="A72:X72"/>
    <mergeCell ref="A80:X80"/>
    <mergeCell ref="A74:X74"/>
    <mergeCell ref="A75:X75"/>
    <mergeCell ref="A76:X76"/>
    <mergeCell ref="A77:X77"/>
    <mergeCell ref="A78:X78"/>
    <mergeCell ref="A79:X79"/>
  </mergeCells>
  <printOptions horizontalCentered="1"/>
  <pageMargins left="0.5" right="0.5" top="1" bottom="0.5" header="0.3" footer="0.3"/>
  <pageSetup scale="65" fitToHeight="6" orientation="landscape" r:id="rId1"/>
  <headerFooter scaleWithDoc="0">
    <oddHeader>&amp;C&amp;"-,Bold"&amp;14Depreciation Rate Development - 2024 Study 
(With Theoretical Reserve)&amp;RDocket No. 20230023-GU
2024 Rates (Theo Reserve)
Exhibit DJG-21,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3ABE-6760-480B-BC52-F0FF062EFD0C}">
  <sheetPr>
    <tabColor theme="9" tint="0.59999389629810485"/>
    <pageSetUpPr fitToPage="1"/>
  </sheetPr>
  <dimension ref="A1:L75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13.7109375" bestFit="1" customWidth="1"/>
    <col min="8" max="8" width="2.7109375" customWidth="1"/>
    <col min="9" max="9" width="13.7109375" bestFit="1" customWidth="1"/>
    <col min="10" max="11" width="2.7109375" customWidth="1"/>
    <col min="12" max="12" width="13.7109375" bestFit="1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idden="1" x14ac:dyDescent="0.25"/>
    <row r="4" spans="1:12" x14ac:dyDescent="0.25">
      <c r="E4" s="10" t="s">
        <v>19</v>
      </c>
      <c r="F4" s="10"/>
      <c r="G4" s="10" t="s">
        <v>20</v>
      </c>
      <c r="I4" s="10" t="s">
        <v>21</v>
      </c>
      <c r="L4" s="10" t="s">
        <v>22</v>
      </c>
    </row>
    <row r="6" spans="1:12" x14ac:dyDescent="0.25">
      <c r="A6" s="3" t="s">
        <v>0</v>
      </c>
      <c r="B6" s="3"/>
      <c r="C6" s="2"/>
      <c r="D6" s="2"/>
      <c r="E6" s="3" t="s">
        <v>42</v>
      </c>
      <c r="F6" s="3"/>
      <c r="G6" s="3" t="s">
        <v>11</v>
      </c>
      <c r="I6" s="3" t="s">
        <v>125</v>
      </c>
      <c r="L6" s="3" t="s">
        <v>9</v>
      </c>
    </row>
    <row r="7" spans="1:12" x14ac:dyDescent="0.25">
      <c r="A7" s="6" t="s">
        <v>1</v>
      </c>
      <c r="B7" s="3"/>
      <c r="C7" s="6" t="s">
        <v>2</v>
      </c>
      <c r="D7" s="3"/>
      <c r="E7" s="74">
        <v>45657</v>
      </c>
      <c r="F7" s="3"/>
      <c r="G7" s="6" t="s">
        <v>9</v>
      </c>
      <c r="I7" s="6" t="s">
        <v>9</v>
      </c>
      <c r="L7" s="6" t="s">
        <v>126</v>
      </c>
    </row>
    <row r="10" spans="1:12" x14ac:dyDescent="0.25">
      <c r="A10" s="9"/>
      <c r="C10" s="2" t="s">
        <v>113</v>
      </c>
      <c r="E10" s="5"/>
      <c r="G10" s="5"/>
      <c r="I10" s="5"/>
      <c r="J10" s="19"/>
      <c r="L10" s="5"/>
    </row>
    <row r="11" spans="1:12" x14ac:dyDescent="0.25">
      <c r="A11" s="9"/>
      <c r="E11" s="5"/>
      <c r="G11" s="5"/>
      <c r="I11" s="5"/>
      <c r="J11" s="19"/>
      <c r="L11" s="5"/>
    </row>
    <row r="12" spans="1:12" x14ac:dyDescent="0.25">
      <c r="A12" s="9">
        <v>303</v>
      </c>
      <c r="C12" t="s">
        <v>95</v>
      </c>
      <c r="E12" s="5">
        <v>815325.07000000007</v>
      </c>
      <c r="G12" s="5">
        <v>815325.0699999989</v>
      </c>
      <c r="I12" s="5">
        <v>815325.07</v>
      </c>
      <c r="J12" s="19"/>
      <c r="L12" s="5">
        <f>G12-I12</f>
        <v>-1.0477378964424133E-9</v>
      </c>
    </row>
    <row r="13" spans="1:12" x14ac:dyDescent="0.25">
      <c r="A13" s="9">
        <v>303.01</v>
      </c>
      <c r="C13" t="s">
        <v>96</v>
      </c>
      <c r="E13" s="5">
        <v>124829688.78999999</v>
      </c>
      <c r="G13" s="5">
        <v>37523500.841743499</v>
      </c>
      <c r="I13" s="5">
        <v>37163156.810000002</v>
      </c>
      <c r="J13" s="19"/>
      <c r="L13" s="5">
        <f t="shared" ref="L13:L67" si="0">G13-I13</f>
        <v>360344.03174349666</v>
      </c>
    </row>
    <row r="14" spans="1:12" x14ac:dyDescent="0.25">
      <c r="A14" s="9"/>
      <c r="E14" s="5"/>
      <c r="G14" s="5"/>
      <c r="I14" s="5"/>
      <c r="J14" s="19"/>
      <c r="L14" s="5"/>
    </row>
    <row r="15" spans="1:12" ht="15.75" thickBot="1" x14ac:dyDescent="0.3">
      <c r="A15" s="9"/>
      <c r="C15" s="69" t="s">
        <v>117</v>
      </c>
      <c r="E15" s="62">
        <f>SUM(E12:E13)</f>
        <v>125645013.85999998</v>
      </c>
      <c r="G15" s="62">
        <f>SUM(G12:G13)</f>
        <v>38338825.911743499</v>
      </c>
      <c r="I15" s="62">
        <f>SUM(I12:I13)</f>
        <v>37978481.880000003</v>
      </c>
      <c r="J15" s="19"/>
      <c r="L15" s="62">
        <f t="shared" si="0"/>
        <v>360344.03174349666</v>
      </c>
    </row>
    <row r="16" spans="1:12" ht="15.75" thickTop="1" x14ac:dyDescent="0.25">
      <c r="J16" s="19"/>
    </row>
    <row r="17" spans="1:12" x14ac:dyDescent="0.25">
      <c r="J17" s="19"/>
    </row>
    <row r="18" spans="1:12" x14ac:dyDescent="0.25">
      <c r="A18" s="9"/>
      <c r="C18" s="2" t="s">
        <v>64</v>
      </c>
      <c r="F18" s="5"/>
      <c r="G18" s="5"/>
      <c r="I18" s="5"/>
      <c r="J18" s="19"/>
      <c r="L18" s="5"/>
    </row>
    <row r="19" spans="1:12" x14ac:dyDescent="0.25">
      <c r="A19" s="9"/>
      <c r="C19" s="2"/>
      <c r="F19" s="5"/>
      <c r="G19" s="5"/>
      <c r="I19" s="5"/>
      <c r="J19" s="19"/>
      <c r="L19" s="5"/>
    </row>
    <row r="20" spans="1:12" x14ac:dyDescent="0.25">
      <c r="A20" s="9">
        <v>374.02</v>
      </c>
      <c r="C20" t="s">
        <v>71</v>
      </c>
      <c r="E20" s="5">
        <v>4268872.66</v>
      </c>
      <c r="F20" s="5"/>
      <c r="G20" s="5">
        <v>1135965.6754117727</v>
      </c>
      <c r="I20" s="5">
        <v>1089359.1100000001</v>
      </c>
      <c r="J20" s="19"/>
      <c r="L20" s="5">
        <f t="shared" si="0"/>
        <v>46606.565411772579</v>
      </c>
    </row>
    <row r="21" spans="1:12" x14ac:dyDescent="0.25">
      <c r="A21" s="9">
        <v>375</v>
      </c>
      <c r="C21" t="s">
        <v>72</v>
      </c>
      <c r="E21" s="5">
        <v>42540041.509999983</v>
      </c>
      <c r="F21" s="5"/>
      <c r="G21" s="5">
        <v>8327025.3461523298</v>
      </c>
      <c r="I21" s="5">
        <v>6653106.4699999997</v>
      </c>
      <c r="J21" s="19"/>
      <c r="L21" s="5">
        <f t="shared" si="0"/>
        <v>1673918.8761523301</v>
      </c>
    </row>
    <row r="22" spans="1:12" x14ac:dyDescent="0.25">
      <c r="A22" s="90">
        <v>376</v>
      </c>
      <c r="C22" t="s">
        <v>73</v>
      </c>
      <c r="E22" s="5">
        <v>839424834.85876846</v>
      </c>
      <c r="G22" s="5">
        <v>219421191.02617225</v>
      </c>
      <c r="I22" s="5">
        <v>199414819.91999999</v>
      </c>
      <c r="J22" s="19"/>
      <c r="L22" s="92">
        <f t="shared" si="0"/>
        <v>20006371.106172264</v>
      </c>
    </row>
    <row r="23" spans="1:12" x14ac:dyDescent="0.25">
      <c r="A23" s="90">
        <v>376.02</v>
      </c>
      <c r="C23" t="s">
        <v>74</v>
      </c>
      <c r="E23" s="5">
        <v>1076321266.0438066</v>
      </c>
      <c r="F23" s="5"/>
      <c r="G23" s="5">
        <v>199350416.49198416</v>
      </c>
      <c r="I23" s="5">
        <v>141398901.19</v>
      </c>
      <c r="J23" s="19"/>
      <c r="L23" s="92">
        <f t="shared" si="0"/>
        <v>57951515.301984161</v>
      </c>
    </row>
    <row r="24" spans="1:12" x14ac:dyDescent="0.25">
      <c r="A24" s="9">
        <v>377</v>
      </c>
      <c r="C24" t="s">
        <v>94</v>
      </c>
      <c r="E24" s="5">
        <v>19187297.899999999</v>
      </c>
      <c r="F24" s="5"/>
      <c r="G24" s="5">
        <v>1872818.6248070037</v>
      </c>
      <c r="I24" s="5">
        <v>1798551.91</v>
      </c>
      <c r="J24" s="19"/>
      <c r="L24" s="5">
        <f t="shared" si="0"/>
        <v>74266.714807003736</v>
      </c>
    </row>
    <row r="25" spans="1:12" x14ac:dyDescent="0.25">
      <c r="A25" s="9">
        <v>378</v>
      </c>
      <c r="C25" t="s">
        <v>75</v>
      </c>
      <c r="E25" s="5">
        <v>22828790.149999987</v>
      </c>
      <c r="F25" s="5"/>
      <c r="G25" s="5">
        <v>6391146.6009152206</v>
      </c>
      <c r="I25" s="5">
        <v>6284374.6100000003</v>
      </c>
      <c r="J25" s="19"/>
      <c r="L25" s="5">
        <f t="shared" si="0"/>
        <v>106771.99091522023</v>
      </c>
    </row>
    <row r="26" spans="1:12" x14ac:dyDescent="0.25">
      <c r="A26" s="90">
        <v>379</v>
      </c>
      <c r="C26" t="s">
        <v>76</v>
      </c>
      <c r="E26" s="5">
        <v>122736793.25999998</v>
      </c>
      <c r="F26" s="5"/>
      <c r="G26" s="5">
        <v>20597693.57577337</v>
      </c>
      <c r="I26" s="5">
        <v>15049158.9</v>
      </c>
      <c r="J26" s="19"/>
      <c r="L26" s="92">
        <f t="shared" si="0"/>
        <v>5548534.6757733691</v>
      </c>
    </row>
    <row r="27" spans="1:12" x14ac:dyDescent="0.25">
      <c r="A27" s="9">
        <v>380</v>
      </c>
      <c r="C27" t="s">
        <v>77</v>
      </c>
      <c r="E27" s="5">
        <v>68085342.289999977</v>
      </c>
      <c r="F27" s="5"/>
      <c r="G27" s="5">
        <v>44097347.061889209</v>
      </c>
      <c r="I27" s="5">
        <v>39910153.579999998</v>
      </c>
      <c r="J27" s="19"/>
      <c r="L27" s="5">
        <f t="shared" si="0"/>
        <v>4187193.4818892106</v>
      </c>
    </row>
    <row r="28" spans="1:12" x14ac:dyDescent="0.25">
      <c r="A28" s="90">
        <v>380.02</v>
      </c>
      <c r="C28" t="s">
        <v>78</v>
      </c>
      <c r="E28" s="5">
        <v>667590895.32999992</v>
      </c>
      <c r="F28" s="5"/>
      <c r="G28" s="5">
        <v>212877942.27598739</v>
      </c>
      <c r="I28" s="5">
        <v>157592037.25999999</v>
      </c>
      <c r="J28" s="19"/>
      <c r="L28" s="92">
        <f t="shared" si="0"/>
        <v>55285905.015987396</v>
      </c>
    </row>
    <row r="29" spans="1:12" x14ac:dyDescent="0.25">
      <c r="A29" s="9">
        <v>381</v>
      </c>
      <c r="C29" t="s">
        <v>79</v>
      </c>
      <c r="E29" s="5">
        <v>113411738.28066561</v>
      </c>
      <c r="F29" s="5"/>
      <c r="G29" s="5">
        <v>44575767.843240783</v>
      </c>
      <c r="I29" s="5">
        <v>40795119.060000002</v>
      </c>
      <c r="J29" s="19"/>
      <c r="L29" s="5">
        <f t="shared" si="0"/>
        <v>3780648.7832407802</v>
      </c>
    </row>
    <row r="30" spans="1:12" x14ac:dyDescent="0.25">
      <c r="A30" s="90">
        <v>382</v>
      </c>
      <c r="C30" t="s">
        <v>80</v>
      </c>
      <c r="E30" s="5">
        <v>119185919.39246112</v>
      </c>
      <c r="F30" s="5"/>
      <c r="G30" s="5">
        <v>36161018.361859567</v>
      </c>
      <c r="I30" s="5">
        <v>16810973.800000001</v>
      </c>
      <c r="J30" s="19"/>
      <c r="L30" s="92">
        <f t="shared" si="0"/>
        <v>19350044.561859567</v>
      </c>
    </row>
    <row r="31" spans="1:12" x14ac:dyDescent="0.25">
      <c r="A31" s="9">
        <v>383</v>
      </c>
      <c r="C31" t="s">
        <v>81</v>
      </c>
      <c r="E31" s="5">
        <v>21662897.199999996</v>
      </c>
      <c r="F31" s="5"/>
      <c r="G31" s="5">
        <v>9132324.756926477</v>
      </c>
      <c r="I31" s="5">
        <v>7148083.0499999998</v>
      </c>
      <c r="J31" s="19"/>
      <c r="L31" s="5">
        <f t="shared" si="0"/>
        <v>1984241.7069264771</v>
      </c>
    </row>
    <row r="32" spans="1:12" x14ac:dyDescent="0.25">
      <c r="A32" s="9">
        <v>384</v>
      </c>
      <c r="C32" t="s">
        <v>82</v>
      </c>
      <c r="E32" s="5">
        <v>38677154.929999985</v>
      </c>
      <c r="F32" s="5"/>
      <c r="G32" s="5">
        <v>15584499.545730432</v>
      </c>
      <c r="I32" s="5">
        <v>10539826.82</v>
      </c>
      <c r="J32" s="19"/>
      <c r="L32" s="5">
        <f t="shared" si="0"/>
        <v>5044672.7257304322</v>
      </c>
    </row>
    <row r="33" spans="1:12" x14ac:dyDescent="0.25">
      <c r="A33" s="9">
        <v>385</v>
      </c>
      <c r="C33" t="s">
        <v>83</v>
      </c>
      <c r="E33" s="5">
        <v>15196826.639999999</v>
      </c>
      <c r="F33" s="5"/>
      <c r="G33" s="5">
        <v>7287259.3511351217</v>
      </c>
      <c r="I33" s="5">
        <v>6042465.0099999998</v>
      </c>
      <c r="J33" s="19"/>
      <c r="L33" s="5">
        <f t="shared" si="0"/>
        <v>1244794.3411351219</v>
      </c>
    </row>
    <row r="34" spans="1:12" x14ac:dyDescent="0.25">
      <c r="A34" s="9">
        <v>387</v>
      </c>
      <c r="C34" t="s">
        <v>84</v>
      </c>
      <c r="E34" s="7">
        <v>13431843.029999996</v>
      </c>
      <c r="G34" s="7">
        <v>5670671.8931667153</v>
      </c>
      <c r="I34" s="7">
        <v>3853759.04</v>
      </c>
      <c r="J34" s="19"/>
      <c r="L34" s="7">
        <f t="shared" si="0"/>
        <v>1816912.8531667152</v>
      </c>
    </row>
    <row r="35" spans="1:12" x14ac:dyDescent="0.25">
      <c r="A35" s="9"/>
      <c r="E35" s="5"/>
      <c r="G35" s="5"/>
      <c r="I35" s="5"/>
      <c r="J35" s="19"/>
      <c r="L35" s="5"/>
    </row>
    <row r="36" spans="1:12" ht="15.75" thickBot="1" x14ac:dyDescent="0.3">
      <c r="A36" s="9"/>
      <c r="C36" s="69" t="s">
        <v>6</v>
      </c>
      <c r="E36" s="62">
        <f>SUM(E20:E34)</f>
        <v>3184550513.4757018</v>
      </c>
      <c r="F36" s="5"/>
      <c r="G36" s="62">
        <f>SUM(G20:G34)</f>
        <v>832483088.43115175</v>
      </c>
      <c r="I36" s="62">
        <f>SUM(I20:I34)</f>
        <v>654380689.7299999</v>
      </c>
      <c r="J36" s="19"/>
      <c r="L36" s="62">
        <f t="shared" si="0"/>
        <v>178102398.70115185</v>
      </c>
    </row>
    <row r="37" spans="1:12" ht="15.75" thickTop="1" x14ac:dyDescent="0.25">
      <c r="A37" s="9"/>
      <c r="E37" s="5"/>
      <c r="F37" s="5"/>
      <c r="G37" s="5"/>
      <c r="I37" s="5"/>
      <c r="J37" s="19"/>
      <c r="L37" s="5"/>
    </row>
    <row r="38" spans="1:12" x14ac:dyDescent="0.25">
      <c r="A38" s="9"/>
      <c r="F38" s="5"/>
      <c r="G38" s="5"/>
      <c r="I38" s="5"/>
      <c r="J38" s="19"/>
      <c r="L38" s="5"/>
    </row>
    <row r="39" spans="1:12" x14ac:dyDescent="0.25">
      <c r="A39" s="9"/>
      <c r="C39" s="2" t="s">
        <v>65</v>
      </c>
      <c r="F39" s="5"/>
      <c r="G39" s="5"/>
      <c r="I39" s="5"/>
      <c r="J39" s="19"/>
      <c r="L39" s="5"/>
    </row>
    <row r="40" spans="1:12" x14ac:dyDescent="0.25">
      <c r="A40" s="9"/>
      <c r="C40" s="2"/>
      <c r="F40" s="5"/>
      <c r="G40" s="5"/>
      <c r="I40" s="5"/>
      <c r="J40" s="19"/>
      <c r="L40" s="5"/>
    </row>
    <row r="41" spans="1:12" x14ac:dyDescent="0.25">
      <c r="A41" s="9">
        <v>390</v>
      </c>
      <c r="C41" t="s">
        <v>72</v>
      </c>
      <c r="E41" s="5">
        <v>663068.9</v>
      </c>
      <c r="G41" s="5">
        <v>45567.602230799923</v>
      </c>
      <c r="I41" s="5">
        <v>56368</v>
      </c>
      <c r="J41" s="19"/>
      <c r="L41" s="5">
        <f t="shared" si="0"/>
        <v>-10800.397769200077</v>
      </c>
    </row>
    <row r="42" spans="1:12" x14ac:dyDescent="0.25">
      <c r="A42" s="9">
        <v>391</v>
      </c>
      <c r="C42" t="s">
        <v>97</v>
      </c>
      <c r="E42" s="5">
        <v>2192449.73</v>
      </c>
      <c r="G42" s="5">
        <v>1250876.8360366272</v>
      </c>
      <c r="I42" s="5">
        <v>1079695.27</v>
      </c>
      <c r="J42" s="19"/>
      <c r="L42" s="5">
        <f t="shared" si="0"/>
        <v>171181.56603662716</v>
      </c>
    </row>
    <row r="43" spans="1:12" x14ac:dyDescent="0.25">
      <c r="A43" s="9">
        <v>391.01</v>
      </c>
      <c r="C43" t="s">
        <v>98</v>
      </c>
      <c r="E43" s="5">
        <v>6423957.1449999902</v>
      </c>
      <c r="G43" s="5">
        <v>3887200.5361898364</v>
      </c>
      <c r="I43" s="5">
        <v>2954096.74</v>
      </c>
      <c r="J43" s="19"/>
      <c r="L43" s="5">
        <f t="shared" si="0"/>
        <v>933103.79618983623</v>
      </c>
    </row>
    <row r="44" spans="1:12" x14ac:dyDescent="0.25">
      <c r="A44" s="9">
        <v>391.02</v>
      </c>
      <c r="C44" t="s">
        <v>99</v>
      </c>
      <c r="E44" s="5">
        <v>1529673.7899999998</v>
      </c>
      <c r="G44" s="5">
        <v>1057059.5213299992</v>
      </c>
      <c r="I44" s="5">
        <v>1017935.45</v>
      </c>
      <c r="J44" s="19"/>
      <c r="L44" s="5">
        <f t="shared" si="0"/>
        <v>39124.071329999249</v>
      </c>
    </row>
    <row r="45" spans="1:12" x14ac:dyDescent="0.25">
      <c r="A45" s="9">
        <v>392.01</v>
      </c>
      <c r="C45" t="s">
        <v>85</v>
      </c>
      <c r="E45" s="5">
        <v>23701574.900950912</v>
      </c>
      <c r="G45" s="5">
        <v>8222729.2678835941</v>
      </c>
      <c r="I45" s="5">
        <v>6130612.9199999999</v>
      </c>
      <c r="J45" s="19"/>
      <c r="L45" s="5">
        <f t="shared" si="0"/>
        <v>2092116.3478835942</v>
      </c>
    </row>
    <row r="46" spans="1:12" x14ac:dyDescent="0.25">
      <c r="A46" s="9">
        <v>392.02</v>
      </c>
      <c r="C46" t="s">
        <v>86</v>
      </c>
      <c r="E46" s="5">
        <v>17803654.689999994</v>
      </c>
      <c r="G46" s="5">
        <v>9635071.750319995</v>
      </c>
      <c r="I46" s="5">
        <v>8088027.2199999997</v>
      </c>
      <c r="J46" s="19"/>
      <c r="L46" s="5">
        <f t="shared" si="0"/>
        <v>1547044.5303199952</v>
      </c>
    </row>
    <row r="47" spans="1:12" x14ac:dyDescent="0.25">
      <c r="A47" s="9">
        <v>392.04</v>
      </c>
      <c r="C47" t="s">
        <v>87</v>
      </c>
      <c r="E47" s="5">
        <v>4681567.3202562388</v>
      </c>
      <c r="G47" s="5">
        <v>932593.93949549214</v>
      </c>
      <c r="I47" s="5">
        <v>907795.32</v>
      </c>
      <c r="J47" s="19"/>
      <c r="L47" s="5">
        <f t="shared" si="0"/>
        <v>24798.619495492196</v>
      </c>
    </row>
    <row r="48" spans="1:12" x14ac:dyDescent="0.25">
      <c r="A48" s="9">
        <v>392.05</v>
      </c>
      <c r="C48" t="s">
        <v>88</v>
      </c>
      <c r="E48" s="5">
        <v>2564139.2299999995</v>
      </c>
      <c r="G48" s="5">
        <v>1395539.2506799987</v>
      </c>
      <c r="I48" s="5">
        <v>1110402.98</v>
      </c>
      <c r="J48" s="19"/>
      <c r="L48" s="5">
        <f t="shared" si="0"/>
        <v>285136.27067999868</v>
      </c>
    </row>
    <row r="49" spans="1:12" x14ac:dyDescent="0.25">
      <c r="A49" s="9">
        <v>393</v>
      </c>
      <c r="C49" t="s">
        <v>100</v>
      </c>
      <c r="E49" s="5">
        <v>1283.3900000000001</v>
      </c>
      <c r="G49" s="5">
        <v>647.04815000006727</v>
      </c>
      <c r="I49" s="5">
        <v>668.43</v>
      </c>
      <c r="J49" s="19"/>
      <c r="L49" s="5">
        <f t="shared" si="0"/>
        <v>-21.381849999932683</v>
      </c>
    </row>
    <row r="50" spans="1:12" x14ac:dyDescent="0.25">
      <c r="A50" s="9">
        <v>394</v>
      </c>
      <c r="C50" t="s">
        <v>101</v>
      </c>
      <c r="E50" s="5">
        <v>9345098.3999999985</v>
      </c>
      <c r="G50" s="5">
        <v>4783405.2230809862</v>
      </c>
      <c r="I50" s="5">
        <v>4162505.15</v>
      </c>
      <c r="J50" s="19"/>
      <c r="L50" s="5">
        <f t="shared" si="0"/>
        <v>620900.07308098627</v>
      </c>
    </row>
    <row r="51" spans="1:12" x14ac:dyDescent="0.25">
      <c r="A51" s="9">
        <v>394.01</v>
      </c>
      <c r="C51" t="s">
        <v>116</v>
      </c>
      <c r="E51" s="5">
        <v>3241792.7899999996</v>
      </c>
      <c r="G51" s="5">
        <v>958073.39337000111</v>
      </c>
      <c r="I51" s="5">
        <v>982914.32</v>
      </c>
      <c r="J51" s="19"/>
      <c r="L51" s="5">
        <f t="shared" si="0"/>
        <v>-24840.926629998838</v>
      </c>
    </row>
    <row r="52" spans="1:12" x14ac:dyDescent="0.25">
      <c r="A52" s="9">
        <v>396</v>
      </c>
      <c r="C52" t="s">
        <v>89</v>
      </c>
      <c r="E52" s="5">
        <v>4522728.60539502</v>
      </c>
      <c r="G52" s="5">
        <v>2148335.1997778886</v>
      </c>
      <c r="I52" s="5">
        <v>1352626.72</v>
      </c>
      <c r="J52" s="19"/>
      <c r="L52" s="5">
        <f t="shared" si="0"/>
        <v>795708.47977788863</v>
      </c>
    </row>
    <row r="53" spans="1:12" x14ac:dyDescent="0.25">
      <c r="A53" s="9">
        <v>397</v>
      </c>
      <c r="C53" t="s">
        <v>102</v>
      </c>
      <c r="E53" s="5">
        <v>3026304.3707999997</v>
      </c>
      <c r="G53" s="5">
        <v>3012751.6863328698</v>
      </c>
      <c r="I53" s="5">
        <v>2630400.4300000002</v>
      </c>
      <c r="J53" s="19"/>
      <c r="L53" s="5">
        <f t="shared" si="0"/>
        <v>382351.25633286964</v>
      </c>
    </row>
    <row r="54" spans="1:12" x14ac:dyDescent="0.25">
      <c r="A54" s="9">
        <v>398</v>
      </c>
      <c r="C54" t="s">
        <v>103</v>
      </c>
      <c r="E54" s="7">
        <v>923442.00410236092</v>
      </c>
      <c r="G54" s="7">
        <v>236137.54089293242</v>
      </c>
      <c r="I54" s="7">
        <v>161215.01999999999</v>
      </c>
      <c r="J54" s="19"/>
      <c r="L54" s="7">
        <f t="shared" si="0"/>
        <v>74922.520892932429</v>
      </c>
    </row>
    <row r="55" spans="1:12" x14ac:dyDescent="0.25">
      <c r="A55" s="9"/>
      <c r="E55" s="5"/>
      <c r="G55" s="5"/>
      <c r="I55" s="5"/>
      <c r="J55" s="19"/>
      <c r="L55" s="5"/>
    </row>
    <row r="56" spans="1:12" ht="15.75" thickBot="1" x14ac:dyDescent="0.3">
      <c r="A56" s="9"/>
      <c r="C56" s="69" t="s">
        <v>7</v>
      </c>
      <c r="E56" s="62">
        <f>SUM(E41:E54)</f>
        <v>80620735.266504541</v>
      </c>
      <c r="G56" s="62">
        <f>SUM(G41:G54)</f>
        <v>37565988.795771018</v>
      </c>
      <c r="I56" s="62">
        <f>SUM(I41:I54)</f>
        <v>30635263.969999995</v>
      </c>
      <c r="J56" s="19"/>
      <c r="L56" s="62">
        <f t="shared" si="0"/>
        <v>6930724.8257710226</v>
      </c>
    </row>
    <row r="57" spans="1:12" ht="15.75" thickTop="1" x14ac:dyDescent="0.25">
      <c r="A57" s="9"/>
      <c r="E57" s="5"/>
      <c r="G57" s="5"/>
      <c r="I57" s="5"/>
      <c r="J57" s="19"/>
      <c r="L57" s="5"/>
    </row>
    <row r="58" spans="1:12" x14ac:dyDescent="0.25">
      <c r="A58" s="9"/>
      <c r="E58" s="5"/>
      <c r="G58" s="5"/>
      <c r="I58" s="5"/>
      <c r="J58" s="19"/>
      <c r="L58" s="5"/>
    </row>
    <row r="59" spans="1:12" x14ac:dyDescent="0.25">
      <c r="A59" s="9"/>
      <c r="C59" s="2" t="s">
        <v>111</v>
      </c>
      <c r="E59" s="5"/>
      <c r="G59" s="5"/>
      <c r="I59" s="5"/>
      <c r="J59" s="19"/>
      <c r="L59" s="5"/>
    </row>
    <row r="60" spans="1:12" x14ac:dyDescent="0.25">
      <c r="A60" s="9"/>
      <c r="E60" s="5"/>
      <c r="G60" s="5"/>
      <c r="I60" s="5"/>
      <c r="J60" s="19"/>
      <c r="L60" s="5"/>
    </row>
    <row r="61" spans="1:12" x14ac:dyDescent="0.25">
      <c r="A61" s="9">
        <v>336</v>
      </c>
      <c r="C61" t="s">
        <v>114</v>
      </c>
      <c r="E61" s="5">
        <v>16109646.340000002</v>
      </c>
      <c r="G61" s="5">
        <v>1079308.7666374999</v>
      </c>
      <c r="I61" s="5">
        <v>761619.95</v>
      </c>
      <c r="J61" s="19"/>
      <c r="L61" s="5">
        <f t="shared" si="0"/>
        <v>317688.81663749996</v>
      </c>
    </row>
    <row r="62" spans="1:12" x14ac:dyDescent="0.25">
      <c r="A62" s="9">
        <v>336.01</v>
      </c>
      <c r="C62" t="s">
        <v>104</v>
      </c>
      <c r="E62" s="5"/>
      <c r="G62" s="5"/>
      <c r="I62" s="5"/>
      <c r="J62" s="19"/>
      <c r="L62" s="5"/>
    </row>
    <row r="63" spans="1:12" x14ac:dyDescent="0.25">
      <c r="A63" s="9">
        <v>364</v>
      </c>
      <c r="C63" t="s">
        <v>115</v>
      </c>
      <c r="E63" s="5">
        <v>1503355.97</v>
      </c>
      <c r="G63" s="5">
        <v>79584.682884999987</v>
      </c>
      <c r="I63" s="5">
        <v>70509.440000000002</v>
      </c>
      <c r="J63" s="19"/>
      <c r="L63" s="5">
        <f t="shared" si="0"/>
        <v>9075.2428849999851</v>
      </c>
    </row>
    <row r="64" spans="1:12" x14ac:dyDescent="0.25">
      <c r="A64" s="9"/>
      <c r="E64" s="5"/>
      <c r="G64" s="5"/>
      <c r="I64" s="5"/>
      <c r="J64" s="19"/>
      <c r="L64" s="5"/>
    </row>
    <row r="65" spans="1:12" ht="15.75" thickBot="1" x14ac:dyDescent="0.3">
      <c r="A65" s="9"/>
      <c r="C65" s="69" t="s">
        <v>112</v>
      </c>
      <c r="E65" s="62">
        <f>SUM(E61:E63)</f>
        <v>17613002.310000002</v>
      </c>
      <c r="G65" s="62">
        <f>SUM(G61:G63)</f>
        <v>1158893.4495224999</v>
      </c>
      <c r="I65" s="62"/>
      <c r="J65" s="19"/>
      <c r="L65" s="62">
        <f t="shared" si="0"/>
        <v>1158893.4495224999</v>
      </c>
    </row>
    <row r="66" spans="1:12" ht="15.75" thickTop="1" x14ac:dyDescent="0.25">
      <c r="A66" s="9"/>
      <c r="G66" s="5"/>
      <c r="I66" s="5"/>
      <c r="J66" s="19"/>
      <c r="L66" s="5"/>
    </row>
    <row r="67" spans="1:12" ht="15.75" thickBot="1" x14ac:dyDescent="0.3">
      <c r="A67" s="9"/>
      <c r="C67" s="58" t="s">
        <v>67</v>
      </c>
      <c r="E67" s="15">
        <f>E15+E36+E56+E65</f>
        <v>3408429264.9122066</v>
      </c>
      <c r="G67" s="15">
        <f>G15+G36+G56+G65</f>
        <v>909546796.58818877</v>
      </c>
      <c r="I67" s="15">
        <f>I15+I36+I56+I65</f>
        <v>722994435.57999992</v>
      </c>
      <c r="J67" s="19"/>
      <c r="L67" s="82">
        <f t="shared" si="0"/>
        <v>186552361.00818884</v>
      </c>
    </row>
    <row r="68" spans="1:12" ht="15.75" thickTop="1" x14ac:dyDescent="0.25">
      <c r="A68" s="9"/>
      <c r="C68" s="2"/>
      <c r="E68" s="80"/>
      <c r="G68" s="80"/>
      <c r="I68" s="80"/>
      <c r="L68" s="80"/>
    </row>
    <row r="69" spans="1:12" x14ac:dyDescent="0.25">
      <c r="A69" s="9"/>
      <c r="C69" s="81" t="s">
        <v>127</v>
      </c>
      <c r="E69" s="80"/>
      <c r="G69" s="80"/>
      <c r="I69" s="80"/>
      <c r="L69" s="83">
        <f>L67/I67</f>
        <v>0.25802738143971049</v>
      </c>
    </row>
    <row r="70" spans="1:12" x14ac:dyDescent="0.25">
      <c r="A70" s="24"/>
      <c r="B70" s="14"/>
      <c r="C70" s="14"/>
      <c r="D70" s="14"/>
      <c r="E70" s="7"/>
      <c r="F70" s="7"/>
      <c r="G70" s="7"/>
      <c r="H70" s="14"/>
      <c r="I70" s="14"/>
      <c r="J70" s="14"/>
      <c r="K70" s="14"/>
      <c r="L70" s="14"/>
    </row>
    <row r="71" spans="1:12" x14ac:dyDescent="0.25">
      <c r="E71" s="5"/>
      <c r="F71" s="5"/>
      <c r="G71" s="5"/>
    </row>
    <row r="72" spans="1:12" x14ac:dyDescent="0.25">
      <c r="E72" s="5"/>
      <c r="F72" s="5"/>
      <c r="G72" s="5"/>
    </row>
    <row r="73" spans="1:12" x14ac:dyDescent="0.25">
      <c r="A73" s="101" t="s">
        <v>165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1:12" x14ac:dyDescent="0.25">
      <c r="A74" s="102" t="s">
        <v>167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1:12" x14ac:dyDescent="0.25">
      <c r="A75" s="101" t="s">
        <v>161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</sheetData>
  <mergeCells count="3">
    <mergeCell ref="A73:L73"/>
    <mergeCell ref="A74:L74"/>
    <mergeCell ref="A75:L75"/>
  </mergeCells>
  <printOptions horizontalCentered="1"/>
  <pageMargins left="0.5" right="0.5" top="1" bottom="0.5" header="0.3" footer="0.3"/>
  <pageSetup scale="75" fitToHeight="2" orientation="portrait" r:id="rId1"/>
  <headerFooter scaleWithDoc="0">
    <oddHeader>&amp;C&amp;"-,Bold"&amp;14Reserve Surplus Calculation - 2024 Study
(Adjusted Parameters)&amp;RDocket No. 20230023-GU
2024 Reserve (Adjusted)
Exhibit DJG-22,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1AA8-78B0-4310-9F5B-67CE8C507DA8}">
  <sheetPr>
    <tabColor theme="9" tint="0.59999389629810485"/>
    <pageSetUpPr fitToPage="1"/>
  </sheetPr>
  <dimension ref="A1:L75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13.7109375" bestFit="1" customWidth="1"/>
    <col min="8" max="8" width="2.7109375" customWidth="1"/>
    <col min="9" max="9" width="13.7109375" bestFit="1" customWidth="1"/>
    <col min="10" max="11" width="2.7109375" customWidth="1"/>
    <col min="12" max="12" width="13.7109375" bestFit="1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idden="1" x14ac:dyDescent="0.25"/>
    <row r="4" spans="1:12" x14ac:dyDescent="0.25">
      <c r="E4" s="10" t="s">
        <v>19</v>
      </c>
      <c r="F4" s="10"/>
      <c r="G4" s="10" t="s">
        <v>20</v>
      </c>
      <c r="I4" s="10" t="s">
        <v>21</v>
      </c>
      <c r="L4" s="10" t="s">
        <v>22</v>
      </c>
    </row>
    <row r="6" spans="1:12" x14ac:dyDescent="0.25">
      <c r="A6" s="3" t="s">
        <v>0</v>
      </c>
      <c r="B6" s="3"/>
      <c r="C6" s="2"/>
      <c r="D6" s="2"/>
      <c r="E6" s="3" t="s">
        <v>42</v>
      </c>
      <c r="F6" s="3"/>
      <c r="G6" s="3" t="s">
        <v>11</v>
      </c>
      <c r="I6" s="3" t="s">
        <v>125</v>
      </c>
      <c r="L6" s="3" t="s">
        <v>9</v>
      </c>
    </row>
    <row r="7" spans="1:12" x14ac:dyDescent="0.25">
      <c r="A7" s="6" t="s">
        <v>1</v>
      </c>
      <c r="B7" s="3"/>
      <c r="C7" s="6" t="s">
        <v>2</v>
      </c>
      <c r="D7" s="3"/>
      <c r="E7" s="74">
        <v>45657</v>
      </c>
      <c r="F7" s="3"/>
      <c r="G7" s="6" t="s">
        <v>9</v>
      </c>
      <c r="I7" s="6" t="s">
        <v>9</v>
      </c>
      <c r="L7" s="6" t="s">
        <v>126</v>
      </c>
    </row>
    <row r="10" spans="1:12" x14ac:dyDescent="0.25">
      <c r="A10" s="9"/>
      <c r="C10" s="2" t="s">
        <v>113</v>
      </c>
      <c r="E10" s="5"/>
      <c r="G10" s="5"/>
      <c r="I10" s="5"/>
      <c r="J10" s="19"/>
      <c r="L10" s="5"/>
    </row>
    <row r="11" spans="1:12" x14ac:dyDescent="0.25">
      <c r="A11" s="9"/>
      <c r="E11" s="5"/>
      <c r="G11" s="5"/>
      <c r="I11" s="5"/>
      <c r="J11" s="19"/>
      <c r="L11" s="5"/>
    </row>
    <row r="12" spans="1:12" x14ac:dyDescent="0.25">
      <c r="A12" s="9">
        <v>303</v>
      </c>
      <c r="C12" t="s">
        <v>95</v>
      </c>
      <c r="E12" s="5">
        <v>815325.07000000007</v>
      </c>
      <c r="G12" s="5">
        <v>815325.0699999989</v>
      </c>
      <c r="I12" s="5">
        <v>815325.07</v>
      </c>
      <c r="J12" s="19"/>
      <c r="L12" s="5">
        <f>G12-I12</f>
        <v>-1.0477378964424133E-9</v>
      </c>
    </row>
    <row r="13" spans="1:12" x14ac:dyDescent="0.25">
      <c r="A13" s="9">
        <v>303.01</v>
      </c>
      <c r="C13" t="s">
        <v>96</v>
      </c>
      <c r="E13" s="5">
        <v>124829688.78999999</v>
      </c>
      <c r="G13" s="5">
        <v>37523500.841743499</v>
      </c>
      <c r="I13" s="5">
        <v>37163156.810000002</v>
      </c>
      <c r="J13" s="19"/>
      <c r="L13" s="5">
        <f t="shared" ref="L13:L67" si="0">G13-I13</f>
        <v>360344.03174349666</v>
      </c>
    </row>
    <row r="14" spans="1:12" x14ac:dyDescent="0.25">
      <c r="A14" s="9"/>
      <c r="E14" s="5"/>
      <c r="G14" s="5"/>
      <c r="I14" s="5"/>
      <c r="J14" s="19"/>
      <c r="L14" s="5"/>
    </row>
    <row r="15" spans="1:12" ht="15.75" thickBot="1" x14ac:dyDescent="0.3">
      <c r="A15" s="9"/>
      <c r="C15" s="69" t="s">
        <v>117</v>
      </c>
      <c r="E15" s="62">
        <f>SUM(E12:E13)</f>
        <v>125645013.85999998</v>
      </c>
      <c r="G15" s="62">
        <f>SUM(G12:G13)</f>
        <v>38338825.911743499</v>
      </c>
      <c r="I15" s="62">
        <f>SUM(I12:I13)</f>
        <v>37978481.880000003</v>
      </c>
      <c r="J15" s="19"/>
      <c r="L15" s="62">
        <f t="shared" si="0"/>
        <v>360344.03174349666</v>
      </c>
    </row>
    <row r="16" spans="1:12" ht="15.75" thickTop="1" x14ac:dyDescent="0.25">
      <c r="J16" s="19"/>
    </row>
    <row r="17" spans="1:12" x14ac:dyDescent="0.25">
      <c r="J17" s="19"/>
    </row>
    <row r="18" spans="1:12" x14ac:dyDescent="0.25">
      <c r="A18" s="9"/>
      <c r="C18" s="2" t="s">
        <v>64</v>
      </c>
      <c r="F18" s="5"/>
      <c r="G18" s="5"/>
      <c r="I18" s="5"/>
      <c r="J18" s="19"/>
      <c r="L18" s="5"/>
    </row>
    <row r="19" spans="1:12" x14ac:dyDescent="0.25">
      <c r="A19" s="9"/>
      <c r="C19" s="2"/>
      <c r="F19" s="5"/>
      <c r="G19" s="5"/>
      <c r="I19" s="5"/>
      <c r="J19" s="19"/>
      <c r="L19" s="5"/>
    </row>
    <row r="20" spans="1:12" x14ac:dyDescent="0.25">
      <c r="A20" s="9">
        <v>374.02</v>
      </c>
      <c r="C20" t="s">
        <v>71</v>
      </c>
      <c r="E20" s="5">
        <v>4268872.66</v>
      </c>
      <c r="F20" s="5"/>
      <c r="G20" s="5">
        <v>1135965.6754117727</v>
      </c>
      <c r="I20" s="5">
        <v>1089359.1100000001</v>
      </c>
      <c r="J20" s="19"/>
      <c r="L20" s="5">
        <f t="shared" si="0"/>
        <v>46606.565411772579</v>
      </c>
    </row>
    <row r="21" spans="1:12" x14ac:dyDescent="0.25">
      <c r="A21" s="9">
        <v>375</v>
      </c>
      <c r="C21" t="s">
        <v>72</v>
      </c>
      <c r="E21" s="5">
        <v>42540041.509999983</v>
      </c>
      <c r="F21" s="5"/>
      <c r="G21" s="5">
        <v>8327025.3461523298</v>
      </c>
      <c r="I21" s="5">
        <v>6653106.4699999997</v>
      </c>
      <c r="J21" s="19"/>
      <c r="L21" s="5">
        <f t="shared" si="0"/>
        <v>1673918.8761523301</v>
      </c>
    </row>
    <row r="22" spans="1:12" x14ac:dyDescent="0.25">
      <c r="A22" s="9">
        <v>376</v>
      </c>
      <c r="C22" t="s">
        <v>73</v>
      </c>
      <c r="E22" s="5">
        <v>839424834.85876846</v>
      </c>
      <c r="G22" s="5">
        <v>219421191.02617225</v>
      </c>
      <c r="I22" s="5">
        <v>213457094.34999999</v>
      </c>
      <c r="J22" s="19"/>
      <c r="L22" s="5">
        <f t="shared" si="0"/>
        <v>5964096.6761722565</v>
      </c>
    </row>
    <row r="23" spans="1:12" x14ac:dyDescent="0.25">
      <c r="A23" s="9">
        <v>376.02</v>
      </c>
      <c r="C23" t="s">
        <v>74</v>
      </c>
      <c r="E23" s="5">
        <v>1076321266.0438066</v>
      </c>
      <c r="F23" s="5"/>
      <c r="G23" s="5">
        <v>199350416.49198416</v>
      </c>
      <c r="I23" s="5">
        <v>154026780.41999999</v>
      </c>
      <c r="J23" s="19"/>
      <c r="L23" s="5">
        <f t="shared" si="0"/>
        <v>45323636.071984172</v>
      </c>
    </row>
    <row r="24" spans="1:12" x14ac:dyDescent="0.25">
      <c r="A24" s="9">
        <v>377</v>
      </c>
      <c r="C24" t="s">
        <v>94</v>
      </c>
      <c r="E24" s="5">
        <v>19187297.899999999</v>
      </c>
      <c r="F24" s="5"/>
      <c r="G24" s="5">
        <v>1872818.6248070037</v>
      </c>
      <c r="I24" s="5">
        <v>1798551.91</v>
      </c>
      <c r="J24" s="19"/>
      <c r="L24" s="5">
        <f t="shared" si="0"/>
        <v>74266.714807003736</v>
      </c>
    </row>
    <row r="25" spans="1:12" x14ac:dyDescent="0.25">
      <c r="A25" s="9">
        <v>378</v>
      </c>
      <c r="C25" t="s">
        <v>75</v>
      </c>
      <c r="E25" s="5">
        <v>22828790.149999987</v>
      </c>
      <c r="F25" s="5"/>
      <c r="G25" s="5">
        <v>6391146.6009152206</v>
      </c>
      <c r="I25" s="5">
        <v>6284374.6100000003</v>
      </c>
      <c r="J25" s="19"/>
      <c r="L25" s="5">
        <f t="shared" si="0"/>
        <v>106771.99091522023</v>
      </c>
    </row>
    <row r="26" spans="1:12" x14ac:dyDescent="0.25">
      <c r="A26" s="9">
        <v>379</v>
      </c>
      <c r="C26" t="s">
        <v>76</v>
      </c>
      <c r="E26" s="5">
        <v>122736793.25999998</v>
      </c>
      <c r="F26" s="5"/>
      <c r="G26" s="5">
        <v>20597693.57577337</v>
      </c>
      <c r="I26" s="5">
        <v>17265535.690000001</v>
      </c>
      <c r="J26" s="19"/>
      <c r="L26" s="5">
        <f t="shared" si="0"/>
        <v>3332157.8857733682</v>
      </c>
    </row>
    <row r="27" spans="1:12" x14ac:dyDescent="0.25">
      <c r="A27" s="9">
        <v>380</v>
      </c>
      <c r="C27" t="s">
        <v>77</v>
      </c>
      <c r="E27" s="5">
        <v>68085342.289999977</v>
      </c>
      <c r="F27" s="5"/>
      <c r="G27" s="5">
        <v>44097347.061889209</v>
      </c>
      <c r="I27" s="5">
        <v>39910153.579999998</v>
      </c>
      <c r="J27" s="19"/>
      <c r="L27" s="5">
        <f t="shared" si="0"/>
        <v>4187193.4818892106</v>
      </c>
    </row>
    <row r="28" spans="1:12" x14ac:dyDescent="0.25">
      <c r="A28" s="9">
        <v>380.02</v>
      </c>
      <c r="C28" t="s">
        <v>78</v>
      </c>
      <c r="E28" s="5">
        <v>667590895.32999992</v>
      </c>
      <c r="F28" s="5"/>
      <c r="G28" s="5">
        <v>212877942.27598739</v>
      </c>
      <c r="I28" s="5">
        <v>185720210.03999999</v>
      </c>
      <c r="J28" s="19"/>
      <c r="L28" s="5">
        <f t="shared" si="0"/>
        <v>27157732.235987395</v>
      </c>
    </row>
    <row r="29" spans="1:12" x14ac:dyDescent="0.25">
      <c r="A29" s="9">
        <v>381</v>
      </c>
      <c r="C29" t="s">
        <v>79</v>
      </c>
      <c r="E29" s="5">
        <v>113411738.28066561</v>
      </c>
      <c r="F29" s="5"/>
      <c r="G29" s="5">
        <v>44575767.843240783</v>
      </c>
      <c r="I29" s="5">
        <v>40795119.060000002</v>
      </c>
      <c r="J29" s="19"/>
      <c r="L29" s="5">
        <f t="shared" si="0"/>
        <v>3780648.7832407802</v>
      </c>
    </row>
    <row r="30" spans="1:12" x14ac:dyDescent="0.25">
      <c r="A30" s="9">
        <v>382</v>
      </c>
      <c r="C30" t="s">
        <v>80</v>
      </c>
      <c r="E30" s="5">
        <v>119185919.39246112</v>
      </c>
      <c r="F30" s="5"/>
      <c r="G30" s="5">
        <v>36161018.361859567</v>
      </c>
      <c r="I30" s="5">
        <v>26090961.289999999</v>
      </c>
      <c r="J30" s="19"/>
      <c r="L30" s="5">
        <f t="shared" si="0"/>
        <v>10070057.071859568</v>
      </c>
    </row>
    <row r="31" spans="1:12" x14ac:dyDescent="0.25">
      <c r="A31" s="9">
        <v>383</v>
      </c>
      <c r="C31" t="s">
        <v>81</v>
      </c>
      <c r="E31" s="5">
        <v>21662897.199999996</v>
      </c>
      <c r="F31" s="5"/>
      <c r="G31" s="5">
        <v>9132324.756926477</v>
      </c>
      <c r="I31" s="5">
        <v>7148083.0499999998</v>
      </c>
      <c r="J31" s="19"/>
      <c r="L31" s="5">
        <f t="shared" si="0"/>
        <v>1984241.7069264771</v>
      </c>
    </row>
    <row r="32" spans="1:12" x14ac:dyDescent="0.25">
      <c r="A32" s="9">
        <v>384</v>
      </c>
      <c r="C32" t="s">
        <v>82</v>
      </c>
      <c r="E32" s="5">
        <v>38677154.929999985</v>
      </c>
      <c r="F32" s="5"/>
      <c r="G32" s="5">
        <v>15584499.545730432</v>
      </c>
      <c r="I32" s="5">
        <v>10539826.82</v>
      </c>
      <c r="J32" s="19"/>
      <c r="L32" s="5">
        <f t="shared" si="0"/>
        <v>5044672.7257304322</v>
      </c>
    </row>
    <row r="33" spans="1:12" x14ac:dyDescent="0.25">
      <c r="A33" s="9">
        <v>385</v>
      </c>
      <c r="C33" t="s">
        <v>83</v>
      </c>
      <c r="E33" s="5">
        <v>15196826.639999999</v>
      </c>
      <c r="F33" s="5"/>
      <c r="G33" s="5">
        <v>7287259.3511351217</v>
      </c>
      <c r="I33" s="5">
        <v>6042465.0099999998</v>
      </c>
      <c r="J33" s="19"/>
      <c r="L33" s="5">
        <f t="shared" si="0"/>
        <v>1244794.3411351219</v>
      </c>
    </row>
    <row r="34" spans="1:12" x14ac:dyDescent="0.25">
      <c r="A34" s="9">
        <v>387</v>
      </c>
      <c r="C34" t="s">
        <v>84</v>
      </c>
      <c r="E34" s="7">
        <v>13431843.029999996</v>
      </c>
      <c r="G34" s="7">
        <v>5670671.8931667153</v>
      </c>
      <c r="I34" s="7">
        <v>3853759.04</v>
      </c>
      <c r="J34" s="19"/>
      <c r="L34" s="7">
        <f t="shared" si="0"/>
        <v>1816912.8531667152</v>
      </c>
    </row>
    <row r="35" spans="1:12" x14ac:dyDescent="0.25">
      <c r="A35" s="9"/>
      <c r="E35" s="5"/>
      <c r="G35" s="5"/>
      <c r="I35" s="5"/>
      <c r="J35" s="19"/>
      <c r="L35" s="5"/>
    </row>
    <row r="36" spans="1:12" ht="15.75" thickBot="1" x14ac:dyDescent="0.3">
      <c r="A36" s="9"/>
      <c r="C36" s="69" t="s">
        <v>6</v>
      </c>
      <c r="E36" s="62">
        <f>SUM(E20:E34)</f>
        <v>3184550513.4757018</v>
      </c>
      <c r="F36" s="5"/>
      <c r="G36" s="62">
        <f>SUM(G20:G34)</f>
        <v>832483088.43115175</v>
      </c>
      <c r="I36" s="62">
        <f>SUM(I20:I34)</f>
        <v>720675380.44999993</v>
      </c>
      <c r="J36" s="19"/>
      <c r="L36" s="62">
        <f t="shared" si="0"/>
        <v>111807707.98115182</v>
      </c>
    </row>
    <row r="37" spans="1:12" ht="15.75" thickTop="1" x14ac:dyDescent="0.25">
      <c r="A37" s="9"/>
      <c r="E37" s="5"/>
      <c r="F37" s="5"/>
      <c r="G37" s="5"/>
      <c r="I37" s="5"/>
      <c r="J37" s="19"/>
      <c r="L37" s="5"/>
    </row>
    <row r="38" spans="1:12" x14ac:dyDescent="0.25">
      <c r="A38" s="9"/>
      <c r="F38" s="5"/>
      <c r="G38" s="5"/>
      <c r="I38" s="5"/>
      <c r="J38" s="19"/>
      <c r="L38" s="5"/>
    </row>
    <row r="39" spans="1:12" x14ac:dyDescent="0.25">
      <c r="A39" s="9"/>
      <c r="C39" s="2" t="s">
        <v>65</v>
      </c>
      <c r="F39" s="5"/>
      <c r="G39" s="5"/>
      <c r="I39" s="5"/>
      <c r="J39" s="19"/>
      <c r="L39" s="5"/>
    </row>
    <row r="40" spans="1:12" x14ac:dyDescent="0.25">
      <c r="A40" s="9"/>
      <c r="C40" s="2"/>
      <c r="F40" s="5"/>
      <c r="G40" s="5"/>
      <c r="I40" s="5"/>
      <c r="J40" s="19"/>
      <c r="L40" s="5"/>
    </row>
    <row r="41" spans="1:12" x14ac:dyDescent="0.25">
      <c r="A41" s="9">
        <v>390</v>
      </c>
      <c r="C41" t="s">
        <v>72</v>
      </c>
      <c r="E41" s="5">
        <v>663068.9</v>
      </c>
      <c r="G41" s="5">
        <v>45567.602230799923</v>
      </c>
      <c r="I41" s="5">
        <v>56368</v>
      </c>
      <c r="J41" s="19"/>
      <c r="L41" s="5">
        <f t="shared" si="0"/>
        <v>-10800.397769200077</v>
      </c>
    </row>
    <row r="42" spans="1:12" x14ac:dyDescent="0.25">
      <c r="A42" s="9">
        <v>391</v>
      </c>
      <c r="C42" t="s">
        <v>97</v>
      </c>
      <c r="E42" s="5">
        <v>2192449.73</v>
      </c>
      <c r="G42" s="5">
        <v>1250876.8360366272</v>
      </c>
      <c r="I42" s="5">
        <v>1079695.27</v>
      </c>
      <c r="J42" s="19"/>
      <c r="L42" s="5">
        <f t="shared" si="0"/>
        <v>171181.56603662716</v>
      </c>
    </row>
    <row r="43" spans="1:12" x14ac:dyDescent="0.25">
      <c r="A43" s="9">
        <v>391.01</v>
      </c>
      <c r="C43" t="s">
        <v>98</v>
      </c>
      <c r="E43" s="5">
        <v>6423957.1449999902</v>
      </c>
      <c r="G43" s="5">
        <v>3887200.5361898364</v>
      </c>
      <c r="I43" s="5">
        <v>2954096.74</v>
      </c>
      <c r="J43" s="19"/>
      <c r="L43" s="5">
        <f t="shared" si="0"/>
        <v>933103.79618983623</v>
      </c>
    </row>
    <row r="44" spans="1:12" x14ac:dyDescent="0.25">
      <c r="A44" s="9">
        <v>391.02</v>
      </c>
      <c r="C44" t="s">
        <v>99</v>
      </c>
      <c r="E44" s="5">
        <v>1529673.7899999998</v>
      </c>
      <c r="G44" s="5">
        <v>1057059.5213299992</v>
      </c>
      <c r="I44" s="5">
        <v>1017935.45</v>
      </c>
      <c r="J44" s="19"/>
      <c r="L44" s="5">
        <f t="shared" si="0"/>
        <v>39124.071329999249</v>
      </c>
    </row>
    <row r="45" spans="1:12" x14ac:dyDescent="0.25">
      <c r="A45" s="9">
        <v>392.01</v>
      </c>
      <c r="C45" t="s">
        <v>85</v>
      </c>
      <c r="E45" s="5">
        <v>23701574.900950912</v>
      </c>
      <c r="G45" s="5">
        <v>8222729.2678835941</v>
      </c>
      <c r="I45" s="5">
        <v>6130612.9199999999</v>
      </c>
      <c r="J45" s="19"/>
      <c r="L45" s="5">
        <f t="shared" si="0"/>
        <v>2092116.3478835942</v>
      </c>
    </row>
    <row r="46" spans="1:12" x14ac:dyDescent="0.25">
      <c r="A46" s="9">
        <v>392.02</v>
      </c>
      <c r="C46" t="s">
        <v>86</v>
      </c>
      <c r="E46" s="5">
        <v>17803654.689999994</v>
      </c>
      <c r="G46" s="5">
        <v>9635071.750319995</v>
      </c>
      <c r="I46" s="5">
        <v>8088027.2199999997</v>
      </c>
      <c r="J46" s="19"/>
      <c r="L46" s="5">
        <f t="shared" si="0"/>
        <v>1547044.5303199952</v>
      </c>
    </row>
    <row r="47" spans="1:12" x14ac:dyDescent="0.25">
      <c r="A47" s="9">
        <v>392.04</v>
      </c>
      <c r="C47" t="s">
        <v>87</v>
      </c>
      <c r="E47" s="5">
        <v>4681567.3202562388</v>
      </c>
      <c r="G47" s="5">
        <v>932593.93949549214</v>
      </c>
      <c r="I47" s="5">
        <v>907795.32</v>
      </c>
      <c r="J47" s="19"/>
      <c r="L47" s="5">
        <f t="shared" si="0"/>
        <v>24798.619495492196</v>
      </c>
    </row>
    <row r="48" spans="1:12" x14ac:dyDescent="0.25">
      <c r="A48" s="9">
        <v>392.05</v>
      </c>
      <c r="C48" t="s">
        <v>88</v>
      </c>
      <c r="E48" s="5">
        <v>2564139.2299999995</v>
      </c>
      <c r="G48" s="5">
        <v>1395539.2506799987</v>
      </c>
      <c r="I48" s="5">
        <v>1110402.98</v>
      </c>
      <c r="J48" s="19"/>
      <c r="L48" s="5">
        <f t="shared" si="0"/>
        <v>285136.27067999868</v>
      </c>
    </row>
    <row r="49" spans="1:12" x14ac:dyDescent="0.25">
      <c r="A49" s="9">
        <v>393</v>
      </c>
      <c r="C49" t="s">
        <v>100</v>
      </c>
      <c r="E49" s="5">
        <v>1283.3900000000001</v>
      </c>
      <c r="G49" s="5">
        <v>647.04815000006727</v>
      </c>
      <c r="I49" s="5">
        <v>668.43</v>
      </c>
      <c r="J49" s="19"/>
      <c r="L49" s="5">
        <f t="shared" si="0"/>
        <v>-21.381849999932683</v>
      </c>
    </row>
    <row r="50" spans="1:12" x14ac:dyDescent="0.25">
      <c r="A50" s="9">
        <v>394</v>
      </c>
      <c r="C50" t="s">
        <v>101</v>
      </c>
      <c r="E50" s="5">
        <v>9345098.3999999985</v>
      </c>
      <c r="G50" s="5">
        <v>4783405.2230809862</v>
      </c>
      <c r="I50" s="5">
        <v>4162505.15</v>
      </c>
      <c r="J50" s="19"/>
      <c r="L50" s="5">
        <f t="shared" si="0"/>
        <v>620900.07308098627</v>
      </c>
    </row>
    <row r="51" spans="1:12" x14ac:dyDescent="0.25">
      <c r="A51" s="9">
        <v>394.01</v>
      </c>
      <c r="C51" t="s">
        <v>116</v>
      </c>
      <c r="E51" s="5">
        <v>3241792.7899999996</v>
      </c>
      <c r="G51" s="5">
        <v>958073.39337000111</v>
      </c>
      <c r="I51" s="5">
        <v>982914.32</v>
      </c>
      <c r="J51" s="19"/>
      <c r="L51" s="5">
        <f t="shared" si="0"/>
        <v>-24840.926629998838</v>
      </c>
    </row>
    <row r="52" spans="1:12" x14ac:dyDescent="0.25">
      <c r="A52" s="9">
        <v>396</v>
      </c>
      <c r="C52" t="s">
        <v>89</v>
      </c>
      <c r="E52" s="5">
        <v>4522728.60539502</v>
      </c>
      <c r="G52" s="5">
        <v>2148335.1997778886</v>
      </c>
      <c r="I52" s="5">
        <v>1352626.72</v>
      </c>
      <c r="J52" s="19"/>
      <c r="L52" s="5">
        <f t="shared" si="0"/>
        <v>795708.47977788863</v>
      </c>
    </row>
    <row r="53" spans="1:12" x14ac:dyDescent="0.25">
      <c r="A53" s="9">
        <v>397</v>
      </c>
      <c r="C53" t="s">
        <v>102</v>
      </c>
      <c r="E53" s="5">
        <v>3026304.3707999997</v>
      </c>
      <c r="G53" s="5">
        <v>3012751.6863328698</v>
      </c>
      <c r="I53" s="5">
        <v>2630400.4300000002</v>
      </c>
      <c r="J53" s="19"/>
      <c r="L53" s="5">
        <f t="shared" si="0"/>
        <v>382351.25633286964</v>
      </c>
    </row>
    <row r="54" spans="1:12" x14ac:dyDescent="0.25">
      <c r="A54" s="9">
        <v>398</v>
      </c>
      <c r="C54" t="s">
        <v>103</v>
      </c>
      <c r="E54" s="7">
        <v>923442.00410236092</v>
      </c>
      <c r="G54" s="7">
        <v>236137.54089293242</v>
      </c>
      <c r="I54" s="7">
        <v>161215.01999999999</v>
      </c>
      <c r="J54" s="19"/>
      <c r="L54" s="7">
        <f t="shared" si="0"/>
        <v>74922.520892932429</v>
      </c>
    </row>
    <row r="55" spans="1:12" x14ac:dyDescent="0.25">
      <c r="A55" s="9"/>
      <c r="E55" s="5"/>
      <c r="G55" s="5"/>
      <c r="I55" s="5"/>
      <c r="J55" s="19"/>
      <c r="L55" s="5"/>
    </row>
    <row r="56" spans="1:12" ht="15.75" thickBot="1" x14ac:dyDescent="0.3">
      <c r="A56" s="9"/>
      <c r="C56" s="69" t="s">
        <v>7</v>
      </c>
      <c r="E56" s="62">
        <f>SUM(E41:E54)</f>
        <v>80620735.266504541</v>
      </c>
      <c r="G56" s="62">
        <f>SUM(G41:G54)</f>
        <v>37565988.795771018</v>
      </c>
      <c r="I56" s="62">
        <f>SUM(I41:I54)</f>
        <v>30635263.969999995</v>
      </c>
      <c r="J56" s="19"/>
      <c r="L56" s="62">
        <f t="shared" si="0"/>
        <v>6930724.8257710226</v>
      </c>
    </row>
    <row r="57" spans="1:12" ht="15.75" thickTop="1" x14ac:dyDescent="0.25">
      <c r="A57" s="9"/>
      <c r="E57" s="5"/>
      <c r="G57" s="5"/>
      <c r="I57" s="5"/>
      <c r="J57" s="19"/>
      <c r="L57" s="5"/>
    </row>
    <row r="58" spans="1:12" x14ac:dyDescent="0.25">
      <c r="A58" s="9"/>
      <c r="E58" s="5"/>
      <c r="G58" s="5"/>
      <c r="I58" s="5"/>
      <c r="J58" s="19"/>
      <c r="L58" s="5"/>
    </row>
    <row r="59" spans="1:12" x14ac:dyDescent="0.25">
      <c r="A59" s="9"/>
      <c r="C59" s="2" t="s">
        <v>111</v>
      </c>
      <c r="E59" s="5"/>
      <c r="G59" s="5"/>
      <c r="I59" s="5"/>
      <c r="J59" s="19"/>
      <c r="L59" s="5"/>
    </row>
    <row r="60" spans="1:12" x14ac:dyDescent="0.25">
      <c r="A60" s="9"/>
      <c r="E60" s="5"/>
      <c r="G60" s="5"/>
      <c r="I60" s="5"/>
      <c r="J60" s="19"/>
      <c r="L60" s="5"/>
    </row>
    <row r="61" spans="1:12" x14ac:dyDescent="0.25">
      <c r="A61" s="9">
        <v>336</v>
      </c>
      <c r="C61" t="s">
        <v>114</v>
      </c>
      <c r="E61" s="5">
        <v>16109646.340000002</v>
      </c>
      <c r="G61" s="5">
        <v>1079308.7666374999</v>
      </c>
      <c r="I61" s="5">
        <v>761619.95</v>
      </c>
      <c r="J61" s="19"/>
      <c r="L61" s="5">
        <f t="shared" si="0"/>
        <v>317688.81663749996</v>
      </c>
    </row>
    <row r="62" spans="1:12" x14ac:dyDescent="0.25">
      <c r="A62" s="9">
        <v>336.01</v>
      </c>
      <c r="C62" t="s">
        <v>104</v>
      </c>
      <c r="E62" s="5"/>
      <c r="G62" s="5"/>
      <c r="I62" s="5"/>
      <c r="J62" s="19"/>
      <c r="L62" s="5"/>
    </row>
    <row r="63" spans="1:12" x14ac:dyDescent="0.25">
      <c r="A63" s="9">
        <v>364</v>
      </c>
      <c r="C63" t="s">
        <v>115</v>
      </c>
      <c r="E63" s="5">
        <v>1503355.97</v>
      </c>
      <c r="G63" s="5">
        <v>79584.682884999987</v>
      </c>
      <c r="I63" s="5">
        <v>70509.440000000002</v>
      </c>
      <c r="J63" s="19"/>
      <c r="L63" s="5">
        <f t="shared" si="0"/>
        <v>9075.2428849999851</v>
      </c>
    </row>
    <row r="64" spans="1:12" x14ac:dyDescent="0.25">
      <c r="A64" s="9"/>
      <c r="E64" s="5"/>
      <c r="G64" s="5"/>
      <c r="I64" s="5"/>
      <c r="J64" s="19"/>
      <c r="L64" s="5"/>
    </row>
    <row r="65" spans="1:12" ht="15.75" thickBot="1" x14ac:dyDescent="0.3">
      <c r="A65" s="9"/>
      <c r="C65" s="69" t="s">
        <v>112</v>
      </c>
      <c r="E65" s="62">
        <f>SUM(E61:E63)</f>
        <v>17613002.310000002</v>
      </c>
      <c r="G65" s="62">
        <f>SUM(G61:G63)</f>
        <v>1158893.4495224999</v>
      </c>
      <c r="I65" s="62"/>
      <c r="J65" s="19"/>
      <c r="L65" s="62">
        <f t="shared" si="0"/>
        <v>1158893.4495224999</v>
      </c>
    </row>
    <row r="66" spans="1:12" ht="15.75" thickTop="1" x14ac:dyDescent="0.25">
      <c r="A66" s="9"/>
      <c r="G66" s="5"/>
      <c r="I66" s="5"/>
      <c r="J66" s="19"/>
      <c r="L66" s="5"/>
    </row>
    <row r="67" spans="1:12" ht="15.75" thickBot="1" x14ac:dyDescent="0.3">
      <c r="A67" s="9"/>
      <c r="C67" s="58" t="s">
        <v>67</v>
      </c>
      <c r="E67" s="15">
        <f>E15+E36+E56+E65</f>
        <v>3408429264.9122066</v>
      </c>
      <c r="G67" s="15">
        <f>G15+G36+G56+G65</f>
        <v>909546796.58818877</v>
      </c>
      <c r="I67" s="15">
        <f>I15+I36+I56+I65</f>
        <v>789289126.29999995</v>
      </c>
      <c r="J67" s="19"/>
      <c r="L67" s="82">
        <f t="shared" si="0"/>
        <v>120257670.28818882</v>
      </c>
    </row>
    <row r="68" spans="1:12" ht="15.75" thickTop="1" x14ac:dyDescent="0.25">
      <c r="A68" s="9"/>
      <c r="C68" s="2"/>
      <c r="E68" s="80"/>
      <c r="G68" s="80"/>
      <c r="I68" s="80"/>
      <c r="L68" s="80"/>
    </row>
    <row r="69" spans="1:12" x14ac:dyDescent="0.25">
      <c r="A69" s="9"/>
      <c r="C69" s="81" t="s">
        <v>127</v>
      </c>
      <c r="E69" s="80"/>
      <c r="G69" s="80"/>
      <c r="I69" s="80"/>
      <c r="L69" s="83">
        <f>L67/I67</f>
        <v>0.15236200054082619</v>
      </c>
    </row>
    <row r="70" spans="1:12" x14ac:dyDescent="0.25">
      <c r="A70" s="24"/>
      <c r="B70" s="14"/>
      <c r="C70" s="14"/>
      <c r="D70" s="14"/>
      <c r="E70" s="7"/>
      <c r="F70" s="7"/>
      <c r="G70" s="7"/>
      <c r="H70" s="14"/>
      <c r="I70" s="14"/>
      <c r="J70" s="14"/>
      <c r="K70" s="14"/>
      <c r="L70" s="14"/>
    </row>
    <row r="71" spans="1:12" x14ac:dyDescent="0.25">
      <c r="E71" s="5"/>
      <c r="F71" s="5"/>
      <c r="G71" s="5"/>
    </row>
    <row r="72" spans="1:12" x14ac:dyDescent="0.25">
      <c r="E72" s="5"/>
      <c r="F72" s="5"/>
      <c r="G72" s="5"/>
    </row>
    <row r="73" spans="1:12" x14ac:dyDescent="0.25">
      <c r="A73" s="101" t="s">
        <v>165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1:12" x14ac:dyDescent="0.25">
      <c r="A74" s="102" t="s">
        <v>166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1:12" x14ac:dyDescent="0.25">
      <c r="A75" s="101" t="s">
        <v>161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</sheetData>
  <mergeCells count="3">
    <mergeCell ref="A73:L73"/>
    <mergeCell ref="A74:L74"/>
    <mergeCell ref="A75:L75"/>
  </mergeCells>
  <printOptions horizontalCentered="1"/>
  <pageMargins left="0.5" right="0.5" top="1" bottom="0.5" header="0.3" footer="0.3"/>
  <pageSetup scale="78" fitToHeight="2" orientation="landscape" r:id="rId1"/>
  <headerFooter scaleWithDoc="0">
    <oddHeader>&amp;C&amp;"-,Bold"&amp;14Reserve Surplus Calculation - 2024 Study
(Unadjusted Parameters)&amp;RDocket No. 20230023-GU
2024 Reserve (Unadjusted)
Exhibit DJG-23, 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2792-4391-45A7-9BD0-E22CA23C7FC8}">
  <sheetPr>
    <tabColor theme="8" tint="0.39997558519241921"/>
    <pageSetUpPr fitToPage="1"/>
  </sheetPr>
  <dimension ref="A1:X79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0.85546875" bestFit="1" customWidth="1"/>
    <col min="12" max="12" width="2.7109375" customWidth="1"/>
    <col min="13" max="13" width="13.7109375" bestFit="1" customWidth="1"/>
    <col min="14" max="14" width="2.7109375" customWidth="1"/>
    <col min="15" max="15" width="13.7109375" bestFit="1" customWidth="1"/>
    <col min="16" max="16" width="2.7109375" customWidth="1"/>
    <col min="17" max="17" width="14.28515625" bestFit="1" customWidth="1"/>
    <col min="18" max="18" width="2.7109375" customWidth="1"/>
    <col min="19" max="19" width="9.85546875" customWidth="1"/>
    <col min="20" max="21" width="2.7109375" customWidth="1"/>
    <col min="22" max="22" width="12.140625" bestFit="1" customWidth="1"/>
    <col min="23" max="23" width="1.7109375" customWidth="1"/>
    <col min="24" max="24" width="9.140625" customWidth="1"/>
  </cols>
  <sheetData>
    <row r="1" spans="1:2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14"/>
      <c r="W1" s="14"/>
      <c r="X1" s="14"/>
    </row>
    <row r="2" spans="1:24" x14ac:dyDescent="0.25">
      <c r="S2" s="4"/>
      <c r="T2" s="4"/>
      <c r="U2" s="4"/>
    </row>
    <row r="3" spans="1:24" hidden="1" x14ac:dyDescent="0.25"/>
    <row r="4" spans="1:24" x14ac:dyDescent="0.25">
      <c r="E4" s="10" t="s">
        <v>19</v>
      </c>
      <c r="F4" s="10"/>
      <c r="G4" s="95" t="s">
        <v>20</v>
      </c>
      <c r="H4" s="95"/>
      <c r="I4" s="95"/>
      <c r="J4" s="10"/>
      <c r="K4" s="10" t="s">
        <v>21</v>
      </c>
      <c r="L4" s="10"/>
      <c r="M4" s="10" t="s">
        <v>22</v>
      </c>
      <c r="N4" s="10"/>
      <c r="O4" s="10" t="s">
        <v>23</v>
      </c>
      <c r="P4" s="10"/>
      <c r="Q4" s="10" t="s">
        <v>24</v>
      </c>
      <c r="R4" s="10"/>
      <c r="S4" s="10" t="s">
        <v>25</v>
      </c>
      <c r="T4" s="10"/>
      <c r="U4" s="10"/>
      <c r="V4" s="10" t="s">
        <v>26</v>
      </c>
      <c r="W4" s="10"/>
      <c r="X4" s="10" t="s">
        <v>32</v>
      </c>
    </row>
    <row r="6" spans="1:24" x14ac:dyDescent="0.25">
      <c r="A6" s="3" t="s">
        <v>0</v>
      </c>
      <c r="B6" s="3"/>
      <c r="C6" s="2"/>
      <c r="D6" s="2"/>
      <c r="E6" s="3" t="s">
        <v>42</v>
      </c>
      <c r="F6" s="3"/>
      <c r="G6" s="96" t="s">
        <v>34</v>
      </c>
      <c r="H6" s="96"/>
      <c r="I6" s="96"/>
      <c r="J6" s="3"/>
      <c r="K6" s="3" t="s">
        <v>18</v>
      </c>
      <c r="L6" s="3"/>
      <c r="M6" s="3" t="s">
        <v>17</v>
      </c>
      <c r="N6" s="3"/>
      <c r="O6" s="3" t="s">
        <v>11</v>
      </c>
      <c r="Q6" s="3" t="s">
        <v>12</v>
      </c>
      <c r="R6" s="3"/>
      <c r="S6" s="3" t="s">
        <v>16</v>
      </c>
      <c r="T6" s="3"/>
      <c r="U6" s="3"/>
      <c r="V6" s="99" t="s">
        <v>31</v>
      </c>
      <c r="W6" s="99"/>
      <c r="X6" s="99"/>
    </row>
    <row r="7" spans="1:24" x14ac:dyDescent="0.25">
      <c r="A7" s="6" t="s">
        <v>1</v>
      </c>
      <c r="B7" s="3"/>
      <c r="C7" s="6" t="s">
        <v>2</v>
      </c>
      <c r="D7" s="3"/>
      <c r="E7" s="74">
        <v>45291</v>
      </c>
      <c r="F7" s="3"/>
      <c r="G7" s="6" t="s">
        <v>35</v>
      </c>
      <c r="H7" s="3"/>
      <c r="I7" s="6" t="s">
        <v>36</v>
      </c>
      <c r="J7" s="3"/>
      <c r="K7" s="6" t="s">
        <v>8</v>
      </c>
      <c r="L7" s="3"/>
      <c r="M7" s="6" t="s">
        <v>13</v>
      </c>
      <c r="N7" s="3"/>
      <c r="O7" s="6" t="s">
        <v>9</v>
      </c>
      <c r="Q7" s="6" t="s">
        <v>14</v>
      </c>
      <c r="R7" s="3"/>
      <c r="S7" s="6" t="s">
        <v>15</v>
      </c>
      <c r="T7" s="3"/>
      <c r="U7" s="3"/>
      <c r="V7" s="76" t="s">
        <v>5</v>
      </c>
      <c r="W7" s="28"/>
      <c r="X7" s="77" t="s">
        <v>3</v>
      </c>
    </row>
    <row r="10" spans="1:24" x14ac:dyDescent="0.25">
      <c r="A10" s="9"/>
      <c r="C10" s="2" t="s">
        <v>113</v>
      </c>
      <c r="E10" s="5"/>
      <c r="G10" s="33"/>
      <c r="H10" s="34"/>
      <c r="I10" s="35"/>
      <c r="J10" s="5"/>
      <c r="K10" s="73"/>
      <c r="L10" s="5"/>
      <c r="M10" s="5"/>
      <c r="N10" s="5"/>
      <c r="O10" s="5"/>
      <c r="P10" s="5"/>
      <c r="Q10" s="5"/>
      <c r="R10" s="5"/>
      <c r="S10" s="23"/>
      <c r="T10" s="31"/>
      <c r="U10" s="23"/>
      <c r="V10" s="5"/>
      <c r="X10" s="72"/>
    </row>
    <row r="11" spans="1:24" x14ac:dyDescent="0.25">
      <c r="A11" s="9"/>
      <c r="E11" s="5"/>
      <c r="G11" s="33"/>
      <c r="H11" s="34"/>
      <c r="I11" s="35"/>
      <c r="J11" s="5"/>
      <c r="K11" s="32"/>
      <c r="L11" s="5"/>
      <c r="M11" s="5"/>
      <c r="N11" s="5"/>
      <c r="O11" s="5"/>
      <c r="P11" s="5"/>
      <c r="Q11" s="5"/>
      <c r="R11" s="5"/>
      <c r="S11" s="23"/>
      <c r="T11" s="31"/>
      <c r="U11" s="23"/>
      <c r="V11" s="5"/>
      <c r="X11" s="17"/>
    </row>
    <row r="12" spans="1:24" x14ac:dyDescent="0.25">
      <c r="A12" s="9">
        <v>303</v>
      </c>
      <c r="C12" t="s">
        <v>95</v>
      </c>
      <c r="E12" s="5">
        <v>815325.07000000007</v>
      </c>
      <c r="G12" s="33" t="s">
        <v>33</v>
      </c>
      <c r="H12" s="34" t="s">
        <v>10</v>
      </c>
      <c r="I12" s="35">
        <v>25</v>
      </c>
      <c r="J12" s="5"/>
      <c r="K12" s="64">
        <v>0</v>
      </c>
      <c r="L12" s="5"/>
      <c r="M12" s="5">
        <f t="shared" ref="M12:M13" si="0">E12*(1-K12)</f>
        <v>815325.07000000007</v>
      </c>
      <c r="N12" s="5"/>
      <c r="O12" s="5">
        <v>815325.0699999989</v>
      </c>
      <c r="P12" s="5"/>
      <c r="Q12" s="5">
        <f t="shared" ref="Q12:Q13" si="1">M12-O12</f>
        <v>1.1641532182693481E-9</v>
      </c>
      <c r="R12" s="5"/>
      <c r="S12" s="23"/>
      <c r="T12" s="31"/>
      <c r="U12" s="23"/>
      <c r="V12" s="5"/>
      <c r="X12" s="72">
        <v>0.04</v>
      </c>
    </row>
    <row r="13" spans="1:24" x14ac:dyDescent="0.25">
      <c r="A13" s="9">
        <v>303.01</v>
      </c>
      <c r="C13" t="s">
        <v>96</v>
      </c>
      <c r="E13" s="5">
        <v>110526643.99000001</v>
      </c>
      <c r="G13" s="33" t="s">
        <v>33</v>
      </c>
      <c r="H13" s="34" t="s">
        <v>10</v>
      </c>
      <c r="I13" s="35">
        <v>15</v>
      </c>
      <c r="J13" s="5"/>
      <c r="K13" s="64">
        <v>0</v>
      </c>
      <c r="L13" s="5"/>
      <c r="M13" s="5">
        <f t="shared" si="0"/>
        <v>110526643.99000001</v>
      </c>
      <c r="N13" s="5"/>
      <c r="O13" s="5">
        <v>30148268.771823499</v>
      </c>
      <c r="P13" s="5"/>
      <c r="Q13" s="5">
        <f t="shared" si="1"/>
        <v>80378375.218176514</v>
      </c>
      <c r="R13" s="5"/>
      <c r="S13" s="41">
        <v>11.29</v>
      </c>
      <c r="T13" s="31"/>
      <c r="U13" s="23"/>
      <c r="V13" s="5">
        <f t="shared" ref="V13" si="2">Q13/S13</f>
        <v>7119430.9316365384</v>
      </c>
      <c r="X13" s="72">
        <f t="shared" ref="X13" si="3">ROUND((V13/E13),3)</f>
        <v>6.4000000000000001E-2</v>
      </c>
    </row>
    <row r="14" spans="1:24" x14ac:dyDescent="0.25">
      <c r="A14" s="9"/>
      <c r="E14" s="5"/>
      <c r="G14" s="33"/>
      <c r="H14" s="34"/>
      <c r="I14" s="35"/>
      <c r="J14" s="5"/>
      <c r="K14" s="64"/>
      <c r="L14" s="5"/>
      <c r="M14" s="5"/>
      <c r="N14" s="5"/>
      <c r="O14" s="5"/>
      <c r="P14" s="5"/>
      <c r="Q14" s="5"/>
      <c r="R14" s="5"/>
      <c r="S14" s="41"/>
      <c r="T14" s="31"/>
      <c r="U14" s="23"/>
      <c r="V14" s="5"/>
      <c r="X14" s="72"/>
    </row>
    <row r="15" spans="1:24" ht="15.75" thickBot="1" x14ac:dyDescent="0.3">
      <c r="A15" s="9"/>
      <c r="C15" s="69" t="s">
        <v>117</v>
      </c>
      <c r="E15" s="62">
        <f>SUM(E12:E13)</f>
        <v>111341969.06</v>
      </c>
      <c r="G15" s="33"/>
      <c r="H15" s="34"/>
      <c r="I15" s="35"/>
      <c r="J15" s="5"/>
      <c r="K15" s="71">
        <f>-M15/E15+1</f>
        <v>0</v>
      </c>
      <c r="L15" s="5"/>
      <c r="M15" s="62">
        <f>SUM(M12:M13)</f>
        <v>111341969.06</v>
      </c>
      <c r="N15" s="5"/>
      <c r="O15" s="62">
        <f>SUM(O12:O13)</f>
        <v>30963593.8418235</v>
      </c>
      <c r="P15" s="5"/>
      <c r="Q15" s="62">
        <f>SUM(Q12:Q13)</f>
        <v>80378375.218176514</v>
      </c>
      <c r="R15" s="5"/>
      <c r="S15" s="84">
        <f>Q15/V15</f>
        <v>11.29</v>
      </c>
      <c r="T15" s="31"/>
      <c r="U15" s="23"/>
      <c r="V15" s="62">
        <f>SUM(V12:V13)</f>
        <v>7119430.9316365384</v>
      </c>
      <c r="X15" s="30">
        <f>V15/E15</f>
        <v>6.3942024662775779E-2</v>
      </c>
    </row>
    <row r="16" spans="1:24" ht="15.75" thickTop="1" x14ac:dyDescent="0.25">
      <c r="S16" s="85"/>
      <c r="T16" s="19"/>
    </row>
    <row r="17" spans="1:24" x14ac:dyDescent="0.25">
      <c r="S17" s="85"/>
      <c r="T17" s="19"/>
    </row>
    <row r="18" spans="1:24" x14ac:dyDescent="0.25">
      <c r="A18" s="9"/>
      <c r="C18" s="2" t="s">
        <v>64</v>
      </c>
      <c r="F18" s="5"/>
      <c r="G18" s="33"/>
      <c r="H18" s="34"/>
      <c r="I18" s="35"/>
      <c r="J18" s="5"/>
      <c r="K18" s="32"/>
      <c r="L18" s="5"/>
      <c r="M18" s="5"/>
      <c r="N18" s="5"/>
      <c r="O18" s="5"/>
      <c r="P18" s="5"/>
      <c r="Q18" s="5"/>
      <c r="R18" s="5"/>
      <c r="S18" s="41"/>
      <c r="T18" s="31"/>
      <c r="U18" s="23"/>
      <c r="V18" s="5"/>
      <c r="X18" s="17"/>
    </row>
    <row r="19" spans="1:24" x14ac:dyDescent="0.25">
      <c r="A19" s="9"/>
      <c r="C19" s="2"/>
      <c r="F19" s="5"/>
      <c r="G19" s="33"/>
      <c r="H19" s="34"/>
      <c r="I19" s="35"/>
      <c r="J19" s="5"/>
      <c r="K19" s="32"/>
      <c r="L19" s="5"/>
      <c r="M19" s="5"/>
      <c r="N19" s="5"/>
      <c r="O19" s="5"/>
      <c r="P19" s="5"/>
      <c r="Q19" s="5"/>
      <c r="R19" s="5"/>
      <c r="S19" s="41"/>
      <c r="T19" s="31"/>
      <c r="U19" s="23"/>
      <c r="V19" s="5"/>
      <c r="X19" s="17"/>
    </row>
    <row r="20" spans="1:24" x14ac:dyDescent="0.25">
      <c r="A20" s="9">
        <v>374.02</v>
      </c>
      <c r="C20" t="s">
        <v>71</v>
      </c>
      <c r="E20" s="5">
        <v>4268872.66</v>
      </c>
      <c r="F20" s="5"/>
      <c r="G20" s="33" t="s">
        <v>33</v>
      </c>
      <c r="H20" s="34" t="s">
        <v>10</v>
      </c>
      <c r="I20" s="35">
        <v>75</v>
      </c>
      <c r="J20" s="5"/>
      <c r="K20" s="64">
        <v>0</v>
      </c>
      <c r="L20" s="5"/>
      <c r="M20" s="5">
        <f t="shared" ref="M20:M34" si="4">E20*(1-K20)</f>
        <v>4268872.66</v>
      </c>
      <c r="N20" s="5"/>
      <c r="O20" s="5">
        <v>1094629.2845799967</v>
      </c>
      <c r="P20" s="5"/>
      <c r="Q20" s="5">
        <f t="shared" ref="Q20:Q34" si="5">M20-O20</f>
        <v>3174243.3754200032</v>
      </c>
      <c r="R20" s="5"/>
      <c r="S20" s="41">
        <v>56.86</v>
      </c>
      <c r="T20" s="31"/>
      <c r="U20" s="23"/>
      <c r="V20" s="5">
        <f t="shared" ref="V20:V34" si="6">Q20/S20</f>
        <v>55825.59576890614</v>
      </c>
      <c r="X20" s="72">
        <f>ROUND((V20/E20),3)</f>
        <v>1.2999999999999999E-2</v>
      </c>
    </row>
    <row r="21" spans="1:24" x14ac:dyDescent="0.25">
      <c r="A21" s="9">
        <v>375</v>
      </c>
      <c r="C21" t="s">
        <v>72</v>
      </c>
      <c r="E21" s="5">
        <v>31386680.030799996</v>
      </c>
      <c r="F21" s="5"/>
      <c r="G21" s="33" t="s">
        <v>91</v>
      </c>
      <c r="H21" s="34" t="s">
        <v>10</v>
      </c>
      <c r="I21" s="35">
        <v>33</v>
      </c>
      <c r="J21" s="5"/>
      <c r="K21" s="64">
        <v>0</v>
      </c>
      <c r="L21" s="5"/>
      <c r="M21" s="5">
        <f t="shared" si="4"/>
        <v>31386680.030799996</v>
      </c>
      <c r="N21" s="5"/>
      <c r="O21" s="5">
        <v>8889159.1214909013</v>
      </c>
      <c r="P21" s="5"/>
      <c r="Q21" s="5">
        <f t="shared" si="5"/>
        <v>22497520.909309097</v>
      </c>
      <c r="R21" s="5"/>
      <c r="S21" s="41">
        <v>26.11</v>
      </c>
      <c r="T21" s="31"/>
      <c r="U21" s="23"/>
      <c r="V21" s="5">
        <f t="shared" si="6"/>
        <v>861643.84945649549</v>
      </c>
      <c r="X21" s="72">
        <f t="shared" ref="X21:X34" si="7">ROUND((V21/E21),3)</f>
        <v>2.7E-2</v>
      </c>
    </row>
    <row r="22" spans="1:24" x14ac:dyDescent="0.25">
      <c r="A22" s="90">
        <v>376</v>
      </c>
      <c r="C22" t="s">
        <v>73</v>
      </c>
      <c r="E22" s="5">
        <v>826292081.12680912</v>
      </c>
      <c r="G22" s="87" t="s">
        <v>68</v>
      </c>
      <c r="H22" s="88" t="s">
        <v>10</v>
      </c>
      <c r="I22" s="89">
        <v>70</v>
      </c>
      <c r="J22" s="5"/>
      <c r="K22" s="64">
        <v>-0.6</v>
      </c>
      <c r="L22" s="5"/>
      <c r="M22" s="5">
        <f t="shared" si="4"/>
        <v>1322067329.8028946</v>
      </c>
      <c r="N22" s="5"/>
      <c r="O22" s="5">
        <v>202174502.97406614</v>
      </c>
      <c r="P22" s="5"/>
      <c r="Q22" s="5">
        <f t="shared" si="5"/>
        <v>1119892826.8288283</v>
      </c>
      <c r="R22" s="5"/>
      <c r="S22" s="91">
        <v>60.17</v>
      </c>
      <c r="T22" s="31"/>
      <c r="U22" s="23"/>
      <c r="V22" s="5">
        <f t="shared" si="6"/>
        <v>18612146.033385877</v>
      </c>
      <c r="X22" s="72">
        <f t="shared" si="7"/>
        <v>2.3E-2</v>
      </c>
    </row>
    <row r="23" spans="1:24" x14ac:dyDescent="0.25">
      <c r="A23" s="90">
        <v>376.02</v>
      </c>
      <c r="C23" t="s">
        <v>74</v>
      </c>
      <c r="E23" s="5">
        <v>961474232.53461206</v>
      </c>
      <c r="F23" s="5"/>
      <c r="G23" s="87" t="s">
        <v>41</v>
      </c>
      <c r="H23" s="88" t="s">
        <v>10</v>
      </c>
      <c r="I23" s="89">
        <v>82</v>
      </c>
      <c r="J23" s="5"/>
      <c r="K23" s="64">
        <v>-0.4</v>
      </c>
      <c r="L23" s="5"/>
      <c r="M23" s="5">
        <f t="shared" si="4"/>
        <v>1346063925.5484569</v>
      </c>
      <c r="N23" s="5"/>
      <c r="O23" s="5">
        <v>211166625.88731775</v>
      </c>
      <c r="P23" s="5"/>
      <c r="Q23" s="5">
        <f t="shared" si="5"/>
        <v>1134897299.6611392</v>
      </c>
      <c r="R23" s="5"/>
      <c r="S23" s="91">
        <v>74.010000000000005</v>
      </c>
      <c r="T23" s="31"/>
      <c r="U23" s="23"/>
      <c r="V23" s="5">
        <f t="shared" si="6"/>
        <v>15334377.782206988</v>
      </c>
      <c r="X23" s="72">
        <f t="shared" si="7"/>
        <v>1.6E-2</v>
      </c>
    </row>
    <row r="24" spans="1:24" x14ac:dyDescent="0.25">
      <c r="A24" s="9">
        <v>377</v>
      </c>
      <c r="C24" t="s">
        <v>94</v>
      </c>
      <c r="E24" s="5">
        <v>19187297.899999999</v>
      </c>
      <c r="F24" s="5"/>
      <c r="G24" s="33" t="s">
        <v>41</v>
      </c>
      <c r="H24" s="34" t="s">
        <v>10</v>
      </c>
      <c r="I24" s="35">
        <v>35</v>
      </c>
      <c r="J24" s="5"/>
      <c r="K24" s="64">
        <v>-0.05</v>
      </c>
      <c r="L24" s="5"/>
      <c r="M24" s="5">
        <f t="shared" si="4"/>
        <v>20146662.794999998</v>
      </c>
      <c r="N24" s="5"/>
      <c r="O24" s="5">
        <v>1345774.267</v>
      </c>
      <c r="P24" s="5"/>
      <c r="Q24" s="5">
        <f t="shared" si="5"/>
        <v>18800888.527999997</v>
      </c>
      <c r="R24" s="5"/>
      <c r="S24" s="41">
        <v>32.76</v>
      </c>
      <c r="T24" s="31"/>
      <c r="U24" s="23"/>
      <c r="V24" s="5">
        <f t="shared" si="6"/>
        <v>573897.69621489616</v>
      </c>
      <c r="X24" s="72">
        <f t="shared" si="7"/>
        <v>0.03</v>
      </c>
    </row>
    <row r="25" spans="1:24" x14ac:dyDescent="0.25">
      <c r="A25" s="9">
        <v>378</v>
      </c>
      <c r="C25" t="s">
        <v>75</v>
      </c>
      <c r="E25" s="5">
        <v>22151056.5068</v>
      </c>
      <c r="F25" s="5"/>
      <c r="G25" s="33" t="s">
        <v>68</v>
      </c>
      <c r="H25" s="34" t="s">
        <v>10</v>
      </c>
      <c r="I25" s="35">
        <v>40</v>
      </c>
      <c r="J25" s="5"/>
      <c r="K25" s="64">
        <v>-0.2</v>
      </c>
      <c r="L25" s="5"/>
      <c r="M25" s="5">
        <f t="shared" si="4"/>
        <v>26581267.80816</v>
      </c>
      <c r="N25" s="5"/>
      <c r="O25" s="5">
        <v>5803971.3608217975</v>
      </c>
      <c r="P25" s="5"/>
      <c r="Q25" s="5">
        <f t="shared" si="5"/>
        <v>20777296.447338201</v>
      </c>
      <c r="R25" s="5"/>
      <c r="S25" s="41">
        <v>31.21</v>
      </c>
      <c r="T25" s="31"/>
      <c r="U25" s="23"/>
      <c r="V25" s="5">
        <f t="shared" si="6"/>
        <v>665725.61510215316</v>
      </c>
      <c r="X25" s="72">
        <f t="shared" si="7"/>
        <v>0.03</v>
      </c>
    </row>
    <row r="26" spans="1:24" x14ac:dyDescent="0.25">
      <c r="A26" s="90">
        <v>379</v>
      </c>
      <c r="C26" t="s">
        <v>76</v>
      </c>
      <c r="E26" s="5">
        <v>116022316.78159998</v>
      </c>
      <c r="F26" s="5"/>
      <c r="G26" s="87" t="s">
        <v>41</v>
      </c>
      <c r="H26" s="88" t="s">
        <v>10</v>
      </c>
      <c r="I26" s="89">
        <v>60</v>
      </c>
      <c r="J26" s="5"/>
      <c r="K26" s="64">
        <v>-0.2</v>
      </c>
      <c r="L26" s="5"/>
      <c r="M26" s="5">
        <f t="shared" si="4"/>
        <v>139226780.13791996</v>
      </c>
      <c r="N26" s="5"/>
      <c r="O26" s="5">
        <v>19487316.672034327</v>
      </c>
      <c r="P26" s="5"/>
      <c r="Q26" s="5">
        <f t="shared" si="5"/>
        <v>119739463.46588564</v>
      </c>
      <c r="R26" s="5"/>
      <c r="S26" s="91">
        <v>54.28</v>
      </c>
      <c r="T26" s="31"/>
      <c r="U26" s="23"/>
      <c r="V26" s="5">
        <f t="shared" si="6"/>
        <v>2205959.1648099786</v>
      </c>
      <c r="X26" s="72">
        <f t="shared" si="7"/>
        <v>1.9E-2</v>
      </c>
    </row>
    <row r="27" spans="1:24" x14ac:dyDescent="0.25">
      <c r="A27" s="9">
        <v>380</v>
      </c>
      <c r="C27" t="s">
        <v>77</v>
      </c>
      <c r="E27" s="5">
        <v>68085342.290000007</v>
      </c>
      <c r="F27" s="5"/>
      <c r="G27" s="33" t="s">
        <v>92</v>
      </c>
      <c r="H27" s="34" t="s">
        <v>10</v>
      </c>
      <c r="I27" s="35">
        <v>52</v>
      </c>
      <c r="J27" s="5"/>
      <c r="K27" s="64">
        <v>-1.3</v>
      </c>
      <c r="L27" s="5"/>
      <c r="M27" s="5">
        <f t="shared" si="4"/>
        <v>156596287.26699999</v>
      </c>
      <c r="N27" s="5"/>
      <c r="O27" s="5">
        <v>42441602.101600043</v>
      </c>
      <c r="P27" s="5"/>
      <c r="Q27" s="5">
        <f t="shared" si="5"/>
        <v>114154685.16539994</v>
      </c>
      <c r="R27" s="5"/>
      <c r="S27" s="41">
        <v>39.32</v>
      </c>
      <c r="T27" s="31"/>
      <c r="U27" s="23"/>
      <c r="V27" s="5">
        <f t="shared" si="6"/>
        <v>2903221.9014598154</v>
      </c>
      <c r="X27" s="72">
        <f t="shared" si="7"/>
        <v>4.2999999999999997E-2</v>
      </c>
    </row>
    <row r="28" spans="1:24" x14ac:dyDescent="0.25">
      <c r="A28" s="90">
        <v>380.02</v>
      </c>
      <c r="C28" t="s">
        <v>78</v>
      </c>
      <c r="E28" s="5">
        <v>610080538.33359969</v>
      </c>
      <c r="F28" s="5"/>
      <c r="G28" s="87" t="s">
        <v>41</v>
      </c>
      <c r="H28" s="88" t="s">
        <v>10</v>
      </c>
      <c r="I28" s="89">
        <v>62</v>
      </c>
      <c r="J28" s="5"/>
      <c r="K28" s="64">
        <v>-0.75</v>
      </c>
      <c r="L28" s="5"/>
      <c r="M28" s="5">
        <f t="shared" si="4"/>
        <v>1067640942.0837995</v>
      </c>
      <c r="N28" s="5"/>
      <c r="O28" s="5">
        <v>211877747.51803446</v>
      </c>
      <c r="P28" s="5"/>
      <c r="Q28" s="5">
        <f t="shared" si="5"/>
        <v>855763194.56576502</v>
      </c>
      <c r="R28" s="5"/>
      <c r="S28" s="91">
        <v>53.48</v>
      </c>
      <c r="T28" s="31"/>
      <c r="U28" s="23"/>
      <c r="V28" s="5">
        <f t="shared" si="6"/>
        <v>16001555.620152675</v>
      </c>
      <c r="X28" s="72">
        <f t="shared" si="7"/>
        <v>2.5999999999999999E-2</v>
      </c>
    </row>
    <row r="29" spans="1:24" x14ac:dyDescent="0.25">
      <c r="A29" s="9">
        <v>381</v>
      </c>
      <c r="C29" t="s">
        <v>79</v>
      </c>
      <c r="E29" s="5">
        <v>99270694.281199962</v>
      </c>
      <c r="F29" s="5"/>
      <c r="G29" s="33" t="s">
        <v>41</v>
      </c>
      <c r="H29" s="34" t="s">
        <v>10</v>
      </c>
      <c r="I29" s="35">
        <v>20</v>
      </c>
      <c r="J29" s="5"/>
      <c r="K29" s="64">
        <v>0</v>
      </c>
      <c r="L29" s="5"/>
      <c r="M29" s="5">
        <f t="shared" si="4"/>
        <v>99270694.281199962</v>
      </c>
      <c r="N29" s="5"/>
      <c r="O29" s="5">
        <v>41990333.264870144</v>
      </c>
      <c r="P29" s="5"/>
      <c r="Q29" s="5">
        <f t="shared" si="5"/>
        <v>57280361.016329817</v>
      </c>
      <c r="R29" s="5"/>
      <c r="S29" s="41">
        <v>12.36</v>
      </c>
      <c r="T29" s="31"/>
      <c r="U29" s="23"/>
      <c r="V29" s="5">
        <f t="shared" si="6"/>
        <v>4634333.4155606646</v>
      </c>
      <c r="X29" s="72">
        <f t="shared" si="7"/>
        <v>4.7E-2</v>
      </c>
    </row>
    <row r="30" spans="1:24" x14ac:dyDescent="0.25">
      <c r="A30" s="90">
        <v>382</v>
      </c>
      <c r="C30" t="s">
        <v>80</v>
      </c>
      <c r="E30" s="5">
        <v>105820491.27528128</v>
      </c>
      <c r="F30" s="5"/>
      <c r="G30" s="87" t="s">
        <v>92</v>
      </c>
      <c r="H30" s="88" t="s">
        <v>10</v>
      </c>
      <c r="I30" s="89">
        <v>55</v>
      </c>
      <c r="J30" s="5"/>
      <c r="K30" s="64">
        <v>-0.3</v>
      </c>
      <c r="L30" s="5"/>
      <c r="M30" s="5">
        <f t="shared" si="4"/>
        <v>137566638.65786567</v>
      </c>
      <c r="N30" s="5"/>
      <c r="O30" s="5">
        <v>38080014.486180469</v>
      </c>
      <c r="P30" s="5"/>
      <c r="Q30" s="5">
        <f t="shared" si="5"/>
        <v>99486624.171685204</v>
      </c>
      <c r="R30" s="5"/>
      <c r="S30" s="91">
        <v>48.64</v>
      </c>
      <c r="T30" s="31"/>
      <c r="U30" s="23"/>
      <c r="V30" s="5">
        <f t="shared" si="6"/>
        <v>2045366.4508981332</v>
      </c>
      <c r="X30" s="72">
        <f t="shared" si="7"/>
        <v>1.9E-2</v>
      </c>
    </row>
    <row r="31" spans="1:24" x14ac:dyDescent="0.25">
      <c r="A31" s="9">
        <v>383</v>
      </c>
      <c r="C31" t="s">
        <v>81</v>
      </c>
      <c r="E31" s="5">
        <v>20766817.198400006</v>
      </c>
      <c r="F31" s="5"/>
      <c r="G31" s="33" t="s">
        <v>109</v>
      </c>
      <c r="H31" s="34" t="s">
        <v>10</v>
      </c>
      <c r="I31" s="35">
        <v>42</v>
      </c>
      <c r="J31" s="5"/>
      <c r="K31" s="64">
        <v>0</v>
      </c>
      <c r="L31" s="5"/>
      <c r="M31" s="5">
        <f t="shared" si="4"/>
        <v>20766817.198400006</v>
      </c>
      <c r="N31" s="5"/>
      <c r="O31" s="5">
        <v>9389570.7072937861</v>
      </c>
      <c r="P31" s="5"/>
      <c r="Q31" s="5">
        <f t="shared" si="5"/>
        <v>11377246.49110622</v>
      </c>
      <c r="R31" s="5"/>
      <c r="S31" s="41">
        <v>28.22</v>
      </c>
      <c r="T31" s="31"/>
      <c r="U31" s="23"/>
      <c r="V31" s="5">
        <f t="shared" si="6"/>
        <v>403162.52626173705</v>
      </c>
      <c r="X31" s="72">
        <f t="shared" si="7"/>
        <v>1.9E-2</v>
      </c>
    </row>
    <row r="32" spans="1:24" x14ac:dyDescent="0.25">
      <c r="A32" s="9">
        <v>384</v>
      </c>
      <c r="C32" t="s">
        <v>82</v>
      </c>
      <c r="E32" s="5">
        <v>38677154.93</v>
      </c>
      <c r="F32" s="5"/>
      <c r="G32" s="33" t="s">
        <v>68</v>
      </c>
      <c r="H32" s="34" t="s">
        <v>10</v>
      </c>
      <c r="I32" s="35">
        <v>47</v>
      </c>
      <c r="J32" s="5"/>
      <c r="K32" s="64">
        <v>-0.3</v>
      </c>
      <c r="L32" s="5"/>
      <c r="M32" s="5">
        <f t="shared" si="4"/>
        <v>50280301.409000002</v>
      </c>
      <c r="N32" s="5"/>
      <c r="O32" s="5">
        <v>16188800.553669997</v>
      </c>
      <c r="P32" s="5"/>
      <c r="Q32" s="5">
        <f t="shared" si="5"/>
        <v>34091500.855330005</v>
      </c>
      <c r="R32" s="5"/>
      <c r="S32" s="41">
        <v>37.9</v>
      </c>
      <c r="T32" s="31"/>
      <c r="U32" s="23"/>
      <c r="V32" s="5">
        <f t="shared" si="6"/>
        <v>899511.89591899759</v>
      </c>
      <c r="X32" s="72">
        <f t="shared" si="7"/>
        <v>2.3E-2</v>
      </c>
    </row>
    <row r="33" spans="1:24" x14ac:dyDescent="0.25">
      <c r="A33" s="9">
        <v>385</v>
      </c>
      <c r="C33" t="s">
        <v>83</v>
      </c>
      <c r="E33" s="5">
        <v>15196826.640000001</v>
      </c>
      <c r="F33" s="5"/>
      <c r="G33" s="33" t="s">
        <v>69</v>
      </c>
      <c r="H33" s="34" t="s">
        <v>10</v>
      </c>
      <c r="I33" s="35">
        <v>39</v>
      </c>
      <c r="J33" s="5"/>
      <c r="K33" s="64">
        <v>0</v>
      </c>
      <c r="L33" s="5"/>
      <c r="M33" s="5">
        <f t="shared" si="4"/>
        <v>15196826.640000001</v>
      </c>
      <c r="N33" s="5"/>
      <c r="O33" s="5">
        <v>7331118.0327200107</v>
      </c>
      <c r="P33" s="5"/>
      <c r="Q33" s="5">
        <f t="shared" si="5"/>
        <v>7865708.6072799899</v>
      </c>
      <c r="R33" s="5"/>
      <c r="S33" s="41">
        <v>24.26</v>
      </c>
      <c r="T33" s="31"/>
      <c r="U33" s="23"/>
      <c r="V33" s="5">
        <f t="shared" si="6"/>
        <v>324225.41662324773</v>
      </c>
      <c r="X33" s="72">
        <f t="shared" si="7"/>
        <v>2.1000000000000001E-2</v>
      </c>
    </row>
    <row r="34" spans="1:24" x14ac:dyDescent="0.25">
      <c r="A34" s="9">
        <v>387</v>
      </c>
      <c r="C34" t="s">
        <v>84</v>
      </c>
      <c r="E34" s="7">
        <v>13431843.029999996</v>
      </c>
      <c r="G34" s="33" t="s">
        <v>93</v>
      </c>
      <c r="H34" s="34" t="s">
        <v>10</v>
      </c>
      <c r="I34" s="35">
        <v>27</v>
      </c>
      <c r="J34" s="5"/>
      <c r="K34" s="65">
        <v>0</v>
      </c>
      <c r="L34" s="5"/>
      <c r="M34" s="7">
        <f t="shared" si="4"/>
        <v>13431843.029999996</v>
      </c>
      <c r="N34" s="5"/>
      <c r="O34" s="7">
        <v>5833154.0608999971</v>
      </c>
      <c r="P34" s="5"/>
      <c r="Q34" s="7">
        <f t="shared" si="5"/>
        <v>7598688.9690999985</v>
      </c>
      <c r="R34" s="5"/>
      <c r="S34" s="54">
        <v>19.95</v>
      </c>
      <c r="T34" s="31"/>
      <c r="U34" s="23"/>
      <c r="V34" s="7">
        <f t="shared" si="6"/>
        <v>380886.66511779441</v>
      </c>
      <c r="X34" s="29">
        <f t="shared" si="7"/>
        <v>2.8000000000000001E-2</v>
      </c>
    </row>
    <row r="35" spans="1:24" x14ac:dyDescent="0.25">
      <c r="A35" s="9"/>
      <c r="E35" s="5"/>
      <c r="G35" s="33"/>
      <c r="H35" s="34"/>
      <c r="I35" s="35"/>
      <c r="J35" s="5"/>
      <c r="K35" s="64"/>
      <c r="L35" s="5"/>
      <c r="M35" s="5"/>
      <c r="N35" s="5"/>
      <c r="O35" s="5"/>
      <c r="P35" s="5"/>
      <c r="Q35" s="5"/>
      <c r="R35" s="5"/>
      <c r="S35" s="41"/>
      <c r="T35" s="31"/>
      <c r="U35" s="23"/>
      <c r="V35" s="5"/>
      <c r="X35" s="17"/>
    </row>
    <row r="36" spans="1:24" ht="15.75" thickBot="1" x14ac:dyDescent="0.3">
      <c r="A36" s="9"/>
      <c r="C36" s="69" t="s">
        <v>6</v>
      </c>
      <c r="E36" s="62">
        <f>SUM(E20:E34)</f>
        <v>2952112245.5191021</v>
      </c>
      <c r="F36" s="5"/>
      <c r="G36" s="33"/>
      <c r="H36" s="34"/>
      <c r="I36" s="35"/>
      <c r="J36" s="5"/>
      <c r="K36" s="70">
        <f>-M36/E36+1</f>
        <v>-0.50756187408040709</v>
      </c>
      <c r="L36" s="5"/>
      <c r="M36" s="62">
        <f>SUM(M20:M34)</f>
        <v>4450491869.3504963</v>
      </c>
      <c r="N36" s="5"/>
      <c r="O36" s="62">
        <f>SUM(O20:O34)</f>
        <v>823094320.29257977</v>
      </c>
      <c r="P36" s="5"/>
      <c r="Q36" s="62">
        <f>SUM(Q20:Q34)</f>
        <v>3627397549.0579157</v>
      </c>
      <c r="R36" s="5"/>
      <c r="S36" s="84">
        <f>Q36/V36</f>
        <v>55.042432343043096</v>
      </c>
      <c r="T36" s="31"/>
      <c r="U36" s="23"/>
      <c r="V36" s="62">
        <f>SUM(V20:V34)</f>
        <v>65901839.628938355</v>
      </c>
      <c r="X36" s="30">
        <f>V36/E36</f>
        <v>2.2323622595640878E-2</v>
      </c>
    </row>
    <row r="37" spans="1:24" ht="15.75" thickTop="1" x14ac:dyDescent="0.25">
      <c r="A37" s="9"/>
      <c r="E37" s="5"/>
      <c r="F37" s="5"/>
      <c r="G37" s="33"/>
      <c r="H37" s="34"/>
      <c r="I37" s="35"/>
      <c r="J37" s="5"/>
      <c r="K37" s="64"/>
      <c r="L37" s="5"/>
      <c r="M37" s="5"/>
      <c r="N37" s="5"/>
      <c r="O37" s="5"/>
      <c r="P37" s="5"/>
      <c r="Q37" s="5"/>
      <c r="R37" s="5"/>
      <c r="S37" s="41"/>
      <c r="T37" s="31"/>
      <c r="U37" s="23"/>
      <c r="V37" s="5"/>
      <c r="X37" s="17"/>
    </row>
    <row r="38" spans="1:24" x14ac:dyDescent="0.25">
      <c r="A38" s="9"/>
      <c r="F38" s="5"/>
      <c r="G38" s="33"/>
      <c r="H38" s="34"/>
      <c r="I38" s="35"/>
      <c r="J38" s="5"/>
      <c r="K38" s="64"/>
      <c r="L38" s="5"/>
      <c r="M38" s="5"/>
      <c r="N38" s="5"/>
      <c r="O38" s="5"/>
      <c r="P38" s="5"/>
      <c r="Q38" s="5"/>
      <c r="R38" s="5"/>
      <c r="S38" s="41"/>
      <c r="T38" s="31"/>
      <c r="U38" s="23"/>
      <c r="V38" s="5"/>
      <c r="X38" s="17"/>
    </row>
    <row r="39" spans="1:24" x14ac:dyDescent="0.25">
      <c r="A39" s="9"/>
      <c r="C39" s="2" t="s">
        <v>65</v>
      </c>
      <c r="F39" s="5"/>
      <c r="G39" s="33"/>
      <c r="H39" s="34"/>
      <c r="I39" s="35"/>
      <c r="J39" s="5"/>
      <c r="K39" s="64"/>
      <c r="L39" s="5"/>
      <c r="M39" s="5"/>
      <c r="N39" s="5"/>
      <c r="O39" s="5"/>
      <c r="P39" s="5"/>
      <c r="Q39" s="5"/>
      <c r="R39" s="5"/>
      <c r="S39" s="41"/>
      <c r="T39" s="31"/>
      <c r="U39" s="23"/>
      <c r="V39" s="5"/>
      <c r="X39" s="17"/>
    </row>
    <row r="40" spans="1:24" x14ac:dyDescent="0.25">
      <c r="A40" s="9"/>
      <c r="C40" s="2"/>
      <c r="F40" s="5"/>
      <c r="G40" s="33"/>
      <c r="H40" s="34"/>
      <c r="I40" s="35"/>
      <c r="J40" s="5"/>
      <c r="K40" s="64"/>
      <c r="L40" s="5"/>
      <c r="M40" s="5"/>
      <c r="N40" s="5"/>
      <c r="O40" s="5"/>
      <c r="P40" s="5"/>
      <c r="Q40" s="5"/>
      <c r="R40" s="5"/>
      <c r="S40" s="41"/>
      <c r="T40" s="31"/>
      <c r="U40" s="23"/>
      <c r="V40" s="5"/>
      <c r="X40" s="75"/>
    </row>
    <row r="41" spans="1:24" x14ac:dyDescent="0.25">
      <c r="A41" s="9">
        <v>390</v>
      </c>
      <c r="C41" t="s">
        <v>72</v>
      </c>
      <c r="E41" s="5">
        <v>528908.93119999999</v>
      </c>
      <c r="G41" s="33" t="s">
        <v>91</v>
      </c>
      <c r="H41" s="34" t="s">
        <v>10</v>
      </c>
      <c r="I41" s="35">
        <v>25</v>
      </c>
      <c r="J41" s="5"/>
      <c r="K41" s="64">
        <v>0</v>
      </c>
      <c r="L41" s="5"/>
      <c r="M41" s="5">
        <f t="shared" ref="M41:M54" si="8">E41*(1-K41)</f>
        <v>528908.93119999999</v>
      </c>
      <c r="N41" s="5"/>
      <c r="O41" s="5">
        <v>-18293.201998400087</v>
      </c>
      <c r="P41" s="5"/>
      <c r="Q41" s="5">
        <f t="shared" ref="Q41:Q54" si="9">M41-O41</f>
        <v>547202.13319840003</v>
      </c>
      <c r="R41" s="5"/>
      <c r="S41" s="41">
        <v>23.54</v>
      </c>
      <c r="T41" s="31"/>
      <c r="U41" s="23"/>
      <c r="V41" s="5">
        <f>Q41/S41</f>
        <v>23245.630127374683</v>
      </c>
      <c r="X41" s="72">
        <f t="shared" ref="X41" si="10">ROUND((V41/E41),3)</f>
        <v>4.3999999999999997E-2</v>
      </c>
    </row>
    <row r="42" spans="1:24" x14ac:dyDescent="0.25">
      <c r="A42" s="9">
        <v>391</v>
      </c>
      <c r="C42" t="s">
        <v>97</v>
      </c>
      <c r="E42" s="5">
        <v>2151949.7300000004</v>
      </c>
      <c r="G42" s="33" t="s">
        <v>33</v>
      </c>
      <c r="H42" s="34" t="s">
        <v>10</v>
      </c>
      <c r="I42" s="35">
        <v>17</v>
      </c>
      <c r="J42" s="5"/>
      <c r="K42" s="64">
        <v>0</v>
      </c>
      <c r="L42" s="5"/>
      <c r="M42" s="5">
        <f t="shared" si="8"/>
        <v>2151949.7300000004</v>
      </c>
      <c r="N42" s="5"/>
      <c r="O42" s="5">
        <v>1114167.3792016273</v>
      </c>
      <c r="P42" s="5"/>
      <c r="Q42" s="5">
        <f t="shared" si="9"/>
        <v>1037782.3507983731</v>
      </c>
      <c r="R42" s="5"/>
      <c r="S42" s="41">
        <v>9.7799999999999994</v>
      </c>
      <c r="T42" s="31"/>
      <c r="U42" s="23"/>
      <c r="V42" s="5">
        <f t="shared" ref="V42:V54" si="11">Q42/S42</f>
        <v>106112.71480555963</v>
      </c>
      <c r="X42" s="72">
        <f t="shared" ref="X42:X54" si="12">ROUND((V42/E42),3)</f>
        <v>4.9000000000000002E-2</v>
      </c>
    </row>
    <row r="43" spans="1:24" x14ac:dyDescent="0.25">
      <c r="A43" s="9">
        <v>391.01</v>
      </c>
      <c r="C43" t="s">
        <v>98</v>
      </c>
      <c r="E43" s="5">
        <v>5932305.8574910183</v>
      </c>
      <c r="G43" s="33" t="s">
        <v>33</v>
      </c>
      <c r="H43" s="34" t="s">
        <v>10</v>
      </c>
      <c r="I43" s="35">
        <v>9</v>
      </c>
      <c r="J43" s="5"/>
      <c r="K43" s="64">
        <v>0</v>
      </c>
      <c r="L43" s="5"/>
      <c r="M43" s="5">
        <f t="shared" si="8"/>
        <v>5932305.8574910183</v>
      </c>
      <c r="N43" s="5"/>
      <c r="O43" s="5">
        <v>3431578.3103643819</v>
      </c>
      <c r="P43" s="5"/>
      <c r="Q43" s="5">
        <f t="shared" si="9"/>
        <v>2500727.5471266364</v>
      </c>
      <c r="R43" s="5"/>
      <c r="S43" s="41">
        <v>6.01</v>
      </c>
      <c r="T43" s="31"/>
      <c r="U43" s="23"/>
      <c r="V43" s="5">
        <f t="shared" si="11"/>
        <v>416094.43379810924</v>
      </c>
      <c r="X43" s="72">
        <f t="shared" si="12"/>
        <v>7.0000000000000007E-2</v>
      </c>
    </row>
    <row r="44" spans="1:24" x14ac:dyDescent="0.25">
      <c r="A44" s="9">
        <v>391.02</v>
      </c>
      <c r="C44" t="s">
        <v>99</v>
      </c>
      <c r="E44" s="5">
        <v>1529673.7899999998</v>
      </c>
      <c r="G44" s="33" t="s">
        <v>33</v>
      </c>
      <c r="H44" s="34" t="s">
        <v>10</v>
      </c>
      <c r="I44" s="35">
        <v>15</v>
      </c>
      <c r="J44" s="5"/>
      <c r="K44" s="64">
        <v>0</v>
      </c>
      <c r="L44" s="5"/>
      <c r="M44" s="5">
        <f t="shared" si="8"/>
        <v>1529673.7899999998</v>
      </c>
      <c r="N44" s="5"/>
      <c r="O44" s="5">
        <v>965279.09392999986</v>
      </c>
      <c r="P44" s="5"/>
      <c r="Q44" s="5">
        <f t="shared" si="9"/>
        <v>564394.69606999995</v>
      </c>
      <c r="R44" s="5"/>
      <c r="S44" s="41">
        <v>6.73</v>
      </c>
      <c r="T44" s="31"/>
      <c r="U44" s="23"/>
      <c r="V44" s="5">
        <f t="shared" si="11"/>
        <v>83862.5105601783</v>
      </c>
      <c r="X44" s="72">
        <f t="shared" si="12"/>
        <v>5.5E-2</v>
      </c>
    </row>
    <row r="45" spans="1:24" x14ac:dyDescent="0.25">
      <c r="A45" s="9">
        <v>392.01</v>
      </c>
      <c r="C45" t="s">
        <v>85</v>
      </c>
      <c r="E45" s="5">
        <v>15381575.261088327</v>
      </c>
      <c r="G45" s="33" t="s">
        <v>124</v>
      </c>
      <c r="H45" s="34" t="s">
        <v>10</v>
      </c>
      <c r="I45" s="35">
        <v>8</v>
      </c>
      <c r="J45" s="5"/>
      <c r="K45" s="64">
        <v>0.11</v>
      </c>
      <c r="L45" s="5"/>
      <c r="M45" s="5">
        <f t="shared" si="8"/>
        <v>13689601.982368611</v>
      </c>
      <c r="N45" s="5"/>
      <c r="O45" s="5">
        <v>6058634.4224653961</v>
      </c>
      <c r="P45" s="5"/>
      <c r="Q45" s="5">
        <f t="shared" si="9"/>
        <v>7630967.5599032147</v>
      </c>
      <c r="R45" s="5"/>
      <c r="S45" s="41">
        <v>5.34</v>
      </c>
      <c r="T45" s="31"/>
      <c r="U45" s="23"/>
      <c r="V45" s="5">
        <f t="shared" si="11"/>
        <v>1429020.1423039727</v>
      </c>
      <c r="X45" s="72">
        <f t="shared" si="12"/>
        <v>9.2999999999999999E-2</v>
      </c>
    </row>
    <row r="46" spans="1:24" x14ac:dyDescent="0.25">
      <c r="A46" s="9">
        <v>392.02</v>
      </c>
      <c r="C46" t="s">
        <v>86</v>
      </c>
      <c r="E46" s="5">
        <v>17803654.690000001</v>
      </c>
      <c r="G46" s="33" t="s">
        <v>70</v>
      </c>
      <c r="H46" s="34" t="s">
        <v>10</v>
      </c>
      <c r="I46" s="35">
        <v>10</v>
      </c>
      <c r="J46" s="5"/>
      <c r="K46" s="64">
        <v>0.11</v>
      </c>
      <c r="L46" s="5"/>
      <c r="M46" s="5">
        <f t="shared" si="8"/>
        <v>15845252.674100002</v>
      </c>
      <c r="N46" s="5"/>
      <c r="O46" s="5">
        <v>8353208.6126399981</v>
      </c>
      <c r="P46" s="5"/>
      <c r="Q46" s="5">
        <f t="shared" si="9"/>
        <v>7492044.0614600042</v>
      </c>
      <c r="R46" s="5"/>
      <c r="S46" s="41">
        <v>5.6</v>
      </c>
      <c r="T46" s="31"/>
      <c r="U46" s="23"/>
      <c r="V46" s="5">
        <f t="shared" si="11"/>
        <v>1337865.0109750009</v>
      </c>
      <c r="X46" s="72">
        <f t="shared" si="12"/>
        <v>7.4999999999999997E-2</v>
      </c>
    </row>
    <row r="47" spans="1:24" x14ac:dyDescent="0.25">
      <c r="A47" s="9">
        <v>392.04</v>
      </c>
      <c r="C47" t="s">
        <v>87</v>
      </c>
      <c r="E47" s="5">
        <v>4611626.0715047596</v>
      </c>
      <c r="G47" s="33" t="s">
        <v>68</v>
      </c>
      <c r="H47" s="34" t="s">
        <v>10</v>
      </c>
      <c r="I47" s="35">
        <v>30</v>
      </c>
      <c r="J47" s="5"/>
      <c r="K47" s="64">
        <v>0.2</v>
      </c>
      <c r="L47" s="5"/>
      <c r="M47" s="5">
        <f t="shared" si="8"/>
        <v>3689300.8572038077</v>
      </c>
      <c r="N47" s="5"/>
      <c r="O47" s="5">
        <v>821141.15773737081</v>
      </c>
      <c r="P47" s="5"/>
      <c r="Q47" s="5">
        <f t="shared" si="9"/>
        <v>2868159.6994664371</v>
      </c>
      <c r="R47" s="5"/>
      <c r="S47" s="41">
        <v>25.86</v>
      </c>
      <c r="T47" s="31"/>
      <c r="U47" s="23"/>
      <c r="V47" s="5">
        <f t="shared" si="11"/>
        <v>110911.04792986996</v>
      </c>
      <c r="X47" s="72">
        <f t="shared" si="12"/>
        <v>2.4E-2</v>
      </c>
    </row>
    <row r="48" spans="1:24" x14ac:dyDescent="0.25">
      <c r="A48" s="9">
        <v>392.05</v>
      </c>
      <c r="C48" t="s">
        <v>88</v>
      </c>
      <c r="E48" s="5">
        <v>2564139.23</v>
      </c>
      <c r="G48" s="33" t="s">
        <v>110</v>
      </c>
      <c r="H48" s="34" t="s">
        <v>10</v>
      </c>
      <c r="I48" s="35">
        <v>13</v>
      </c>
      <c r="J48" s="5"/>
      <c r="K48" s="64">
        <v>7.0000000000000007E-2</v>
      </c>
      <c r="L48" s="5"/>
      <c r="M48" s="5">
        <f t="shared" si="8"/>
        <v>2384649.4838999999</v>
      </c>
      <c r="N48" s="5"/>
      <c r="O48" s="5">
        <v>1267332.2891799998</v>
      </c>
      <c r="P48" s="5"/>
      <c r="Q48" s="5">
        <f t="shared" si="9"/>
        <v>1117317.19472</v>
      </c>
      <c r="R48" s="5"/>
      <c r="S48" s="41">
        <v>7.52</v>
      </c>
      <c r="T48" s="31"/>
      <c r="U48" s="23"/>
      <c r="V48" s="5">
        <f t="shared" si="11"/>
        <v>148579.41419148937</v>
      </c>
      <c r="X48" s="72">
        <f t="shared" si="12"/>
        <v>5.8000000000000003E-2</v>
      </c>
    </row>
    <row r="49" spans="1:24" x14ac:dyDescent="0.25">
      <c r="A49" s="9">
        <v>393</v>
      </c>
      <c r="C49" t="s">
        <v>100</v>
      </c>
      <c r="E49" s="5">
        <v>1283.3900000000001</v>
      </c>
      <c r="G49" s="33" t="s">
        <v>33</v>
      </c>
      <c r="H49" s="34" t="s">
        <v>10</v>
      </c>
      <c r="I49" s="35">
        <v>24</v>
      </c>
      <c r="J49" s="5"/>
      <c r="K49" s="64">
        <v>0</v>
      </c>
      <c r="L49" s="5"/>
      <c r="M49" s="5">
        <f t="shared" si="8"/>
        <v>1283.3900000000001</v>
      </c>
      <c r="N49" s="5"/>
      <c r="O49" s="5">
        <v>591.86238000006779</v>
      </c>
      <c r="P49" s="5"/>
      <c r="Q49" s="5">
        <f t="shared" si="9"/>
        <v>691.52761999993231</v>
      </c>
      <c r="R49" s="5"/>
      <c r="S49" s="41">
        <v>12.5</v>
      </c>
      <c r="T49" s="31"/>
      <c r="U49" s="23"/>
      <c r="V49" s="5">
        <f t="shared" si="11"/>
        <v>55.322209599994586</v>
      </c>
      <c r="X49" s="72">
        <f t="shared" si="12"/>
        <v>4.2999999999999997E-2</v>
      </c>
    </row>
    <row r="50" spans="1:24" x14ac:dyDescent="0.25">
      <c r="A50" s="9">
        <v>394</v>
      </c>
      <c r="C50" t="s">
        <v>101</v>
      </c>
      <c r="E50" s="5">
        <v>8587697.3591999989</v>
      </c>
      <c r="G50" s="33" t="s">
        <v>33</v>
      </c>
      <c r="H50" s="34" t="s">
        <v>10</v>
      </c>
      <c r="I50" s="35">
        <v>18</v>
      </c>
      <c r="J50" s="5"/>
      <c r="K50" s="64">
        <v>0</v>
      </c>
      <c r="L50" s="5"/>
      <c r="M50" s="5">
        <f t="shared" si="8"/>
        <v>8587697.3591999989</v>
      </c>
      <c r="N50" s="5"/>
      <c r="O50" s="5">
        <v>4420844.3778393846</v>
      </c>
      <c r="P50" s="5"/>
      <c r="Q50" s="5">
        <f t="shared" si="9"/>
        <v>4166852.9813606143</v>
      </c>
      <c r="R50" s="5"/>
      <c r="S50" s="41">
        <v>10.37</v>
      </c>
      <c r="T50" s="31"/>
      <c r="U50" s="23"/>
      <c r="V50" s="5">
        <f t="shared" si="11"/>
        <v>401818.03098945174</v>
      </c>
      <c r="X50" s="72">
        <f t="shared" si="12"/>
        <v>4.7E-2</v>
      </c>
    </row>
    <row r="51" spans="1:24" x14ac:dyDescent="0.25">
      <c r="A51" s="9">
        <v>394.01</v>
      </c>
      <c r="C51" t="s">
        <v>116</v>
      </c>
      <c r="E51" s="5">
        <v>714791.37</v>
      </c>
      <c r="G51" s="33" t="s">
        <v>33</v>
      </c>
      <c r="H51" s="34" t="s">
        <v>10</v>
      </c>
      <c r="I51" s="35">
        <v>20</v>
      </c>
      <c r="J51" s="5"/>
      <c r="K51" s="64">
        <v>0</v>
      </c>
      <c r="L51" s="5"/>
      <c r="M51" s="5">
        <f t="shared" si="8"/>
        <v>714791.37</v>
      </c>
      <c r="N51" s="5"/>
      <c r="O51" s="5">
        <v>11536.021499999999</v>
      </c>
      <c r="P51" s="5"/>
      <c r="Q51" s="5">
        <f t="shared" si="9"/>
        <v>703255.34849999996</v>
      </c>
      <c r="R51" s="5"/>
      <c r="S51" s="41">
        <v>14.94</v>
      </c>
      <c r="T51" s="31"/>
      <c r="U51" s="23"/>
      <c r="V51" s="5">
        <f t="shared" si="11"/>
        <v>47071.977811244979</v>
      </c>
      <c r="X51" s="72">
        <f t="shared" si="12"/>
        <v>6.6000000000000003E-2</v>
      </c>
    </row>
    <row r="52" spans="1:24" x14ac:dyDescent="0.25">
      <c r="A52" s="9">
        <v>396</v>
      </c>
      <c r="C52" t="s">
        <v>89</v>
      </c>
      <c r="E52" s="5">
        <v>3562012.9888811689</v>
      </c>
      <c r="G52" s="33" t="s">
        <v>93</v>
      </c>
      <c r="H52" s="34" t="s">
        <v>10</v>
      </c>
      <c r="I52" s="35">
        <v>18</v>
      </c>
      <c r="J52" s="5"/>
      <c r="K52" s="64">
        <v>0.1</v>
      </c>
      <c r="L52" s="5"/>
      <c r="M52" s="5">
        <f t="shared" si="8"/>
        <v>3205811.6899930523</v>
      </c>
      <c r="N52" s="5"/>
      <c r="O52" s="5">
        <v>2121059.1343065528</v>
      </c>
      <c r="P52" s="5"/>
      <c r="Q52" s="5">
        <f t="shared" si="9"/>
        <v>1084752.5556864995</v>
      </c>
      <c r="R52" s="5"/>
      <c r="S52" s="41">
        <v>10.72</v>
      </c>
      <c r="T52" s="31"/>
      <c r="U52" s="23"/>
      <c r="V52" s="5">
        <f t="shared" si="11"/>
        <v>101189.60407523315</v>
      </c>
      <c r="X52" s="72">
        <f t="shared" si="12"/>
        <v>2.8000000000000001E-2</v>
      </c>
    </row>
    <row r="53" spans="1:24" x14ac:dyDescent="0.25">
      <c r="A53" s="9">
        <v>397</v>
      </c>
      <c r="C53" t="s">
        <v>102</v>
      </c>
      <c r="E53" s="5">
        <v>3015264.3708000006</v>
      </c>
      <c r="G53" s="33" t="s">
        <v>33</v>
      </c>
      <c r="H53" s="34" t="s">
        <v>10</v>
      </c>
      <c r="I53" s="35">
        <v>13</v>
      </c>
      <c r="J53" s="5"/>
      <c r="K53" s="64">
        <v>0</v>
      </c>
      <c r="L53" s="5"/>
      <c r="M53" s="5">
        <f t="shared" si="8"/>
        <v>3015264.3708000006</v>
      </c>
      <c r="N53" s="5"/>
      <c r="O53" s="5">
        <v>2936319.9008156708</v>
      </c>
      <c r="P53" s="5"/>
      <c r="Q53" s="5">
        <f t="shared" si="9"/>
        <v>78944.469984329771</v>
      </c>
      <c r="R53" s="5"/>
      <c r="S53" s="41">
        <v>3.13</v>
      </c>
      <c r="T53" s="31"/>
      <c r="U53" s="23"/>
      <c r="V53" s="5">
        <f t="shared" si="11"/>
        <v>25221.87539435456</v>
      </c>
      <c r="X53" s="72">
        <f t="shared" si="12"/>
        <v>8.0000000000000002E-3</v>
      </c>
    </row>
    <row r="54" spans="1:24" x14ac:dyDescent="0.25">
      <c r="A54" s="9">
        <v>398</v>
      </c>
      <c r="C54" t="s">
        <v>103</v>
      </c>
      <c r="E54" s="7">
        <v>749276.970974172</v>
      </c>
      <c r="G54" s="33" t="s">
        <v>33</v>
      </c>
      <c r="H54" s="34" t="s">
        <v>10</v>
      </c>
      <c r="I54" s="35">
        <v>20</v>
      </c>
      <c r="J54" s="5"/>
      <c r="K54" s="65">
        <v>0</v>
      </c>
      <c r="L54" s="5"/>
      <c r="M54" s="7">
        <f t="shared" si="8"/>
        <v>749276.970974172</v>
      </c>
      <c r="N54" s="5"/>
      <c r="O54" s="7">
        <v>211978.84817832068</v>
      </c>
      <c r="P54" s="5"/>
      <c r="Q54" s="7">
        <f t="shared" si="9"/>
        <v>537298.12279585132</v>
      </c>
      <c r="R54" s="5"/>
      <c r="S54" s="54">
        <v>17.489999999999998</v>
      </c>
      <c r="T54" s="31"/>
      <c r="U54" s="23"/>
      <c r="V54" s="7">
        <f t="shared" si="11"/>
        <v>30720.304333667889</v>
      </c>
      <c r="X54" s="29">
        <f t="shared" si="12"/>
        <v>4.1000000000000002E-2</v>
      </c>
    </row>
    <row r="55" spans="1:24" x14ac:dyDescent="0.25">
      <c r="A55" s="9"/>
      <c r="E55" s="5"/>
      <c r="G55" s="33"/>
      <c r="H55" s="34"/>
      <c r="I55" s="35"/>
      <c r="J55" s="5"/>
      <c r="K55" s="32"/>
      <c r="L55" s="5"/>
      <c r="M55" s="5"/>
      <c r="N55" s="5"/>
      <c r="O55" s="5"/>
      <c r="P55" s="5"/>
      <c r="Q55" s="5"/>
      <c r="R55" s="5"/>
      <c r="S55" s="41"/>
      <c r="T55" s="31"/>
      <c r="U55" s="23"/>
      <c r="V55" s="5"/>
      <c r="X55" s="17"/>
    </row>
    <row r="56" spans="1:24" ht="15.75" thickBot="1" x14ac:dyDescent="0.3">
      <c r="A56" s="9"/>
      <c r="C56" s="69" t="s">
        <v>7</v>
      </c>
      <c r="E56" s="62">
        <f>SUM(E41:E54)</f>
        <v>67134160.011139452</v>
      </c>
      <c r="G56" s="33"/>
      <c r="H56" s="34"/>
      <c r="I56" s="35"/>
      <c r="J56" s="5"/>
      <c r="K56" s="71">
        <f>-M56/E56+1</f>
        <v>7.6092283765242019E-2</v>
      </c>
      <c r="L56" s="5"/>
      <c r="M56" s="62">
        <f>SUM(M41:M54)</f>
        <v>62025768.457230665</v>
      </c>
      <c r="N56" s="5"/>
      <c r="O56" s="62">
        <f>SUM(O41:O54)</f>
        <v>31695378.208540298</v>
      </c>
      <c r="P56" s="5"/>
      <c r="Q56" s="62">
        <f>SUM(Q41:Q54)</f>
        <v>30330390.248690356</v>
      </c>
      <c r="R56" s="5"/>
      <c r="S56" s="84">
        <f>Q56/V56</f>
        <v>7.1168562225525438</v>
      </c>
      <c r="T56" s="31"/>
      <c r="U56" s="23"/>
      <c r="V56" s="62">
        <f>SUM(V41:V54)</f>
        <v>4261768.0195051078</v>
      </c>
      <c r="X56" s="30">
        <f>V56/E56</f>
        <v>6.3481363568084564E-2</v>
      </c>
    </row>
    <row r="57" spans="1:24" ht="15.75" thickTop="1" x14ac:dyDescent="0.25">
      <c r="A57" s="9"/>
      <c r="E57" s="5"/>
      <c r="G57" s="33"/>
      <c r="H57" s="34"/>
      <c r="I57" s="35"/>
      <c r="J57" s="5"/>
      <c r="K57" s="73"/>
      <c r="L57" s="5"/>
      <c r="M57" s="5"/>
      <c r="N57" s="5"/>
      <c r="O57" s="5"/>
      <c r="P57" s="5"/>
      <c r="Q57" s="5"/>
      <c r="R57" s="5"/>
      <c r="S57" s="41"/>
      <c r="T57" s="31"/>
      <c r="U57" s="23"/>
      <c r="V57" s="5"/>
      <c r="X57" s="72"/>
    </row>
    <row r="58" spans="1:24" x14ac:dyDescent="0.25">
      <c r="A58" s="9"/>
      <c r="E58" s="5"/>
      <c r="G58" s="33"/>
      <c r="H58" s="34"/>
      <c r="I58" s="35"/>
      <c r="J58" s="5"/>
      <c r="K58" s="73"/>
      <c r="L58" s="5"/>
      <c r="M58" s="5"/>
      <c r="N58" s="5"/>
      <c r="O58" s="5"/>
      <c r="P58" s="5"/>
      <c r="Q58" s="5"/>
      <c r="R58" s="5"/>
      <c r="S58" s="41"/>
      <c r="T58" s="31"/>
      <c r="U58" s="23"/>
      <c r="V58" s="5"/>
      <c r="X58" s="72"/>
    </row>
    <row r="59" spans="1:24" x14ac:dyDescent="0.25">
      <c r="A59" s="9"/>
      <c r="C59" s="2" t="s">
        <v>111</v>
      </c>
      <c r="E59" s="5"/>
      <c r="G59" s="33"/>
      <c r="H59" s="34"/>
      <c r="I59" s="35"/>
      <c r="J59" s="5"/>
      <c r="K59" s="73"/>
      <c r="L59" s="5"/>
      <c r="M59" s="5"/>
      <c r="N59" s="5"/>
      <c r="O59" s="5"/>
      <c r="P59" s="5"/>
      <c r="Q59" s="5"/>
      <c r="R59" s="5"/>
      <c r="S59" s="41"/>
      <c r="T59" s="31"/>
      <c r="U59" s="23"/>
      <c r="V59" s="5"/>
      <c r="X59" s="72"/>
    </row>
    <row r="60" spans="1:24" x14ac:dyDescent="0.25">
      <c r="A60" s="9"/>
      <c r="E60" s="5"/>
      <c r="G60" s="33"/>
      <c r="H60" s="34"/>
      <c r="I60" s="35"/>
      <c r="J60" s="5"/>
      <c r="K60" s="32"/>
      <c r="L60" s="5"/>
      <c r="M60" s="5"/>
      <c r="N60" s="5"/>
      <c r="O60" s="5"/>
      <c r="P60" s="5"/>
      <c r="Q60" s="5"/>
      <c r="R60" s="5"/>
      <c r="S60" s="41"/>
      <c r="T60" s="31"/>
      <c r="U60" s="23"/>
      <c r="V60" s="5"/>
      <c r="X60" s="17"/>
    </row>
    <row r="61" spans="1:24" x14ac:dyDescent="0.25">
      <c r="A61" s="9">
        <v>336</v>
      </c>
      <c r="C61" t="s">
        <v>114</v>
      </c>
      <c r="E61" s="5">
        <v>16109646.340000002</v>
      </c>
      <c r="G61" s="33" t="s">
        <v>41</v>
      </c>
      <c r="H61" s="34" t="s">
        <v>10</v>
      </c>
      <c r="I61" s="35">
        <v>30</v>
      </c>
      <c r="J61" s="5"/>
      <c r="K61" s="64">
        <v>-0.05</v>
      </c>
      <c r="L61" s="5"/>
      <c r="M61" s="5">
        <f t="shared" ref="M61:M63" si="13">E61*(1-K61)</f>
        <v>16915128.657000002</v>
      </c>
      <c r="N61" s="5"/>
      <c r="O61" s="5">
        <v>515471.1447375</v>
      </c>
      <c r="P61" s="5"/>
      <c r="Q61" s="5">
        <f t="shared" ref="Q61:Q63" si="14">M61-O61</f>
        <v>16399657.512262501</v>
      </c>
      <c r="R61" s="5"/>
      <c r="S61" s="41">
        <v>29.55</v>
      </c>
      <c r="T61" s="31"/>
      <c r="U61" s="23"/>
      <c r="V61" s="5">
        <f t="shared" ref="V61" si="15">Q61/S61</f>
        <v>554979.94965355331</v>
      </c>
      <c r="X61" s="72">
        <f t="shared" ref="X61" si="16">ROUND((V61/E61),3)</f>
        <v>3.4000000000000002E-2</v>
      </c>
    </row>
    <row r="62" spans="1:24" x14ac:dyDescent="0.25">
      <c r="A62" s="9">
        <v>336.01</v>
      </c>
      <c r="C62" t="s">
        <v>104</v>
      </c>
      <c r="E62" s="5"/>
      <c r="G62" s="33" t="s">
        <v>33</v>
      </c>
      <c r="H62" s="34" t="s">
        <v>10</v>
      </c>
      <c r="I62" s="35">
        <v>15</v>
      </c>
      <c r="J62" s="5"/>
      <c r="K62" s="64">
        <v>0</v>
      </c>
      <c r="L62" s="5"/>
      <c r="M62" s="5"/>
      <c r="N62" s="5"/>
      <c r="O62" s="5"/>
      <c r="P62" s="5"/>
      <c r="Q62" s="5"/>
      <c r="R62" s="5"/>
      <c r="S62" s="41"/>
      <c r="T62" s="31"/>
      <c r="U62" s="23"/>
      <c r="V62" s="5"/>
      <c r="X62" s="72">
        <v>6.7000000000000004E-2</v>
      </c>
    </row>
    <row r="63" spans="1:24" x14ac:dyDescent="0.25">
      <c r="A63" s="9">
        <v>364</v>
      </c>
      <c r="C63" t="s">
        <v>115</v>
      </c>
      <c r="E63" s="5">
        <v>1485380.05</v>
      </c>
      <c r="G63" s="33" t="s">
        <v>41</v>
      </c>
      <c r="H63" s="34" t="s">
        <v>10</v>
      </c>
      <c r="I63" s="35">
        <v>30</v>
      </c>
      <c r="J63" s="5"/>
      <c r="K63" s="64">
        <v>-0.05</v>
      </c>
      <c r="L63" s="5"/>
      <c r="M63" s="5">
        <f t="shared" si="13"/>
        <v>1559649.0525000002</v>
      </c>
      <c r="N63" s="5"/>
      <c r="O63" s="5">
        <v>25561.084675000002</v>
      </c>
      <c r="P63" s="5"/>
      <c r="Q63" s="5">
        <f t="shared" si="14"/>
        <v>1534087.9678250002</v>
      </c>
      <c r="R63" s="5"/>
      <c r="S63" s="41">
        <v>29.55</v>
      </c>
      <c r="T63" s="31"/>
      <c r="U63" s="23"/>
      <c r="V63" s="5">
        <f t="shared" ref="V63" si="17">Q63/S63</f>
        <v>51914.990450930629</v>
      </c>
      <c r="X63" s="72">
        <f t="shared" ref="X63" si="18">ROUND((V63/E63),3)</f>
        <v>3.5000000000000003E-2</v>
      </c>
    </row>
    <row r="64" spans="1:24" x14ac:dyDescent="0.25">
      <c r="A64" s="9"/>
      <c r="E64" s="5"/>
      <c r="G64" s="33"/>
      <c r="H64" s="34"/>
      <c r="I64" s="35"/>
      <c r="J64" s="5"/>
      <c r="K64" s="64"/>
      <c r="L64" s="5"/>
      <c r="M64" s="5"/>
      <c r="N64" s="5"/>
      <c r="O64" s="5"/>
      <c r="P64" s="5"/>
      <c r="Q64" s="5"/>
      <c r="R64" s="5"/>
      <c r="S64" s="41"/>
      <c r="T64" s="31"/>
      <c r="U64" s="23"/>
      <c r="V64" s="5"/>
      <c r="X64" s="72"/>
    </row>
    <row r="65" spans="1:24" ht="15.75" thickBot="1" x14ac:dyDescent="0.3">
      <c r="A65" s="9"/>
      <c r="C65" s="69" t="s">
        <v>112</v>
      </c>
      <c r="E65" s="62">
        <f>SUM(E61:E63)</f>
        <v>17595026.390000001</v>
      </c>
      <c r="G65" s="33"/>
      <c r="H65" s="34"/>
      <c r="I65" s="35"/>
      <c r="J65" s="5"/>
      <c r="K65" s="71">
        <f>-M65/E65+1</f>
        <v>-5.0000000000000044E-2</v>
      </c>
      <c r="L65" s="5"/>
      <c r="M65" s="62">
        <f>SUM(M61:M63)</f>
        <v>18474777.7095</v>
      </c>
      <c r="N65" s="5"/>
      <c r="O65" s="62">
        <f>SUM(O61:O63)</f>
        <v>541032.22941250005</v>
      </c>
      <c r="P65" s="5"/>
      <c r="Q65" s="62">
        <f>SUM(Q61:Q63)</f>
        <v>17933745.4800875</v>
      </c>
      <c r="R65" s="5"/>
      <c r="S65" s="84">
        <f>Q65/V65</f>
        <v>29.549999999999997</v>
      </c>
      <c r="T65" s="31"/>
      <c r="U65" s="23"/>
      <c r="V65" s="62">
        <f>SUM(V61:V63)</f>
        <v>606894.94010448398</v>
      </c>
      <c r="X65" s="30">
        <f>V65/E65</f>
        <v>3.4492414313706747E-2</v>
      </c>
    </row>
    <row r="66" spans="1:24" ht="15.75" thickTop="1" x14ac:dyDescent="0.25">
      <c r="A66" s="9"/>
      <c r="G66" s="33"/>
      <c r="H66" s="34"/>
      <c r="I66" s="35"/>
      <c r="K66" s="32"/>
      <c r="L66" s="5"/>
      <c r="M66" s="5"/>
      <c r="N66" s="5"/>
      <c r="O66" s="5"/>
      <c r="P66" s="5"/>
      <c r="Q66" s="5"/>
      <c r="R66" s="5"/>
      <c r="S66" s="41"/>
      <c r="T66" s="31"/>
      <c r="U66" s="23"/>
      <c r="V66" s="5"/>
      <c r="X66" s="17"/>
    </row>
    <row r="67" spans="1:24" ht="15.75" thickBot="1" x14ac:dyDescent="0.3">
      <c r="A67" s="9"/>
      <c r="C67" s="58" t="s">
        <v>67</v>
      </c>
      <c r="E67" s="15">
        <f>E15+E36+E56+E65</f>
        <v>3148183400.9802413</v>
      </c>
      <c r="G67" s="33"/>
      <c r="H67" s="34"/>
      <c r="I67" s="35"/>
      <c r="K67" s="61">
        <f>-M67/E67+1</f>
        <v>-0.47460735074448213</v>
      </c>
      <c r="L67" s="5"/>
      <c r="M67" s="15">
        <f>M15+M36+M56+M65</f>
        <v>4642334384.5772276</v>
      </c>
      <c r="N67" s="5"/>
      <c r="O67" s="15">
        <f>O15+O36+O56+O65</f>
        <v>886294324.5723561</v>
      </c>
      <c r="P67" s="5"/>
      <c r="Q67" s="15">
        <f>Q15+Q36+Q56+Q65</f>
        <v>3756040060.0048695</v>
      </c>
      <c r="R67" s="5"/>
      <c r="S67" s="86">
        <f>Q67/V67</f>
        <v>48.22240680217714</v>
      </c>
      <c r="T67" s="31"/>
      <c r="U67" s="23"/>
      <c r="V67" s="15">
        <f>V15+V36+V56+V65</f>
        <v>77889933.520184487</v>
      </c>
      <c r="X67" s="30">
        <f>V67/E67</f>
        <v>2.4741231243367877E-2</v>
      </c>
    </row>
    <row r="68" spans="1:24" ht="15.75" thickTop="1" x14ac:dyDescent="0.25">
      <c r="A68" s="24"/>
      <c r="B68" s="14"/>
      <c r="C68" s="14"/>
      <c r="D68" s="14"/>
      <c r="E68" s="7"/>
      <c r="F68" s="7"/>
      <c r="G68" s="7"/>
      <c r="H68" s="7"/>
      <c r="I68" s="7"/>
      <c r="J68" s="7"/>
      <c r="K68" s="25"/>
      <c r="L68" s="7"/>
      <c r="M68" s="7"/>
      <c r="N68" s="7"/>
      <c r="O68" s="7"/>
      <c r="P68" s="7"/>
      <c r="Q68" s="7"/>
      <c r="R68" s="7"/>
      <c r="S68" s="26"/>
      <c r="T68" s="26"/>
      <c r="U68" s="26"/>
      <c r="V68" s="7"/>
      <c r="W68" s="14"/>
      <c r="X68" s="8"/>
    </row>
    <row r="69" spans="1:24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24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24" x14ac:dyDescent="0.25">
      <c r="A71" s="101" t="s">
        <v>158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x14ac:dyDescent="0.25">
      <c r="A72" s="101" t="s">
        <v>37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x14ac:dyDescent="0.25">
      <c r="A73" s="102" t="s">
        <v>153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1" t="s">
        <v>38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x14ac:dyDescent="0.25">
      <c r="A75" s="101" t="s">
        <v>39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x14ac:dyDescent="0.25">
      <c r="A76" s="101" t="s">
        <v>163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x14ac:dyDescent="0.25">
      <c r="A77" s="102" t="s">
        <v>106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x14ac:dyDescent="0.25">
      <c r="A78" s="102" t="s">
        <v>107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</sheetData>
  <mergeCells count="12">
    <mergeCell ref="A79:X79"/>
    <mergeCell ref="A74:X74"/>
    <mergeCell ref="A75:X75"/>
    <mergeCell ref="A76:X76"/>
    <mergeCell ref="A77:X77"/>
    <mergeCell ref="A78:X78"/>
    <mergeCell ref="A73:X73"/>
    <mergeCell ref="G4:I4"/>
    <mergeCell ref="G6:I6"/>
    <mergeCell ref="V6:X6"/>
    <mergeCell ref="A71:X71"/>
    <mergeCell ref="A72:X72"/>
  </mergeCells>
  <printOptions horizontalCentered="1"/>
  <pageMargins left="0.5" right="0.5" top="1" bottom="0.5" header="0.3" footer="0.3"/>
  <pageSetup scale="65" fitToHeight="6" orientation="landscape" r:id="rId1"/>
  <headerFooter scaleWithDoc="0">
    <oddHeader>&amp;C&amp;"-,Bold"&amp;14Depreciation Rate Development - 2023 Study
(With Book Reserve and Adjusted Parameters)&amp;RDocket No. 20230023-GU
2023 Rates (BR, Adjusted)
Exhibit DJG-24, 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D909-CB97-45BB-8208-09BF81275240}">
  <sheetPr>
    <tabColor theme="8" tint="0.39997558519241921"/>
    <pageSetUpPr fitToPage="1"/>
  </sheetPr>
  <dimension ref="A1:X80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0.85546875" bestFit="1" customWidth="1"/>
    <col min="12" max="12" width="2.7109375" customWidth="1"/>
    <col min="13" max="13" width="13.7109375" bestFit="1" customWidth="1"/>
    <col min="14" max="14" width="2.7109375" customWidth="1"/>
    <col min="15" max="15" width="13.7109375" bestFit="1" customWidth="1"/>
    <col min="16" max="16" width="2.7109375" customWidth="1"/>
    <col min="17" max="17" width="14.28515625" bestFit="1" customWidth="1"/>
    <col min="18" max="18" width="2.7109375" customWidth="1"/>
    <col min="19" max="19" width="9.85546875" customWidth="1"/>
    <col min="20" max="21" width="2.7109375" customWidth="1"/>
    <col min="22" max="22" width="12.140625" bestFit="1" customWidth="1"/>
    <col min="23" max="23" width="1.7109375" customWidth="1"/>
    <col min="24" max="24" width="9.140625" customWidth="1"/>
  </cols>
  <sheetData>
    <row r="1" spans="1:2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14"/>
      <c r="W1" s="14"/>
      <c r="X1" s="14"/>
    </row>
    <row r="2" spans="1:24" x14ac:dyDescent="0.25">
      <c r="S2" s="4"/>
      <c r="T2" s="4"/>
      <c r="U2" s="4"/>
    </row>
    <row r="3" spans="1:24" hidden="1" x14ac:dyDescent="0.25"/>
    <row r="4" spans="1:24" x14ac:dyDescent="0.25">
      <c r="E4" s="10" t="s">
        <v>19</v>
      </c>
      <c r="F4" s="10"/>
      <c r="G4" s="95" t="s">
        <v>20</v>
      </c>
      <c r="H4" s="95"/>
      <c r="I4" s="95"/>
      <c r="J4" s="10"/>
      <c r="K4" s="10" t="s">
        <v>21</v>
      </c>
      <c r="L4" s="10"/>
      <c r="M4" s="10" t="s">
        <v>22</v>
      </c>
      <c r="N4" s="10"/>
      <c r="O4" s="10" t="s">
        <v>23</v>
      </c>
      <c r="P4" s="10"/>
      <c r="Q4" s="10" t="s">
        <v>24</v>
      </c>
      <c r="R4" s="10"/>
      <c r="S4" s="10" t="s">
        <v>25</v>
      </c>
      <c r="T4" s="10"/>
      <c r="U4" s="10"/>
      <c r="V4" s="10" t="s">
        <v>26</v>
      </c>
      <c r="W4" s="10"/>
      <c r="X4" s="10" t="s">
        <v>32</v>
      </c>
    </row>
    <row r="6" spans="1:24" x14ac:dyDescent="0.25">
      <c r="A6" s="3" t="s">
        <v>0</v>
      </c>
      <c r="B6" s="3"/>
      <c r="C6" s="2"/>
      <c r="D6" s="2"/>
      <c r="E6" s="3" t="s">
        <v>42</v>
      </c>
      <c r="F6" s="3"/>
      <c r="G6" s="96" t="s">
        <v>34</v>
      </c>
      <c r="H6" s="96"/>
      <c r="I6" s="96"/>
      <c r="J6" s="3"/>
      <c r="K6" s="3" t="s">
        <v>18</v>
      </c>
      <c r="L6" s="3"/>
      <c r="M6" s="3" t="s">
        <v>17</v>
      </c>
      <c r="N6" s="3"/>
      <c r="O6" s="3" t="s">
        <v>125</v>
      </c>
      <c r="Q6" s="3" t="s">
        <v>12</v>
      </c>
      <c r="R6" s="3"/>
      <c r="S6" s="3" t="s">
        <v>16</v>
      </c>
      <c r="T6" s="3"/>
      <c r="U6" s="3"/>
      <c r="V6" s="99" t="s">
        <v>31</v>
      </c>
      <c r="W6" s="99"/>
      <c r="X6" s="99"/>
    </row>
    <row r="7" spans="1:24" x14ac:dyDescent="0.25">
      <c r="A7" s="6" t="s">
        <v>1</v>
      </c>
      <c r="B7" s="3"/>
      <c r="C7" s="6" t="s">
        <v>2</v>
      </c>
      <c r="D7" s="3"/>
      <c r="E7" s="74">
        <v>45291</v>
      </c>
      <c r="F7" s="3"/>
      <c r="G7" s="6" t="s">
        <v>35</v>
      </c>
      <c r="H7" s="3"/>
      <c r="I7" s="6" t="s">
        <v>36</v>
      </c>
      <c r="J7" s="3"/>
      <c r="K7" s="6" t="s">
        <v>8</v>
      </c>
      <c r="L7" s="3"/>
      <c r="M7" s="6" t="s">
        <v>13</v>
      </c>
      <c r="N7" s="3"/>
      <c r="O7" s="6" t="s">
        <v>9</v>
      </c>
      <c r="Q7" s="6" t="s">
        <v>14</v>
      </c>
      <c r="R7" s="3"/>
      <c r="S7" s="6" t="s">
        <v>15</v>
      </c>
      <c r="T7" s="3"/>
      <c r="U7" s="3"/>
      <c r="V7" s="76" t="s">
        <v>5</v>
      </c>
      <c r="W7" s="28"/>
      <c r="X7" s="77" t="s">
        <v>3</v>
      </c>
    </row>
    <row r="10" spans="1:24" x14ac:dyDescent="0.25">
      <c r="A10" s="9"/>
      <c r="C10" s="2" t="s">
        <v>113</v>
      </c>
      <c r="E10" s="5"/>
      <c r="G10" s="33"/>
      <c r="H10" s="34"/>
      <c r="I10" s="35"/>
      <c r="J10" s="5"/>
      <c r="K10" s="73"/>
      <c r="L10" s="5"/>
      <c r="M10" s="5"/>
      <c r="N10" s="5"/>
      <c r="O10" s="5"/>
      <c r="P10" s="5"/>
      <c r="Q10" s="5"/>
      <c r="R10" s="5"/>
      <c r="S10" s="23"/>
      <c r="T10" s="31"/>
      <c r="U10" s="23"/>
      <c r="V10" s="5"/>
      <c r="X10" s="72"/>
    </row>
    <row r="11" spans="1:24" x14ac:dyDescent="0.25">
      <c r="A11" s="9"/>
      <c r="E11" s="5"/>
      <c r="G11" s="33"/>
      <c r="H11" s="34"/>
      <c r="I11" s="35"/>
      <c r="J11" s="5"/>
      <c r="K11" s="32"/>
      <c r="L11" s="5"/>
      <c r="M11" s="5"/>
      <c r="N11" s="5"/>
      <c r="O11" s="5"/>
      <c r="P11" s="5"/>
      <c r="Q11" s="5"/>
      <c r="R11" s="5"/>
      <c r="S11" s="23"/>
      <c r="T11" s="31"/>
      <c r="U11" s="23"/>
      <c r="V11" s="5"/>
      <c r="X11" s="17"/>
    </row>
    <row r="12" spans="1:24" x14ac:dyDescent="0.25">
      <c r="A12" s="9">
        <v>303</v>
      </c>
      <c r="C12" t="s">
        <v>95</v>
      </c>
      <c r="E12" s="5">
        <v>815325.07000000007</v>
      </c>
      <c r="G12" s="33" t="s">
        <v>33</v>
      </c>
      <c r="H12" s="34" t="s">
        <v>10</v>
      </c>
      <c r="I12" s="35">
        <v>25</v>
      </c>
      <c r="J12" s="5"/>
      <c r="K12" s="64">
        <v>0</v>
      </c>
      <c r="L12" s="5"/>
      <c r="M12" s="5">
        <f t="shared" ref="M12:M13" si="0">E12*(1-K12)</f>
        <v>815325.07000000007</v>
      </c>
      <c r="N12" s="5"/>
      <c r="O12" s="5">
        <v>815325.07</v>
      </c>
      <c r="P12" s="5"/>
      <c r="Q12" s="5">
        <f t="shared" ref="Q12:Q13" si="1">M12-O12</f>
        <v>0</v>
      </c>
      <c r="R12" s="5"/>
      <c r="S12" s="23"/>
      <c r="T12" s="31"/>
      <c r="U12" s="23"/>
      <c r="V12" s="5"/>
      <c r="X12" s="72">
        <v>0.04</v>
      </c>
    </row>
    <row r="13" spans="1:24" x14ac:dyDescent="0.25">
      <c r="A13" s="9">
        <v>303.01</v>
      </c>
      <c r="C13" t="s">
        <v>96</v>
      </c>
      <c r="E13" s="5">
        <v>110526643.99000001</v>
      </c>
      <c r="G13" s="33" t="s">
        <v>33</v>
      </c>
      <c r="H13" s="34" t="s">
        <v>10</v>
      </c>
      <c r="I13" s="35">
        <v>15</v>
      </c>
      <c r="J13" s="5"/>
      <c r="K13" s="64">
        <v>0</v>
      </c>
      <c r="L13" s="5"/>
      <c r="M13" s="5">
        <f t="shared" si="0"/>
        <v>110526643.99000001</v>
      </c>
      <c r="N13" s="5"/>
      <c r="O13" s="5">
        <v>29628972.289999999</v>
      </c>
      <c r="P13" s="5"/>
      <c r="Q13" s="5">
        <f t="shared" si="1"/>
        <v>80897671.700000018</v>
      </c>
      <c r="R13" s="5"/>
      <c r="S13" s="41">
        <v>11.29</v>
      </c>
      <c r="T13" s="31"/>
      <c r="U13" s="23"/>
      <c r="V13" s="5">
        <f t="shared" ref="V13" si="2">Q13/S13</f>
        <v>7165427.0770593463</v>
      </c>
      <c r="X13" s="72">
        <f t="shared" ref="X13" si="3">ROUND((V13/E13),3)</f>
        <v>6.5000000000000002E-2</v>
      </c>
    </row>
    <row r="14" spans="1:24" x14ac:dyDescent="0.25">
      <c r="A14" s="9"/>
      <c r="E14" s="5"/>
      <c r="G14" s="33"/>
      <c r="H14" s="34"/>
      <c r="I14" s="35"/>
      <c r="J14" s="5"/>
      <c r="K14" s="64"/>
      <c r="L14" s="5"/>
      <c r="M14" s="5"/>
      <c r="N14" s="5"/>
      <c r="O14" s="5"/>
      <c r="P14" s="5"/>
      <c r="Q14" s="5"/>
      <c r="R14" s="5"/>
      <c r="S14" s="41"/>
      <c r="T14" s="31"/>
      <c r="U14" s="23"/>
      <c r="V14" s="5"/>
      <c r="X14" s="72"/>
    </row>
    <row r="15" spans="1:24" ht="15.75" thickBot="1" x14ac:dyDescent="0.3">
      <c r="A15" s="9"/>
      <c r="C15" s="69" t="s">
        <v>117</v>
      </c>
      <c r="E15" s="62">
        <f>SUM(E12:E13)</f>
        <v>111341969.06</v>
      </c>
      <c r="G15" s="33"/>
      <c r="H15" s="34"/>
      <c r="I15" s="35"/>
      <c r="J15" s="5"/>
      <c r="K15" s="71">
        <f>-M15/E15+1</f>
        <v>0</v>
      </c>
      <c r="L15" s="5"/>
      <c r="M15" s="62">
        <f>SUM(M12:M13)</f>
        <v>111341969.06</v>
      </c>
      <c r="N15" s="5"/>
      <c r="O15" s="62">
        <f>SUM(O12:O13)</f>
        <v>30444297.359999999</v>
      </c>
      <c r="P15" s="5"/>
      <c r="Q15" s="62">
        <f>SUM(Q12:Q13)</f>
        <v>80897671.700000018</v>
      </c>
      <c r="R15" s="5"/>
      <c r="S15" s="84">
        <f>Q15/V15</f>
        <v>11.29</v>
      </c>
      <c r="T15" s="31"/>
      <c r="U15" s="23"/>
      <c r="V15" s="62">
        <f>SUM(V12:V13)</f>
        <v>7165427.0770593463</v>
      </c>
      <c r="X15" s="30">
        <f>V15/E15</f>
        <v>6.4355131650294758E-2</v>
      </c>
    </row>
    <row r="16" spans="1:24" ht="15.75" thickTop="1" x14ac:dyDescent="0.25">
      <c r="S16" s="85"/>
      <c r="T16" s="19"/>
    </row>
    <row r="17" spans="1:24" x14ac:dyDescent="0.25">
      <c r="S17" s="85"/>
      <c r="T17" s="19"/>
    </row>
    <row r="18" spans="1:24" x14ac:dyDescent="0.25">
      <c r="A18" s="9"/>
      <c r="C18" s="2" t="s">
        <v>64</v>
      </c>
      <c r="F18" s="5"/>
      <c r="G18" s="33"/>
      <c r="H18" s="34"/>
      <c r="I18" s="35"/>
      <c r="J18" s="5"/>
      <c r="K18" s="32"/>
      <c r="L18" s="5"/>
      <c r="M18" s="5"/>
      <c r="N18" s="5"/>
      <c r="O18" s="5"/>
      <c r="P18" s="5"/>
      <c r="Q18" s="5"/>
      <c r="R18" s="5"/>
      <c r="S18" s="41"/>
      <c r="T18" s="31"/>
      <c r="U18" s="23"/>
      <c r="V18" s="5"/>
      <c r="X18" s="17"/>
    </row>
    <row r="19" spans="1:24" x14ac:dyDescent="0.25">
      <c r="A19" s="9"/>
      <c r="C19" s="2"/>
      <c r="F19" s="5"/>
      <c r="G19" s="33"/>
      <c r="H19" s="34"/>
      <c r="I19" s="35"/>
      <c r="J19" s="5"/>
      <c r="K19" s="32"/>
      <c r="L19" s="5"/>
      <c r="M19" s="5"/>
      <c r="N19" s="5"/>
      <c r="O19" s="5"/>
      <c r="P19" s="5"/>
      <c r="Q19" s="5"/>
      <c r="R19" s="5"/>
      <c r="S19" s="41"/>
      <c r="T19" s="31"/>
      <c r="U19" s="23"/>
      <c r="V19" s="5"/>
      <c r="X19" s="17"/>
    </row>
    <row r="20" spans="1:24" x14ac:dyDescent="0.25">
      <c r="A20" s="9">
        <v>374.02</v>
      </c>
      <c r="C20" t="s">
        <v>71</v>
      </c>
      <c r="E20" s="5">
        <v>4268872.66</v>
      </c>
      <c r="F20" s="5"/>
      <c r="G20" s="33" t="s">
        <v>33</v>
      </c>
      <c r="H20" s="34" t="s">
        <v>10</v>
      </c>
      <c r="I20" s="35">
        <v>75</v>
      </c>
      <c r="J20" s="5"/>
      <c r="K20" s="64">
        <v>0</v>
      </c>
      <c r="L20" s="5"/>
      <c r="M20" s="5">
        <f t="shared" ref="M20:M34" si="4">E20*(1-K20)</f>
        <v>4268872.66</v>
      </c>
      <c r="N20" s="5"/>
      <c r="O20" s="5">
        <v>1032440.81</v>
      </c>
      <c r="P20" s="5"/>
      <c r="Q20" s="5">
        <f t="shared" ref="Q20:Q34" si="5">M20-O20</f>
        <v>3236431.85</v>
      </c>
      <c r="R20" s="5"/>
      <c r="S20" s="41">
        <v>56.86</v>
      </c>
      <c r="T20" s="31"/>
      <c r="U20" s="23"/>
      <c r="V20" s="5">
        <f t="shared" ref="V20:V34" si="6">Q20/S20</f>
        <v>56919.307949349284</v>
      </c>
      <c r="X20" s="72">
        <f>ROUND((V20/E20),3)</f>
        <v>1.2999999999999999E-2</v>
      </c>
    </row>
    <row r="21" spans="1:24" x14ac:dyDescent="0.25">
      <c r="A21" s="9">
        <v>375</v>
      </c>
      <c r="C21" t="s">
        <v>72</v>
      </c>
      <c r="E21" s="5">
        <v>31386680.030799996</v>
      </c>
      <c r="F21" s="5"/>
      <c r="G21" s="33" t="s">
        <v>91</v>
      </c>
      <c r="H21" s="34" t="s">
        <v>10</v>
      </c>
      <c r="I21" s="35">
        <v>33</v>
      </c>
      <c r="J21" s="5"/>
      <c r="K21" s="64">
        <v>0</v>
      </c>
      <c r="L21" s="5"/>
      <c r="M21" s="5">
        <f t="shared" si="4"/>
        <v>31386680.030799996</v>
      </c>
      <c r="N21" s="5"/>
      <c r="O21" s="5">
        <v>6551083.8600000003</v>
      </c>
      <c r="P21" s="5"/>
      <c r="Q21" s="5">
        <f t="shared" si="5"/>
        <v>24835596.170799997</v>
      </c>
      <c r="R21" s="5"/>
      <c r="S21" s="41">
        <v>26.11</v>
      </c>
      <c r="T21" s="31"/>
      <c r="U21" s="23"/>
      <c r="V21" s="5">
        <f t="shared" si="6"/>
        <v>951190.96785905771</v>
      </c>
      <c r="X21" s="72">
        <f t="shared" ref="X21:X34" si="7">ROUND((V21/E21),3)</f>
        <v>0.03</v>
      </c>
    </row>
    <row r="22" spans="1:24" x14ac:dyDescent="0.25">
      <c r="A22" s="90">
        <v>376</v>
      </c>
      <c r="C22" t="s">
        <v>73</v>
      </c>
      <c r="E22" s="5">
        <v>826292081.12680912</v>
      </c>
      <c r="G22" s="87" t="s">
        <v>68</v>
      </c>
      <c r="H22" s="88" t="s">
        <v>10</v>
      </c>
      <c r="I22" s="89">
        <v>70</v>
      </c>
      <c r="J22" s="5"/>
      <c r="K22" s="64">
        <v>-0.6</v>
      </c>
      <c r="L22" s="5"/>
      <c r="M22" s="5">
        <f t="shared" si="4"/>
        <v>1322067329.8028946</v>
      </c>
      <c r="N22" s="5"/>
      <c r="O22" s="5">
        <v>185575403.50999999</v>
      </c>
      <c r="P22" s="5"/>
      <c r="Q22" s="5">
        <f t="shared" si="5"/>
        <v>1136491926.2928946</v>
      </c>
      <c r="R22" s="5"/>
      <c r="S22" s="91">
        <v>60.17</v>
      </c>
      <c r="T22" s="31"/>
      <c r="U22" s="23"/>
      <c r="V22" s="5">
        <f t="shared" si="6"/>
        <v>18888016.059379999</v>
      </c>
      <c r="X22" s="72">
        <f t="shared" si="7"/>
        <v>2.3E-2</v>
      </c>
    </row>
    <row r="23" spans="1:24" x14ac:dyDescent="0.25">
      <c r="A23" s="90">
        <v>376.02</v>
      </c>
      <c r="C23" t="s">
        <v>74</v>
      </c>
      <c r="E23" s="5">
        <v>961474232.53461206</v>
      </c>
      <c r="F23" s="5"/>
      <c r="G23" s="87" t="s">
        <v>41</v>
      </c>
      <c r="H23" s="88" t="s">
        <v>10</v>
      </c>
      <c r="I23" s="89">
        <v>82</v>
      </c>
      <c r="J23" s="5"/>
      <c r="K23" s="64">
        <v>-0.4</v>
      </c>
      <c r="L23" s="5"/>
      <c r="M23" s="5">
        <f t="shared" si="4"/>
        <v>1346063925.5484569</v>
      </c>
      <c r="N23" s="5"/>
      <c r="O23" s="5">
        <v>131189463.48999999</v>
      </c>
      <c r="P23" s="5"/>
      <c r="Q23" s="5">
        <f t="shared" si="5"/>
        <v>1214874462.0584569</v>
      </c>
      <c r="R23" s="5"/>
      <c r="S23" s="91">
        <v>74.010000000000005</v>
      </c>
      <c r="T23" s="31"/>
      <c r="U23" s="23"/>
      <c r="V23" s="5">
        <f t="shared" si="6"/>
        <v>16415004.216436384</v>
      </c>
      <c r="X23" s="72">
        <f t="shared" si="7"/>
        <v>1.7000000000000001E-2</v>
      </c>
    </row>
    <row r="24" spans="1:24" x14ac:dyDescent="0.25">
      <c r="A24" s="9">
        <v>377</v>
      </c>
      <c r="C24" t="s">
        <v>94</v>
      </c>
      <c r="E24" s="5">
        <v>19187297.899999999</v>
      </c>
      <c r="F24" s="5"/>
      <c r="G24" s="33" t="s">
        <v>41</v>
      </c>
      <c r="H24" s="34" t="s">
        <v>10</v>
      </c>
      <c r="I24" s="35">
        <v>35</v>
      </c>
      <c r="J24" s="5"/>
      <c r="K24" s="64">
        <v>-0.05</v>
      </c>
      <c r="L24" s="5"/>
      <c r="M24" s="5">
        <f t="shared" si="4"/>
        <v>20146662.794999998</v>
      </c>
      <c r="N24" s="5"/>
      <c r="O24" s="5">
        <v>1289317.49</v>
      </c>
      <c r="P24" s="5"/>
      <c r="Q24" s="5">
        <f t="shared" si="5"/>
        <v>18857345.305</v>
      </c>
      <c r="R24" s="5"/>
      <c r="S24" s="41">
        <v>32.76</v>
      </c>
      <c r="T24" s="31"/>
      <c r="U24" s="23"/>
      <c r="V24" s="5">
        <f t="shared" si="6"/>
        <v>575621.04105616605</v>
      </c>
      <c r="X24" s="72">
        <f t="shared" si="7"/>
        <v>0.03</v>
      </c>
    </row>
    <row r="25" spans="1:24" x14ac:dyDescent="0.25">
      <c r="A25" s="9">
        <v>378</v>
      </c>
      <c r="C25" t="s">
        <v>75</v>
      </c>
      <c r="E25" s="5">
        <v>22151056.5068</v>
      </c>
      <c r="F25" s="5"/>
      <c r="G25" s="33" t="s">
        <v>68</v>
      </c>
      <c r="H25" s="34" t="s">
        <v>10</v>
      </c>
      <c r="I25" s="35">
        <v>40</v>
      </c>
      <c r="J25" s="5"/>
      <c r="K25" s="64">
        <v>-0.2</v>
      </c>
      <c r="L25" s="5"/>
      <c r="M25" s="5">
        <f t="shared" si="4"/>
        <v>26581267.80816</v>
      </c>
      <c r="N25" s="5"/>
      <c r="O25" s="5">
        <v>5840335.2699999996</v>
      </c>
      <c r="P25" s="5"/>
      <c r="Q25" s="5">
        <f t="shared" si="5"/>
        <v>20740932.53816</v>
      </c>
      <c r="R25" s="5"/>
      <c r="S25" s="41">
        <v>31.21</v>
      </c>
      <c r="T25" s="31"/>
      <c r="U25" s="23"/>
      <c r="V25" s="5">
        <f t="shared" si="6"/>
        <v>664560.47863377118</v>
      </c>
      <c r="X25" s="72">
        <f t="shared" si="7"/>
        <v>0.03</v>
      </c>
    </row>
    <row r="26" spans="1:24" x14ac:dyDescent="0.25">
      <c r="A26" s="90">
        <v>379</v>
      </c>
      <c r="C26" t="s">
        <v>76</v>
      </c>
      <c r="E26" s="5">
        <v>116022316.78159998</v>
      </c>
      <c r="F26" s="5"/>
      <c r="G26" s="87" t="s">
        <v>41</v>
      </c>
      <c r="H26" s="88" t="s">
        <v>10</v>
      </c>
      <c r="I26" s="89">
        <v>60</v>
      </c>
      <c r="J26" s="5"/>
      <c r="K26" s="64">
        <v>-0.2</v>
      </c>
      <c r="L26" s="5"/>
      <c r="M26" s="5">
        <f t="shared" si="4"/>
        <v>139226780.13791996</v>
      </c>
      <c r="N26" s="5"/>
      <c r="O26" s="5">
        <v>13264357.970000001</v>
      </c>
      <c r="P26" s="5"/>
      <c r="Q26" s="5">
        <f t="shared" si="5"/>
        <v>125962422.16791996</v>
      </c>
      <c r="R26" s="5"/>
      <c r="S26" s="91">
        <v>54.28</v>
      </c>
      <c r="T26" s="31"/>
      <c r="U26" s="23"/>
      <c r="V26" s="5">
        <f t="shared" si="6"/>
        <v>2320604.6825335291</v>
      </c>
      <c r="X26" s="72">
        <f t="shared" si="7"/>
        <v>0.02</v>
      </c>
    </row>
    <row r="27" spans="1:24" x14ac:dyDescent="0.25">
      <c r="A27" s="9">
        <v>380</v>
      </c>
      <c r="C27" t="s">
        <v>77</v>
      </c>
      <c r="E27" s="5">
        <v>68085342.290000007</v>
      </c>
      <c r="F27" s="5"/>
      <c r="G27" s="33" t="s">
        <v>92</v>
      </c>
      <c r="H27" s="34" t="s">
        <v>10</v>
      </c>
      <c r="I27" s="35">
        <v>52</v>
      </c>
      <c r="J27" s="5"/>
      <c r="K27" s="64">
        <v>-1.3</v>
      </c>
      <c r="L27" s="5"/>
      <c r="M27" s="5">
        <f t="shared" si="4"/>
        <v>156596287.26699999</v>
      </c>
      <c r="N27" s="5"/>
      <c r="O27" s="5">
        <v>38184588.109999999</v>
      </c>
      <c r="P27" s="5"/>
      <c r="Q27" s="5">
        <f t="shared" si="5"/>
        <v>118411699.15699999</v>
      </c>
      <c r="R27" s="5"/>
      <c r="S27" s="41">
        <v>39.32</v>
      </c>
      <c r="T27" s="31"/>
      <c r="U27" s="23"/>
      <c r="V27" s="5">
        <f t="shared" si="6"/>
        <v>3011487.7710325532</v>
      </c>
      <c r="X27" s="72">
        <f t="shared" si="7"/>
        <v>4.3999999999999997E-2</v>
      </c>
    </row>
    <row r="28" spans="1:24" x14ac:dyDescent="0.25">
      <c r="A28" s="90">
        <v>380.02</v>
      </c>
      <c r="C28" t="s">
        <v>78</v>
      </c>
      <c r="E28" s="5">
        <v>610080538.33359969</v>
      </c>
      <c r="F28" s="5"/>
      <c r="G28" s="87" t="s">
        <v>41</v>
      </c>
      <c r="H28" s="88" t="s">
        <v>10</v>
      </c>
      <c r="I28" s="89">
        <v>62</v>
      </c>
      <c r="J28" s="5"/>
      <c r="K28" s="64">
        <v>-0.75</v>
      </c>
      <c r="L28" s="5"/>
      <c r="M28" s="5">
        <f t="shared" si="4"/>
        <v>1067640942.0837995</v>
      </c>
      <c r="N28" s="5"/>
      <c r="O28" s="5">
        <v>146716256.97</v>
      </c>
      <c r="P28" s="5"/>
      <c r="Q28" s="5">
        <f t="shared" si="5"/>
        <v>920924685.11379945</v>
      </c>
      <c r="R28" s="5"/>
      <c r="S28" s="91">
        <v>53.48</v>
      </c>
      <c r="T28" s="31"/>
      <c r="U28" s="23"/>
      <c r="V28" s="5">
        <f t="shared" si="6"/>
        <v>17219982.892928187</v>
      </c>
      <c r="X28" s="72">
        <f t="shared" si="7"/>
        <v>2.8000000000000001E-2</v>
      </c>
    </row>
    <row r="29" spans="1:24" x14ac:dyDescent="0.25">
      <c r="A29" s="9">
        <v>381</v>
      </c>
      <c r="C29" t="s">
        <v>79</v>
      </c>
      <c r="E29" s="5">
        <v>99270694.281199962</v>
      </c>
      <c r="F29" s="5"/>
      <c r="G29" s="33" t="s">
        <v>41</v>
      </c>
      <c r="H29" s="34" t="s">
        <v>10</v>
      </c>
      <c r="I29" s="35">
        <v>20</v>
      </c>
      <c r="J29" s="5"/>
      <c r="K29" s="64">
        <v>0</v>
      </c>
      <c r="L29" s="5"/>
      <c r="M29" s="5">
        <f t="shared" si="4"/>
        <v>99270694.281199962</v>
      </c>
      <c r="N29" s="5"/>
      <c r="O29" s="5">
        <v>37917970.899999999</v>
      </c>
      <c r="P29" s="5"/>
      <c r="Q29" s="5">
        <f t="shared" si="5"/>
        <v>61352723.381199963</v>
      </c>
      <c r="R29" s="5"/>
      <c r="S29" s="41">
        <v>12.36</v>
      </c>
      <c r="T29" s="31"/>
      <c r="U29" s="23"/>
      <c r="V29" s="5">
        <f t="shared" si="6"/>
        <v>4963812.5712944958</v>
      </c>
      <c r="X29" s="72">
        <f t="shared" si="7"/>
        <v>0.05</v>
      </c>
    </row>
    <row r="30" spans="1:24" x14ac:dyDescent="0.25">
      <c r="A30" s="90">
        <v>382</v>
      </c>
      <c r="C30" t="s">
        <v>80</v>
      </c>
      <c r="E30" s="5">
        <v>105820491.27528128</v>
      </c>
      <c r="F30" s="5"/>
      <c r="G30" s="87" t="s">
        <v>92</v>
      </c>
      <c r="H30" s="88" t="s">
        <v>10</v>
      </c>
      <c r="I30" s="89">
        <v>55</v>
      </c>
      <c r="J30" s="5"/>
      <c r="K30" s="64">
        <v>-0.3</v>
      </c>
      <c r="L30" s="5"/>
      <c r="M30" s="5">
        <f t="shared" si="4"/>
        <v>137566638.65786567</v>
      </c>
      <c r="N30" s="5"/>
      <c r="O30" s="5">
        <v>15909079.77</v>
      </c>
      <c r="P30" s="5"/>
      <c r="Q30" s="5">
        <f t="shared" si="5"/>
        <v>121657558.88786568</v>
      </c>
      <c r="R30" s="5"/>
      <c r="S30" s="91">
        <v>48.64</v>
      </c>
      <c r="T30" s="31"/>
      <c r="U30" s="23"/>
      <c r="V30" s="5">
        <f t="shared" si="6"/>
        <v>2501183.3652932909</v>
      </c>
      <c r="X30" s="72">
        <f t="shared" si="7"/>
        <v>2.4E-2</v>
      </c>
    </row>
    <row r="31" spans="1:24" x14ac:dyDescent="0.25">
      <c r="A31" s="9">
        <v>383</v>
      </c>
      <c r="C31" t="s">
        <v>81</v>
      </c>
      <c r="E31" s="5">
        <v>20766817.198400006</v>
      </c>
      <c r="F31" s="5"/>
      <c r="G31" s="33" t="s">
        <v>109</v>
      </c>
      <c r="H31" s="34" t="s">
        <v>10</v>
      </c>
      <c r="I31" s="35">
        <v>42</v>
      </c>
      <c r="J31" s="5"/>
      <c r="K31" s="64">
        <v>0</v>
      </c>
      <c r="L31" s="5"/>
      <c r="M31" s="5">
        <f t="shared" si="4"/>
        <v>20766817.198400006</v>
      </c>
      <c r="N31" s="5"/>
      <c r="O31" s="5">
        <v>6811720.1500000004</v>
      </c>
      <c r="P31" s="5"/>
      <c r="Q31" s="5">
        <f t="shared" si="5"/>
        <v>13955097.048400005</v>
      </c>
      <c r="R31" s="5"/>
      <c r="S31" s="41">
        <v>28.22</v>
      </c>
      <c r="T31" s="31"/>
      <c r="U31" s="23"/>
      <c r="V31" s="5">
        <f t="shared" si="6"/>
        <v>494510.88052445097</v>
      </c>
      <c r="X31" s="72">
        <f t="shared" si="7"/>
        <v>2.4E-2</v>
      </c>
    </row>
    <row r="32" spans="1:24" x14ac:dyDescent="0.25">
      <c r="A32" s="9">
        <v>384</v>
      </c>
      <c r="C32" t="s">
        <v>82</v>
      </c>
      <c r="E32" s="5">
        <v>38677154.93</v>
      </c>
      <c r="F32" s="5"/>
      <c r="G32" s="33" t="s">
        <v>68</v>
      </c>
      <c r="H32" s="34" t="s">
        <v>10</v>
      </c>
      <c r="I32" s="35">
        <v>47</v>
      </c>
      <c r="J32" s="5"/>
      <c r="K32" s="64">
        <v>-0.3</v>
      </c>
      <c r="L32" s="5"/>
      <c r="M32" s="5">
        <f t="shared" si="4"/>
        <v>50280301.409000002</v>
      </c>
      <c r="N32" s="5"/>
      <c r="O32" s="5">
        <v>9730533.4199999999</v>
      </c>
      <c r="P32" s="5"/>
      <c r="Q32" s="5">
        <f t="shared" si="5"/>
        <v>40549767.989</v>
      </c>
      <c r="R32" s="5"/>
      <c r="S32" s="41">
        <v>37.9</v>
      </c>
      <c r="T32" s="31"/>
      <c r="U32" s="23"/>
      <c r="V32" s="5">
        <f t="shared" si="6"/>
        <v>1069914.7226649078</v>
      </c>
      <c r="X32" s="72">
        <f t="shared" si="7"/>
        <v>2.8000000000000001E-2</v>
      </c>
    </row>
    <row r="33" spans="1:24" x14ac:dyDescent="0.25">
      <c r="A33" s="9">
        <v>385</v>
      </c>
      <c r="C33" t="s">
        <v>83</v>
      </c>
      <c r="E33" s="5">
        <v>15196826.640000001</v>
      </c>
      <c r="F33" s="5"/>
      <c r="G33" s="33" t="s">
        <v>69</v>
      </c>
      <c r="H33" s="34" t="s">
        <v>10</v>
      </c>
      <c r="I33" s="35">
        <v>39</v>
      </c>
      <c r="J33" s="5"/>
      <c r="K33" s="64">
        <v>0</v>
      </c>
      <c r="L33" s="5"/>
      <c r="M33" s="5">
        <f t="shared" si="4"/>
        <v>15196826.640000001</v>
      </c>
      <c r="N33" s="5"/>
      <c r="O33" s="5">
        <v>5742846.7599999998</v>
      </c>
      <c r="P33" s="5"/>
      <c r="Q33" s="5">
        <f t="shared" si="5"/>
        <v>9453979.8800000008</v>
      </c>
      <c r="R33" s="5"/>
      <c r="S33" s="41">
        <v>24.26</v>
      </c>
      <c r="T33" s="31"/>
      <c r="U33" s="23"/>
      <c r="V33" s="5">
        <f t="shared" si="6"/>
        <v>389694.14179719705</v>
      </c>
      <c r="X33" s="72">
        <f t="shared" si="7"/>
        <v>2.5999999999999999E-2</v>
      </c>
    </row>
    <row r="34" spans="1:24" x14ac:dyDescent="0.25">
      <c r="A34" s="9">
        <v>387</v>
      </c>
      <c r="C34" t="s">
        <v>84</v>
      </c>
      <c r="E34" s="7">
        <v>13431843.029999996</v>
      </c>
      <c r="G34" s="33" t="s">
        <v>93</v>
      </c>
      <c r="H34" s="34" t="s">
        <v>10</v>
      </c>
      <c r="I34" s="35">
        <v>27</v>
      </c>
      <c r="J34" s="5"/>
      <c r="K34" s="65">
        <v>0</v>
      </c>
      <c r="L34" s="5"/>
      <c r="M34" s="7">
        <f t="shared" si="4"/>
        <v>13431843.029999996</v>
      </c>
      <c r="N34" s="5"/>
      <c r="O34" s="7">
        <v>3505830.84</v>
      </c>
      <c r="P34" s="5"/>
      <c r="Q34" s="7">
        <f t="shared" si="5"/>
        <v>9926012.1899999958</v>
      </c>
      <c r="R34" s="5"/>
      <c r="S34" s="54">
        <v>19.95</v>
      </c>
      <c r="T34" s="31"/>
      <c r="U34" s="23"/>
      <c r="V34" s="7">
        <f t="shared" si="6"/>
        <v>497544.47067669156</v>
      </c>
      <c r="X34" s="29">
        <f t="shared" si="7"/>
        <v>3.6999999999999998E-2</v>
      </c>
    </row>
    <row r="35" spans="1:24" x14ac:dyDescent="0.25">
      <c r="A35" s="9"/>
      <c r="E35" s="5"/>
      <c r="G35" s="33"/>
      <c r="H35" s="34"/>
      <c r="I35" s="35"/>
      <c r="J35" s="5"/>
      <c r="K35" s="64"/>
      <c r="L35" s="5"/>
      <c r="M35" s="5"/>
      <c r="N35" s="5"/>
      <c r="O35" s="5"/>
      <c r="P35" s="5"/>
      <c r="Q35" s="5"/>
      <c r="R35" s="5"/>
      <c r="S35" s="41"/>
      <c r="T35" s="31"/>
      <c r="U35" s="23"/>
      <c r="V35" s="5"/>
      <c r="X35" s="17"/>
    </row>
    <row r="36" spans="1:24" ht="15.75" thickBot="1" x14ac:dyDescent="0.3">
      <c r="A36" s="9"/>
      <c r="C36" s="69" t="s">
        <v>6</v>
      </c>
      <c r="E36" s="62">
        <f>SUM(E20:E34)</f>
        <v>2952112245.5191021</v>
      </c>
      <c r="F36" s="5"/>
      <c r="G36" s="33"/>
      <c r="H36" s="34"/>
      <c r="I36" s="35"/>
      <c r="J36" s="5"/>
      <c r="K36" s="70">
        <f>-M36/E36+1</f>
        <v>-0.50756187408040709</v>
      </c>
      <c r="L36" s="5"/>
      <c r="M36" s="62">
        <f>SUM(M20:M34)</f>
        <v>4450491869.3504963</v>
      </c>
      <c r="N36" s="5"/>
      <c r="O36" s="62">
        <f>SUM(O20:O34)</f>
        <v>609261229.31999993</v>
      </c>
      <c r="P36" s="5"/>
      <c r="Q36" s="62">
        <f>SUM(Q20:Q34)</f>
        <v>3841230640.0304961</v>
      </c>
      <c r="R36" s="5"/>
      <c r="S36" s="84">
        <f>Q36/V36</f>
        <v>54.859012144872828</v>
      </c>
      <c r="T36" s="31"/>
      <c r="U36" s="23"/>
      <c r="V36" s="62">
        <f>SUM(V20:V34)</f>
        <v>70020047.57006003</v>
      </c>
      <c r="X36" s="30">
        <f>V36/E36</f>
        <v>2.3718626443266434E-2</v>
      </c>
    </row>
    <row r="37" spans="1:24" ht="15.75" thickTop="1" x14ac:dyDescent="0.25">
      <c r="A37" s="9"/>
      <c r="E37" s="5"/>
      <c r="F37" s="5"/>
      <c r="G37" s="33"/>
      <c r="H37" s="34"/>
      <c r="I37" s="35"/>
      <c r="J37" s="5"/>
      <c r="K37" s="64"/>
      <c r="L37" s="5"/>
      <c r="M37" s="5"/>
      <c r="N37" s="5"/>
      <c r="O37" s="5"/>
      <c r="P37" s="5"/>
      <c r="Q37" s="5"/>
      <c r="R37" s="5"/>
      <c r="S37" s="41"/>
      <c r="T37" s="31"/>
      <c r="U37" s="23"/>
      <c r="V37" s="5"/>
      <c r="X37" s="17"/>
    </row>
    <row r="38" spans="1:24" x14ac:dyDescent="0.25">
      <c r="A38" s="9"/>
      <c r="F38" s="5"/>
      <c r="G38" s="33"/>
      <c r="H38" s="34"/>
      <c r="I38" s="35"/>
      <c r="J38" s="5"/>
      <c r="K38" s="64"/>
      <c r="L38" s="5"/>
      <c r="M38" s="5"/>
      <c r="N38" s="5"/>
      <c r="O38" s="5"/>
      <c r="P38" s="5"/>
      <c r="Q38" s="5"/>
      <c r="R38" s="5"/>
      <c r="S38" s="41"/>
      <c r="T38" s="31"/>
      <c r="U38" s="23"/>
      <c r="V38" s="5"/>
      <c r="X38" s="17"/>
    </row>
    <row r="39" spans="1:24" x14ac:dyDescent="0.25">
      <c r="A39" s="9"/>
      <c r="C39" s="2" t="s">
        <v>65</v>
      </c>
      <c r="F39" s="5"/>
      <c r="G39" s="33"/>
      <c r="H39" s="34"/>
      <c r="I39" s="35"/>
      <c r="J39" s="5"/>
      <c r="K39" s="64"/>
      <c r="L39" s="5"/>
      <c r="M39" s="5"/>
      <c r="N39" s="5"/>
      <c r="O39" s="5"/>
      <c r="P39" s="5"/>
      <c r="Q39" s="5"/>
      <c r="R39" s="5"/>
      <c r="S39" s="41"/>
      <c r="T39" s="31"/>
      <c r="U39" s="23"/>
      <c r="V39" s="5"/>
      <c r="X39" s="17"/>
    </row>
    <row r="40" spans="1:24" x14ac:dyDescent="0.25">
      <c r="A40" s="9"/>
      <c r="C40" s="2"/>
      <c r="F40" s="5"/>
      <c r="G40" s="33"/>
      <c r="H40" s="34"/>
      <c r="I40" s="35"/>
      <c r="J40" s="5"/>
      <c r="K40" s="64"/>
      <c r="L40" s="5"/>
      <c r="M40" s="5"/>
      <c r="N40" s="5"/>
      <c r="O40" s="5"/>
      <c r="P40" s="5"/>
      <c r="Q40" s="5"/>
      <c r="R40" s="5"/>
      <c r="S40" s="41"/>
      <c r="T40" s="31"/>
      <c r="U40" s="23"/>
      <c r="V40" s="5"/>
      <c r="X40" s="75"/>
    </row>
    <row r="41" spans="1:24" x14ac:dyDescent="0.25">
      <c r="A41" s="9">
        <v>390</v>
      </c>
      <c r="C41" t="s">
        <v>72</v>
      </c>
      <c r="E41" s="5">
        <v>528908.93119999999</v>
      </c>
      <c r="G41" s="33" t="s">
        <v>91</v>
      </c>
      <c r="H41" s="34" t="s">
        <v>10</v>
      </c>
      <c r="I41" s="35">
        <v>25</v>
      </c>
      <c r="J41" s="5"/>
      <c r="K41" s="64">
        <v>0</v>
      </c>
      <c r="L41" s="5"/>
      <c r="M41" s="5">
        <f t="shared" ref="M41:M54" si="8">E41*(1-K41)</f>
        <v>528908.93119999999</v>
      </c>
      <c r="N41" s="5"/>
      <c r="O41" s="5">
        <v>38657.69</v>
      </c>
      <c r="P41" s="5"/>
      <c r="Q41" s="5">
        <f t="shared" ref="Q41:Q54" si="9">M41-O41</f>
        <v>490251.24119999999</v>
      </c>
      <c r="R41" s="5"/>
      <c r="S41" s="41">
        <v>23.54</v>
      </c>
      <c r="T41" s="31"/>
      <c r="U41" s="23"/>
      <c r="V41" s="5">
        <f>Q41/S41</f>
        <v>20826.305913338998</v>
      </c>
      <c r="X41" s="72">
        <f t="shared" ref="X41:X54" si="10">ROUND((V41/E41),3)</f>
        <v>3.9E-2</v>
      </c>
    </row>
    <row r="42" spans="1:24" x14ac:dyDescent="0.25">
      <c r="A42" s="9">
        <v>391</v>
      </c>
      <c r="C42" t="s">
        <v>97</v>
      </c>
      <c r="E42" s="5">
        <v>2151949.7300000004</v>
      </c>
      <c r="G42" s="33" t="s">
        <v>33</v>
      </c>
      <c r="H42" s="34" t="s">
        <v>10</v>
      </c>
      <c r="I42" s="35">
        <v>17</v>
      </c>
      <c r="J42" s="5"/>
      <c r="K42" s="64">
        <v>0</v>
      </c>
      <c r="L42" s="5"/>
      <c r="M42" s="5">
        <f t="shared" si="8"/>
        <v>2151949.7300000004</v>
      </c>
      <c r="N42" s="5"/>
      <c r="O42" s="5">
        <v>960077.27</v>
      </c>
      <c r="P42" s="5"/>
      <c r="Q42" s="5">
        <f t="shared" si="9"/>
        <v>1191872.4600000004</v>
      </c>
      <c r="R42" s="5"/>
      <c r="S42" s="41">
        <v>9.7799999999999994</v>
      </c>
      <c r="T42" s="31"/>
      <c r="U42" s="23"/>
      <c r="V42" s="5">
        <f t="shared" ref="V42:V54" si="11">Q42/S42</f>
        <v>121868.34969325158</v>
      </c>
      <c r="X42" s="72">
        <f t="shared" si="10"/>
        <v>5.7000000000000002E-2</v>
      </c>
    </row>
    <row r="43" spans="1:24" x14ac:dyDescent="0.25">
      <c r="A43" s="9">
        <v>391.01</v>
      </c>
      <c r="C43" t="s">
        <v>98</v>
      </c>
      <c r="E43" s="5">
        <v>5932305.8574910183</v>
      </c>
      <c r="G43" s="33" t="s">
        <v>33</v>
      </c>
      <c r="H43" s="34" t="s">
        <v>10</v>
      </c>
      <c r="I43" s="35">
        <v>9</v>
      </c>
      <c r="J43" s="5"/>
      <c r="K43" s="64">
        <v>0</v>
      </c>
      <c r="L43" s="5"/>
      <c r="M43" s="5">
        <f t="shared" si="8"/>
        <v>5932305.8574910183</v>
      </c>
      <c r="N43" s="5"/>
      <c r="O43" s="5">
        <v>2365045.31</v>
      </c>
      <c r="P43" s="5"/>
      <c r="Q43" s="5">
        <f t="shared" si="9"/>
        <v>3567260.5474910182</v>
      </c>
      <c r="R43" s="5"/>
      <c r="S43" s="41">
        <v>6.01</v>
      </c>
      <c r="T43" s="31"/>
      <c r="U43" s="23"/>
      <c r="V43" s="5">
        <f t="shared" si="11"/>
        <v>593554.1676357768</v>
      </c>
      <c r="X43" s="72">
        <f t="shared" si="10"/>
        <v>0.1</v>
      </c>
    </row>
    <row r="44" spans="1:24" x14ac:dyDescent="0.25">
      <c r="A44" s="9">
        <v>391.02</v>
      </c>
      <c r="C44" t="s">
        <v>99</v>
      </c>
      <c r="E44" s="5">
        <v>1529673.7899999998</v>
      </c>
      <c r="G44" s="33" t="s">
        <v>33</v>
      </c>
      <c r="H44" s="34" t="s">
        <v>10</v>
      </c>
      <c r="I44" s="35">
        <v>15</v>
      </c>
      <c r="J44" s="5"/>
      <c r="K44" s="64">
        <v>0</v>
      </c>
      <c r="L44" s="5"/>
      <c r="M44" s="5">
        <f t="shared" si="8"/>
        <v>1529673.7899999998</v>
      </c>
      <c r="N44" s="5"/>
      <c r="O44" s="5">
        <v>928730.52</v>
      </c>
      <c r="P44" s="5"/>
      <c r="Q44" s="5">
        <f t="shared" si="9"/>
        <v>600943.26999999979</v>
      </c>
      <c r="R44" s="5"/>
      <c r="S44" s="41">
        <v>6.73</v>
      </c>
      <c r="T44" s="31"/>
      <c r="U44" s="23"/>
      <c r="V44" s="5">
        <f t="shared" si="11"/>
        <v>89293.205052005913</v>
      </c>
      <c r="X44" s="72">
        <f t="shared" si="10"/>
        <v>5.8000000000000003E-2</v>
      </c>
    </row>
    <row r="45" spans="1:24" x14ac:dyDescent="0.25">
      <c r="A45" s="9">
        <v>392.01</v>
      </c>
      <c r="C45" t="s">
        <v>85</v>
      </c>
      <c r="E45" s="5">
        <v>15381575.261088327</v>
      </c>
      <c r="G45" s="33" t="s">
        <v>124</v>
      </c>
      <c r="H45" s="34" t="s">
        <v>10</v>
      </c>
      <c r="I45" s="35">
        <v>8</v>
      </c>
      <c r="J45" s="5"/>
      <c r="K45" s="64">
        <v>0.11</v>
      </c>
      <c r="L45" s="5"/>
      <c r="M45" s="5">
        <f t="shared" si="8"/>
        <v>13689601.982368611</v>
      </c>
      <c r="N45" s="5"/>
      <c r="O45" s="5">
        <v>4566757.42</v>
      </c>
      <c r="P45" s="5"/>
      <c r="Q45" s="5">
        <f t="shared" si="9"/>
        <v>9122844.5623686109</v>
      </c>
      <c r="R45" s="5"/>
      <c r="S45" s="41">
        <v>5.34</v>
      </c>
      <c r="T45" s="31"/>
      <c r="U45" s="23"/>
      <c r="V45" s="5">
        <f t="shared" si="11"/>
        <v>1708397.8581214629</v>
      </c>
      <c r="X45" s="72">
        <f t="shared" si="10"/>
        <v>0.111</v>
      </c>
    </row>
    <row r="46" spans="1:24" x14ac:dyDescent="0.25">
      <c r="A46" s="9">
        <v>392.02</v>
      </c>
      <c r="C46" t="s">
        <v>86</v>
      </c>
      <c r="E46" s="5">
        <v>17803654.690000001</v>
      </c>
      <c r="G46" s="33" t="s">
        <v>70</v>
      </c>
      <c r="H46" s="34" t="s">
        <v>10</v>
      </c>
      <c r="I46" s="35">
        <v>10</v>
      </c>
      <c r="J46" s="5"/>
      <c r="K46" s="64">
        <v>0.11</v>
      </c>
      <c r="L46" s="5"/>
      <c r="M46" s="5">
        <f t="shared" si="8"/>
        <v>15845252.674100002</v>
      </c>
      <c r="N46" s="5"/>
      <c r="O46" s="5">
        <v>6988760.04</v>
      </c>
      <c r="P46" s="5"/>
      <c r="Q46" s="5">
        <f t="shared" si="9"/>
        <v>8856492.6341000013</v>
      </c>
      <c r="R46" s="5"/>
      <c r="S46" s="41">
        <v>5.6</v>
      </c>
      <c r="T46" s="31"/>
      <c r="U46" s="23"/>
      <c r="V46" s="5">
        <f t="shared" si="11"/>
        <v>1581516.5418035719</v>
      </c>
      <c r="X46" s="72">
        <f t="shared" si="10"/>
        <v>8.8999999999999996E-2</v>
      </c>
    </row>
    <row r="47" spans="1:24" x14ac:dyDescent="0.25">
      <c r="A47" s="9">
        <v>392.04</v>
      </c>
      <c r="C47" t="s">
        <v>87</v>
      </c>
      <c r="E47" s="5">
        <v>4611626.0715047596</v>
      </c>
      <c r="G47" s="33" t="s">
        <v>68</v>
      </c>
      <c r="H47" s="34" t="s">
        <v>10</v>
      </c>
      <c r="I47" s="35">
        <v>30</v>
      </c>
      <c r="J47" s="5"/>
      <c r="K47" s="64">
        <v>0.2</v>
      </c>
      <c r="L47" s="5"/>
      <c r="M47" s="5">
        <f t="shared" si="8"/>
        <v>3689300.8572038077</v>
      </c>
      <c r="N47" s="5"/>
      <c r="O47" s="5">
        <v>763819.66</v>
      </c>
      <c r="P47" s="5"/>
      <c r="Q47" s="5">
        <f t="shared" si="9"/>
        <v>2925481.1972038075</v>
      </c>
      <c r="R47" s="5"/>
      <c r="S47" s="41">
        <v>25.86</v>
      </c>
      <c r="T47" s="31"/>
      <c r="U47" s="23"/>
      <c r="V47" s="5">
        <f t="shared" si="11"/>
        <v>113127.65650440092</v>
      </c>
      <c r="X47" s="72">
        <f t="shared" si="10"/>
        <v>2.5000000000000001E-2</v>
      </c>
    </row>
    <row r="48" spans="1:24" x14ac:dyDescent="0.25">
      <c r="A48" s="9">
        <v>392.05</v>
      </c>
      <c r="C48" t="s">
        <v>88</v>
      </c>
      <c r="E48" s="5">
        <v>2564139.23</v>
      </c>
      <c r="G48" s="33" t="s">
        <v>110</v>
      </c>
      <c r="H48" s="34" t="s">
        <v>10</v>
      </c>
      <c r="I48" s="35">
        <v>13</v>
      </c>
      <c r="J48" s="5"/>
      <c r="K48" s="64">
        <v>7.0000000000000007E-2</v>
      </c>
      <c r="L48" s="5"/>
      <c r="M48" s="5">
        <f t="shared" si="8"/>
        <v>2384649.4838999999</v>
      </c>
      <c r="N48" s="5"/>
      <c r="O48" s="5">
        <v>1004832.44</v>
      </c>
      <c r="P48" s="5"/>
      <c r="Q48" s="5">
        <f t="shared" si="9"/>
        <v>1379817.0438999999</v>
      </c>
      <c r="R48" s="5"/>
      <c r="S48" s="41">
        <v>7.52</v>
      </c>
      <c r="T48" s="31"/>
      <c r="U48" s="23"/>
      <c r="V48" s="5">
        <f t="shared" si="11"/>
        <v>183486.30902925532</v>
      </c>
      <c r="X48" s="72">
        <f t="shared" si="10"/>
        <v>7.1999999999999995E-2</v>
      </c>
    </row>
    <row r="49" spans="1:24" x14ac:dyDescent="0.25">
      <c r="A49" s="9">
        <v>393</v>
      </c>
      <c r="C49" t="s">
        <v>100</v>
      </c>
      <c r="E49" s="5">
        <v>1283.3900000000001</v>
      </c>
      <c r="G49" s="33" t="s">
        <v>33</v>
      </c>
      <c r="H49" s="34" t="s">
        <v>10</v>
      </c>
      <c r="I49" s="35">
        <v>24</v>
      </c>
      <c r="J49" s="5"/>
      <c r="K49" s="64">
        <v>0</v>
      </c>
      <c r="L49" s="5"/>
      <c r="M49" s="5">
        <f t="shared" si="8"/>
        <v>1283.3900000000001</v>
      </c>
      <c r="N49" s="5"/>
      <c r="O49" s="5">
        <v>614.96</v>
      </c>
      <c r="P49" s="5"/>
      <c r="Q49" s="5">
        <f t="shared" si="9"/>
        <v>668.43000000000006</v>
      </c>
      <c r="R49" s="5"/>
      <c r="S49" s="41">
        <v>12.5</v>
      </c>
      <c r="T49" s="31"/>
      <c r="U49" s="23"/>
      <c r="V49" s="5">
        <f t="shared" si="11"/>
        <v>53.474400000000003</v>
      </c>
      <c r="X49" s="72">
        <f t="shared" si="10"/>
        <v>4.2000000000000003E-2</v>
      </c>
    </row>
    <row r="50" spans="1:24" x14ac:dyDescent="0.25">
      <c r="A50" s="9">
        <v>394</v>
      </c>
      <c r="C50" t="s">
        <v>101</v>
      </c>
      <c r="E50" s="5">
        <v>8587697.3591999989</v>
      </c>
      <c r="G50" s="33" t="s">
        <v>33</v>
      </c>
      <c r="H50" s="34" t="s">
        <v>10</v>
      </c>
      <c r="I50" s="35">
        <v>18</v>
      </c>
      <c r="J50" s="5"/>
      <c r="K50" s="64">
        <v>0</v>
      </c>
      <c r="L50" s="5"/>
      <c r="M50" s="5">
        <f t="shared" si="8"/>
        <v>8587697.3591999989</v>
      </c>
      <c r="N50" s="5"/>
      <c r="O50" s="5">
        <v>3741179.85</v>
      </c>
      <c r="P50" s="5"/>
      <c r="Q50" s="5">
        <f t="shared" si="9"/>
        <v>4846517.5091999993</v>
      </c>
      <c r="R50" s="5"/>
      <c r="S50" s="41">
        <v>10.37</v>
      </c>
      <c r="T50" s="31"/>
      <c r="U50" s="23"/>
      <c r="V50" s="5">
        <f t="shared" si="11"/>
        <v>467359.45122468658</v>
      </c>
      <c r="X50" s="72">
        <f t="shared" si="10"/>
        <v>5.3999999999999999E-2</v>
      </c>
    </row>
    <row r="51" spans="1:24" x14ac:dyDescent="0.25">
      <c r="A51" s="9">
        <v>394.01</v>
      </c>
      <c r="C51" t="s">
        <v>116</v>
      </c>
      <c r="E51" s="5">
        <v>714791.37</v>
      </c>
      <c r="G51" s="33" t="s">
        <v>33</v>
      </c>
      <c r="H51" s="34" t="s">
        <v>10</v>
      </c>
      <c r="I51" s="35">
        <v>20</v>
      </c>
      <c r="J51" s="5"/>
      <c r="K51" s="64">
        <v>0</v>
      </c>
      <c r="L51" s="5"/>
      <c r="M51" s="5">
        <f t="shared" si="8"/>
        <v>714791.37</v>
      </c>
      <c r="N51" s="5"/>
      <c r="O51" s="5">
        <v>11536</v>
      </c>
      <c r="P51" s="5"/>
      <c r="Q51" s="5">
        <f t="shared" si="9"/>
        <v>703255.37</v>
      </c>
      <c r="R51" s="5"/>
      <c r="S51" s="41">
        <v>14.94</v>
      </c>
      <c r="T51" s="31"/>
      <c r="U51" s="23"/>
      <c r="V51" s="5">
        <f t="shared" si="11"/>
        <v>47071.979250334676</v>
      </c>
      <c r="X51" s="72">
        <f t="shared" si="10"/>
        <v>6.6000000000000003E-2</v>
      </c>
    </row>
    <row r="52" spans="1:24" x14ac:dyDescent="0.25">
      <c r="A52" s="9">
        <v>396</v>
      </c>
      <c r="C52" t="s">
        <v>89</v>
      </c>
      <c r="E52" s="5">
        <v>3562012.9888811689</v>
      </c>
      <c r="G52" s="33" t="s">
        <v>93</v>
      </c>
      <c r="H52" s="34" t="s">
        <v>10</v>
      </c>
      <c r="I52" s="35">
        <v>18</v>
      </c>
      <c r="J52" s="5"/>
      <c r="K52" s="64">
        <v>0.1</v>
      </c>
      <c r="L52" s="5"/>
      <c r="M52" s="5">
        <f t="shared" si="8"/>
        <v>3205811.6899930523</v>
      </c>
      <c r="N52" s="5"/>
      <c r="O52" s="5">
        <v>1296840.6599999999</v>
      </c>
      <c r="P52" s="5"/>
      <c r="Q52" s="5">
        <f t="shared" si="9"/>
        <v>1908971.0299930524</v>
      </c>
      <c r="R52" s="5"/>
      <c r="S52" s="41">
        <v>10.72</v>
      </c>
      <c r="T52" s="31"/>
      <c r="U52" s="23"/>
      <c r="V52" s="5">
        <f t="shared" si="11"/>
        <v>178075.65578293399</v>
      </c>
      <c r="X52" s="72">
        <f t="shared" si="10"/>
        <v>0.05</v>
      </c>
    </row>
    <row r="53" spans="1:24" x14ac:dyDescent="0.25">
      <c r="A53" s="9">
        <v>397</v>
      </c>
      <c r="C53" t="s">
        <v>102</v>
      </c>
      <c r="E53" s="5">
        <v>3015264.3708000006</v>
      </c>
      <c r="G53" s="33" t="s">
        <v>33</v>
      </c>
      <c r="H53" s="34" t="s">
        <v>10</v>
      </c>
      <c r="I53" s="35">
        <v>13</v>
      </c>
      <c r="J53" s="5"/>
      <c r="K53" s="64">
        <v>0</v>
      </c>
      <c r="L53" s="5"/>
      <c r="M53" s="5">
        <f t="shared" si="8"/>
        <v>3015264.3708000006</v>
      </c>
      <c r="N53" s="5"/>
      <c r="O53" s="5">
        <v>2482364.15</v>
      </c>
      <c r="P53" s="5"/>
      <c r="Q53" s="5">
        <f t="shared" si="9"/>
        <v>532900.22080000071</v>
      </c>
      <c r="R53" s="5"/>
      <c r="S53" s="41">
        <v>3.13</v>
      </c>
      <c r="T53" s="31"/>
      <c r="U53" s="23"/>
      <c r="V53" s="5">
        <f t="shared" si="11"/>
        <v>170255.66159744433</v>
      </c>
      <c r="X53" s="72">
        <f t="shared" si="10"/>
        <v>5.6000000000000001E-2</v>
      </c>
    </row>
    <row r="54" spans="1:24" x14ac:dyDescent="0.25">
      <c r="A54" s="9">
        <v>398</v>
      </c>
      <c r="C54" t="s">
        <v>103</v>
      </c>
      <c r="E54" s="7">
        <v>749276.970974172</v>
      </c>
      <c r="G54" s="33" t="s">
        <v>33</v>
      </c>
      <c r="H54" s="34" t="s">
        <v>10</v>
      </c>
      <c r="I54" s="35">
        <v>20</v>
      </c>
      <c r="J54" s="5"/>
      <c r="K54" s="65">
        <v>0</v>
      </c>
      <c r="L54" s="5"/>
      <c r="M54" s="7">
        <f t="shared" si="8"/>
        <v>749276.970974172</v>
      </c>
      <c r="N54" s="5"/>
      <c r="O54" s="7">
        <v>136680.32000000001</v>
      </c>
      <c r="P54" s="5"/>
      <c r="Q54" s="7">
        <f t="shared" si="9"/>
        <v>612596.65097417193</v>
      </c>
      <c r="R54" s="5"/>
      <c r="S54" s="54">
        <v>17.489999999999998</v>
      </c>
      <c r="T54" s="31"/>
      <c r="U54" s="23"/>
      <c r="V54" s="7">
        <f t="shared" si="11"/>
        <v>35025.537505670211</v>
      </c>
      <c r="X54" s="29">
        <f t="shared" si="10"/>
        <v>4.7E-2</v>
      </c>
    </row>
    <row r="55" spans="1:24" x14ac:dyDescent="0.25">
      <c r="A55" s="9"/>
      <c r="E55" s="5"/>
      <c r="G55" s="33"/>
      <c r="H55" s="34"/>
      <c r="I55" s="35"/>
      <c r="J55" s="5"/>
      <c r="K55" s="32"/>
      <c r="L55" s="5"/>
      <c r="M55" s="5"/>
      <c r="N55" s="5"/>
      <c r="O55" s="5"/>
      <c r="P55" s="5"/>
      <c r="Q55" s="5"/>
      <c r="R55" s="5"/>
      <c r="S55" s="41"/>
      <c r="T55" s="31"/>
      <c r="U55" s="23"/>
      <c r="V55" s="5"/>
      <c r="X55" s="17"/>
    </row>
    <row r="56" spans="1:24" ht="15.75" thickBot="1" x14ac:dyDescent="0.3">
      <c r="A56" s="9"/>
      <c r="C56" s="69" t="s">
        <v>7</v>
      </c>
      <c r="E56" s="62">
        <f>SUM(E41:E54)</f>
        <v>67134160.011139452</v>
      </c>
      <c r="G56" s="33"/>
      <c r="H56" s="34"/>
      <c r="I56" s="35"/>
      <c r="J56" s="5"/>
      <c r="K56" s="71">
        <f>-M56/E56+1</f>
        <v>7.6092283765242019E-2</v>
      </c>
      <c r="L56" s="5"/>
      <c r="M56" s="62">
        <f>SUM(M41:M54)</f>
        <v>62025768.457230665</v>
      </c>
      <c r="N56" s="5"/>
      <c r="O56" s="62">
        <f>SUM(O41:O54)</f>
        <v>25285896.290000003</v>
      </c>
      <c r="P56" s="5"/>
      <c r="Q56" s="62">
        <f>SUM(Q41:Q54)</f>
        <v>36739872.167230651</v>
      </c>
      <c r="R56" s="5"/>
      <c r="S56" s="84">
        <f>Q56/V56</f>
        <v>6.9191111086302932</v>
      </c>
      <c r="T56" s="31"/>
      <c r="U56" s="23"/>
      <c r="V56" s="62">
        <f>SUM(V41:V54)</f>
        <v>5309912.1535141347</v>
      </c>
      <c r="X56" s="30">
        <f>V56/E56</f>
        <v>7.9094043220814411E-2</v>
      </c>
    </row>
    <row r="57" spans="1:24" ht="15.75" thickTop="1" x14ac:dyDescent="0.25">
      <c r="A57" s="9"/>
      <c r="E57" s="5"/>
      <c r="G57" s="33"/>
      <c r="H57" s="34"/>
      <c r="I57" s="35"/>
      <c r="J57" s="5"/>
      <c r="K57" s="73"/>
      <c r="L57" s="5"/>
      <c r="M57" s="5"/>
      <c r="N57" s="5"/>
      <c r="O57" s="5"/>
      <c r="P57" s="5"/>
      <c r="Q57" s="5"/>
      <c r="R57" s="5"/>
      <c r="S57" s="41"/>
      <c r="T57" s="31"/>
      <c r="U57" s="23"/>
      <c r="V57" s="5"/>
      <c r="X57" s="72"/>
    </row>
    <row r="58" spans="1:24" x14ac:dyDescent="0.25">
      <c r="A58" s="9"/>
      <c r="E58" s="5"/>
      <c r="G58" s="33"/>
      <c r="H58" s="34"/>
      <c r="I58" s="35"/>
      <c r="J58" s="5"/>
      <c r="K58" s="73"/>
      <c r="L58" s="5"/>
      <c r="M58" s="5"/>
      <c r="N58" s="5"/>
      <c r="O58" s="5"/>
      <c r="P58" s="5"/>
      <c r="Q58" s="5"/>
      <c r="R58" s="5"/>
      <c r="S58" s="41"/>
      <c r="T58" s="31"/>
      <c r="U58" s="23"/>
      <c r="V58" s="5"/>
      <c r="X58" s="72"/>
    </row>
    <row r="59" spans="1:24" x14ac:dyDescent="0.25">
      <c r="A59" s="9"/>
      <c r="C59" s="2" t="s">
        <v>111</v>
      </c>
      <c r="E59" s="5"/>
      <c r="G59" s="33"/>
      <c r="H59" s="34"/>
      <c r="I59" s="35"/>
      <c r="J59" s="5"/>
      <c r="K59" s="73"/>
      <c r="L59" s="5"/>
      <c r="M59" s="5"/>
      <c r="N59" s="5"/>
      <c r="O59" s="5"/>
      <c r="P59" s="5"/>
      <c r="Q59" s="5"/>
      <c r="R59" s="5"/>
      <c r="S59" s="41"/>
      <c r="T59" s="31"/>
      <c r="U59" s="23"/>
      <c r="V59" s="5"/>
      <c r="X59" s="72"/>
    </row>
    <row r="60" spans="1:24" x14ac:dyDescent="0.25">
      <c r="A60" s="9"/>
      <c r="E60" s="5"/>
      <c r="G60" s="33"/>
      <c r="H60" s="34"/>
      <c r="I60" s="35"/>
      <c r="J60" s="5"/>
      <c r="K60" s="32"/>
      <c r="L60" s="5"/>
      <c r="M60" s="5"/>
      <c r="N60" s="5"/>
      <c r="O60" s="5"/>
      <c r="P60" s="5"/>
      <c r="Q60" s="5"/>
      <c r="R60" s="5"/>
      <c r="S60" s="41"/>
      <c r="T60" s="31"/>
      <c r="U60" s="23"/>
      <c r="V60" s="5"/>
      <c r="X60" s="17"/>
    </row>
    <row r="61" spans="1:24" x14ac:dyDescent="0.25">
      <c r="A61" s="9">
        <v>336</v>
      </c>
      <c r="C61" t="s">
        <v>114</v>
      </c>
      <c r="E61" s="5">
        <v>16109646.340000002</v>
      </c>
      <c r="G61" s="33" t="s">
        <v>41</v>
      </c>
      <c r="H61" s="34" t="s">
        <v>10</v>
      </c>
      <c r="I61" s="35">
        <v>30</v>
      </c>
      <c r="J61" s="5"/>
      <c r="K61" s="64">
        <v>-0.05</v>
      </c>
      <c r="L61" s="5"/>
      <c r="M61" s="5">
        <f t="shared" ref="M61:M63" si="12">E61*(1-K61)</f>
        <v>16915128.657000002</v>
      </c>
      <c r="N61" s="5"/>
      <c r="O61" s="5">
        <v>255180.41</v>
      </c>
      <c r="P61" s="5"/>
      <c r="Q61" s="5">
        <f t="shared" ref="Q61:Q63" si="13">M61-O61</f>
        <v>16659948.247000001</v>
      </c>
      <c r="R61" s="5"/>
      <c r="S61" s="41">
        <v>29.55</v>
      </c>
      <c r="T61" s="31"/>
      <c r="U61" s="23"/>
      <c r="V61" s="5">
        <f t="shared" ref="V61" si="14">Q61/S61</f>
        <v>563788.43475465314</v>
      </c>
      <c r="X61" s="72">
        <f t="shared" ref="X61" si="15">ROUND((V61/E61),3)</f>
        <v>3.5000000000000003E-2</v>
      </c>
    </row>
    <row r="62" spans="1:24" x14ac:dyDescent="0.25">
      <c r="A62" s="9">
        <v>336.01</v>
      </c>
      <c r="C62" t="s">
        <v>104</v>
      </c>
      <c r="E62" s="5"/>
      <c r="G62" s="33" t="s">
        <v>33</v>
      </c>
      <c r="H62" s="34" t="s">
        <v>10</v>
      </c>
      <c r="I62" s="35">
        <v>15</v>
      </c>
      <c r="J62" s="5"/>
      <c r="K62" s="64">
        <v>0</v>
      </c>
      <c r="L62" s="5"/>
      <c r="M62" s="5"/>
      <c r="N62" s="5"/>
      <c r="O62" s="5"/>
      <c r="P62" s="5"/>
      <c r="Q62" s="5"/>
      <c r="R62" s="5"/>
      <c r="S62" s="41"/>
      <c r="T62" s="31"/>
      <c r="U62" s="23"/>
      <c r="V62" s="5"/>
      <c r="X62" s="72">
        <v>6.7000000000000004E-2</v>
      </c>
    </row>
    <row r="63" spans="1:24" x14ac:dyDescent="0.25">
      <c r="A63" s="9">
        <v>364</v>
      </c>
      <c r="C63" t="s">
        <v>115</v>
      </c>
      <c r="E63" s="5">
        <v>1485380.05</v>
      </c>
      <c r="G63" s="33" t="s">
        <v>41</v>
      </c>
      <c r="H63" s="34" t="s">
        <v>10</v>
      </c>
      <c r="I63" s="35">
        <v>30</v>
      </c>
      <c r="J63" s="5"/>
      <c r="K63" s="64">
        <v>-0.05</v>
      </c>
      <c r="L63" s="5"/>
      <c r="M63" s="5">
        <f t="shared" si="12"/>
        <v>1559649.0525000002</v>
      </c>
      <c r="N63" s="5"/>
      <c r="O63" s="5">
        <v>23528.75</v>
      </c>
      <c r="P63" s="5"/>
      <c r="Q63" s="5">
        <f t="shared" si="13"/>
        <v>1536120.3025000002</v>
      </c>
      <c r="R63" s="5"/>
      <c r="S63" s="41">
        <v>29.55</v>
      </c>
      <c r="T63" s="31"/>
      <c r="U63" s="23"/>
      <c r="V63" s="5">
        <f t="shared" ref="V63" si="16">Q63/S63</f>
        <v>51983.766582064301</v>
      </c>
      <c r="X63" s="72">
        <f t="shared" ref="X63" si="17">ROUND((V63/E63),3)</f>
        <v>3.5000000000000003E-2</v>
      </c>
    </row>
    <row r="64" spans="1:24" x14ac:dyDescent="0.25">
      <c r="A64" s="9"/>
      <c r="E64" s="5"/>
      <c r="G64" s="33"/>
      <c r="H64" s="34"/>
      <c r="I64" s="35"/>
      <c r="J64" s="5"/>
      <c r="K64" s="64"/>
      <c r="L64" s="5"/>
      <c r="M64" s="5"/>
      <c r="N64" s="5"/>
      <c r="O64" s="5"/>
      <c r="P64" s="5"/>
      <c r="Q64" s="5"/>
      <c r="R64" s="5"/>
      <c r="S64" s="41"/>
      <c r="T64" s="31"/>
      <c r="U64" s="23"/>
      <c r="V64" s="5"/>
      <c r="X64" s="72"/>
    </row>
    <row r="65" spans="1:24" ht="15.75" thickBot="1" x14ac:dyDescent="0.3">
      <c r="A65" s="9"/>
      <c r="C65" s="69" t="s">
        <v>112</v>
      </c>
      <c r="E65" s="62">
        <f>SUM(E61:E63)</f>
        <v>17595026.390000001</v>
      </c>
      <c r="G65" s="33"/>
      <c r="H65" s="34"/>
      <c r="I65" s="35"/>
      <c r="J65" s="5"/>
      <c r="K65" s="71">
        <f>-M65/E65+1</f>
        <v>-5.0000000000000044E-2</v>
      </c>
      <c r="L65" s="5"/>
      <c r="M65" s="62">
        <f>SUM(M61:M63)</f>
        <v>18474777.7095</v>
      </c>
      <c r="N65" s="5"/>
      <c r="O65" s="62">
        <v>278709.16000000003</v>
      </c>
      <c r="P65" s="5"/>
      <c r="Q65" s="62">
        <f>SUM(Q61:Q63)</f>
        <v>18196068.549500003</v>
      </c>
      <c r="R65" s="5"/>
      <c r="S65" s="84">
        <f>Q65/V65</f>
        <v>29.550000000000004</v>
      </c>
      <c r="T65" s="31"/>
      <c r="U65" s="23"/>
      <c r="V65" s="62">
        <f>SUM(V61:V63)</f>
        <v>615772.20133671747</v>
      </c>
      <c r="X65" s="30">
        <f>V65/E65</f>
        <v>3.4996946733008988E-2</v>
      </c>
    </row>
    <row r="66" spans="1:24" ht="15.75" thickTop="1" x14ac:dyDescent="0.25">
      <c r="A66" s="9"/>
      <c r="G66" s="33"/>
      <c r="H66" s="34"/>
      <c r="I66" s="35"/>
      <c r="K66" s="32"/>
      <c r="L66" s="5"/>
      <c r="M66" s="5"/>
      <c r="N66" s="5"/>
      <c r="O66" s="5"/>
      <c r="P66" s="5"/>
      <c r="Q66" s="5"/>
      <c r="R66" s="5"/>
      <c r="S66" s="41"/>
      <c r="T66" s="31"/>
      <c r="U66" s="23"/>
      <c r="V66" s="5"/>
      <c r="X66" s="17"/>
    </row>
    <row r="67" spans="1:24" ht="15.75" thickBot="1" x14ac:dyDescent="0.3">
      <c r="A67" s="9"/>
      <c r="C67" s="58" t="s">
        <v>67</v>
      </c>
      <c r="E67" s="15">
        <f>E15+E36+E56+E65</f>
        <v>3148183400.9802413</v>
      </c>
      <c r="G67" s="33"/>
      <c r="H67" s="34"/>
      <c r="I67" s="35"/>
      <c r="K67" s="61">
        <f>-M67/E67+1</f>
        <v>-0.47460735074448213</v>
      </c>
      <c r="L67" s="5"/>
      <c r="M67" s="15">
        <f>M15+M36+M56+M65</f>
        <v>4642334384.5772276</v>
      </c>
      <c r="N67" s="5"/>
      <c r="O67" s="15">
        <f>O15+O36+O56+O65</f>
        <v>665270132.12999988</v>
      </c>
      <c r="P67" s="5"/>
      <c r="Q67" s="15">
        <f>Q15+Q36+Q56+Q65</f>
        <v>3977064252.4472265</v>
      </c>
      <c r="R67" s="5"/>
      <c r="S67" s="86">
        <f>Q67/V67</f>
        <v>47.852349795205562</v>
      </c>
      <c r="T67" s="31"/>
      <c r="U67" s="23"/>
      <c r="V67" s="15">
        <f>V15+V36+V56+V65</f>
        <v>83111159.001970217</v>
      </c>
      <c r="X67" s="30">
        <f>V67/E67</f>
        <v>2.6399719589428026E-2</v>
      </c>
    </row>
    <row r="68" spans="1:24" ht="15.75" thickTop="1" x14ac:dyDescent="0.25">
      <c r="A68" s="24"/>
      <c r="B68" s="14"/>
      <c r="C68" s="14"/>
      <c r="D68" s="14"/>
      <c r="E68" s="7"/>
      <c r="F68" s="7"/>
      <c r="G68" s="7"/>
      <c r="H68" s="7"/>
      <c r="I68" s="7"/>
      <c r="J68" s="7"/>
      <c r="K68" s="25"/>
      <c r="L68" s="7"/>
      <c r="M68" s="7"/>
      <c r="N68" s="7"/>
      <c r="O68" s="7"/>
      <c r="P68" s="7"/>
      <c r="Q68" s="7"/>
      <c r="R68" s="7"/>
      <c r="S68" s="26"/>
      <c r="T68" s="26"/>
      <c r="U68" s="26"/>
      <c r="V68" s="7"/>
      <c r="W68" s="14"/>
      <c r="X68" s="8"/>
    </row>
    <row r="69" spans="1:24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24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24" x14ac:dyDescent="0.25">
      <c r="A71" s="101" t="s">
        <v>171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x14ac:dyDescent="0.25">
      <c r="A72" s="101" t="s">
        <v>37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x14ac:dyDescent="0.25">
      <c r="A73" s="102" t="s">
        <v>153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2" t="s">
        <v>170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1:24" x14ac:dyDescent="0.25">
      <c r="A75" s="101" t="s">
        <v>38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x14ac:dyDescent="0.25">
      <c r="A76" s="101" t="s">
        <v>39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x14ac:dyDescent="0.25">
      <c r="A77" s="101" t="s">
        <v>163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x14ac:dyDescent="0.25">
      <c r="A78" s="102" t="s">
        <v>106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2" t="s">
        <v>107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</sheetData>
  <mergeCells count="13">
    <mergeCell ref="A79:X79"/>
    <mergeCell ref="A80:X80"/>
    <mergeCell ref="G4:I4"/>
    <mergeCell ref="G6:I6"/>
    <mergeCell ref="V6:X6"/>
    <mergeCell ref="A71:X71"/>
    <mergeCell ref="A72:X72"/>
    <mergeCell ref="A73:X73"/>
    <mergeCell ref="A74:X74"/>
    <mergeCell ref="A75:X75"/>
    <mergeCell ref="A76:X76"/>
    <mergeCell ref="A77:X77"/>
    <mergeCell ref="A78:X78"/>
  </mergeCells>
  <printOptions horizontalCentered="1"/>
  <pageMargins left="0.5" right="0.5" top="1" bottom="0.5" header="0.3" footer="0.3"/>
  <pageSetup scale="65" fitToHeight="6" orientation="landscape" r:id="rId1"/>
  <headerFooter scaleWithDoc="0">
    <oddHeader>&amp;C&amp;"-,Bold"&amp;14Depreciation Rate Development - 2023 Study
(With Theoretical Reserve and Adjusted Parameters)&amp;RDocket No. 20230023-GU
2023 Rates (TR, Adjusted)
Exhibit DJG-25, 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854F-18C0-4630-86DC-55F1E2550D85}">
  <sheetPr>
    <tabColor theme="8" tint="0.39997558519241921"/>
    <pageSetUpPr fitToPage="1"/>
  </sheetPr>
  <dimension ref="A1:X79"/>
  <sheetViews>
    <sheetView zoomScaleNormal="100" workbookViewId="0">
      <pane ySplit="8" topLeftCell="A20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0.85546875" bestFit="1" customWidth="1"/>
    <col min="12" max="12" width="2.7109375" customWidth="1"/>
    <col min="13" max="13" width="13.7109375" bestFit="1" customWidth="1"/>
    <col min="14" max="14" width="2.7109375" customWidth="1"/>
    <col min="15" max="15" width="13.7109375" bestFit="1" customWidth="1"/>
    <col min="16" max="16" width="2.7109375" customWidth="1"/>
    <col min="17" max="17" width="14.28515625" bestFit="1" customWidth="1"/>
    <col min="18" max="18" width="2.7109375" customWidth="1"/>
    <col min="19" max="19" width="9.85546875" customWidth="1"/>
    <col min="20" max="21" width="2.7109375" customWidth="1"/>
    <col min="22" max="22" width="12.140625" bestFit="1" customWidth="1"/>
    <col min="23" max="23" width="1.7109375" customWidth="1"/>
    <col min="24" max="24" width="9.140625" customWidth="1"/>
  </cols>
  <sheetData>
    <row r="1" spans="1:2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14"/>
      <c r="W1" s="14"/>
      <c r="X1" s="14"/>
    </row>
    <row r="2" spans="1:24" x14ac:dyDescent="0.25">
      <c r="S2" s="4"/>
      <c r="T2" s="4"/>
      <c r="U2" s="4"/>
    </row>
    <row r="3" spans="1:24" hidden="1" x14ac:dyDescent="0.25"/>
    <row r="4" spans="1:24" x14ac:dyDescent="0.25">
      <c r="E4" s="10" t="s">
        <v>19</v>
      </c>
      <c r="F4" s="10"/>
      <c r="G4" s="95" t="s">
        <v>20</v>
      </c>
      <c r="H4" s="95"/>
      <c r="I4" s="95"/>
      <c r="J4" s="10"/>
      <c r="K4" s="10" t="s">
        <v>21</v>
      </c>
      <c r="L4" s="10"/>
      <c r="M4" s="10" t="s">
        <v>22</v>
      </c>
      <c r="N4" s="10"/>
      <c r="O4" s="10" t="s">
        <v>23</v>
      </c>
      <c r="P4" s="10"/>
      <c r="Q4" s="10" t="s">
        <v>24</v>
      </c>
      <c r="R4" s="10"/>
      <c r="S4" s="10" t="s">
        <v>25</v>
      </c>
      <c r="T4" s="10"/>
      <c r="U4" s="10"/>
      <c r="V4" s="10" t="s">
        <v>26</v>
      </c>
      <c r="W4" s="10"/>
      <c r="X4" s="10" t="s">
        <v>32</v>
      </c>
    </row>
    <row r="6" spans="1:24" x14ac:dyDescent="0.25">
      <c r="A6" s="3" t="s">
        <v>0</v>
      </c>
      <c r="B6" s="3"/>
      <c r="C6" s="2"/>
      <c r="D6" s="2"/>
      <c r="E6" s="3" t="s">
        <v>42</v>
      </c>
      <c r="F6" s="3"/>
      <c r="G6" s="96" t="s">
        <v>34</v>
      </c>
      <c r="H6" s="96"/>
      <c r="I6" s="96"/>
      <c r="J6" s="3"/>
      <c r="K6" s="3" t="s">
        <v>18</v>
      </c>
      <c r="L6" s="3"/>
      <c r="M6" s="3" t="s">
        <v>17</v>
      </c>
      <c r="N6" s="3"/>
      <c r="O6" s="3" t="s">
        <v>11</v>
      </c>
      <c r="Q6" s="3" t="s">
        <v>12</v>
      </c>
      <c r="R6" s="3"/>
      <c r="S6" s="3" t="s">
        <v>16</v>
      </c>
      <c r="T6" s="3"/>
      <c r="U6" s="3"/>
      <c r="V6" s="99" t="s">
        <v>31</v>
      </c>
      <c r="W6" s="99"/>
      <c r="X6" s="99"/>
    </row>
    <row r="7" spans="1:24" x14ac:dyDescent="0.25">
      <c r="A7" s="6" t="s">
        <v>1</v>
      </c>
      <c r="B7" s="3"/>
      <c r="C7" s="6" t="s">
        <v>2</v>
      </c>
      <c r="D7" s="3"/>
      <c r="E7" s="74">
        <v>45291</v>
      </c>
      <c r="F7" s="3"/>
      <c r="G7" s="6" t="s">
        <v>35</v>
      </c>
      <c r="H7" s="3"/>
      <c r="I7" s="6" t="s">
        <v>36</v>
      </c>
      <c r="J7" s="3"/>
      <c r="K7" s="6" t="s">
        <v>8</v>
      </c>
      <c r="L7" s="3"/>
      <c r="M7" s="6" t="s">
        <v>13</v>
      </c>
      <c r="N7" s="3"/>
      <c r="O7" s="6" t="s">
        <v>9</v>
      </c>
      <c r="Q7" s="6" t="s">
        <v>14</v>
      </c>
      <c r="R7" s="3"/>
      <c r="S7" s="6" t="s">
        <v>15</v>
      </c>
      <c r="T7" s="3"/>
      <c r="U7" s="3"/>
      <c r="V7" s="76" t="s">
        <v>5</v>
      </c>
      <c r="W7" s="28"/>
      <c r="X7" s="77" t="s">
        <v>3</v>
      </c>
    </row>
    <row r="10" spans="1:24" x14ac:dyDescent="0.25">
      <c r="A10" s="9"/>
      <c r="C10" s="2" t="s">
        <v>113</v>
      </c>
      <c r="E10" s="5"/>
      <c r="G10" s="33"/>
      <c r="H10" s="34"/>
      <c r="I10" s="35"/>
      <c r="J10" s="5"/>
      <c r="K10" s="73"/>
      <c r="L10" s="5"/>
      <c r="M10" s="5"/>
      <c r="N10" s="5"/>
      <c r="O10" s="5"/>
      <c r="P10" s="5"/>
      <c r="Q10" s="5"/>
      <c r="R10" s="5"/>
      <c r="S10" s="23"/>
      <c r="T10" s="31"/>
      <c r="U10" s="23"/>
      <c r="V10" s="5"/>
      <c r="X10" s="72"/>
    </row>
    <row r="11" spans="1:24" x14ac:dyDescent="0.25">
      <c r="A11" s="9"/>
      <c r="E11" s="5"/>
      <c r="G11" s="33"/>
      <c r="H11" s="34"/>
      <c r="I11" s="35"/>
      <c r="J11" s="5"/>
      <c r="K11" s="32"/>
      <c r="L11" s="5"/>
      <c r="M11" s="5"/>
      <c r="N11" s="5"/>
      <c r="O11" s="5"/>
      <c r="P11" s="5"/>
      <c r="Q11" s="5"/>
      <c r="R11" s="5"/>
      <c r="S11" s="23"/>
      <c r="T11" s="31"/>
      <c r="U11" s="23"/>
      <c r="V11" s="5"/>
      <c r="X11" s="17"/>
    </row>
    <row r="12" spans="1:24" x14ac:dyDescent="0.25">
      <c r="A12" s="9">
        <v>303</v>
      </c>
      <c r="C12" t="s">
        <v>95</v>
      </c>
      <c r="E12" s="5">
        <v>815325.07000000007</v>
      </c>
      <c r="G12" s="33" t="s">
        <v>33</v>
      </c>
      <c r="H12" s="34" t="s">
        <v>10</v>
      </c>
      <c r="I12" s="35">
        <v>25</v>
      </c>
      <c r="J12" s="5"/>
      <c r="K12" s="64">
        <v>0</v>
      </c>
      <c r="L12" s="5"/>
      <c r="M12" s="5">
        <f t="shared" ref="M12:M13" si="0">E12*(1-K12)</f>
        <v>815325.07000000007</v>
      </c>
      <c r="N12" s="5"/>
      <c r="O12" s="5">
        <v>815325.0699999989</v>
      </c>
      <c r="P12" s="5"/>
      <c r="Q12" s="5">
        <f t="shared" ref="Q12:Q13" si="1">M12-O12</f>
        <v>1.1641532182693481E-9</v>
      </c>
      <c r="R12" s="5"/>
      <c r="S12" s="23"/>
      <c r="T12" s="31"/>
      <c r="U12" s="23"/>
      <c r="V12" s="5"/>
      <c r="X12" s="72">
        <v>0.04</v>
      </c>
    </row>
    <row r="13" spans="1:24" x14ac:dyDescent="0.25">
      <c r="A13" s="9">
        <v>303.01</v>
      </c>
      <c r="C13" t="s">
        <v>96</v>
      </c>
      <c r="E13" s="5">
        <v>110526643.99000001</v>
      </c>
      <c r="G13" s="33" t="s">
        <v>33</v>
      </c>
      <c r="H13" s="34" t="s">
        <v>10</v>
      </c>
      <c r="I13" s="35">
        <v>15</v>
      </c>
      <c r="J13" s="5"/>
      <c r="K13" s="64">
        <v>0</v>
      </c>
      <c r="L13" s="5"/>
      <c r="M13" s="5">
        <f t="shared" si="0"/>
        <v>110526643.99000001</v>
      </c>
      <c r="N13" s="5"/>
      <c r="O13" s="5">
        <v>30148268.771823499</v>
      </c>
      <c r="P13" s="5"/>
      <c r="Q13" s="5">
        <f t="shared" si="1"/>
        <v>80378375.218176514</v>
      </c>
      <c r="R13" s="5"/>
      <c r="S13" s="41">
        <v>11.29</v>
      </c>
      <c r="T13" s="31"/>
      <c r="U13" s="23"/>
      <c r="V13" s="5">
        <f t="shared" ref="V13" si="2">Q13/S13</f>
        <v>7119430.9316365384</v>
      </c>
      <c r="X13" s="72">
        <f t="shared" ref="X13" si="3">ROUND((V13/E13),3)</f>
        <v>6.4000000000000001E-2</v>
      </c>
    </row>
    <row r="14" spans="1:24" x14ac:dyDescent="0.25">
      <c r="A14" s="9"/>
      <c r="E14" s="5"/>
      <c r="G14" s="33"/>
      <c r="H14" s="34"/>
      <c r="I14" s="35"/>
      <c r="J14" s="5"/>
      <c r="K14" s="64"/>
      <c r="L14" s="5"/>
      <c r="M14" s="5"/>
      <c r="N14" s="5"/>
      <c r="O14" s="5"/>
      <c r="P14" s="5"/>
      <c r="Q14" s="5"/>
      <c r="R14" s="5"/>
      <c r="S14" s="41"/>
      <c r="T14" s="31"/>
      <c r="U14" s="23"/>
      <c r="V14" s="5"/>
      <c r="X14" s="72"/>
    </row>
    <row r="15" spans="1:24" ht="15.75" thickBot="1" x14ac:dyDescent="0.3">
      <c r="A15" s="9"/>
      <c r="C15" s="69" t="s">
        <v>117</v>
      </c>
      <c r="E15" s="62">
        <f>SUM(E12:E13)</f>
        <v>111341969.06</v>
      </c>
      <c r="G15" s="33"/>
      <c r="H15" s="34"/>
      <c r="I15" s="35"/>
      <c r="J15" s="5"/>
      <c r="K15" s="71">
        <f>-M15/E15+1</f>
        <v>0</v>
      </c>
      <c r="L15" s="5"/>
      <c r="M15" s="62">
        <f>SUM(M12:M13)</f>
        <v>111341969.06</v>
      </c>
      <c r="N15" s="5"/>
      <c r="O15" s="62">
        <f>SUM(O12:O13)</f>
        <v>30963593.8418235</v>
      </c>
      <c r="P15" s="5"/>
      <c r="Q15" s="62">
        <f>SUM(Q12:Q13)</f>
        <v>80378375.218176514</v>
      </c>
      <c r="R15" s="5"/>
      <c r="S15" s="84">
        <f>Q15/V15</f>
        <v>11.29</v>
      </c>
      <c r="T15" s="31"/>
      <c r="U15" s="23"/>
      <c r="V15" s="62">
        <f>SUM(V12:V13)</f>
        <v>7119430.9316365384</v>
      </c>
      <c r="X15" s="30">
        <f>V15/E15</f>
        <v>6.3942024662775779E-2</v>
      </c>
    </row>
    <row r="16" spans="1:24" ht="15.75" thickTop="1" x14ac:dyDescent="0.25">
      <c r="S16" s="85"/>
      <c r="T16" s="19"/>
    </row>
    <row r="17" spans="1:24" x14ac:dyDescent="0.25">
      <c r="S17" s="85"/>
      <c r="T17" s="19"/>
    </row>
    <row r="18" spans="1:24" x14ac:dyDescent="0.25">
      <c r="A18" s="9"/>
      <c r="C18" s="2" t="s">
        <v>64</v>
      </c>
      <c r="F18" s="5"/>
      <c r="G18" s="33"/>
      <c r="H18" s="34"/>
      <c r="I18" s="35"/>
      <c r="J18" s="5"/>
      <c r="K18" s="32"/>
      <c r="L18" s="5"/>
      <c r="M18" s="5"/>
      <c r="N18" s="5"/>
      <c r="O18" s="5"/>
      <c r="P18" s="5"/>
      <c r="Q18" s="5"/>
      <c r="R18" s="5"/>
      <c r="S18" s="41"/>
      <c r="T18" s="31"/>
      <c r="U18" s="23"/>
      <c r="V18" s="5"/>
      <c r="X18" s="17"/>
    </row>
    <row r="19" spans="1:24" x14ac:dyDescent="0.25">
      <c r="A19" s="9"/>
      <c r="C19" s="2"/>
      <c r="F19" s="5"/>
      <c r="G19" s="33"/>
      <c r="H19" s="34"/>
      <c r="I19" s="35"/>
      <c r="J19" s="5"/>
      <c r="K19" s="32"/>
      <c r="L19" s="5"/>
      <c r="M19" s="5"/>
      <c r="N19" s="5"/>
      <c r="O19" s="5"/>
      <c r="P19" s="5"/>
      <c r="Q19" s="5"/>
      <c r="R19" s="5"/>
      <c r="S19" s="41"/>
      <c r="T19" s="31"/>
      <c r="U19" s="23"/>
      <c r="V19" s="5"/>
      <c r="X19" s="17"/>
    </row>
    <row r="20" spans="1:24" x14ac:dyDescent="0.25">
      <c r="A20" s="9">
        <v>374.02</v>
      </c>
      <c r="C20" t="s">
        <v>71</v>
      </c>
      <c r="E20" s="5">
        <v>4268872.66</v>
      </c>
      <c r="F20" s="5"/>
      <c r="G20" s="33" t="s">
        <v>33</v>
      </c>
      <c r="H20" s="34" t="s">
        <v>10</v>
      </c>
      <c r="I20" s="35">
        <v>75</v>
      </c>
      <c r="J20" s="5"/>
      <c r="K20" s="64">
        <v>0</v>
      </c>
      <c r="L20" s="5"/>
      <c r="M20" s="5">
        <f t="shared" ref="M20:M34" si="4">E20*(1-K20)</f>
        <v>4268872.66</v>
      </c>
      <c r="N20" s="5"/>
      <c r="O20" s="5">
        <v>1094629.2845799967</v>
      </c>
      <c r="P20" s="5"/>
      <c r="Q20" s="5">
        <f t="shared" ref="Q20:Q34" si="5">M20-O20</f>
        <v>3174243.3754200032</v>
      </c>
      <c r="R20" s="5"/>
      <c r="S20" s="41">
        <v>56.86</v>
      </c>
      <c r="T20" s="31"/>
      <c r="U20" s="23"/>
      <c r="V20" s="5">
        <f t="shared" ref="V20:V34" si="6">Q20/S20</f>
        <v>55825.59576890614</v>
      </c>
      <c r="X20" s="72">
        <f>ROUND((V20/E20),3)</f>
        <v>1.2999999999999999E-2</v>
      </c>
    </row>
    <row r="21" spans="1:24" x14ac:dyDescent="0.25">
      <c r="A21" s="9">
        <v>375</v>
      </c>
      <c r="C21" t="s">
        <v>72</v>
      </c>
      <c r="E21" s="5">
        <v>31386680.030799996</v>
      </c>
      <c r="F21" s="5"/>
      <c r="G21" s="33" t="s">
        <v>91</v>
      </c>
      <c r="H21" s="34" t="s">
        <v>10</v>
      </c>
      <c r="I21" s="35">
        <v>33</v>
      </c>
      <c r="J21" s="5"/>
      <c r="K21" s="64">
        <v>0</v>
      </c>
      <c r="L21" s="5"/>
      <c r="M21" s="5">
        <f t="shared" si="4"/>
        <v>31386680.030799996</v>
      </c>
      <c r="N21" s="5"/>
      <c r="O21" s="5">
        <v>8889159.1214909013</v>
      </c>
      <c r="P21" s="5"/>
      <c r="Q21" s="5">
        <f t="shared" si="5"/>
        <v>22497520.909309097</v>
      </c>
      <c r="R21" s="5"/>
      <c r="S21" s="41">
        <v>26.11</v>
      </c>
      <c r="T21" s="31"/>
      <c r="U21" s="23"/>
      <c r="V21" s="5">
        <f t="shared" si="6"/>
        <v>861643.84945649549</v>
      </c>
      <c r="X21" s="72">
        <f t="shared" ref="X21:X34" si="7">ROUND((V21/E21),3)</f>
        <v>2.7E-2</v>
      </c>
    </row>
    <row r="22" spans="1:24" x14ac:dyDescent="0.25">
      <c r="A22" s="9">
        <v>376</v>
      </c>
      <c r="C22" t="s">
        <v>73</v>
      </c>
      <c r="E22" s="5">
        <v>826292081.12680912</v>
      </c>
      <c r="G22" s="33" t="s">
        <v>68</v>
      </c>
      <c r="H22" s="34" t="s">
        <v>10</v>
      </c>
      <c r="I22" s="35">
        <v>65</v>
      </c>
      <c r="J22" s="5"/>
      <c r="K22" s="64">
        <v>-0.6</v>
      </c>
      <c r="L22" s="5"/>
      <c r="M22" s="5">
        <f t="shared" si="4"/>
        <v>1322067329.8028946</v>
      </c>
      <c r="N22" s="5"/>
      <c r="O22" s="5">
        <v>202174502.97406614</v>
      </c>
      <c r="P22" s="5"/>
      <c r="Q22" s="5">
        <f t="shared" si="5"/>
        <v>1119892826.8288283</v>
      </c>
      <c r="R22" s="5"/>
      <c r="S22" s="41">
        <v>55.24</v>
      </c>
      <c r="T22" s="31"/>
      <c r="U22" s="23"/>
      <c r="V22" s="5">
        <f t="shared" si="6"/>
        <v>20273222.788356777</v>
      </c>
      <c r="X22" s="72">
        <f t="shared" si="7"/>
        <v>2.5000000000000001E-2</v>
      </c>
    </row>
    <row r="23" spans="1:24" x14ac:dyDescent="0.25">
      <c r="A23" s="9">
        <v>376.02</v>
      </c>
      <c r="C23" t="s">
        <v>74</v>
      </c>
      <c r="E23" s="5">
        <v>961474232.53461206</v>
      </c>
      <c r="F23" s="5"/>
      <c r="G23" s="33" t="s">
        <v>41</v>
      </c>
      <c r="H23" s="34" t="s">
        <v>10</v>
      </c>
      <c r="I23" s="35">
        <v>75</v>
      </c>
      <c r="J23" s="5"/>
      <c r="K23" s="64">
        <v>-0.4</v>
      </c>
      <c r="L23" s="5"/>
      <c r="M23" s="5">
        <f t="shared" si="4"/>
        <v>1346063925.5484569</v>
      </c>
      <c r="N23" s="5"/>
      <c r="O23" s="5">
        <v>211166625.88731775</v>
      </c>
      <c r="P23" s="5"/>
      <c r="Q23" s="5">
        <f t="shared" si="5"/>
        <v>1134897299.6611392</v>
      </c>
      <c r="R23" s="5"/>
      <c r="S23" s="41">
        <v>67.040000000000006</v>
      </c>
      <c r="T23" s="31"/>
      <c r="U23" s="23"/>
      <c r="V23" s="5">
        <f t="shared" si="6"/>
        <v>16928659.004491933</v>
      </c>
      <c r="X23" s="72">
        <f t="shared" si="7"/>
        <v>1.7999999999999999E-2</v>
      </c>
    </row>
    <row r="24" spans="1:24" x14ac:dyDescent="0.25">
      <c r="A24" s="9">
        <v>377</v>
      </c>
      <c r="C24" t="s">
        <v>94</v>
      </c>
      <c r="E24" s="5">
        <v>19187297.899999999</v>
      </c>
      <c r="F24" s="5"/>
      <c r="G24" s="33" t="s">
        <v>41</v>
      </c>
      <c r="H24" s="34" t="s">
        <v>10</v>
      </c>
      <c r="I24" s="35">
        <v>35</v>
      </c>
      <c r="J24" s="5"/>
      <c r="K24" s="64">
        <v>-0.05</v>
      </c>
      <c r="L24" s="5"/>
      <c r="M24" s="5">
        <f t="shared" si="4"/>
        <v>20146662.794999998</v>
      </c>
      <c r="N24" s="5"/>
      <c r="O24" s="5">
        <v>1345774.267</v>
      </c>
      <c r="P24" s="5"/>
      <c r="Q24" s="5">
        <f t="shared" si="5"/>
        <v>18800888.527999997</v>
      </c>
      <c r="R24" s="5"/>
      <c r="S24" s="41">
        <v>32.76</v>
      </c>
      <c r="T24" s="31"/>
      <c r="U24" s="23"/>
      <c r="V24" s="5">
        <f t="shared" si="6"/>
        <v>573897.69621489616</v>
      </c>
      <c r="X24" s="72">
        <f t="shared" si="7"/>
        <v>0.03</v>
      </c>
    </row>
    <row r="25" spans="1:24" x14ac:dyDescent="0.25">
      <c r="A25" s="9">
        <v>378</v>
      </c>
      <c r="C25" t="s">
        <v>75</v>
      </c>
      <c r="E25" s="5">
        <v>22151056.5068</v>
      </c>
      <c r="F25" s="5"/>
      <c r="G25" s="33" t="s">
        <v>68</v>
      </c>
      <c r="H25" s="34" t="s">
        <v>10</v>
      </c>
      <c r="I25" s="35">
        <v>40</v>
      </c>
      <c r="J25" s="5"/>
      <c r="K25" s="64">
        <v>-0.2</v>
      </c>
      <c r="L25" s="5"/>
      <c r="M25" s="5">
        <f t="shared" si="4"/>
        <v>26581267.80816</v>
      </c>
      <c r="N25" s="5"/>
      <c r="O25" s="5">
        <v>5803971.3608217975</v>
      </c>
      <c r="P25" s="5"/>
      <c r="Q25" s="5">
        <f t="shared" si="5"/>
        <v>20777296.447338201</v>
      </c>
      <c r="R25" s="5"/>
      <c r="S25" s="41">
        <v>31.21</v>
      </c>
      <c r="T25" s="31"/>
      <c r="U25" s="23"/>
      <c r="V25" s="5">
        <f t="shared" si="6"/>
        <v>665725.61510215316</v>
      </c>
      <c r="X25" s="72">
        <f t="shared" si="7"/>
        <v>0.03</v>
      </c>
    </row>
    <row r="26" spans="1:24" x14ac:dyDescent="0.25">
      <c r="A26" s="9">
        <v>379</v>
      </c>
      <c r="C26" t="s">
        <v>76</v>
      </c>
      <c r="E26" s="5">
        <v>116022316.78159998</v>
      </c>
      <c r="F26" s="5"/>
      <c r="G26" s="33" t="s">
        <v>41</v>
      </c>
      <c r="H26" s="34" t="s">
        <v>10</v>
      </c>
      <c r="I26" s="35">
        <v>52</v>
      </c>
      <c r="J26" s="5"/>
      <c r="K26" s="64">
        <v>-0.2</v>
      </c>
      <c r="L26" s="5"/>
      <c r="M26" s="5">
        <f t="shared" si="4"/>
        <v>139226780.13791996</v>
      </c>
      <c r="N26" s="5"/>
      <c r="O26" s="5">
        <v>19487316.672034327</v>
      </c>
      <c r="P26" s="5"/>
      <c r="Q26" s="5">
        <f t="shared" si="5"/>
        <v>119739463.46588564</v>
      </c>
      <c r="R26" s="5"/>
      <c r="S26" s="41">
        <v>46.32</v>
      </c>
      <c r="T26" s="31"/>
      <c r="U26" s="23"/>
      <c r="V26" s="5">
        <f t="shared" si="6"/>
        <v>2585048.8658438176</v>
      </c>
      <c r="X26" s="72">
        <f t="shared" si="7"/>
        <v>2.1999999999999999E-2</v>
      </c>
    </row>
    <row r="27" spans="1:24" x14ac:dyDescent="0.25">
      <c r="A27" s="9">
        <v>380</v>
      </c>
      <c r="C27" t="s">
        <v>77</v>
      </c>
      <c r="E27" s="5">
        <v>68085342.290000007</v>
      </c>
      <c r="F27" s="5"/>
      <c r="G27" s="33" t="s">
        <v>92</v>
      </c>
      <c r="H27" s="34" t="s">
        <v>10</v>
      </c>
      <c r="I27" s="35">
        <v>52</v>
      </c>
      <c r="J27" s="5"/>
      <c r="K27" s="64">
        <v>-1.3</v>
      </c>
      <c r="L27" s="5"/>
      <c r="M27" s="5">
        <f t="shared" si="4"/>
        <v>156596287.26699999</v>
      </c>
      <c r="N27" s="5"/>
      <c r="O27" s="5">
        <v>42441602.101600043</v>
      </c>
      <c r="P27" s="5"/>
      <c r="Q27" s="5">
        <f t="shared" si="5"/>
        <v>114154685.16539994</v>
      </c>
      <c r="R27" s="5"/>
      <c r="S27" s="41">
        <v>39.32</v>
      </c>
      <c r="T27" s="31"/>
      <c r="U27" s="23"/>
      <c r="V27" s="5">
        <f t="shared" si="6"/>
        <v>2903221.9014598154</v>
      </c>
      <c r="X27" s="72">
        <f t="shared" si="7"/>
        <v>4.2999999999999997E-2</v>
      </c>
    </row>
    <row r="28" spans="1:24" x14ac:dyDescent="0.25">
      <c r="A28" s="9">
        <v>380.02</v>
      </c>
      <c r="C28" t="s">
        <v>78</v>
      </c>
      <c r="E28" s="5">
        <v>610080538.33359969</v>
      </c>
      <c r="F28" s="5"/>
      <c r="G28" s="33" t="s">
        <v>69</v>
      </c>
      <c r="H28" s="34" t="s">
        <v>10</v>
      </c>
      <c r="I28" s="35">
        <v>55</v>
      </c>
      <c r="J28" s="5"/>
      <c r="K28" s="64">
        <v>-0.75</v>
      </c>
      <c r="L28" s="5"/>
      <c r="M28" s="5">
        <f t="shared" si="4"/>
        <v>1067640942.0837995</v>
      </c>
      <c r="N28" s="5"/>
      <c r="O28" s="5">
        <v>211877747.51803446</v>
      </c>
      <c r="P28" s="5"/>
      <c r="Q28" s="5">
        <f t="shared" si="5"/>
        <v>855763194.56576502</v>
      </c>
      <c r="R28" s="5"/>
      <c r="S28" s="41">
        <v>46.09</v>
      </c>
      <c r="T28" s="31"/>
      <c r="U28" s="23"/>
      <c r="V28" s="5">
        <f t="shared" si="6"/>
        <v>18567220.537334889</v>
      </c>
      <c r="X28" s="72">
        <f t="shared" si="7"/>
        <v>0.03</v>
      </c>
    </row>
    <row r="29" spans="1:24" x14ac:dyDescent="0.25">
      <c r="A29" s="9">
        <v>381</v>
      </c>
      <c r="C29" t="s">
        <v>79</v>
      </c>
      <c r="E29" s="5">
        <v>99270694.281199962</v>
      </c>
      <c r="F29" s="5"/>
      <c r="G29" s="33" t="s">
        <v>41</v>
      </c>
      <c r="H29" s="34" t="s">
        <v>10</v>
      </c>
      <c r="I29" s="35">
        <v>20</v>
      </c>
      <c r="J29" s="5"/>
      <c r="K29" s="64">
        <v>0</v>
      </c>
      <c r="L29" s="5"/>
      <c r="M29" s="5">
        <f t="shared" si="4"/>
        <v>99270694.281199962</v>
      </c>
      <c r="N29" s="5"/>
      <c r="O29" s="5">
        <v>41990333.264870144</v>
      </c>
      <c r="P29" s="5"/>
      <c r="Q29" s="5">
        <f t="shared" si="5"/>
        <v>57280361.016329817</v>
      </c>
      <c r="R29" s="5"/>
      <c r="S29" s="41">
        <v>12.36</v>
      </c>
      <c r="T29" s="31"/>
      <c r="U29" s="23"/>
      <c r="V29" s="5">
        <f t="shared" si="6"/>
        <v>4634333.4155606646</v>
      </c>
      <c r="X29" s="72">
        <f t="shared" si="7"/>
        <v>4.7E-2</v>
      </c>
    </row>
    <row r="30" spans="1:24" x14ac:dyDescent="0.25">
      <c r="A30" s="9">
        <v>382</v>
      </c>
      <c r="C30" t="s">
        <v>80</v>
      </c>
      <c r="E30" s="5">
        <v>105820491.27528128</v>
      </c>
      <c r="F30" s="5"/>
      <c r="G30" s="33" t="s">
        <v>68</v>
      </c>
      <c r="H30" s="34" t="s">
        <v>10</v>
      </c>
      <c r="I30" s="35">
        <v>45</v>
      </c>
      <c r="J30" s="5"/>
      <c r="K30" s="64">
        <v>-0.3</v>
      </c>
      <c r="L30" s="5"/>
      <c r="M30" s="5">
        <f t="shared" si="4"/>
        <v>137566638.65786567</v>
      </c>
      <c r="N30" s="5"/>
      <c r="O30" s="5">
        <v>38080014.486180469</v>
      </c>
      <c r="P30" s="5"/>
      <c r="Q30" s="5">
        <f t="shared" si="5"/>
        <v>99486624.171685204</v>
      </c>
      <c r="R30" s="5"/>
      <c r="S30" s="41">
        <v>36.950000000000003</v>
      </c>
      <c r="T30" s="31"/>
      <c r="U30" s="23"/>
      <c r="V30" s="5">
        <f t="shared" si="6"/>
        <v>2692466.1480834964</v>
      </c>
      <c r="X30" s="72">
        <f t="shared" si="7"/>
        <v>2.5000000000000001E-2</v>
      </c>
    </row>
    <row r="31" spans="1:24" x14ac:dyDescent="0.25">
      <c r="A31" s="9">
        <v>383</v>
      </c>
      <c r="C31" t="s">
        <v>81</v>
      </c>
      <c r="E31" s="5">
        <v>20766817.198400006</v>
      </c>
      <c r="F31" s="5"/>
      <c r="G31" s="33" t="s">
        <v>109</v>
      </c>
      <c r="H31" s="34" t="s">
        <v>10</v>
      </c>
      <c r="I31" s="35">
        <v>42</v>
      </c>
      <c r="J31" s="5"/>
      <c r="K31" s="64">
        <v>0</v>
      </c>
      <c r="L31" s="5"/>
      <c r="M31" s="5">
        <f t="shared" si="4"/>
        <v>20766817.198400006</v>
      </c>
      <c r="N31" s="5"/>
      <c r="O31" s="5">
        <v>9389570.7072937861</v>
      </c>
      <c r="P31" s="5"/>
      <c r="Q31" s="5">
        <f t="shared" si="5"/>
        <v>11377246.49110622</v>
      </c>
      <c r="R31" s="5"/>
      <c r="S31" s="41">
        <v>28.22</v>
      </c>
      <c r="T31" s="31"/>
      <c r="U31" s="23"/>
      <c r="V31" s="5">
        <f t="shared" si="6"/>
        <v>403162.52626173705</v>
      </c>
      <c r="X31" s="72">
        <f t="shared" si="7"/>
        <v>1.9E-2</v>
      </c>
    </row>
    <row r="32" spans="1:24" x14ac:dyDescent="0.25">
      <c r="A32" s="9">
        <v>384</v>
      </c>
      <c r="C32" t="s">
        <v>82</v>
      </c>
      <c r="E32" s="5">
        <v>38677154.93</v>
      </c>
      <c r="F32" s="5"/>
      <c r="G32" s="33" t="s">
        <v>68</v>
      </c>
      <c r="H32" s="34" t="s">
        <v>10</v>
      </c>
      <c r="I32" s="35">
        <v>47</v>
      </c>
      <c r="J32" s="5"/>
      <c r="K32" s="64">
        <v>-0.3</v>
      </c>
      <c r="L32" s="5"/>
      <c r="M32" s="5">
        <f t="shared" si="4"/>
        <v>50280301.409000002</v>
      </c>
      <c r="N32" s="5"/>
      <c r="O32" s="5">
        <v>16188800.553669997</v>
      </c>
      <c r="P32" s="5"/>
      <c r="Q32" s="5">
        <f t="shared" si="5"/>
        <v>34091500.855330005</v>
      </c>
      <c r="R32" s="5"/>
      <c r="S32" s="41">
        <v>37.9</v>
      </c>
      <c r="T32" s="31"/>
      <c r="U32" s="23"/>
      <c r="V32" s="5">
        <f t="shared" si="6"/>
        <v>899511.89591899759</v>
      </c>
      <c r="X32" s="72">
        <f t="shared" si="7"/>
        <v>2.3E-2</v>
      </c>
    </row>
    <row r="33" spans="1:24" x14ac:dyDescent="0.25">
      <c r="A33" s="9">
        <v>385</v>
      </c>
      <c r="C33" t="s">
        <v>83</v>
      </c>
      <c r="E33" s="5">
        <v>15196826.640000001</v>
      </c>
      <c r="F33" s="5"/>
      <c r="G33" s="33" t="s">
        <v>69</v>
      </c>
      <c r="H33" s="34" t="s">
        <v>10</v>
      </c>
      <c r="I33" s="35">
        <v>39</v>
      </c>
      <c r="J33" s="5"/>
      <c r="K33" s="64">
        <v>0</v>
      </c>
      <c r="L33" s="5"/>
      <c r="M33" s="5">
        <f t="shared" si="4"/>
        <v>15196826.640000001</v>
      </c>
      <c r="N33" s="5"/>
      <c r="O33" s="5">
        <v>7331118.0327200107</v>
      </c>
      <c r="P33" s="5"/>
      <c r="Q33" s="5">
        <f t="shared" si="5"/>
        <v>7865708.6072799899</v>
      </c>
      <c r="R33" s="5"/>
      <c r="S33" s="41">
        <v>24.26</v>
      </c>
      <c r="T33" s="31"/>
      <c r="U33" s="23"/>
      <c r="V33" s="5">
        <f t="shared" si="6"/>
        <v>324225.41662324773</v>
      </c>
      <c r="X33" s="72">
        <f t="shared" si="7"/>
        <v>2.1000000000000001E-2</v>
      </c>
    </row>
    <row r="34" spans="1:24" x14ac:dyDescent="0.25">
      <c r="A34" s="9">
        <v>387</v>
      </c>
      <c r="C34" t="s">
        <v>84</v>
      </c>
      <c r="E34" s="7">
        <v>13431843.029999996</v>
      </c>
      <c r="G34" s="33" t="s">
        <v>93</v>
      </c>
      <c r="H34" s="34" t="s">
        <v>10</v>
      </c>
      <c r="I34" s="35">
        <v>27</v>
      </c>
      <c r="J34" s="5"/>
      <c r="K34" s="65">
        <v>0</v>
      </c>
      <c r="L34" s="5"/>
      <c r="M34" s="7">
        <f t="shared" si="4"/>
        <v>13431843.029999996</v>
      </c>
      <c r="N34" s="5"/>
      <c r="O34" s="7">
        <v>5833154.0608999971</v>
      </c>
      <c r="P34" s="5"/>
      <c r="Q34" s="7">
        <f t="shared" si="5"/>
        <v>7598688.9690999985</v>
      </c>
      <c r="R34" s="5"/>
      <c r="S34" s="54">
        <v>19.95</v>
      </c>
      <c r="T34" s="31"/>
      <c r="U34" s="23"/>
      <c r="V34" s="7">
        <f t="shared" si="6"/>
        <v>380886.66511779441</v>
      </c>
      <c r="X34" s="29">
        <f t="shared" si="7"/>
        <v>2.8000000000000001E-2</v>
      </c>
    </row>
    <row r="35" spans="1:24" x14ac:dyDescent="0.25">
      <c r="A35" s="9"/>
      <c r="E35" s="5"/>
      <c r="G35" s="33"/>
      <c r="H35" s="34"/>
      <c r="I35" s="35"/>
      <c r="J35" s="5"/>
      <c r="K35" s="64"/>
      <c r="L35" s="5"/>
      <c r="M35" s="5"/>
      <c r="N35" s="5"/>
      <c r="O35" s="5"/>
      <c r="P35" s="5"/>
      <c r="Q35" s="5"/>
      <c r="R35" s="5"/>
      <c r="S35" s="41"/>
      <c r="T35" s="31"/>
      <c r="U35" s="23"/>
      <c r="V35" s="5"/>
      <c r="X35" s="17"/>
    </row>
    <row r="36" spans="1:24" ht="15.75" thickBot="1" x14ac:dyDescent="0.3">
      <c r="A36" s="9"/>
      <c r="C36" s="69" t="s">
        <v>6</v>
      </c>
      <c r="E36" s="62">
        <f>SUM(E20:E34)</f>
        <v>2952112245.5191021</v>
      </c>
      <c r="F36" s="5"/>
      <c r="G36" s="33"/>
      <c r="H36" s="34"/>
      <c r="I36" s="35"/>
      <c r="J36" s="5"/>
      <c r="K36" s="70">
        <f>-M36/E36+1</f>
        <v>-0.50756187408040709</v>
      </c>
      <c r="L36" s="5"/>
      <c r="M36" s="62">
        <f>SUM(M20:M34)</f>
        <v>4450491869.3504963</v>
      </c>
      <c r="N36" s="5"/>
      <c r="O36" s="62">
        <f>SUM(O20:O34)</f>
        <v>823094320.29257977</v>
      </c>
      <c r="P36" s="5"/>
      <c r="Q36" s="62">
        <f>SUM(Q20:Q34)</f>
        <v>3627397549.0579157</v>
      </c>
      <c r="R36" s="5"/>
      <c r="S36" s="84">
        <f>Q36/V36</f>
        <v>49.861784494006848</v>
      </c>
      <c r="T36" s="31"/>
      <c r="U36" s="23"/>
      <c r="V36" s="62">
        <f>SUM(V20:V34)</f>
        <v>72749051.921595618</v>
      </c>
      <c r="X36" s="30">
        <f>V36/E36</f>
        <v>2.4643050762049652E-2</v>
      </c>
    </row>
    <row r="37" spans="1:24" ht="15.75" thickTop="1" x14ac:dyDescent="0.25">
      <c r="A37" s="9"/>
      <c r="E37" s="5"/>
      <c r="F37" s="5"/>
      <c r="G37" s="33"/>
      <c r="H37" s="34"/>
      <c r="I37" s="35"/>
      <c r="J37" s="5"/>
      <c r="K37" s="64"/>
      <c r="L37" s="5"/>
      <c r="M37" s="5"/>
      <c r="N37" s="5"/>
      <c r="O37" s="5"/>
      <c r="P37" s="5"/>
      <c r="Q37" s="5"/>
      <c r="R37" s="5"/>
      <c r="S37" s="41"/>
      <c r="T37" s="31"/>
      <c r="U37" s="23"/>
      <c r="V37" s="5"/>
      <c r="X37" s="17"/>
    </row>
    <row r="38" spans="1:24" x14ac:dyDescent="0.25">
      <c r="A38" s="9"/>
      <c r="F38" s="5"/>
      <c r="G38" s="33"/>
      <c r="H38" s="34"/>
      <c r="I38" s="35"/>
      <c r="J38" s="5"/>
      <c r="K38" s="64"/>
      <c r="L38" s="5"/>
      <c r="M38" s="5"/>
      <c r="N38" s="5"/>
      <c r="O38" s="5"/>
      <c r="P38" s="5"/>
      <c r="Q38" s="5"/>
      <c r="R38" s="5"/>
      <c r="S38" s="41"/>
      <c r="T38" s="31"/>
      <c r="U38" s="23"/>
      <c r="V38" s="5"/>
      <c r="X38" s="17"/>
    </row>
    <row r="39" spans="1:24" x14ac:dyDescent="0.25">
      <c r="A39" s="9"/>
      <c r="C39" s="2" t="s">
        <v>65</v>
      </c>
      <c r="F39" s="5"/>
      <c r="G39" s="33"/>
      <c r="H39" s="34"/>
      <c r="I39" s="35"/>
      <c r="J39" s="5"/>
      <c r="K39" s="64"/>
      <c r="L39" s="5"/>
      <c r="M39" s="5"/>
      <c r="N39" s="5"/>
      <c r="O39" s="5"/>
      <c r="P39" s="5"/>
      <c r="Q39" s="5"/>
      <c r="R39" s="5"/>
      <c r="S39" s="41"/>
      <c r="T39" s="31"/>
      <c r="U39" s="23"/>
      <c r="V39" s="5"/>
      <c r="X39" s="17"/>
    </row>
    <row r="40" spans="1:24" x14ac:dyDescent="0.25">
      <c r="A40" s="9"/>
      <c r="C40" s="2"/>
      <c r="F40" s="5"/>
      <c r="G40" s="33"/>
      <c r="H40" s="34"/>
      <c r="I40" s="35"/>
      <c r="J40" s="5"/>
      <c r="K40" s="64"/>
      <c r="L40" s="5"/>
      <c r="M40" s="5"/>
      <c r="N40" s="5"/>
      <c r="O40" s="5"/>
      <c r="P40" s="5"/>
      <c r="Q40" s="5"/>
      <c r="R40" s="5"/>
      <c r="S40" s="41"/>
      <c r="T40" s="31"/>
      <c r="U40" s="23"/>
      <c r="V40" s="5"/>
      <c r="X40" s="75"/>
    </row>
    <row r="41" spans="1:24" x14ac:dyDescent="0.25">
      <c r="A41" s="9">
        <v>390</v>
      </c>
      <c r="C41" t="s">
        <v>72</v>
      </c>
      <c r="E41" s="5">
        <v>528908.93119999999</v>
      </c>
      <c r="G41" s="33" t="s">
        <v>91</v>
      </c>
      <c r="H41" s="34" t="s">
        <v>10</v>
      </c>
      <c r="I41" s="35">
        <v>25</v>
      </c>
      <c r="J41" s="5"/>
      <c r="K41" s="64">
        <v>0</v>
      </c>
      <c r="L41" s="5"/>
      <c r="M41" s="5">
        <f t="shared" ref="M41:M54" si="8">E41*(1-K41)</f>
        <v>528908.93119999999</v>
      </c>
      <c r="N41" s="5"/>
      <c r="O41" s="5">
        <v>-18293.201998400087</v>
      </c>
      <c r="P41" s="5"/>
      <c r="Q41" s="5">
        <f t="shared" ref="Q41:Q54" si="9">M41-O41</f>
        <v>547202.13319840003</v>
      </c>
      <c r="R41" s="5"/>
      <c r="S41" s="41">
        <v>23.54</v>
      </c>
      <c r="T41" s="31"/>
      <c r="U41" s="23"/>
      <c r="V41" s="5">
        <f>Q41/S41</f>
        <v>23245.630127374683</v>
      </c>
      <c r="X41" s="72">
        <f t="shared" ref="X41:X54" si="10">ROUND((V41/E41),3)</f>
        <v>4.3999999999999997E-2</v>
      </c>
    </row>
    <row r="42" spans="1:24" x14ac:dyDescent="0.25">
      <c r="A42" s="9">
        <v>391</v>
      </c>
      <c r="C42" t="s">
        <v>97</v>
      </c>
      <c r="E42" s="5">
        <v>2151949.7300000004</v>
      </c>
      <c r="G42" s="33" t="s">
        <v>33</v>
      </c>
      <c r="H42" s="34" t="s">
        <v>10</v>
      </c>
      <c r="I42" s="35">
        <v>17</v>
      </c>
      <c r="J42" s="5"/>
      <c r="K42" s="64">
        <v>0</v>
      </c>
      <c r="L42" s="5"/>
      <c r="M42" s="5">
        <f t="shared" si="8"/>
        <v>2151949.7300000004</v>
      </c>
      <c r="N42" s="5"/>
      <c r="O42" s="5">
        <v>1114167.3792016273</v>
      </c>
      <c r="P42" s="5"/>
      <c r="Q42" s="5">
        <f t="shared" si="9"/>
        <v>1037782.3507983731</v>
      </c>
      <c r="R42" s="5"/>
      <c r="S42" s="41">
        <v>9.7799999999999994</v>
      </c>
      <c r="T42" s="31"/>
      <c r="U42" s="23"/>
      <c r="V42" s="5">
        <f t="shared" ref="V42:V54" si="11">Q42/S42</f>
        <v>106112.71480555963</v>
      </c>
      <c r="X42" s="72">
        <f t="shared" si="10"/>
        <v>4.9000000000000002E-2</v>
      </c>
    </row>
    <row r="43" spans="1:24" x14ac:dyDescent="0.25">
      <c r="A43" s="9">
        <v>391.01</v>
      </c>
      <c r="C43" t="s">
        <v>98</v>
      </c>
      <c r="E43" s="5">
        <v>5932305.8574910183</v>
      </c>
      <c r="G43" s="33" t="s">
        <v>33</v>
      </c>
      <c r="H43" s="34" t="s">
        <v>10</v>
      </c>
      <c r="I43" s="35">
        <v>9</v>
      </c>
      <c r="J43" s="5"/>
      <c r="K43" s="64">
        <v>0</v>
      </c>
      <c r="L43" s="5"/>
      <c r="M43" s="5">
        <f t="shared" si="8"/>
        <v>5932305.8574910183</v>
      </c>
      <c r="N43" s="5"/>
      <c r="O43" s="5">
        <v>3431578.3103643819</v>
      </c>
      <c r="P43" s="5"/>
      <c r="Q43" s="5">
        <f t="shared" si="9"/>
        <v>2500727.5471266364</v>
      </c>
      <c r="R43" s="5"/>
      <c r="S43" s="41">
        <v>6.01</v>
      </c>
      <c r="T43" s="31"/>
      <c r="U43" s="23"/>
      <c r="V43" s="5">
        <f t="shared" si="11"/>
        <v>416094.43379810924</v>
      </c>
      <c r="X43" s="72">
        <f t="shared" si="10"/>
        <v>7.0000000000000007E-2</v>
      </c>
    </row>
    <row r="44" spans="1:24" x14ac:dyDescent="0.25">
      <c r="A44" s="9">
        <v>391.02</v>
      </c>
      <c r="C44" t="s">
        <v>99</v>
      </c>
      <c r="E44" s="5">
        <v>1529673.7899999998</v>
      </c>
      <c r="G44" s="33" t="s">
        <v>33</v>
      </c>
      <c r="H44" s="34" t="s">
        <v>10</v>
      </c>
      <c r="I44" s="35">
        <v>15</v>
      </c>
      <c r="J44" s="5"/>
      <c r="K44" s="64">
        <v>0</v>
      </c>
      <c r="L44" s="5"/>
      <c r="M44" s="5">
        <f t="shared" si="8"/>
        <v>1529673.7899999998</v>
      </c>
      <c r="N44" s="5"/>
      <c r="O44" s="5">
        <v>965279.09392999986</v>
      </c>
      <c r="P44" s="5"/>
      <c r="Q44" s="5">
        <f t="shared" si="9"/>
        <v>564394.69606999995</v>
      </c>
      <c r="R44" s="5"/>
      <c r="S44" s="41">
        <v>6.73</v>
      </c>
      <c r="T44" s="31"/>
      <c r="U44" s="23"/>
      <c r="V44" s="5">
        <f t="shared" si="11"/>
        <v>83862.5105601783</v>
      </c>
      <c r="X44" s="72">
        <f t="shared" si="10"/>
        <v>5.5E-2</v>
      </c>
    </row>
    <row r="45" spans="1:24" x14ac:dyDescent="0.25">
      <c r="A45" s="9">
        <v>392.01</v>
      </c>
      <c r="C45" t="s">
        <v>85</v>
      </c>
      <c r="E45" s="5">
        <v>15381575.261088327</v>
      </c>
      <c r="G45" s="33" t="s">
        <v>124</v>
      </c>
      <c r="H45" s="34" t="s">
        <v>10</v>
      </c>
      <c r="I45" s="35">
        <v>8</v>
      </c>
      <c r="J45" s="5"/>
      <c r="K45" s="64">
        <v>0.11</v>
      </c>
      <c r="L45" s="5"/>
      <c r="M45" s="5">
        <f t="shared" si="8"/>
        <v>13689601.982368611</v>
      </c>
      <c r="N45" s="5"/>
      <c r="O45" s="5">
        <v>6058634.4224653961</v>
      </c>
      <c r="P45" s="5"/>
      <c r="Q45" s="5">
        <f t="shared" si="9"/>
        <v>7630967.5599032147</v>
      </c>
      <c r="R45" s="5"/>
      <c r="S45" s="41">
        <v>5.34</v>
      </c>
      <c r="T45" s="31"/>
      <c r="U45" s="23"/>
      <c r="V45" s="5">
        <f t="shared" si="11"/>
        <v>1429020.1423039727</v>
      </c>
      <c r="X45" s="72">
        <f t="shared" si="10"/>
        <v>9.2999999999999999E-2</v>
      </c>
    </row>
    <row r="46" spans="1:24" x14ac:dyDescent="0.25">
      <c r="A46" s="9">
        <v>392.02</v>
      </c>
      <c r="C46" t="s">
        <v>86</v>
      </c>
      <c r="E46" s="5">
        <v>17803654.690000001</v>
      </c>
      <c r="G46" s="33" t="s">
        <v>70</v>
      </c>
      <c r="H46" s="34" t="s">
        <v>10</v>
      </c>
      <c r="I46" s="35">
        <v>10</v>
      </c>
      <c r="J46" s="5"/>
      <c r="K46" s="64">
        <v>0.11</v>
      </c>
      <c r="L46" s="5"/>
      <c r="M46" s="5">
        <f t="shared" si="8"/>
        <v>15845252.674100002</v>
      </c>
      <c r="N46" s="5"/>
      <c r="O46" s="5">
        <v>8353208.6126399981</v>
      </c>
      <c r="P46" s="5"/>
      <c r="Q46" s="5">
        <f t="shared" si="9"/>
        <v>7492044.0614600042</v>
      </c>
      <c r="R46" s="5"/>
      <c r="S46" s="41">
        <v>5.6</v>
      </c>
      <c r="T46" s="31"/>
      <c r="U46" s="23"/>
      <c r="V46" s="5">
        <f t="shared" si="11"/>
        <v>1337865.0109750009</v>
      </c>
      <c r="X46" s="72">
        <f t="shared" si="10"/>
        <v>7.4999999999999997E-2</v>
      </c>
    </row>
    <row r="47" spans="1:24" x14ac:dyDescent="0.25">
      <c r="A47" s="9">
        <v>392.04</v>
      </c>
      <c r="C47" t="s">
        <v>87</v>
      </c>
      <c r="E47" s="5">
        <v>4611626.0715047596</v>
      </c>
      <c r="G47" s="33" t="s">
        <v>68</v>
      </c>
      <c r="H47" s="34" t="s">
        <v>10</v>
      </c>
      <c r="I47" s="35">
        <v>30</v>
      </c>
      <c r="J47" s="5"/>
      <c r="K47" s="64">
        <v>0.2</v>
      </c>
      <c r="L47" s="5"/>
      <c r="M47" s="5">
        <f t="shared" si="8"/>
        <v>3689300.8572038077</v>
      </c>
      <c r="N47" s="5"/>
      <c r="O47" s="5">
        <v>821141.15773737081</v>
      </c>
      <c r="P47" s="5"/>
      <c r="Q47" s="5">
        <f t="shared" si="9"/>
        <v>2868159.6994664371</v>
      </c>
      <c r="R47" s="5"/>
      <c r="S47" s="41">
        <v>25.86</v>
      </c>
      <c r="T47" s="31"/>
      <c r="U47" s="23"/>
      <c r="V47" s="5">
        <f t="shared" si="11"/>
        <v>110911.04792986996</v>
      </c>
      <c r="X47" s="72">
        <f t="shared" si="10"/>
        <v>2.4E-2</v>
      </c>
    </row>
    <row r="48" spans="1:24" x14ac:dyDescent="0.25">
      <c r="A48" s="9">
        <v>392.05</v>
      </c>
      <c r="C48" t="s">
        <v>88</v>
      </c>
      <c r="E48" s="5">
        <v>2564139.23</v>
      </c>
      <c r="G48" s="33" t="s">
        <v>110</v>
      </c>
      <c r="H48" s="34" t="s">
        <v>10</v>
      </c>
      <c r="I48" s="35">
        <v>13</v>
      </c>
      <c r="J48" s="5"/>
      <c r="K48" s="64">
        <v>7.0000000000000007E-2</v>
      </c>
      <c r="L48" s="5"/>
      <c r="M48" s="5">
        <f t="shared" si="8"/>
        <v>2384649.4838999999</v>
      </c>
      <c r="N48" s="5"/>
      <c r="O48" s="5">
        <v>1267332.2891799998</v>
      </c>
      <c r="P48" s="5"/>
      <c r="Q48" s="5">
        <f t="shared" si="9"/>
        <v>1117317.19472</v>
      </c>
      <c r="R48" s="5"/>
      <c r="S48" s="41">
        <v>7.52</v>
      </c>
      <c r="T48" s="31"/>
      <c r="U48" s="23"/>
      <c r="V48" s="5">
        <f t="shared" si="11"/>
        <v>148579.41419148937</v>
      </c>
      <c r="X48" s="72">
        <f t="shared" si="10"/>
        <v>5.8000000000000003E-2</v>
      </c>
    </row>
    <row r="49" spans="1:24" x14ac:dyDescent="0.25">
      <c r="A49" s="9">
        <v>393</v>
      </c>
      <c r="C49" t="s">
        <v>100</v>
      </c>
      <c r="E49" s="5">
        <v>1283.3900000000001</v>
      </c>
      <c r="G49" s="33" t="s">
        <v>33</v>
      </c>
      <c r="H49" s="34" t="s">
        <v>10</v>
      </c>
      <c r="I49" s="35">
        <v>24</v>
      </c>
      <c r="J49" s="5"/>
      <c r="K49" s="64">
        <v>0</v>
      </c>
      <c r="L49" s="5"/>
      <c r="M49" s="5">
        <f t="shared" si="8"/>
        <v>1283.3900000000001</v>
      </c>
      <c r="N49" s="5"/>
      <c r="O49" s="5">
        <v>591.86238000006779</v>
      </c>
      <c r="P49" s="5"/>
      <c r="Q49" s="5">
        <f t="shared" si="9"/>
        <v>691.52761999993231</v>
      </c>
      <c r="R49" s="5"/>
      <c r="S49" s="41">
        <v>12.5</v>
      </c>
      <c r="T49" s="31"/>
      <c r="U49" s="23"/>
      <c r="V49" s="5">
        <f t="shared" si="11"/>
        <v>55.322209599994586</v>
      </c>
      <c r="X49" s="72">
        <f t="shared" si="10"/>
        <v>4.2999999999999997E-2</v>
      </c>
    </row>
    <row r="50" spans="1:24" x14ac:dyDescent="0.25">
      <c r="A50" s="9">
        <v>394</v>
      </c>
      <c r="C50" t="s">
        <v>101</v>
      </c>
      <c r="E50" s="5">
        <v>8587697.3591999989</v>
      </c>
      <c r="G50" s="33" t="s">
        <v>33</v>
      </c>
      <c r="H50" s="34" t="s">
        <v>10</v>
      </c>
      <c r="I50" s="35">
        <v>18</v>
      </c>
      <c r="J50" s="5"/>
      <c r="K50" s="64">
        <v>0</v>
      </c>
      <c r="L50" s="5"/>
      <c r="M50" s="5">
        <f t="shared" si="8"/>
        <v>8587697.3591999989</v>
      </c>
      <c r="N50" s="5"/>
      <c r="O50" s="5">
        <v>4420844.3778393846</v>
      </c>
      <c r="P50" s="5"/>
      <c r="Q50" s="5">
        <f t="shared" si="9"/>
        <v>4166852.9813606143</v>
      </c>
      <c r="R50" s="5"/>
      <c r="S50" s="41">
        <v>10.37</v>
      </c>
      <c r="T50" s="31"/>
      <c r="U50" s="23"/>
      <c r="V50" s="5">
        <f t="shared" si="11"/>
        <v>401818.03098945174</v>
      </c>
      <c r="X50" s="72">
        <f t="shared" si="10"/>
        <v>4.7E-2</v>
      </c>
    </row>
    <row r="51" spans="1:24" x14ac:dyDescent="0.25">
      <c r="A51" s="9">
        <v>394.01</v>
      </c>
      <c r="C51" t="s">
        <v>116</v>
      </c>
      <c r="E51" s="5">
        <v>714791.37</v>
      </c>
      <c r="G51" s="33" t="s">
        <v>33</v>
      </c>
      <c r="H51" s="34" t="s">
        <v>10</v>
      </c>
      <c r="I51" s="35">
        <v>20</v>
      </c>
      <c r="J51" s="5"/>
      <c r="K51" s="64">
        <v>0</v>
      </c>
      <c r="L51" s="5"/>
      <c r="M51" s="5">
        <f t="shared" si="8"/>
        <v>714791.37</v>
      </c>
      <c r="N51" s="5"/>
      <c r="O51" s="5">
        <v>11536.021499999999</v>
      </c>
      <c r="P51" s="5"/>
      <c r="Q51" s="5">
        <f t="shared" si="9"/>
        <v>703255.34849999996</v>
      </c>
      <c r="R51" s="5"/>
      <c r="S51" s="41">
        <v>14.94</v>
      </c>
      <c r="T51" s="31"/>
      <c r="U51" s="23"/>
      <c r="V51" s="5">
        <f t="shared" si="11"/>
        <v>47071.977811244979</v>
      </c>
      <c r="X51" s="72">
        <f t="shared" si="10"/>
        <v>6.6000000000000003E-2</v>
      </c>
    </row>
    <row r="52" spans="1:24" x14ac:dyDescent="0.25">
      <c r="A52" s="9">
        <v>396</v>
      </c>
      <c r="C52" t="s">
        <v>89</v>
      </c>
      <c r="E52" s="5">
        <v>3562012.9888811689</v>
      </c>
      <c r="G52" s="33" t="s">
        <v>93</v>
      </c>
      <c r="H52" s="34" t="s">
        <v>10</v>
      </c>
      <c r="I52" s="35">
        <v>18</v>
      </c>
      <c r="J52" s="5"/>
      <c r="K52" s="64">
        <v>0.1</v>
      </c>
      <c r="L52" s="5"/>
      <c r="M52" s="5">
        <f t="shared" si="8"/>
        <v>3205811.6899930523</v>
      </c>
      <c r="N52" s="5"/>
      <c r="O52" s="5">
        <v>2121059.1343065528</v>
      </c>
      <c r="P52" s="5"/>
      <c r="Q52" s="5">
        <f t="shared" si="9"/>
        <v>1084752.5556864995</v>
      </c>
      <c r="R52" s="5"/>
      <c r="S52" s="41">
        <v>10.72</v>
      </c>
      <c r="T52" s="31"/>
      <c r="U52" s="23"/>
      <c r="V52" s="5">
        <f t="shared" si="11"/>
        <v>101189.60407523315</v>
      </c>
      <c r="X52" s="72">
        <f t="shared" si="10"/>
        <v>2.8000000000000001E-2</v>
      </c>
    </row>
    <row r="53" spans="1:24" x14ac:dyDescent="0.25">
      <c r="A53" s="9">
        <v>397</v>
      </c>
      <c r="C53" t="s">
        <v>102</v>
      </c>
      <c r="E53" s="5">
        <v>3015264.3708000006</v>
      </c>
      <c r="G53" s="33" t="s">
        <v>33</v>
      </c>
      <c r="H53" s="34" t="s">
        <v>10</v>
      </c>
      <c r="I53" s="35">
        <v>13</v>
      </c>
      <c r="J53" s="5"/>
      <c r="K53" s="64">
        <v>0</v>
      </c>
      <c r="L53" s="5"/>
      <c r="M53" s="5">
        <f t="shared" si="8"/>
        <v>3015264.3708000006</v>
      </c>
      <c r="N53" s="5"/>
      <c r="O53" s="5">
        <v>2936319.9008156708</v>
      </c>
      <c r="P53" s="5"/>
      <c r="Q53" s="5">
        <f t="shared" si="9"/>
        <v>78944.469984329771</v>
      </c>
      <c r="R53" s="5"/>
      <c r="S53" s="41">
        <v>3.13</v>
      </c>
      <c r="T53" s="31"/>
      <c r="U53" s="23"/>
      <c r="V53" s="5">
        <f t="shared" si="11"/>
        <v>25221.87539435456</v>
      </c>
      <c r="X53" s="72">
        <f t="shared" si="10"/>
        <v>8.0000000000000002E-3</v>
      </c>
    </row>
    <row r="54" spans="1:24" x14ac:dyDescent="0.25">
      <c r="A54" s="9">
        <v>398</v>
      </c>
      <c r="C54" t="s">
        <v>103</v>
      </c>
      <c r="E54" s="7">
        <v>749276.970974172</v>
      </c>
      <c r="G54" s="33" t="s">
        <v>33</v>
      </c>
      <c r="H54" s="34" t="s">
        <v>10</v>
      </c>
      <c r="I54" s="35">
        <v>20</v>
      </c>
      <c r="J54" s="5"/>
      <c r="K54" s="65">
        <v>0</v>
      </c>
      <c r="L54" s="5"/>
      <c r="M54" s="7">
        <f t="shared" si="8"/>
        <v>749276.970974172</v>
      </c>
      <c r="N54" s="5"/>
      <c r="O54" s="7">
        <v>211978.84817832068</v>
      </c>
      <c r="P54" s="5"/>
      <c r="Q54" s="7">
        <f t="shared" si="9"/>
        <v>537298.12279585132</v>
      </c>
      <c r="R54" s="5"/>
      <c r="S54" s="54">
        <v>17.489999999999998</v>
      </c>
      <c r="T54" s="31"/>
      <c r="U54" s="23"/>
      <c r="V54" s="7">
        <f t="shared" si="11"/>
        <v>30720.304333667889</v>
      </c>
      <c r="X54" s="29">
        <f t="shared" si="10"/>
        <v>4.1000000000000002E-2</v>
      </c>
    </row>
    <row r="55" spans="1:24" x14ac:dyDescent="0.25">
      <c r="A55" s="9"/>
      <c r="E55" s="5"/>
      <c r="G55" s="33"/>
      <c r="H55" s="34"/>
      <c r="I55" s="35"/>
      <c r="J55" s="5"/>
      <c r="K55" s="32"/>
      <c r="L55" s="5"/>
      <c r="M55" s="5"/>
      <c r="N55" s="5"/>
      <c r="O55" s="5"/>
      <c r="P55" s="5"/>
      <c r="Q55" s="5"/>
      <c r="R55" s="5"/>
      <c r="S55" s="41"/>
      <c r="T55" s="31"/>
      <c r="U55" s="23"/>
      <c r="V55" s="5"/>
      <c r="X55" s="17"/>
    </row>
    <row r="56" spans="1:24" ht="15.75" thickBot="1" x14ac:dyDescent="0.3">
      <c r="A56" s="9"/>
      <c r="C56" s="69" t="s">
        <v>7</v>
      </c>
      <c r="E56" s="62">
        <f>SUM(E41:E54)</f>
        <v>67134160.011139452</v>
      </c>
      <c r="G56" s="33"/>
      <c r="H56" s="34"/>
      <c r="I56" s="35"/>
      <c r="J56" s="5"/>
      <c r="K56" s="71">
        <f>-M56/E56+1</f>
        <v>7.6092283765242019E-2</v>
      </c>
      <c r="L56" s="5"/>
      <c r="M56" s="62">
        <f>SUM(M41:M54)</f>
        <v>62025768.457230665</v>
      </c>
      <c r="N56" s="5"/>
      <c r="O56" s="62">
        <f>SUM(O41:O54)</f>
        <v>31695378.208540298</v>
      </c>
      <c r="P56" s="5"/>
      <c r="Q56" s="62">
        <f>SUM(Q41:Q54)</f>
        <v>30330390.248690356</v>
      </c>
      <c r="R56" s="5"/>
      <c r="S56" s="84">
        <f>Q56/V56</f>
        <v>7.1168562225525438</v>
      </c>
      <c r="T56" s="31"/>
      <c r="U56" s="23"/>
      <c r="V56" s="62">
        <f>SUM(V41:V54)</f>
        <v>4261768.0195051078</v>
      </c>
      <c r="X56" s="30">
        <f>V56/E56</f>
        <v>6.3481363568084564E-2</v>
      </c>
    </row>
    <row r="57" spans="1:24" ht="15.75" thickTop="1" x14ac:dyDescent="0.25">
      <c r="A57" s="9"/>
      <c r="E57" s="5"/>
      <c r="G57" s="33"/>
      <c r="H57" s="34"/>
      <c r="I57" s="35"/>
      <c r="J57" s="5"/>
      <c r="K57" s="73"/>
      <c r="L57" s="5"/>
      <c r="M57" s="5"/>
      <c r="N57" s="5"/>
      <c r="O57" s="5"/>
      <c r="P57" s="5"/>
      <c r="Q57" s="5"/>
      <c r="R57" s="5"/>
      <c r="S57" s="41"/>
      <c r="T57" s="31"/>
      <c r="U57" s="23"/>
      <c r="V57" s="5"/>
      <c r="X57" s="72"/>
    </row>
    <row r="58" spans="1:24" x14ac:dyDescent="0.25">
      <c r="A58" s="9"/>
      <c r="E58" s="5"/>
      <c r="G58" s="33"/>
      <c r="H58" s="34"/>
      <c r="I58" s="35"/>
      <c r="J58" s="5"/>
      <c r="K58" s="73"/>
      <c r="L58" s="5"/>
      <c r="M58" s="5"/>
      <c r="N58" s="5"/>
      <c r="O58" s="5"/>
      <c r="P58" s="5"/>
      <c r="Q58" s="5"/>
      <c r="R58" s="5"/>
      <c r="S58" s="41"/>
      <c r="T58" s="31"/>
      <c r="U58" s="23"/>
      <c r="V58" s="5"/>
      <c r="X58" s="72"/>
    </row>
    <row r="59" spans="1:24" x14ac:dyDescent="0.25">
      <c r="A59" s="9"/>
      <c r="C59" s="2" t="s">
        <v>111</v>
      </c>
      <c r="E59" s="5"/>
      <c r="G59" s="33"/>
      <c r="H59" s="34"/>
      <c r="I59" s="35"/>
      <c r="J59" s="5"/>
      <c r="K59" s="73"/>
      <c r="L59" s="5"/>
      <c r="M59" s="5"/>
      <c r="N59" s="5"/>
      <c r="O59" s="5"/>
      <c r="P59" s="5"/>
      <c r="Q59" s="5"/>
      <c r="R59" s="5"/>
      <c r="S59" s="41"/>
      <c r="T59" s="31"/>
      <c r="U59" s="23"/>
      <c r="V59" s="5"/>
      <c r="X59" s="72"/>
    </row>
    <row r="60" spans="1:24" x14ac:dyDescent="0.25">
      <c r="A60" s="9"/>
      <c r="E60" s="5"/>
      <c r="G60" s="33"/>
      <c r="H60" s="34"/>
      <c r="I60" s="35"/>
      <c r="J60" s="5"/>
      <c r="K60" s="32"/>
      <c r="L60" s="5"/>
      <c r="M60" s="5"/>
      <c r="N60" s="5"/>
      <c r="O60" s="5"/>
      <c r="P60" s="5"/>
      <c r="Q60" s="5"/>
      <c r="R60" s="5"/>
      <c r="S60" s="41"/>
      <c r="T60" s="31"/>
      <c r="U60" s="23"/>
      <c r="V60" s="5"/>
      <c r="X60" s="17"/>
    </row>
    <row r="61" spans="1:24" x14ac:dyDescent="0.25">
      <c r="A61" s="9">
        <v>336</v>
      </c>
      <c r="C61" t="s">
        <v>114</v>
      </c>
      <c r="E61" s="5">
        <v>16109646.340000002</v>
      </c>
      <c r="G61" s="33" t="s">
        <v>41</v>
      </c>
      <c r="H61" s="34" t="s">
        <v>10</v>
      </c>
      <c r="I61" s="35">
        <v>30</v>
      </c>
      <c r="J61" s="5"/>
      <c r="K61" s="64">
        <v>-0.05</v>
      </c>
      <c r="L61" s="5"/>
      <c r="M61" s="5">
        <f t="shared" ref="M61:M63" si="12">E61*(1-K61)</f>
        <v>16915128.657000002</v>
      </c>
      <c r="N61" s="5"/>
      <c r="O61" s="5">
        <v>515471.1447375</v>
      </c>
      <c r="P61" s="5"/>
      <c r="Q61" s="5">
        <f t="shared" ref="Q61:Q63" si="13">M61-O61</f>
        <v>16399657.512262501</v>
      </c>
      <c r="R61" s="5"/>
      <c r="S61" s="41">
        <v>29.55</v>
      </c>
      <c r="T61" s="31"/>
      <c r="U61" s="23"/>
      <c r="V61" s="5">
        <f t="shared" ref="V61:V63" si="14">Q61/S61</f>
        <v>554979.94965355331</v>
      </c>
      <c r="X61" s="72">
        <f t="shared" ref="X61:X63" si="15">ROUND((V61/E61),3)</f>
        <v>3.4000000000000002E-2</v>
      </c>
    </row>
    <row r="62" spans="1:24" x14ac:dyDescent="0.25">
      <c r="A62" s="9">
        <v>336.01</v>
      </c>
      <c r="C62" t="s">
        <v>104</v>
      </c>
      <c r="E62" s="5"/>
      <c r="G62" s="33" t="s">
        <v>33</v>
      </c>
      <c r="H62" s="34" t="s">
        <v>10</v>
      </c>
      <c r="I62" s="35">
        <v>15</v>
      </c>
      <c r="J62" s="5"/>
      <c r="K62" s="64">
        <v>0</v>
      </c>
      <c r="L62" s="5"/>
      <c r="M62" s="5"/>
      <c r="N62" s="5"/>
      <c r="O62" s="5"/>
      <c r="P62" s="5"/>
      <c r="Q62" s="5"/>
      <c r="R62" s="5"/>
      <c r="S62" s="41"/>
      <c r="T62" s="31"/>
      <c r="U62" s="23"/>
      <c r="V62" s="5"/>
      <c r="X62" s="72">
        <v>6.7000000000000004E-2</v>
      </c>
    </row>
    <row r="63" spans="1:24" x14ac:dyDescent="0.25">
      <c r="A63" s="9">
        <v>364</v>
      </c>
      <c r="C63" t="s">
        <v>115</v>
      </c>
      <c r="E63" s="5">
        <v>1485380.05</v>
      </c>
      <c r="G63" s="33" t="s">
        <v>41</v>
      </c>
      <c r="H63" s="34" t="s">
        <v>10</v>
      </c>
      <c r="I63" s="35">
        <v>30</v>
      </c>
      <c r="J63" s="5"/>
      <c r="K63" s="64">
        <v>-0.05</v>
      </c>
      <c r="L63" s="5"/>
      <c r="M63" s="5">
        <f t="shared" si="12"/>
        <v>1559649.0525000002</v>
      </c>
      <c r="N63" s="5"/>
      <c r="O63" s="5">
        <v>25561.084675000002</v>
      </c>
      <c r="P63" s="5"/>
      <c r="Q63" s="5">
        <f t="shared" si="13"/>
        <v>1534087.9678250002</v>
      </c>
      <c r="R63" s="5"/>
      <c r="S63" s="41">
        <v>29.55</v>
      </c>
      <c r="T63" s="31"/>
      <c r="U63" s="23"/>
      <c r="V63" s="5">
        <f t="shared" si="14"/>
        <v>51914.990450930629</v>
      </c>
      <c r="X63" s="72">
        <f t="shared" si="15"/>
        <v>3.5000000000000003E-2</v>
      </c>
    </row>
    <row r="64" spans="1:24" x14ac:dyDescent="0.25">
      <c r="A64" s="9"/>
      <c r="E64" s="5"/>
      <c r="G64" s="33"/>
      <c r="H64" s="34"/>
      <c r="I64" s="35"/>
      <c r="J64" s="5"/>
      <c r="K64" s="64"/>
      <c r="L64" s="5"/>
      <c r="M64" s="5"/>
      <c r="N64" s="5"/>
      <c r="O64" s="5"/>
      <c r="P64" s="5"/>
      <c r="Q64" s="5"/>
      <c r="R64" s="5"/>
      <c r="S64" s="41"/>
      <c r="T64" s="31"/>
      <c r="U64" s="23"/>
      <c r="V64" s="5"/>
      <c r="X64" s="72"/>
    </row>
    <row r="65" spans="1:24" ht="15.75" thickBot="1" x14ac:dyDescent="0.3">
      <c r="A65" s="9"/>
      <c r="C65" s="69" t="s">
        <v>112</v>
      </c>
      <c r="E65" s="62">
        <f>SUM(E61:E63)</f>
        <v>17595026.390000001</v>
      </c>
      <c r="G65" s="33"/>
      <c r="H65" s="34"/>
      <c r="I65" s="35"/>
      <c r="J65" s="5"/>
      <c r="K65" s="71">
        <f>-M65/E65+1</f>
        <v>-5.0000000000000044E-2</v>
      </c>
      <c r="L65" s="5"/>
      <c r="M65" s="62">
        <f>SUM(M61:M63)</f>
        <v>18474777.7095</v>
      </c>
      <c r="N65" s="5"/>
      <c r="O65" s="62">
        <f>SUM(O61:O63)</f>
        <v>541032.22941250005</v>
      </c>
      <c r="P65" s="5"/>
      <c r="Q65" s="62">
        <f>SUM(Q61:Q63)</f>
        <v>17933745.4800875</v>
      </c>
      <c r="R65" s="5"/>
      <c r="S65" s="84">
        <f>Q65/V65</f>
        <v>29.549999999999997</v>
      </c>
      <c r="T65" s="31"/>
      <c r="U65" s="23"/>
      <c r="V65" s="62">
        <f>SUM(V61:V63)</f>
        <v>606894.94010448398</v>
      </c>
      <c r="X65" s="30">
        <f>V65/E65</f>
        <v>3.4492414313706747E-2</v>
      </c>
    </row>
    <row r="66" spans="1:24" ht="15.75" thickTop="1" x14ac:dyDescent="0.25">
      <c r="A66" s="9"/>
      <c r="G66" s="33"/>
      <c r="H66" s="34"/>
      <c r="I66" s="35"/>
      <c r="K66" s="32"/>
      <c r="L66" s="5"/>
      <c r="M66" s="5"/>
      <c r="N66" s="5"/>
      <c r="O66" s="5"/>
      <c r="P66" s="5"/>
      <c r="Q66" s="5"/>
      <c r="R66" s="5"/>
      <c r="S66" s="41"/>
      <c r="T66" s="31"/>
      <c r="U66" s="23"/>
      <c r="V66" s="5"/>
      <c r="X66" s="17"/>
    </row>
    <row r="67" spans="1:24" ht="15.75" thickBot="1" x14ac:dyDescent="0.3">
      <c r="A67" s="9"/>
      <c r="C67" s="58" t="s">
        <v>67</v>
      </c>
      <c r="E67" s="15">
        <f>E15+E36+E56+E65</f>
        <v>3148183400.9802413</v>
      </c>
      <c r="G67" s="33"/>
      <c r="H67" s="34"/>
      <c r="I67" s="35"/>
      <c r="K67" s="61">
        <f>-M67/E67+1</f>
        <v>-0.47460735074448213</v>
      </c>
      <c r="L67" s="5"/>
      <c r="M67" s="15">
        <f>M15+M36+M56+M65</f>
        <v>4642334384.5772276</v>
      </c>
      <c r="N67" s="5"/>
      <c r="O67" s="15">
        <f>O15+O36+O56+O65</f>
        <v>886294324.5723561</v>
      </c>
      <c r="P67" s="5"/>
      <c r="Q67" s="15">
        <f>Q15+Q36+Q56+Q65</f>
        <v>3756040060.0048695</v>
      </c>
      <c r="R67" s="5"/>
      <c r="S67" s="86">
        <f>Q67/V67</f>
        <v>44.325779727119965</v>
      </c>
      <c r="T67" s="31"/>
      <c r="U67" s="23"/>
      <c r="V67" s="15">
        <f>V15+V36+V56+V65</f>
        <v>84737145.812841758</v>
      </c>
      <c r="X67" s="30">
        <f>V67/E67</f>
        <v>2.6916203734019237E-2</v>
      </c>
    </row>
    <row r="68" spans="1:24" ht="15.75" thickTop="1" x14ac:dyDescent="0.25">
      <c r="A68" s="24"/>
      <c r="B68" s="14"/>
      <c r="C68" s="14"/>
      <c r="D68" s="14"/>
      <c r="E68" s="7"/>
      <c r="F68" s="7"/>
      <c r="G68" s="7"/>
      <c r="H68" s="7"/>
      <c r="I68" s="7"/>
      <c r="J68" s="7"/>
      <c r="K68" s="25"/>
      <c r="L68" s="7"/>
      <c r="M68" s="7"/>
      <c r="N68" s="7"/>
      <c r="O68" s="7"/>
      <c r="P68" s="7"/>
      <c r="Q68" s="7"/>
      <c r="R68" s="7"/>
      <c r="S68" s="26"/>
      <c r="T68" s="26"/>
      <c r="U68" s="26"/>
      <c r="V68" s="7"/>
      <c r="W68" s="14"/>
      <c r="X68" s="8"/>
    </row>
    <row r="69" spans="1:24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24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24" x14ac:dyDescent="0.25">
      <c r="A71" s="101" t="s">
        <v>151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x14ac:dyDescent="0.25">
      <c r="A72" s="101" t="s">
        <v>152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x14ac:dyDescent="0.25">
      <c r="A73" s="102" t="s">
        <v>153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5">
      <c r="A74" s="101" t="s">
        <v>38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x14ac:dyDescent="0.25">
      <c r="A75" s="101" t="s">
        <v>39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x14ac:dyDescent="0.25">
      <c r="A76" s="101" t="s">
        <v>164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x14ac:dyDescent="0.25">
      <c r="A77" s="102" t="s">
        <v>106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x14ac:dyDescent="0.25">
      <c r="A78" s="102" t="s">
        <v>107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</sheetData>
  <mergeCells count="12">
    <mergeCell ref="A79:X79"/>
    <mergeCell ref="A74:X74"/>
    <mergeCell ref="A75:X75"/>
    <mergeCell ref="A76:X76"/>
    <mergeCell ref="A77:X77"/>
    <mergeCell ref="A78:X78"/>
    <mergeCell ref="A73:X73"/>
    <mergeCell ref="G4:I4"/>
    <mergeCell ref="G6:I6"/>
    <mergeCell ref="V6:X6"/>
    <mergeCell ref="A71:X71"/>
    <mergeCell ref="A72:X72"/>
  </mergeCells>
  <printOptions horizontalCentered="1"/>
  <pageMargins left="0.5" right="0.5" top="1" bottom="0.5" header="0.3" footer="0.3"/>
  <pageSetup scale="65" fitToHeight="6" orientation="landscape" r:id="rId1"/>
  <headerFooter scaleWithDoc="0">
    <oddHeader>&amp;C&amp;"-,Bold"&amp;14Depreciation Rate Development - 2023 Study
(Unadjusted Parameters)&amp;RDocket No. 20230023-GU
2023 Rates (Unadjusted)
Exhibit DJG-26, 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7A31-3A48-4B6D-91E6-8026D5696FF9}">
  <sheetPr>
    <tabColor theme="8" tint="0.59999389629810485"/>
    <pageSetUpPr fitToPage="1"/>
  </sheetPr>
  <dimension ref="A1:L75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13.7109375" bestFit="1" customWidth="1"/>
    <col min="8" max="8" width="2.7109375" customWidth="1"/>
    <col min="9" max="9" width="13.7109375" bestFit="1" customWidth="1"/>
    <col min="10" max="11" width="2.7109375" customWidth="1"/>
    <col min="12" max="12" width="13.7109375" bestFit="1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idden="1" x14ac:dyDescent="0.25"/>
    <row r="4" spans="1:12" x14ac:dyDescent="0.25">
      <c r="E4" s="10" t="s">
        <v>19</v>
      </c>
      <c r="F4" s="10"/>
      <c r="G4" s="10" t="s">
        <v>20</v>
      </c>
      <c r="I4" s="10" t="s">
        <v>21</v>
      </c>
      <c r="L4" s="10" t="s">
        <v>22</v>
      </c>
    </row>
    <row r="6" spans="1:12" x14ac:dyDescent="0.25">
      <c r="A6" s="3" t="s">
        <v>0</v>
      </c>
      <c r="B6" s="3"/>
      <c r="C6" s="2"/>
      <c r="D6" s="2"/>
      <c r="E6" s="3" t="s">
        <v>42</v>
      </c>
      <c r="F6" s="3"/>
      <c r="G6" s="3" t="s">
        <v>11</v>
      </c>
      <c r="I6" s="3" t="s">
        <v>125</v>
      </c>
      <c r="L6" s="3" t="s">
        <v>9</v>
      </c>
    </row>
    <row r="7" spans="1:12" x14ac:dyDescent="0.25">
      <c r="A7" s="6" t="s">
        <v>1</v>
      </c>
      <c r="B7" s="3"/>
      <c r="C7" s="6" t="s">
        <v>2</v>
      </c>
      <c r="D7" s="3"/>
      <c r="E7" s="74">
        <v>45291</v>
      </c>
      <c r="F7" s="3"/>
      <c r="G7" s="6" t="s">
        <v>9</v>
      </c>
      <c r="I7" s="6" t="s">
        <v>9</v>
      </c>
      <c r="L7" s="6" t="s">
        <v>126</v>
      </c>
    </row>
    <row r="10" spans="1:12" x14ac:dyDescent="0.25">
      <c r="A10" s="9"/>
      <c r="C10" s="2" t="s">
        <v>113</v>
      </c>
      <c r="E10" s="5"/>
      <c r="G10" s="5"/>
      <c r="I10" s="5"/>
      <c r="J10" s="19"/>
      <c r="L10" s="5"/>
    </row>
    <row r="11" spans="1:12" x14ac:dyDescent="0.25">
      <c r="A11" s="9"/>
      <c r="E11" s="5"/>
      <c r="G11" s="5"/>
      <c r="I11" s="5"/>
      <c r="J11" s="19"/>
      <c r="L11" s="5"/>
    </row>
    <row r="12" spans="1:12" x14ac:dyDescent="0.25">
      <c r="A12" s="9">
        <v>303</v>
      </c>
      <c r="C12" t="s">
        <v>95</v>
      </c>
      <c r="E12" s="5">
        <v>815325.07000000007</v>
      </c>
      <c r="G12" s="5">
        <v>815325.0699999989</v>
      </c>
      <c r="I12" s="5">
        <v>815325.07</v>
      </c>
      <c r="J12" s="19"/>
      <c r="L12" s="5">
        <f>G12-I12</f>
        <v>-1.0477378964424133E-9</v>
      </c>
    </row>
    <row r="13" spans="1:12" x14ac:dyDescent="0.25">
      <c r="A13" s="9">
        <v>303.01</v>
      </c>
      <c r="C13" t="s">
        <v>96</v>
      </c>
      <c r="E13" s="5">
        <v>110526643.99000001</v>
      </c>
      <c r="G13" s="5">
        <v>30148268.771823499</v>
      </c>
      <c r="I13" s="5">
        <v>29628972.289999999</v>
      </c>
      <c r="J13" s="19"/>
      <c r="L13" s="5">
        <f t="shared" ref="L13:L67" si="0">G13-I13</f>
        <v>519296.48182350025</v>
      </c>
    </row>
    <row r="14" spans="1:12" x14ac:dyDescent="0.25">
      <c r="A14" s="9"/>
      <c r="E14" s="5"/>
      <c r="G14" s="5"/>
      <c r="I14" s="5"/>
      <c r="J14" s="19"/>
      <c r="L14" s="5"/>
    </row>
    <row r="15" spans="1:12" ht="15.75" thickBot="1" x14ac:dyDescent="0.3">
      <c r="A15" s="9"/>
      <c r="C15" s="69" t="s">
        <v>117</v>
      </c>
      <c r="E15" s="62">
        <f>SUM(E12:E13)</f>
        <v>111341969.06</v>
      </c>
      <c r="G15" s="62">
        <f>SUM(G12:G13)</f>
        <v>30963593.8418235</v>
      </c>
      <c r="I15" s="62">
        <f>SUM(I12:I13)</f>
        <v>30444297.359999999</v>
      </c>
      <c r="J15" s="19"/>
      <c r="L15" s="62">
        <f t="shared" si="0"/>
        <v>519296.48182350025</v>
      </c>
    </row>
    <row r="16" spans="1:12" ht="15.75" thickTop="1" x14ac:dyDescent="0.25">
      <c r="J16" s="19"/>
    </row>
    <row r="17" spans="1:12" x14ac:dyDescent="0.25">
      <c r="J17" s="19"/>
    </row>
    <row r="18" spans="1:12" x14ac:dyDescent="0.25">
      <c r="A18" s="9"/>
      <c r="C18" s="2" t="s">
        <v>64</v>
      </c>
      <c r="F18" s="5"/>
      <c r="G18" s="5"/>
      <c r="I18" s="5"/>
      <c r="J18" s="19"/>
      <c r="L18" s="5"/>
    </row>
    <row r="19" spans="1:12" x14ac:dyDescent="0.25">
      <c r="A19" s="9"/>
      <c r="C19" s="2"/>
      <c r="F19" s="5"/>
      <c r="G19" s="5"/>
      <c r="I19" s="5"/>
      <c r="J19" s="19"/>
      <c r="L19" s="5"/>
    </row>
    <row r="20" spans="1:12" x14ac:dyDescent="0.25">
      <c r="A20" s="9">
        <v>374.02</v>
      </c>
      <c r="C20" t="s">
        <v>71</v>
      </c>
      <c r="E20" s="5">
        <v>4268872.66</v>
      </c>
      <c r="F20" s="5"/>
      <c r="G20" s="5">
        <v>1094629.2845799967</v>
      </c>
      <c r="I20" s="5">
        <v>1032440.81</v>
      </c>
      <c r="J20" s="19"/>
      <c r="L20" s="5">
        <f t="shared" si="0"/>
        <v>62188.474579996662</v>
      </c>
    </row>
    <row r="21" spans="1:12" x14ac:dyDescent="0.25">
      <c r="A21" s="9">
        <v>375</v>
      </c>
      <c r="C21" t="s">
        <v>72</v>
      </c>
      <c r="E21" s="5">
        <v>31386680.030799996</v>
      </c>
      <c r="F21" s="5"/>
      <c r="G21" s="5">
        <v>8889159.1214909013</v>
      </c>
      <c r="I21" s="5">
        <v>6551083.8600000003</v>
      </c>
      <c r="J21" s="19"/>
      <c r="L21" s="5">
        <f t="shared" si="0"/>
        <v>2338075.261490901</v>
      </c>
    </row>
    <row r="22" spans="1:12" x14ac:dyDescent="0.25">
      <c r="A22" s="90">
        <v>376</v>
      </c>
      <c r="C22" t="s">
        <v>73</v>
      </c>
      <c r="E22" s="5">
        <v>826292081.12680912</v>
      </c>
      <c r="G22" s="5">
        <v>202174502.97406614</v>
      </c>
      <c r="I22" s="5">
        <v>185575403.50999999</v>
      </c>
      <c r="J22" s="19"/>
      <c r="L22" s="92">
        <f t="shared" si="0"/>
        <v>16599099.464066148</v>
      </c>
    </row>
    <row r="23" spans="1:12" x14ac:dyDescent="0.25">
      <c r="A23" s="90">
        <v>376.02</v>
      </c>
      <c r="C23" t="s">
        <v>74</v>
      </c>
      <c r="E23" s="5">
        <v>961474232.53461206</v>
      </c>
      <c r="F23" s="5"/>
      <c r="G23" s="5">
        <v>211166625.88731775</v>
      </c>
      <c r="I23" s="5">
        <v>131189463.48999999</v>
      </c>
      <c r="J23" s="19"/>
      <c r="L23" s="92">
        <f t="shared" si="0"/>
        <v>79977162.397317752</v>
      </c>
    </row>
    <row r="24" spans="1:12" x14ac:dyDescent="0.25">
      <c r="A24" s="9">
        <v>377</v>
      </c>
      <c r="C24" t="s">
        <v>94</v>
      </c>
      <c r="E24" s="5">
        <v>19187297.899999999</v>
      </c>
      <c r="F24" s="5"/>
      <c r="G24" s="5">
        <v>1345774.267</v>
      </c>
      <c r="I24" s="5">
        <v>1289317.49</v>
      </c>
      <c r="J24" s="19"/>
      <c r="L24" s="5">
        <f t="shared" si="0"/>
        <v>56456.777000000002</v>
      </c>
    </row>
    <row r="25" spans="1:12" x14ac:dyDescent="0.25">
      <c r="A25" s="9">
        <v>378</v>
      </c>
      <c r="C25" t="s">
        <v>75</v>
      </c>
      <c r="E25" s="5">
        <v>22151056.5068</v>
      </c>
      <c r="F25" s="5"/>
      <c r="G25" s="5">
        <v>5803971.3608217975</v>
      </c>
      <c r="I25" s="5">
        <v>5840335.2699999996</v>
      </c>
      <c r="J25" s="19"/>
      <c r="L25" s="5">
        <f t="shared" si="0"/>
        <v>-36363.90917820204</v>
      </c>
    </row>
    <row r="26" spans="1:12" x14ac:dyDescent="0.25">
      <c r="A26" s="90">
        <v>379</v>
      </c>
      <c r="C26" t="s">
        <v>76</v>
      </c>
      <c r="E26" s="5">
        <v>116022316.78159998</v>
      </c>
      <c r="F26" s="5"/>
      <c r="G26" s="5">
        <v>19487316.672034327</v>
      </c>
      <c r="I26" s="5">
        <v>13264357.970000001</v>
      </c>
      <c r="J26" s="19"/>
      <c r="L26" s="92">
        <f t="shared" si="0"/>
        <v>6222958.7020343263</v>
      </c>
    </row>
    <row r="27" spans="1:12" x14ac:dyDescent="0.25">
      <c r="A27" s="9">
        <v>380</v>
      </c>
      <c r="C27" t="s">
        <v>77</v>
      </c>
      <c r="E27" s="5">
        <v>68085342.290000007</v>
      </c>
      <c r="F27" s="5"/>
      <c r="G27" s="5">
        <v>42441602.101600043</v>
      </c>
      <c r="I27" s="5">
        <v>38184588.109999999</v>
      </c>
      <c r="J27" s="19"/>
      <c r="L27" s="5">
        <f t="shared" si="0"/>
        <v>4257013.9916000441</v>
      </c>
    </row>
    <row r="28" spans="1:12" x14ac:dyDescent="0.25">
      <c r="A28" s="90">
        <v>380.02</v>
      </c>
      <c r="C28" t="s">
        <v>78</v>
      </c>
      <c r="E28" s="5">
        <v>610080538.33359969</v>
      </c>
      <c r="F28" s="5"/>
      <c r="G28" s="5">
        <v>211877747.51803446</v>
      </c>
      <c r="I28" s="5">
        <v>146716256.97</v>
      </c>
      <c r="J28" s="19"/>
      <c r="L28" s="92">
        <f t="shared" si="0"/>
        <v>65161490.548034459</v>
      </c>
    </row>
    <row r="29" spans="1:12" x14ac:dyDescent="0.25">
      <c r="A29" s="9">
        <v>381</v>
      </c>
      <c r="C29" t="s">
        <v>79</v>
      </c>
      <c r="E29" s="5">
        <v>99270694.281199962</v>
      </c>
      <c r="F29" s="5"/>
      <c r="G29" s="5">
        <v>41990333.264870144</v>
      </c>
      <c r="I29" s="5">
        <v>37917970.899999999</v>
      </c>
      <c r="J29" s="19"/>
      <c r="L29" s="5">
        <f t="shared" si="0"/>
        <v>4072362.3648701459</v>
      </c>
    </row>
    <row r="30" spans="1:12" x14ac:dyDescent="0.25">
      <c r="A30" s="90">
        <v>382</v>
      </c>
      <c r="C30" t="s">
        <v>80</v>
      </c>
      <c r="E30" s="5">
        <v>105820491.27528128</v>
      </c>
      <c r="F30" s="5"/>
      <c r="G30" s="5">
        <v>38080014.486180469</v>
      </c>
      <c r="I30" s="5">
        <v>15909079.77</v>
      </c>
      <c r="J30" s="19"/>
      <c r="L30" s="92">
        <f t="shared" si="0"/>
        <v>22170934.71618047</v>
      </c>
    </row>
    <row r="31" spans="1:12" x14ac:dyDescent="0.25">
      <c r="A31" s="9">
        <v>383</v>
      </c>
      <c r="C31" t="s">
        <v>81</v>
      </c>
      <c r="E31" s="5">
        <v>20766817.198400006</v>
      </c>
      <c r="F31" s="5"/>
      <c r="G31" s="5">
        <v>9389570.7072937861</v>
      </c>
      <c r="I31" s="5">
        <v>6811720.1500000004</v>
      </c>
      <c r="J31" s="19"/>
      <c r="L31" s="5">
        <f t="shared" si="0"/>
        <v>2577850.5572937857</v>
      </c>
    </row>
    <row r="32" spans="1:12" x14ac:dyDescent="0.25">
      <c r="A32" s="9">
        <v>384</v>
      </c>
      <c r="C32" t="s">
        <v>82</v>
      </c>
      <c r="E32" s="5">
        <v>38677154.93</v>
      </c>
      <c r="F32" s="5"/>
      <c r="G32" s="5">
        <v>16188800.553669997</v>
      </c>
      <c r="I32" s="5">
        <v>9730533.4199999999</v>
      </c>
      <c r="J32" s="19"/>
      <c r="L32" s="5">
        <f t="shared" si="0"/>
        <v>6458267.1336699966</v>
      </c>
    </row>
    <row r="33" spans="1:12" x14ac:dyDescent="0.25">
      <c r="A33" s="9">
        <v>385</v>
      </c>
      <c r="C33" t="s">
        <v>83</v>
      </c>
      <c r="E33" s="5">
        <v>15196826.640000001</v>
      </c>
      <c r="F33" s="5"/>
      <c r="G33" s="5">
        <v>7331118.0327200107</v>
      </c>
      <c r="I33" s="5">
        <v>5742846.7599999998</v>
      </c>
      <c r="J33" s="19"/>
      <c r="L33" s="5">
        <f t="shared" si="0"/>
        <v>1588271.272720011</v>
      </c>
    </row>
    <row r="34" spans="1:12" x14ac:dyDescent="0.25">
      <c r="A34" s="9">
        <v>387</v>
      </c>
      <c r="C34" t="s">
        <v>84</v>
      </c>
      <c r="E34" s="7">
        <v>13431843.029999996</v>
      </c>
      <c r="G34" s="7">
        <v>5833154.0608999971</v>
      </c>
      <c r="I34" s="7">
        <v>3505830.84</v>
      </c>
      <c r="J34" s="19"/>
      <c r="L34" s="7">
        <f t="shared" si="0"/>
        <v>2327323.2208999973</v>
      </c>
    </row>
    <row r="35" spans="1:12" x14ac:dyDescent="0.25">
      <c r="A35" s="9"/>
      <c r="E35" s="5"/>
      <c r="G35" s="5"/>
      <c r="I35" s="5"/>
      <c r="J35" s="19"/>
      <c r="L35" s="5"/>
    </row>
    <row r="36" spans="1:12" ht="15.75" thickBot="1" x14ac:dyDescent="0.3">
      <c r="A36" s="9"/>
      <c r="C36" s="69" t="s">
        <v>6</v>
      </c>
      <c r="E36" s="62">
        <f>SUM(E20:E34)</f>
        <v>2952112245.5191021</v>
      </c>
      <c r="F36" s="5"/>
      <c r="G36" s="62">
        <f>SUM(G20:G34)</f>
        <v>823094320.29257977</v>
      </c>
      <c r="I36" s="62">
        <f>SUM(I20:I34)</f>
        <v>609261229.31999993</v>
      </c>
      <c r="J36" s="19"/>
      <c r="L36" s="62">
        <f t="shared" si="0"/>
        <v>213833090.97257984</v>
      </c>
    </row>
    <row r="37" spans="1:12" ht="15.75" thickTop="1" x14ac:dyDescent="0.25">
      <c r="A37" s="9"/>
      <c r="E37" s="5"/>
      <c r="F37" s="5"/>
      <c r="G37" s="5"/>
      <c r="I37" s="5"/>
      <c r="J37" s="19"/>
      <c r="L37" s="5"/>
    </row>
    <row r="38" spans="1:12" x14ac:dyDescent="0.25">
      <c r="A38" s="9"/>
      <c r="F38" s="5"/>
      <c r="G38" s="5"/>
      <c r="I38" s="5"/>
      <c r="J38" s="19"/>
      <c r="L38" s="5"/>
    </row>
    <row r="39" spans="1:12" x14ac:dyDescent="0.25">
      <c r="A39" s="9"/>
      <c r="C39" s="2" t="s">
        <v>65</v>
      </c>
      <c r="F39" s="5"/>
      <c r="G39" s="5"/>
      <c r="I39" s="5"/>
      <c r="J39" s="19"/>
      <c r="L39" s="5"/>
    </row>
    <row r="40" spans="1:12" x14ac:dyDescent="0.25">
      <c r="A40" s="9"/>
      <c r="C40" s="2"/>
      <c r="F40" s="5"/>
      <c r="G40" s="5"/>
      <c r="I40" s="5"/>
      <c r="J40" s="19"/>
      <c r="L40" s="5"/>
    </row>
    <row r="41" spans="1:12" x14ac:dyDescent="0.25">
      <c r="A41" s="9">
        <v>390</v>
      </c>
      <c r="C41" t="s">
        <v>72</v>
      </c>
      <c r="E41" s="5">
        <v>528908.93119999999</v>
      </c>
      <c r="G41" s="5">
        <v>-18293.201998400087</v>
      </c>
      <c r="I41" s="5">
        <v>38657.69</v>
      </c>
      <c r="J41" s="19"/>
      <c r="L41" s="5">
        <f t="shared" si="0"/>
        <v>-56950.89199840009</v>
      </c>
    </row>
    <row r="42" spans="1:12" x14ac:dyDescent="0.25">
      <c r="A42" s="9">
        <v>391</v>
      </c>
      <c r="C42" t="s">
        <v>97</v>
      </c>
      <c r="E42" s="5">
        <v>2151949.7300000004</v>
      </c>
      <c r="G42" s="5">
        <v>1114167.3792016273</v>
      </c>
      <c r="I42" s="5">
        <v>960077.27</v>
      </c>
      <c r="J42" s="19"/>
      <c r="L42" s="5">
        <f t="shared" si="0"/>
        <v>154090.10920162732</v>
      </c>
    </row>
    <row r="43" spans="1:12" x14ac:dyDescent="0.25">
      <c r="A43" s="9">
        <v>391.01</v>
      </c>
      <c r="C43" t="s">
        <v>98</v>
      </c>
      <c r="E43" s="5">
        <v>5932305.8574910183</v>
      </c>
      <c r="G43" s="5">
        <v>3431578.3103643819</v>
      </c>
      <c r="I43" s="5">
        <v>2365045.31</v>
      </c>
      <c r="J43" s="19"/>
      <c r="L43" s="5">
        <f t="shared" si="0"/>
        <v>1066533.0003643818</v>
      </c>
    </row>
    <row r="44" spans="1:12" x14ac:dyDescent="0.25">
      <c r="A44" s="9">
        <v>391.02</v>
      </c>
      <c r="C44" t="s">
        <v>99</v>
      </c>
      <c r="E44" s="5">
        <v>1529673.7899999998</v>
      </c>
      <c r="G44" s="5">
        <v>965279.09392999986</v>
      </c>
      <c r="I44" s="5">
        <v>928730.52</v>
      </c>
      <c r="J44" s="19"/>
      <c r="L44" s="5">
        <f t="shared" si="0"/>
        <v>36548.573929999839</v>
      </c>
    </row>
    <row r="45" spans="1:12" x14ac:dyDescent="0.25">
      <c r="A45" s="9">
        <v>392.01</v>
      </c>
      <c r="C45" t="s">
        <v>85</v>
      </c>
      <c r="E45" s="5">
        <v>15381575.261088327</v>
      </c>
      <c r="G45" s="5">
        <v>6058634.4224653961</v>
      </c>
      <c r="I45" s="5">
        <v>4566757.42</v>
      </c>
      <c r="J45" s="19"/>
      <c r="L45" s="5">
        <f t="shared" si="0"/>
        <v>1491877.0024653962</v>
      </c>
    </row>
    <row r="46" spans="1:12" x14ac:dyDescent="0.25">
      <c r="A46" s="9">
        <v>392.02</v>
      </c>
      <c r="C46" t="s">
        <v>86</v>
      </c>
      <c r="E46" s="5">
        <v>17803654.690000001</v>
      </c>
      <c r="G46" s="5">
        <v>8353208.6126399981</v>
      </c>
      <c r="I46" s="5">
        <v>6988760.04</v>
      </c>
      <c r="J46" s="19"/>
      <c r="L46" s="5">
        <f t="shared" si="0"/>
        <v>1364448.572639998</v>
      </c>
    </row>
    <row r="47" spans="1:12" x14ac:dyDescent="0.25">
      <c r="A47" s="9">
        <v>392.04</v>
      </c>
      <c r="C47" t="s">
        <v>87</v>
      </c>
      <c r="E47" s="5">
        <v>4611626.0715047596</v>
      </c>
      <c r="G47" s="5">
        <v>821141.15773737081</v>
      </c>
      <c r="I47" s="5">
        <v>763819.66</v>
      </c>
      <c r="J47" s="19"/>
      <c r="L47" s="5">
        <f t="shared" si="0"/>
        <v>57321.497737370781</v>
      </c>
    </row>
    <row r="48" spans="1:12" x14ac:dyDescent="0.25">
      <c r="A48" s="9">
        <v>392.05</v>
      </c>
      <c r="C48" t="s">
        <v>88</v>
      </c>
      <c r="E48" s="5">
        <v>2564139.23</v>
      </c>
      <c r="G48" s="5">
        <v>1267332.2891799998</v>
      </c>
      <c r="I48" s="5">
        <v>1004832.44</v>
      </c>
      <c r="J48" s="19"/>
      <c r="L48" s="5">
        <f t="shared" si="0"/>
        <v>262499.8491799999</v>
      </c>
    </row>
    <row r="49" spans="1:12" x14ac:dyDescent="0.25">
      <c r="A49" s="9">
        <v>393</v>
      </c>
      <c r="C49" t="s">
        <v>100</v>
      </c>
      <c r="E49" s="5">
        <v>1283.3900000000001</v>
      </c>
      <c r="G49" s="5">
        <v>591.86238000006779</v>
      </c>
      <c r="I49" s="5">
        <v>614.96</v>
      </c>
      <c r="J49" s="19"/>
      <c r="L49" s="5">
        <f t="shared" si="0"/>
        <v>-23.097619999932249</v>
      </c>
    </row>
    <row r="50" spans="1:12" x14ac:dyDescent="0.25">
      <c r="A50" s="9">
        <v>394</v>
      </c>
      <c r="C50" t="s">
        <v>101</v>
      </c>
      <c r="E50" s="5">
        <v>8587697.3591999989</v>
      </c>
      <c r="G50" s="5">
        <v>4420844.3778393846</v>
      </c>
      <c r="I50" s="5">
        <v>3741179.85</v>
      </c>
      <c r="J50" s="19"/>
      <c r="L50" s="5">
        <f t="shared" si="0"/>
        <v>679664.52783938451</v>
      </c>
    </row>
    <row r="51" spans="1:12" x14ac:dyDescent="0.25">
      <c r="A51" s="9">
        <v>394.01</v>
      </c>
      <c r="C51" t="s">
        <v>116</v>
      </c>
      <c r="E51" s="5">
        <v>714791.37</v>
      </c>
      <c r="G51" s="5">
        <v>11536.021499999999</v>
      </c>
      <c r="I51" s="5">
        <v>11536</v>
      </c>
      <c r="J51" s="19"/>
      <c r="L51" s="5">
        <f t="shared" si="0"/>
        <v>2.1499999998923158E-2</v>
      </c>
    </row>
    <row r="52" spans="1:12" x14ac:dyDescent="0.25">
      <c r="A52" s="9">
        <v>396</v>
      </c>
      <c r="C52" t="s">
        <v>89</v>
      </c>
      <c r="E52" s="5">
        <v>3562012.9888811689</v>
      </c>
      <c r="G52" s="5">
        <v>2121059.1343065528</v>
      </c>
      <c r="I52" s="5">
        <v>1296840.6599999999</v>
      </c>
      <c r="J52" s="19"/>
      <c r="L52" s="5">
        <f t="shared" si="0"/>
        <v>824218.4743065529</v>
      </c>
    </row>
    <row r="53" spans="1:12" x14ac:dyDescent="0.25">
      <c r="A53" s="9">
        <v>397</v>
      </c>
      <c r="C53" t="s">
        <v>102</v>
      </c>
      <c r="E53" s="5">
        <v>3015264.3708000006</v>
      </c>
      <c r="G53" s="5">
        <v>2936319.9008156708</v>
      </c>
      <c r="I53" s="5">
        <v>2482364.15</v>
      </c>
      <c r="J53" s="19"/>
      <c r="L53" s="5">
        <f t="shared" si="0"/>
        <v>453955.75081567094</v>
      </c>
    </row>
    <row r="54" spans="1:12" x14ac:dyDescent="0.25">
      <c r="A54" s="9">
        <v>398</v>
      </c>
      <c r="C54" t="s">
        <v>103</v>
      </c>
      <c r="E54" s="7">
        <v>749276.970974172</v>
      </c>
      <c r="G54" s="7">
        <v>211978.84817832068</v>
      </c>
      <c r="I54" s="7">
        <v>136680.32000000001</v>
      </c>
      <c r="J54" s="19"/>
      <c r="L54" s="7">
        <f t="shared" si="0"/>
        <v>75298.528178320674</v>
      </c>
    </row>
    <row r="55" spans="1:12" x14ac:dyDescent="0.25">
      <c r="A55" s="9"/>
      <c r="E55" s="5"/>
      <c r="G55" s="5"/>
      <c r="I55" s="5"/>
      <c r="J55" s="19"/>
      <c r="L55" s="5"/>
    </row>
    <row r="56" spans="1:12" ht="15.75" thickBot="1" x14ac:dyDescent="0.3">
      <c r="A56" s="9"/>
      <c r="C56" s="69" t="s">
        <v>7</v>
      </c>
      <c r="E56" s="62">
        <f>SUM(E41:E54)</f>
        <v>67134160.011139452</v>
      </c>
      <c r="G56" s="62">
        <f>SUM(G41:G54)</f>
        <v>31695378.208540298</v>
      </c>
      <c r="I56" s="62">
        <f>SUM(I41:I54)</f>
        <v>25285896.290000003</v>
      </c>
      <c r="J56" s="19"/>
      <c r="L56" s="62">
        <f t="shared" si="0"/>
        <v>6409481.9185402952</v>
      </c>
    </row>
    <row r="57" spans="1:12" ht="15.75" thickTop="1" x14ac:dyDescent="0.25">
      <c r="A57" s="9"/>
      <c r="E57" s="5"/>
      <c r="G57" s="5"/>
      <c r="I57" s="5"/>
      <c r="J57" s="19"/>
      <c r="L57" s="5"/>
    </row>
    <row r="58" spans="1:12" x14ac:dyDescent="0.25">
      <c r="A58" s="9"/>
      <c r="E58" s="5"/>
      <c r="G58" s="5"/>
      <c r="I58" s="5"/>
      <c r="J58" s="19"/>
      <c r="L58" s="5"/>
    </row>
    <row r="59" spans="1:12" x14ac:dyDescent="0.25">
      <c r="A59" s="9"/>
      <c r="C59" s="2" t="s">
        <v>111</v>
      </c>
      <c r="E59" s="5"/>
      <c r="G59" s="5"/>
      <c r="I59" s="5"/>
      <c r="J59" s="19"/>
      <c r="L59" s="5"/>
    </row>
    <row r="60" spans="1:12" x14ac:dyDescent="0.25">
      <c r="A60" s="9"/>
      <c r="E60" s="5"/>
      <c r="G60" s="5"/>
      <c r="I60" s="5"/>
      <c r="J60" s="19"/>
      <c r="L60" s="5"/>
    </row>
    <row r="61" spans="1:12" x14ac:dyDescent="0.25">
      <c r="A61" s="9">
        <v>336</v>
      </c>
      <c r="C61" t="s">
        <v>114</v>
      </c>
      <c r="E61" s="5">
        <v>16109646.340000002</v>
      </c>
      <c r="G61" s="5">
        <v>515471.1447375</v>
      </c>
      <c r="I61" s="5">
        <v>255180.41</v>
      </c>
      <c r="J61" s="19"/>
      <c r="L61" s="5">
        <f t="shared" si="0"/>
        <v>260290.7347375</v>
      </c>
    </row>
    <row r="62" spans="1:12" x14ac:dyDescent="0.25">
      <c r="A62" s="9">
        <v>336.01</v>
      </c>
      <c r="C62" t="s">
        <v>104</v>
      </c>
      <c r="E62" s="5"/>
      <c r="G62" s="5"/>
      <c r="I62" s="5"/>
      <c r="J62" s="19"/>
      <c r="L62" s="5"/>
    </row>
    <row r="63" spans="1:12" x14ac:dyDescent="0.25">
      <c r="A63" s="9">
        <v>364</v>
      </c>
      <c r="C63" t="s">
        <v>115</v>
      </c>
      <c r="E63" s="5">
        <v>1485380.05</v>
      </c>
      <c r="G63" s="5">
        <v>25561.084675000002</v>
      </c>
      <c r="I63" s="5">
        <v>23528.75</v>
      </c>
      <c r="J63" s="19"/>
      <c r="L63" s="5">
        <f t="shared" si="0"/>
        <v>2032.3346750000019</v>
      </c>
    </row>
    <row r="64" spans="1:12" x14ac:dyDescent="0.25">
      <c r="A64" s="9"/>
      <c r="E64" s="5"/>
      <c r="G64" s="5"/>
      <c r="I64" s="5"/>
      <c r="J64" s="19"/>
      <c r="L64" s="5"/>
    </row>
    <row r="65" spans="1:12" ht="15.75" thickBot="1" x14ac:dyDescent="0.3">
      <c r="A65" s="9"/>
      <c r="C65" s="69" t="s">
        <v>112</v>
      </c>
      <c r="E65" s="62">
        <f>SUM(E61:E63)</f>
        <v>17595026.390000001</v>
      </c>
      <c r="G65" s="62">
        <f>SUM(G61:G63)</f>
        <v>541032.22941250005</v>
      </c>
      <c r="I65" s="62">
        <f>SUM(I61:I63)</f>
        <v>278709.16000000003</v>
      </c>
      <c r="J65" s="19"/>
      <c r="L65" s="62">
        <f t="shared" si="0"/>
        <v>262323.06941250002</v>
      </c>
    </row>
    <row r="66" spans="1:12" ht="15.75" thickTop="1" x14ac:dyDescent="0.25">
      <c r="A66" s="9"/>
      <c r="G66" s="5"/>
      <c r="I66" s="5"/>
      <c r="J66" s="19"/>
      <c r="L66" s="5"/>
    </row>
    <row r="67" spans="1:12" ht="15.75" thickBot="1" x14ac:dyDescent="0.3">
      <c r="A67" s="9"/>
      <c r="C67" s="58" t="s">
        <v>67</v>
      </c>
      <c r="E67" s="15">
        <f>E15+E36+E56+E65</f>
        <v>3148183400.9802413</v>
      </c>
      <c r="G67" s="15">
        <f>G15+G36+G56+G65</f>
        <v>886294324.5723561</v>
      </c>
      <c r="I67" s="15">
        <f>I15+I36+I56+I65</f>
        <v>665270132.12999988</v>
      </c>
      <c r="J67" s="19"/>
      <c r="L67" s="82">
        <f t="shared" si="0"/>
        <v>221024192.44235623</v>
      </c>
    </row>
    <row r="68" spans="1:12" ht="15.75" thickTop="1" x14ac:dyDescent="0.25">
      <c r="A68" s="9"/>
      <c r="C68" s="2"/>
      <c r="E68" s="80"/>
      <c r="G68" s="80"/>
      <c r="I68" s="80"/>
      <c r="L68" s="80"/>
    </row>
    <row r="69" spans="1:12" x14ac:dyDescent="0.25">
      <c r="A69" s="9"/>
      <c r="C69" s="81" t="s">
        <v>127</v>
      </c>
      <c r="E69" s="80"/>
      <c r="G69" s="80"/>
      <c r="I69" s="80"/>
      <c r="L69" s="83">
        <f>L67/I67</f>
        <v>0.3322322493792132</v>
      </c>
    </row>
    <row r="70" spans="1:12" x14ac:dyDescent="0.25">
      <c r="A70" s="24"/>
      <c r="B70" s="14"/>
      <c r="C70" s="14"/>
      <c r="D70" s="14"/>
      <c r="E70" s="7"/>
      <c r="F70" s="7"/>
      <c r="G70" s="7"/>
      <c r="H70" s="14"/>
      <c r="I70" s="14"/>
      <c r="J70" s="14"/>
      <c r="K70" s="14"/>
      <c r="L70" s="14"/>
    </row>
    <row r="71" spans="1:12" x14ac:dyDescent="0.25">
      <c r="E71" s="5"/>
      <c r="F71" s="5"/>
      <c r="G71" s="5"/>
    </row>
    <row r="72" spans="1:12" x14ac:dyDescent="0.25">
      <c r="E72" s="5"/>
      <c r="F72" s="5"/>
      <c r="G72" s="5"/>
    </row>
    <row r="73" spans="1:12" x14ac:dyDescent="0.25">
      <c r="A73" s="101" t="s">
        <v>159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1:12" x14ac:dyDescent="0.25">
      <c r="A74" s="102" t="s">
        <v>160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1:12" x14ac:dyDescent="0.25">
      <c r="A75" s="101" t="s">
        <v>161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</sheetData>
  <mergeCells count="3">
    <mergeCell ref="A73:L73"/>
    <mergeCell ref="A74:L74"/>
    <mergeCell ref="A75:L75"/>
  </mergeCells>
  <printOptions horizontalCentered="1"/>
  <pageMargins left="0.5" right="0.5" top="1" bottom="0.5" header="0.3" footer="0.3"/>
  <pageSetup scale="75" fitToHeight="2" orientation="portrait" r:id="rId1"/>
  <headerFooter scaleWithDoc="0">
    <oddHeader>&amp;C&amp;"-,Bold"&amp;14Reserve Surplus Calculation - 2023 Study
(Adjusted Parameters)&amp;RDocket No. 20230023-GU
2023 Reserve (Adjusted)
Exhibit DJG-27, 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55E6-557A-4FBE-A160-4BEA861C7DAE}">
  <sheetPr>
    <tabColor theme="8" tint="0.59999389629810485"/>
    <pageSetUpPr fitToPage="1"/>
  </sheetPr>
  <dimension ref="A1:L75"/>
  <sheetViews>
    <sheetView zoomScaleNormal="100" workbookViewId="0">
      <pane ySplit="8" topLeftCell="A20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13.7109375" bestFit="1" customWidth="1"/>
    <col min="8" max="8" width="2.7109375" customWidth="1"/>
    <col min="9" max="9" width="13.7109375" bestFit="1" customWidth="1"/>
    <col min="10" max="11" width="2.7109375" customWidth="1"/>
    <col min="12" max="12" width="13.7109375" bestFit="1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idden="1" x14ac:dyDescent="0.25"/>
    <row r="4" spans="1:12" x14ac:dyDescent="0.25">
      <c r="E4" s="10" t="s">
        <v>19</v>
      </c>
      <c r="F4" s="10"/>
      <c r="G4" s="10" t="s">
        <v>20</v>
      </c>
      <c r="I4" s="10" t="s">
        <v>21</v>
      </c>
      <c r="L4" s="10" t="s">
        <v>22</v>
      </c>
    </row>
    <row r="6" spans="1:12" x14ac:dyDescent="0.25">
      <c r="A6" s="3" t="s">
        <v>0</v>
      </c>
      <c r="B6" s="3"/>
      <c r="C6" s="2"/>
      <c r="D6" s="2"/>
      <c r="E6" s="3" t="s">
        <v>42</v>
      </c>
      <c r="F6" s="3"/>
      <c r="G6" s="3" t="s">
        <v>11</v>
      </c>
      <c r="I6" s="3" t="s">
        <v>125</v>
      </c>
      <c r="L6" s="3" t="s">
        <v>9</v>
      </c>
    </row>
    <row r="7" spans="1:12" x14ac:dyDescent="0.25">
      <c r="A7" s="6" t="s">
        <v>1</v>
      </c>
      <c r="B7" s="3"/>
      <c r="C7" s="6" t="s">
        <v>2</v>
      </c>
      <c r="D7" s="3"/>
      <c r="E7" s="74">
        <v>45291</v>
      </c>
      <c r="F7" s="3"/>
      <c r="G7" s="6" t="s">
        <v>9</v>
      </c>
      <c r="I7" s="6" t="s">
        <v>9</v>
      </c>
      <c r="L7" s="6" t="s">
        <v>126</v>
      </c>
    </row>
    <row r="10" spans="1:12" x14ac:dyDescent="0.25">
      <c r="A10" s="9"/>
      <c r="C10" s="2" t="s">
        <v>113</v>
      </c>
      <c r="E10" s="5"/>
      <c r="G10" s="5"/>
      <c r="I10" s="5"/>
      <c r="J10" s="19"/>
      <c r="L10" s="5"/>
    </row>
    <row r="11" spans="1:12" x14ac:dyDescent="0.25">
      <c r="A11" s="9"/>
      <c r="E11" s="5"/>
      <c r="G11" s="5"/>
      <c r="I11" s="5"/>
      <c r="J11" s="19"/>
      <c r="L11" s="5"/>
    </row>
    <row r="12" spans="1:12" x14ac:dyDescent="0.25">
      <c r="A12" s="9">
        <v>303</v>
      </c>
      <c r="C12" t="s">
        <v>95</v>
      </c>
      <c r="E12" s="5">
        <v>815325.07000000007</v>
      </c>
      <c r="G12" s="5">
        <v>815325.0699999989</v>
      </c>
      <c r="I12" s="5">
        <v>815325.07</v>
      </c>
      <c r="J12" s="19"/>
      <c r="L12" s="5">
        <f>G12-I12</f>
        <v>-1.0477378964424133E-9</v>
      </c>
    </row>
    <row r="13" spans="1:12" x14ac:dyDescent="0.25">
      <c r="A13" s="9">
        <v>303.01</v>
      </c>
      <c r="C13" t="s">
        <v>96</v>
      </c>
      <c r="E13" s="5">
        <v>110526643.99000001</v>
      </c>
      <c r="G13" s="5">
        <v>30148268.771823499</v>
      </c>
      <c r="I13" s="5">
        <v>29628972.289999999</v>
      </c>
      <c r="J13" s="19"/>
      <c r="L13" s="5">
        <f t="shared" ref="L13:L67" si="0">G13-I13</f>
        <v>519296.48182350025</v>
      </c>
    </row>
    <row r="14" spans="1:12" x14ac:dyDescent="0.25">
      <c r="A14" s="9"/>
      <c r="E14" s="5"/>
      <c r="G14" s="5"/>
      <c r="I14" s="5"/>
      <c r="J14" s="19"/>
      <c r="L14" s="5"/>
    </row>
    <row r="15" spans="1:12" ht="15.75" thickBot="1" x14ac:dyDescent="0.3">
      <c r="A15" s="9"/>
      <c r="C15" s="69" t="s">
        <v>117</v>
      </c>
      <c r="E15" s="62">
        <f>SUM(E12:E13)</f>
        <v>111341969.06</v>
      </c>
      <c r="G15" s="62">
        <f>SUM(G12:G13)</f>
        <v>30963593.8418235</v>
      </c>
      <c r="I15" s="62">
        <f>SUM(I12:I13)</f>
        <v>30444297.359999999</v>
      </c>
      <c r="J15" s="19"/>
      <c r="L15" s="62">
        <f t="shared" si="0"/>
        <v>519296.48182350025</v>
      </c>
    </row>
    <row r="16" spans="1:12" ht="15.75" thickTop="1" x14ac:dyDescent="0.25">
      <c r="J16" s="19"/>
    </row>
    <row r="17" spans="1:12" x14ac:dyDescent="0.25">
      <c r="J17" s="19"/>
    </row>
    <row r="18" spans="1:12" x14ac:dyDescent="0.25">
      <c r="A18" s="9"/>
      <c r="C18" s="2" t="s">
        <v>64</v>
      </c>
      <c r="F18" s="5"/>
      <c r="G18" s="5"/>
      <c r="I18" s="5"/>
      <c r="J18" s="19"/>
      <c r="L18" s="5"/>
    </row>
    <row r="19" spans="1:12" x14ac:dyDescent="0.25">
      <c r="A19" s="9"/>
      <c r="C19" s="2"/>
      <c r="F19" s="5"/>
      <c r="G19" s="5"/>
      <c r="I19" s="5"/>
      <c r="J19" s="19"/>
      <c r="L19" s="5"/>
    </row>
    <row r="20" spans="1:12" x14ac:dyDescent="0.25">
      <c r="A20" s="9">
        <v>374.02</v>
      </c>
      <c r="C20" t="s">
        <v>71</v>
      </c>
      <c r="E20" s="5">
        <v>4268872.66</v>
      </c>
      <c r="F20" s="5"/>
      <c r="G20" s="5">
        <v>1094629.2845799967</v>
      </c>
      <c r="I20" s="5">
        <v>1032440.81</v>
      </c>
      <c r="J20" s="19"/>
      <c r="L20" s="5">
        <f t="shared" si="0"/>
        <v>62188.474579996662</v>
      </c>
    </row>
    <row r="21" spans="1:12" x14ac:dyDescent="0.25">
      <c r="A21" s="9">
        <v>375</v>
      </c>
      <c r="C21" t="s">
        <v>72</v>
      </c>
      <c r="E21" s="5">
        <v>31386680.030799996</v>
      </c>
      <c r="F21" s="5"/>
      <c r="G21" s="5">
        <v>8889159.1214909013</v>
      </c>
      <c r="I21" s="5">
        <v>6551083.8600000003</v>
      </c>
      <c r="J21" s="19"/>
      <c r="L21" s="5">
        <f t="shared" si="0"/>
        <v>2338075.261490901</v>
      </c>
    </row>
    <row r="22" spans="1:12" x14ac:dyDescent="0.25">
      <c r="A22" s="9">
        <v>376</v>
      </c>
      <c r="C22" t="s">
        <v>73</v>
      </c>
      <c r="E22" s="5">
        <v>826292081.12680912</v>
      </c>
      <c r="G22" s="5">
        <v>202174502.97406614</v>
      </c>
      <c r="I22" s="5">
        <v>198621731.44999999</v>
      </c>
      <c r="J22" s="19"/>
      <c r="L22" s="5">
        <f t="shared" si="0"/>
        <v>3552771.5240661502</v>
      </c>
    </row>
    <row r="23" spans="1:12" x14ac:dyDescent="0.25">
      <c r="A23" s="9">
        <v>376.02</v>
      </c>
      <c r="C23" t="s">
        <v>74</v>
      </c>
      <c r="E23" s="5">
        <v>961474232.53461206</v>
      </c>
      <c r="F23" s="5"/>
      <c r="G23" s="5">
        <v>211166625.88731775</v>
      </c>
      <c r="I23" s="5">
        <v>142878625.91</v>
      </c>
      <c r="J23" s="19"/>
      <c r="L23" s="5">
        <f t="shared" si="0"/>
        <v>68287999.97731775</v>
      </c>
    </row>
    <row r="24" spans="1:12" x14ac:dyDescent="0.25">
      <c r="A24" s="9">
        <v>377</v>
      </c>
      <c r="C24" t="s">
        <v>94</v>
      </c>
      <c r="E24" s="5">
        <v>19187297.899999999</v>
      </c>
      <c r="F24" s="5"/>
      <c r="G24" s="5">
        <v>1345774.267</v>
      </c>
      <c r="I24" s="5">
        <v>1289317.49</v>
      </c>
      <c r="J24" s="19"/>
      <c r="L24" s="5">
        <f t="shared" si="0"/>
        <v>56456.777000000002</v>
      </c>
    </row>
    <row r="25" spans="1:12" x14ac:dyDescent="0.25">
      <c r="A25" s="9">
        <v>378</v>
      </c>
      <c r="C25" t="s">
        <v>75</v>
      </c>
      <c r="E25" s="5">
        <v>22151056.5068</v>
      </c>
      <c r="F25" s="5"/>
      <c r="G25" s="5">
        <v>5803971.3608217975</v>
      </c>
      <c r="I25" s="5">
        <v>5840335.2699999996</v>
      </c>
      <c r="J25" s="19"/>
      <c r="L25" s="5">
        <f t="shared" si="0"/>
        <v>-36363.90917820204</v>
      </c>
    </row>
    <row r="26" spans="1:12" x14ac:dyDescent="0.25">
      <c r="A26" s="9">
        <v>379</v>
      </c>
      <c r="C26" t="s">
        <v>76</v>
      </c>
      <c r="E26" s="5">
        <v>116022316.78159998</v>
      </c>
      <c r="F26" s="5"/>
      <c r="G26" s="5">
        <v>19487316.672034327</v>
      </c>
      <c r="I26" s="5">
        <v>15215389.07</v>
      </c>
      <c r="J26" s="19"/>
      <c r="L26" s="5">
        <f t="shared" si="0"/>
        <v>4271927.6020343266</v>
      </c>
    </row>
    <row r="27" spans="1:12" x14ac:dyDescent="0.25">
      <c r="A27" s="9">
        <v>380</v>
      </c>
      <c r="C27" t="s">
        <v>77</v>
      </c>
      <c r="E27" s="5">
        <v>68085342.290000007</v>
      </c>
      <c r="F27" s="5"/>
      <c r="G27" s="5">
        <v>42441602.101600043</v>
      </c>
      <c r="I27" s="5">
        <v>38184588.109999999</v>
      </c>
      <c r="J27" s="19"/>
      <c r="L27" s="5">
        <f t="shared" si="0"/>
        <v>4257013.9916000441</v>
      </c>
    </row>
    <row r="28" spans="1:12" x14ac:dyDescent="0.25">
      <c r="A28" s="9">
        <v>380.02</v>
      </c>
      <c r="C28" t="s">
        <v>78</v>
      </c>
      <c r="E28" s="5">
        <v>610080538.33359969</v>
      </c>
      <c r="F28" s="5"/>
      <c r="G28" s="5">
        <v>211877747.51803446</v>
      </c>
      <c r="I28" s="5">
        <v>172876885.84999999</v>
      </c>
      <c r="J28" s="19"/>
      <c r="L28" s="5">
        <f t="shared" si="0"/>
        <v>39000861.668034464</v>
      </c>
    </row>
    <row r="29" spans="1:12" x14ac:dyDescent="0.25">
      <c r="A29" s="9">
        <v>381</v>
      </c>
      <c r="C29" t="s">
        <v>79</v>
      </c>
      <c r="E29" s="5">
        <v>99270694.281199962</v>
      </c>
      <c r="F29" s="5"/>
      <c r="G29" s="5">
        <v>41990333.264870144</v>
      </c>
      <c r="I29" s="5">
        <v>37917970.899999999</v>
      </c>
      <c r="J29" s="19"/>
      <c r="L29" s="5">
        <f t="shared" si="0"/>
        <v>4072362.3648701459</v>
      </c>
    </row>
    <row r="30" spans="1:12" x14ac:dyDescent="0.25">
      <c r="A30" s="9">
        <v>382</v>
      </c>
      <c r="C30" t="s">
        <v>80</v>
      </c>
      <c r="E30" s="5">
        <v>105820491.27528128</v>
      </c>
      <c r="F30" s="5"/>
      <c r="G30" s="5">
        <v>38080014.486180469</v>
      </c>
      <c r="I30" s="5">
        <v>24611808.800000001</v>
      </c>
      <c r="J30" s="19"/>
      <c r="L30" s="5">
        <f t="shared" si="0"/>
        <v>13468205.686180469</v>
      </c>
    </row>
    <row r="31" spans="1:12" x14ac:dyDescent="0.25">
      <c r="A31" s="9">
        <v>383</v>
      </c>
      <c r="C31" t="s">
        <v>81</v>
      </c>
      <c r="E31" s="5">
        <v>20766817.198400006</v>
      </c>
      <c r="F31" s="5"/>
      <c r="G31" s="5">
        <v>9389570.7072937861</v>
      </c>
      <c r="I31" s="5">
        <v>6811720.1500000004</v>
      </c>
      <c r="J31" s="19"/>
      <c r="L31" s="5">
        <f t="shared" si="0"/>
        <v>2577850.5572937857</v>
      </c>
    </row>
    <row r="32" spans="1:12" x14ac:dyDescent="0.25">
      <c r="A32" s="9">
        <v>384</v>
      </c>
      <c r="C32" t="s">
        <v>82</v>
      </c>
      <c r="E32" s="5">
        <v>38677154.93</v>
      </c>
      <c r="F32" s="5"/>
      <c r="G32" s="5">
        <v>16188800.553669997</v>
      </c>
      <c r="I32" s="5">
        <v>9730533.4199999999</v>
      </c>
      <c r="J32" s="19"/>
      <c r="L32" s="5">
        <f t="shared" si="0"/>
        <v>6458267.1336699966</v>
      </c>
    </row>
    <row r="33" spans="1:12" x14ac:dyDescent="0.25">
      <c r="A33" s="9">
        <v>385</v>
      </c>
      <c r="C33" t="s">
        <v>83</v>
      </c>
      <c r="E33" s="5">
        <v>15196826.640000001</v>
      </c>
      <c r="F33" s="5"/>
      <c r="G33" s="5">
        <v>7331118.0327200107</v>
      </c>
      <c r="I33" s="5">
        <v>5742846.7599999998</v>
      </c>
      <c r="J33" s="19"/>
      <c r="L33" s="5">
        <f t="shared" si="0"/>
        <v>1588271.272720011</v>
      </c>
    </row>
    <row r="34" spans="1:12" x14ac:dyDescent="0.25">
      <c r="A34" s="9">
        <v>387</v>
      </c>
      <c r="C34" t="s">
        <v>84</v>
      </c>
      <c r="E34" s="7">
        <v>13431843.029999996</v>
      </c>
      <c r="G34" s="7">
        <v>5833154.0608999971</v>
      </c>
      <c r="I34" s="7">
        <v>3505830.84</v>
      </c>
      <c r="J34" s="19"/>
      <c r="L34" s="7">
        <f t="shared" si="0"/>
        <v>2327323.2208999973</v>
      </c>
    </row>
    <row r="35" spans="1:12" x14ac:dyDescent="0.25">
      <c r="A35" s="9"/>
      <c r="E35" s="5"/>
      <c r="G35" s="5"/>
      <c r="I35" s="5"/>
      <c r="J35" s="19"/>
      <c r="L35" s="5"/>
    </row>
    <row r="36" spans="1:12" ht="15.75" thickBot="1" x14ac:dyDescent="0.3">
      <c r="A36" s="9"/>
      <c r="C36" s="69" t="s">
        <v>6</v>
      </c>
      <c r="E36" s="62">
        <f>SUM(E20:E34)</f>
        <v>2952112245.5191021</v>
      </c>
      <c r="F36" s="5"/>
      <c r="G36" s="62">
        <f>SUM(G20:G34)</f>
        <v>823094320.29257977</v>
      </c>
      <c r="I36" s="62">
        <f>SUM(I20:I34)</f>
        <v>670811108.68999982</v>
      </c>
      <c r="J36" s="19"/>
      <c r="L36" s="62">
        <f t="shared" si="0"/>
        <v>152283211.60257995</v>
      </c>
    </row>
    <row r="37" spans="1:12" ht="15.75" thickTop="1" x14ac:dyDescent="0.25">
      <c r="A37" s="9"/>
      <c r="E37" s="5"/>
      <c r="F37" s="5"/>
      <c r="G37" s="5"/>
      <c r="I37" s="5"/>
      <c r="J37" s="19"/>
      <c r="L37" s="5"/>
    </row>
    <row r="38" spans="1:12" x14ac:dyDescent="0.25">
      <c r="A38" s="9"/>
      <c r="F38" s="5"/>
      <c r="G38" s="5"/>
      <c r="I38" s="5"/>
      <c r="J38" s="19"/>
      <c r="L38" s="5"/>
    </row>
    <row r="39" spans="1:12" x14ac:dyDescent="0.25">
      <c r="A39" s="9"/>
      <c r="C39" s="2" t="s">
        <v>65</v>
      </c>
      <c r="F39" s="5"/>
      <c r="G39" s="5"/>
      <c r="I39" s="5"/>
      <c r="J39" s="19"/>
      <c r="L39" s="5"/>
    </row>
    <row r="40" spans="1:12" x14ac:dyDescent="0.25">
      <c r="A40" s="9"/>
      <c r="C40" s="2"/>
      <c r="F40" s="5"/>
      <c r="G40" s="5"/>
      <c r="I40" s="5"/>
      <c r="J40" s="19"/>
      <c r="L40" s="5"/>
    </row>
    <row r="41" spans="1:12" x14ac:dyDescent="0.25">
      <c r="A41" s="9">
        <v>390</v>
      </c>
      <c r="C41" t="s">
        <v>72</v>
      </c>
      <c r="E41" s="5">
        <v>528908.93119999999</v>
      </c>
      <c r="G41" s="5">
        <v>-18293.201998400087</v>
      </c>
      <c r="I41" s="5">
        <v>38657.69</v>
      </c>
      <c r="J41" s="19"/>
      <c r="L41" s="5">
        <f t="shared" si="0"/>
        <v>-56950.89199840009</v>
      </c>
    </row>
    <row r="42" spans="1:12" x14ac:dyDescent="0.25">
      <c r="A42" s="9">
        <v>391</v>
      </c>
      <c r="C42" t="s">
        <v>97</v>
      </c>
      <c r="E42" s="5">
        <v>2151949.7300000004</v>
      </c>
      <c r="G42" s="5">
        <v>1114167.3792016273</v>
      </c>
      <c r="I42" s="5">
        <v>960077.27</v>
      </c>
      <c r="J42" s="19"/>
      <c r="L42" s="5">
        <f t="shared" si="0"/>
        <v>154090.10920162732</v>
      </c>
    </row>
    <row r="43" spans="1:12" x14ac:dyDescent="0.25">
      <c r="A43" s="9">
        <v>391.01</v>
      </c>
      <c r="C43" t="s">
        <v>98</v>
      </c>
      <c r="E43" s="5">
        <v>5932305.8574910183</v>
      </c>
      <c r="G43" s="5">
        <v>3431578.3103643819</v>
      </c>
      <c r="I43" s="5">
        <v>2365045.31</v>
      </c>
      <c r="J43" s="19"/>
      <c r="L43" s="5">
        <f t="shared" si="0"/>
        <v>1066533.0003643818</v>
      </c>
    </row>
    <row r="44" spans="1:12" x14ac:dyDescent="0.25">
      <c r="A44" s="9">
        <v>391.02</v>
      </c>
      <c r="C44" t="s">
        <v>99</v>
      </c>
      <c r="E44" s="5">
        <v>1529673.7899999998</v>
      </c>
      <c r="G44" s="5">
        <v>965279.09392999986</v>
      </c>
      <c r="I44" s="5">
        <v>928730.52</v>
      </c>
      <c r="J44" s="19"/>
      <c r="L44" s="5">
        <f t="shared" si="0"/>
        <v>36548.573929999839</v>
      </c>
    </row>
    <row r="45" spans="1:12" x14ac:dyDescent="0.25">
      <c r="A45" s="9">
        <v>392.01</v>
      </c>
      <c r="C45" t="s">
        <v>85</v>
      </c>
      <c r="E45" s="5">
        <v>15381575.261088327</v>
      </c>
      <c r="G45" s="5">
        <v>6058634.4224653961</v>
      </c>
      <c r="I45" s="5">
        <v>4566757.42</v>
      </c>
      <c r="J45" s="19"/>
      <c r="L45" s="5">
        <f t="shared" si="0"/>
        <v>1491877.0024653962</v>
      </c>
    </row>
    <row r="46" spans="1:12" x14ac:dyDescent="0.25">
      <c r="A46" s="9">
        <v>392.02</v>
      </c>
      <c r="C46" t="s">
        <v>86</v>
      </c>
      <c r="E46" s="5">
        <v>17803654.690000001</v>
      </c>
      <c r="G46" s="5">
        <v>8353208.6126399981</v>
      </c>
      <c r="I46" s="5">
        <v>6988760.04</v>
      </c>
      <c r="J46" s="19"/>
      <c r="L46" s="5">
        <f t="shared" si="0"/>
        <v>1364448.572639998</v>
      </c>
    </row>
    <row r="47" spans="1:12" x14ac:dyDescent="0.25">
      <c r="A47" s="9">
        <v>392.04</v>
      </c>
      <c r="C47" t="s">
        <v>87</v>
      </c>
      <c r="E47" s="5">
        <v>4611626.0715047596</v>
      </c>
      <c r="G47" s="5">
        <v>821141.15773737081</v>
      </c>
      <c r="I47" s="5">
        <v>763819.66</v>
      </c>
      <c r="J47" s="19"/>
      <c r="L47" s="5">
        <f t="shared" si="0"/>
        <v>57321.497737370781</v>
      </c>
    </row>
    <row r="48" spans="1:12" x14ac:dyDescent="0.25">
      <c r="A48" s="9">
        <v>392.05</v>
      </c>
      <c r="C48" t="s">
        <v>88</v>
      </c>
      <c r="E48" s="5">
        <v>2564139.23</v>
      </c>
      <c r="G48" s="5">
        <v>1267332.2891799998</v>
      </c>
      <c r="I48" s="5">
        <v>1004832.44</v>
      </c>
      <c r="J48" s="19"/>
      <c r="L48" s="5">
        <f t="shared" si="0"/>
        <v>262499.8491799999</v>
      </c>
    </row>
    <row r="49" spans="1:12" x14ac:dyDescent="0.25">
      <c r="A49" s="9">
        <v>393</v>
      </c>
      <c r="C49" t="s">
        <v>100</v>
      </c>
      <c r="E49" s="5">
        <v>1283.3900000000001</v>
      </c>
      <c r="G49" s="5">
        <v>591.86238000006779</v>
      </c>
      <c r="I49" s="5">
        <v>614.96</v>
      </c>
      <c r="J49" s="19"/>
      <c r="L49" s="5">
        <f t="shared" si="0"/>
        <v>-23.097619999932249</v>
      </c>
    </row>
    <row r="50" spans="1:12" x14ac:dyDescent="0.25">
      <c r="A50" s="9">
        <v>394</v>
      </c>
      <c r="C50" t="s">
        <v>101</v>
      </c>
      <c r="E50" s="5">
        <v>8587697.3591999989</v>
      </c>
      <c r="G50" s="5">
        <v>4420844.3778393846</v>
      </c>
      <c r="I50" s="5">
        <v>3741179.85</v>
      </c>
      <c r="J50" s="19"/>
      <c r="L50" s="5">
        <f t="shared" si="0"/>
        <v>679664.52783938451</v>
      </c>
    </row>
    <row r="51" spans="1:12" x14ac:dyDescent="0.25">
      <c r="A51" s="9">
        <v>394.01</v>
      </c>
      <c r="C51" t="s">
        <v>116</v>
      </c>
      <c r="E51" s="5">
        <v>714791.37</v>
      </c>
      <c r="G51" s="5">
        <v>11536.021499999999</v>
      </c>
      <c r="I51" s="5">
        <v>11536</v>
      </c>
      <c r="J51" s="19"/>
      <c r="L51" s="5">
        <f t="shared" si="0"/>
        <v>2.1499999998923158E-2</v>
      </c>
    </row>
    <row r="52" spans="1:12" x14ac:dyDescent="0.25">
      <c r="A52" s="9">
        <v>396</v>
      </c>
      <c r="C52" t="s">
        <v>89</v>
      </c>
      <c r="E52" s="5">
        <v>3562012.9888811689</v>
      </c>
      <c r="G52" s="5">
        <v>2121059.1343065528</v>
      </c>
      <c r="I52" s="5">
        <v>1296840.6599999999</v>
      </c>
      <c r="J52" s="19"/>
      <c r="L52" s="5">
        <f t="shared" si="0"/>
        <v>824218.4743065529</v>
      </c>
    </row>
    <row r="53" spans="1:12" x14ac:dyDescent="0.25">
      <c r="A53" s="9">
        <v>397</v>
      </c>
      <c r="C53" t="s">
        <v>102</v>
      </c>
      <c r="E53" s="5">
        <v>3015264.3708000006</v>
      </c>
      <c r="G53" s="5">
        <v>2936319.9008156708</v>
      </c>
      <c r="I53" s="5">
        <v>2482364.15</v>
      </c>
      <c r="J53" s="19"/>
      <c r="L53" s="5">
        <f t="shared" si="0"/>
        <v>453955.75081567094</v>
      </c>
    </row>
    <row r="54" spans="1:12" x14ac:dyDescent="0.25">
      <c r="A54" s="9">
        <v>398</v>
      </c>
      <c r="C54" t="s">
        <v>103</v>
      </c>
      <c r="E54" s="7">
        <v>749276.970974172</v>
      </c>
      <c r="G54" s="7">
        <v>211978.84817832068</v>
      </c>
      <c r="I54" s="7">
        <v>136680.32000000001</v>
      </c>
      <c r="J54" s="19"/>
      <c r="L54" s="7">
        <f t="shared" si="0"/>
        <v>75298.528178320674</v>
      </c>
    </row>
    <row r="55" spans="1:12" x14ac:dyDescent="0.25">
      <c r="A55" s="9"/>
      <c r="E55" s="5"/>
      <c r="G55" s="5"/>
      <c r="I55" s="5"/>
      <c r="J55" s="19"/>
      <c r="L55" s="5"/>
    </row>
    <row r="56" spans="1:12" ht="15.75" thickBot="1" x14ac:dyDescent="0.3">
      <c r="A56" s="9"/>
      <c r="C56" s="69" t="s">
        <v>7</v>
      </c>
      <c r="E56" s="62">
        <f>SUM(E41:E54)</f>
        <v>67134160.011139452</v>
      </c>
      <c r="G56" s="62">
        <f>SUM(G41:G54)</f>
        <v>31695378.208540298</v>
      </c>
      <c r="I56" s="62">
        <f>SUM(I41:I54)</f>
        <v>25285896.290000003</v>
      </c>
      <c r="J56" s="19"/>
      <c r="L56" s="62">
        <f t="shared" si="0"/>
        <v>6409481.9185402952</v>
      </c>
    </row>
    <row r="57" spans="1:12" ht="15.75" thickTop="1" x14ac:dyDescent="0.25">
      <c r="A57" s="9"/>
      <c r="E57" s="5"/>
      <c r="G57" s="5"/>
      <c r="I57" s="5"/>
      <c r="J57" s="19"/>
      <c r="L57" s="5"/>
    </row>
    <row r="58" spans="1:12" x14ac:dyDescent="0.25">
      <c r="A58" s="9"/>
      <c r="E58" s="5"/>
      <c r="G58" s="5"/>
      <c r="I58" s="5"/>
      <c r="J58" s="19"/>
      <c r="L58" s="5"/>
    </row>
    <row r="59" spans="1:12" x14ac:dyDescent="0.25">
      <c r="A59" s="9"/>
      <c r="C59" s="2" t="s">
        <v>111</v>
      </c>
      <c r="E59" s="5"/>
      <c r="G59" s="5"/>
      <c r="I59" s="5"/>
      <c r="J59" s="19"/>
      <c r="L59" s="5"/>
    </row>
    <row r="60" spans="1:12" x14ac:dyDescent="0.25">
      <c r="A60" s="9"/>
      <c r="E60" s="5"/>
      <c r="G60" s="5"/>
      <c r="I60" s="5"/>
      <c r="J60" s="19"/>
      <c r="L60" s="5"/>
    </row>
    <row r="61" spans="1:12" x14ac:dyDescent="0.25">
      <c r="A61" s="9">
        <v>336</v>
      </c>
      <c r="C61" t="s">
        <v>114</v>
      </c>
      <c r="E61" s="5">
        <v>16109646.340000002</v>
      </c>
      <c r="G61" s="5">
        <v>515471.1447375</v>
      </c>
      <c r="I61" s="5">
        <v>255180.41</v>
      </c>
      <c r="J61" s="19"/>
      <c r="L61" s="5">
        <f t="shared" si="0"/>
        <v>260290.7347375</v>
      </c>
    </row>
    <row r="62" spans="1:12" x14ac:dyDescent="0.25">
      <c r="A62" s="9">
        <v>336.01</v>
      </c>
      <c r="C62" t="s">
        <v>104</v>
      </c>
      <c r="E62" s="5"/>
      <c r="G62" s="5"/>
      <c r="I62" s="5"/>
      <c r="J62" s="19"/>
      <c r="L62" s="5"/>
    </row>
    <row r="63" spans="1:12" x14ac:dyDescent="0.25">
      <c r="A63" s="9">
        <v>364</v>
      </c>
      <c r="C63" t="s">
        <v>115</v>
      </c>
      <c r="E63" s="5">
        <v>1485380.05</v>
      </c>
      <c r="G63" s="5">
        <v>25561.084675000002</v>
      </c>
      <c r="I63" s="5">
        <v>23528.75</v>
      </c>
      <c r="J63" s="19"/>
      <c r="L63" s="5">
        <f t="shared" si="0"/>
        <v>2032.3346750000019</v>
      </c>
    </row>
    <row r="64" spans="1:12" x14ac:dyDescent="0.25">
      <c r="A64" s="9"/>
      <c r="E64" s="5"/>
      <c r="G64" s="5"/>
      <c r="I64" s="5"/>
      <c r="J64" s="19"/>
      <c r="L64" s="5"/>
    </row>
    <row r="65" spans="1:12" ht="15.75" thickBot="1" x14ac:dyDescent="0.3">
      <c r="A65" s="9"/>
      <c r="C65" s="69" t="s">
        <v>112</v>
      </c>
      <c r="E65" s="62">
        <f>SUM(E61:E63)</f>
        <v>17595026.390000001</v>
      </c>
      <c r="G65" s="62">
        <f>SUM(G61:G63)</f>
        <v>541032.22941250005</v>
      </c>
      <c r="I65" s="62">
        <f>SUM(I61:I63)</f>
        <v>278709.16000000003</v>
      </c>
      <c r="J65" s="19"/>
      <c r="L65" s="62">
        <f t="shared" si="0"/>
        <v>262323.06941250002</v>
      </c>
    </row>
    <row r="66" spans="1:12" ht="15.75" thickTop="1" x14ac:dyDescent="0.25">
      <c r="A66" s="9"/>
      <c r="G66" s="5"/>
      <c r="I66" s="5"/>
      <c r="J66" s="19"/>
      <c r="L66" s="5"/>
    </row>
    <row r="67" spans="1:12" ht="15.75" thickBot="1" x14ac:dyDescent="0.3">
      <c r="A67" s="9"/>
      <c r="C67" s="58" t="s">
        <v>67</v>
      </c>
      <c r="E67" s="15">
        <f>E15+E36+E56+E65</f>
        <v>3148183400.9802413</v>
      </c>
      <c r="G67" s="15">
        <f>G15+G36+G56+G65</f>
        <v>886294324.5723561</v>
      </c>
      <c r="I67" s="15">
        <f>I15+I36+I56+I65</f>
        <v>726820011.49999976</v>
      </c>
      <c r="J67" s="19"/>
      <c r="L67" s="82">
        <f t="shared" si="0"/>
        <v>159474313.07235634</v>
      </c>
    </row>
    <row r="68" spans="1:12" ht="15.75" thickTop="1" x14ac:dyDescent="0.25">
      <c r="A68" s="9"/>
      <c r="C68" s="2"/>
      <c r="E68" s="80"/>
      <c r="G68" s="80"/>
      <c r="I68" s="80"/>
      <c r="L68" s="80"/>
    </row>
    <row r="69" spans="1:12" x14ac:dyDescent="0.25">
      <c r="A69" s="9"/>
      <c r="C69" s="81" t="s">
        <v>127</v>
      </c>
      <c r="E69" s="80"/>
      <c r="G69" s="80"/>
      <c r="I69" s="80"/>
      <c r="L69" s="83">
        <f>L67/I67</f>
        <v>0.21941376207189969</v>
      </c>
    </row>
    <row r="70" spans="1:12" x14ac:dyDescent="0.25">
      <c r="A70" s="24"/>
      <c r="B70" s="14"/>
      <c r="C70" s="14"/>
      <c r="D70" s="14"/>
      <c r="E70" s="7"/>
      <c r="F70" s="7"/>
      <c r="G70" s="7"/>
      <c r="H70" s="14"/>
      <c r="I70" s="14"/>
      <c r="J70" s="14"/>
      <c r="K70" s="14"/>
      <c r="L70" s="14"/>
    </row>
    <row r="71" spans="1:12" x14ac:dyDescent="0.25">
      <c r="E71" s="5"/>
      <c r="F71" s="5"/>
      <c r="G71" s="5"/>
    </row>
    <row r="72" spans="1:12" x14ac:dyDescent="0.25">
      <c r="E72" s="5"/>
      <c r="F72" s="5"/>
      <c r="G72" s="5"/>
    </row>
    <row r="73" spans="1:12" x14ac:dyDescent="0.25">
      <c r="A73" s="101" t="s">
        <v>159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1:12" x14ac:dyDescent="0.25">
      <c r="A74" s="102" t="s">
        <v>162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1:12" x14ac:dyDescent="0.25">
      <c r="A75" s="101" t="s">
        <v>161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</sheetData>
  <mergeCells count="3">
    <mergeCell ref="A73:L73"/>
    <mergeCell ref="A74:L74"/>
    <mergeCell ref="A75:L75"/>
  </mergeCells>
  <printOptions horizontalCentered="1"/>
  <pageMargins left="0.5" right="0.5" top="1" bottom="0.5" header="0.3" footer="0.3"/>
  <pageSetup scale="75" fitToHeight="2" orientation="portrait" r:id="rId1"/>
  <headerFooter scaleWithDoc="0">
    <oddHeader>&amp;C&amp;"-,Bold"&amp;14Reserve Surplus Calculation - 2023 Study
(Unadjusted Parameters)&amp;RDocket No. 20230023-GU
2023 Reserve (Unadjusted)
Exhibit DJG-28, 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BAC7-1277-41E0-B396-53030F7D964C}">
  <sheetPr>
    <tabColor theme="5" tint="0.39997558519241921"/>
    <pageSetUpPr fitToPage="1"/>
  </sheetPr>
  <dimension ref="A1:AC96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7"/>
      <c r="B1" s="37"/>
      <c r="C1" s="37"/>
      <c r="D1" s="37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10" t="s">
        <v>19</v>
      </c>
      <c r="B3" s="10"/>
      <c r="C3" s="10" t="s">
        <v>20</v>
      </c>
      <c r="D3" s="10"/>
      <c r="E3" s="38" t="s">
        <v>21</v>
      </c>
      <c r="F3" s="38"/>
      <c r="G3" s="10" t="s">
        <v>22</v>
      </c>
      <c r="H3" s="10"/>
      <c r="I3" s="10" t="s">
        <v>23</v>
      </c>
      <c r="J3" s="10"/>
      <c r="K3" s="10" t="s">
        <v>24</v>
      </c>
      <c r="L3" s="10"/>
      <c r="M3" s="10" t="s">
        <v>25</v>
      </c>
    </row>
    <row r="5" spans="1:29" x14ac:dyDescent="0.25">
      <c r="A5" s="3" t="s">
        <v>44</v>
      </c>
      <c r="B5" s="3"/>
      <c r="C5" s="3" t="s">
        <v>45</v>
      </c>
      <c r="D5" s="3"/>
      <c r="E5" s="39" t="s">
        <v>46</v>
      </c>
      <c r="F5" s="39"/>
      <c r="G5" s="103" t="s">
        <v>132</v>
      </c>
      <c r="H5" s="3"/>
      <c r="I5" s="103" t="s">
        <v>133</v>
      </c>
      <c r="J5" s="3"/>
      <c r="K5" s="3" t="s">
        <v>66</v>
      </c>
      <c r="L5" s="3"/>
      <c r="M5" s="3" t="s">
        <v>90</v>
      </c>
    </row>
    <row r="6" spans="1:29" x14ac:dyDescent="0.25">
      <c r="A6" s="6" t="s">
        <v>47</v>
      </c>
      <c r="B6" s="3"/>
      <c r="C6" s="6" t="s">
        <v>48</v>
      </c>
      <c r="D6" s="3"/>
      <c r="E6" s="40" t="s">
        <v>49</v>
      </c>
      <c r="F6" s="39"/>
      <c r="G6" s="96"/>
      <c r="H6" s="3"/>
      <c r="I6" s="96"/>
      <c r="J6" s="3"/>
      <c r="K6" s="6" t="s">
        <v>50</v>
      </c>
      <c r="L6" s="3"/>
      <c r="M6" s="6" t="s">
        <v>50</v>
      </c>
    </row>
    <row r="7" spans="1:29" x14ac:dyDescent="0.25">
      <c r="A7" s="10"/>
      <c r="B7" s="10"/>
      <c r="C7" s="10"/>
      <c r="D7" s="10"/>
      <c r="E7" s="38"/>
      <c r="F7" s="38"/>
      <c r="G7" s="10"/>
      <c r="H7" s="10"/>
      <c r="I7" s="10"/>
      <c r="J7" s="10"/>
      <c r="K7" s="10"/>
      <c r="L7" s="10"/>
      <c r="M7" s="10"/>
    </row>
    <row r="8" spans="1:29" x14ac:dyDescent="0.25">
      <c r="A8" s="41">
        <v>0</v>
      </c>
      <c r="B8" s="41"/>
      <c r="C8" s="42">
        <v>648321407.21000004</v>
      </c>
      <c r="D8" s="5"/>
      <c r="E8" s="43">
        <v>1</v>
      </c>
      <c r="F8" s="43"/>
      <c r="G8" s="43">
        <v>1</v>
      </c>
      <c r="H8" s="43"/>
      <c r="I8" s="43">
        <v>1</v>
      </c>
      <c r="J8" s="43"/>
      <c r="K8" s="44">
        <f>(G8-E8)^2</f>
        <v>0</v>
      </c>
      <c r="L8" s="44"/>
      <c r="M8" s="44">
        <f>(I8-E8)^2</f>
        <v>0</v>
      </c>
      <c r="N8" s="57">
        <f>C8*0.01</f>
        <v>6483214.0721000005</v>
      </c>
      <c r="AB8">
        <v>36</v>
      </c>
      <c r="AC8">
        <v>0</v>
      </c>
    </row>
    <row r="9" spans="1:29" x14ac:dyDescent="0.25">
      <c r="A9" s="41">
        <v>0.5</v>
      </c>
      <c r="B9" s="41"/>
      <c r="C9" s="42">
        <v>541573338.85000002</v>
      </c>
      <c r="D9" s="5"/>
      <c r="E9" s="43">
        <v>0.99930000000000008</v>
      </c>
      <c r="F9" s="43"/>
      <c r="G9" s="43">
        <v>0.99864399999999998</v>
      </c>
      <c r="H9" s="43"/>
      <c r="I9" s="43">
        <v>0.99874099999999999</v>
      </c>
      <c r="J9" s="43"/>
      <c r="K9" s="44">
        <f t="shared" ref="K9:K46" si="0">(G9-E9)^2</f>
        <v>4.3033600000013242E-7</v>
      </c>
      <c r="L9" s="44"/>
      <c r="M9" s="44">
        <f t="shared" ref="M9:M46" si="1">(I9-E9)^2</f>
        <v>3.1248100000009749E-7</v>
      </c>
      <c r="AB9">
        <v>36</v>
      </c>
      <c r="AC9">
        <v>1</v>
      </c>
    </row>
    <row r="10" spans="1:29" x14ac:dyDescent="0.25">
      <c r="A10" s="41">
        <v>1.5</v>
      </c>
      <c r="B10" s="41"/>
      <c r="C10" s="42">
        <v>456961202.69999999</v>
      </c>
      <c r="D10" s="5"/>
      <c r="E10" s="43">
        <v>0.99840000000000007</v>
      </c>
      <c r="F10" s="43"/>
      <c r="G10" s="43">
        <v>0.99587300000000001</v>
      </c>
      <c r="H10" s="43"/>
      <c r="I10" s="43">
        <v>0.99617599999999995</v>
      </c>
      <c r="J10" s="43"/>
      <c r="K10" s="44">
        <f t="shared" si="0"/>
        <v>6.3857290000002879E-6</v>
      </c>
      <c r="L10" s="44"/>
      <c r="M10" s="44">
        <f t="shared" si="1"/>
        <v>4.9461760000005103E-6</v>
      </c>
    </row>
    <row r="11" spans="1:29" x14ac:dyDescent="0.25">
      <c r="A11" s="41">
        <v>2.5</v>
      </c>
      <c r="B11" s="41"/>
      <c r="C11" s="42">
        <v>427017929.25</v>
      </c>
      <c r="D11" s="5"/>
      <c r="E11" s="43">
        <v>0.99719999999999998</v>
      </c>
      <c r="F11" s="43"/>
      <c r="G11" s="43">
        <v>0.99302199999999996</v>
      </c>
      <c r="H11" s="43"/>
      <c r="I11" s="43">
        <v>0.99353499999999995</v>
      </c>
      <c r="J11" s="43"/>
      <c r="K11" s="44">
        <f t="shared" si="0"/>
        <v>1.7455684000000125E-5</v>
      </c>
      <c r="L11" s="44"/>
      <c r="M11" s="44">
        <f t="shared" si="1"/>
        <v>1.3432225000000215E-5</v>
      </c>
    </row>
    <row r="12" spans="1:29" x14ac:dyDescent="0.25">
      <c r="A12" s="41">
        <v>3.5</v>
      </c>
      <c r="B12" s="41"/>
      <c r="C12" s="42">
        <v>401134299.06999999</v>
      </c>
      <c r="D12" s="5"/>
      <c r="E12" s="43">
        <v>0.99409999999999998</v>
      </c>
      <c r="F12" s="43"/>
      <c r="G12" s="43">
        <v>0.99008200000000002</v>
      </c>
      <c r="H12" s="43"/>
      <c r="I12" s="43">
        <v>0.99082899999999996</v>
      </c>
      <c r="J12" s="43"/>
      <c r="K12" s="44">
        <f t="shared" si="0"/>
        <v>1.6144323999999729E-5</v>
      </c>
      <c r="L12" s="44"/>
      <c r="M12" s="44">
        <f t="shared" si="1"/>
        <v>1.0699441000000156E-5</v>
      </c>
    </row>
    <row r="13" spans="1:29" x14ac:dyDescent="0.25">
      <c r="A13" s="41">
        <v>4.5</v>
      </c>
      <c r="B13" s="41"/>
      <c r="C13" s="42">
        <v>374975524.05000001</v>
      </c>
      <c r="D13" s="5"/>
      <c r="E13" s="43">
        <v>0.99159999999999993</v>
      </c>
      <c r="F13" s="43"/>
      <c r="G13" s="43">
        <v>0.98706000000000005</v>
      </c>
      <c r="H13" s="43"/>
      <c r="I13" s="43">
        <v>0.988039</v>
      </c>
      <c r="J13" s="43"/>
      <c r="K13" s="44">
        <f t="shared" si="0"/>
        <v>2.0611599999998886E-5</v>
      </c>
      <c r="L13" s="44"/>
      <c r="M13" s="44">
        <f t="shared" si="1"/>
        <v>1.2680720999999468E-5</v>
      </c>
    </row>
    <row r="14" spans="1:29" x14ac:dyDescent="0.25">
      <c r="A14" s="41">
        <v>5.5</v>
      </c>
      <c r="B14" s="41"/>
      <c r="C14" s="42">
        <v>344828866.29000002</v>
      </c>
      <c r="D14" s="5"/>
      <c r="E14" s="43">
        <v>0.98950000000000005</v>
      </c>
      <c r="F14" s="43"/>
      <c r="G14" s="43">
        <v>0.98394499999999996</v>
      </c>
      <c r="H14" s="43"/>
      <c r="I14" s="43">
        <v>0.98517999999999994</v>
      </c>
      <c r="J14" s="43"/>
      <c r="K14" s="44">
        <f t="shared" si="0"/>
        <v>3.0858025000000972E-5</v>
      </c>
      <c r="L14" s="44"/>
      <c r="M14" s="44">
        <f t="shared" si="1"/>
        <v>1.8662400000000877E-5</v>
      </c>
    </row>
    <row r="15" spans="1:29" x14ac:dyDescent="0.25">
      <c r="A15" s="41">
        <v>6.5</v>
      </c>
      <c r="B15" s="41"/>
      <c r="C15" s="42">
        <v>335681175.31</v>
      </c>
      <c r="D15" s="5"/>
      <c r="E15" s="43">
        <v>0.98819999999999997</v>
      </c>
      <c r="F15" s="43"/>
      <c r="G15" s="43">
        <v>0.98074700000000004</v>
      </c>
      <c r="H15" s="43"/>
      <c r="I15" s="43">
        <v>0.98224100000000003</v>
      </c>
      <c r="J15" s="43"/>
      <c r="K15" s="44">
        <f t="shared" si="0"/>
        <v>5.5547208999998984E-5</v>
      </c>
      <c r="L15" s="44"/>
      <c r="M15" s="44">
        <f t="shared" si="1"/>
        <v>3.5509680999999246E-5</v>
      </c>
    </row>
    <row r="16" spans="1:29" x14ac:dyDescent="0.25">
      <c r="A16" s="41">
        <v>7.5</v>
      </c>
      <c r="B16" s="41"/>
      <c r="C16" s="42">
        <v>317175655.23000002</v>
      </c>
      <c r="D16" s="5"/>
      <c r="E16" s="43">
        <v>0.98290000000000011</v>
      </c>
      <c r="F16" s="43"/>
      <c r="G16" s="43">
        <v>0.97744799999999998</v>
      </c>
      <c r="H16" s="43"/>
      <c r="I16" s="43">
        <v>0.97922500000000001</v>
      </c>
      <c r="J16" s="43"/>
      <c r="K16" s="44">
        <f t="shared" si="0"/>
        <v>2.9724304000001345E-5</v>
      </c>
      <c r="L16" s="44"/>
      <c r="M16" s="44">
        <f t="shared" si="1"/>
        <v>1.3505625000000698E-5</v>
      </c>
    </row>
    <row r="17" spans="1:13" x14ac:dyDescent="0.25">
      <c r="A17" s="41">
        <v>8.5</v>
      </c>
      <c r="B17" s="41"/>
      <c r="C17" s="42">
        <v>280675079.95999998</v>
      </c>
      <c r="D17" s="5"/>
      <c r="E17" s="43">
        <v>0.98159999999999992</v>
      </c>
      <c r="F17" s="43"/>
      <c r="G17" s="43">
        <v>0.97406400000000004</v>
      </c>
      <c r="H17" s="43"/>
      <c r="I17" s="43">
        <v>0.97613099999999997</v>
      </c>
      <c r="J17" s="43"/>
      <c r="K17" s="44">
        <f t="shared" si="0"/>
        <v>5.6791295999998132E-5</v>
      </c>
      <c r="L17" s="44"/>
      <c r="M17" s="44">
        <f t="shared" si="1"/>
        <v>2.990996099999941E-5</v>
      </c>
    </row>
    <row r="18" spans="1:13" x14ac:dyDescent="0.25">
      <c r="A18" s="41">
        <v>9.5</v>
      </c>
      <c r="B18" s="41"/>
      <c r="C18" s="42">
        <v>264374660.59</v>
      </c>
      <c r="D18" s="5"/>
      <c r="E18" s="43">
        <v>0.97650000000000003</v>
      </c>
      <c r="F18" s="43"/>
      <c r="G18" s="43">
        <v>0.97057899999999997</v>
      </c>
      <c r="H18" s="43"/>
      <c r="I18" s="43">
        <v>0.97295200000000004</v>
      </c>
      <c r="J18" s="43"/>
      <c r="K18" s="44">
        <f t="shared" si="0"/>
        <v>3.5058241000000774E-5</v>
      </c>
      <c r="L18" s="44"/>
      <c r="M18" s="44">
        <f t="shared" si="1"/>
        <v>1.2588303999999968E-5</v>
      </c>
    </row>
    <row r="19" spans="1:13" x14ac:dyDescent="0.25">
      <c r="A19" s="41">
        <v>10.5</v>
      </c>
      <c r="B19" s="41"/>
      <c r="C19" s="42">
        <v>250957326.25</v>
      </c>
      <c r="D19" s="5"/>
      <c r="E19" s="43">
        <v>0.97299999999999998</v>
      </c>
      <c r="F19" s="43"/>
      <c r="G19" s="43">
        <v>0.967001</v>
      </c>
      <c r="H19" s="43"/>
      <c r="I19" s="43">
        <v>0.96969799999999995</v>
      </c>
      <c r="J19" s="43"/>
      <c r="K19" s="44">
        <f t="shared" si="0"/>
        <v>3.598800099999972E-5</v>
      </c>
      <c r="L19" s="44"/>
      <c r="M19" s="44">
        <f t="shared" si="1"/>
        <v>1.090320400000018E-5</v>
      </c>
    </row>
    <row r="20" spans="1:13" x14ac:dyDescent="0.25">
      <c r="A20" s="41">
        <v>11.5</v>
      </c>
      <c r="B20" s="41"/>
      <c r="C20" s="42">
        <v>222269978.80000001</v>
      </c>
      <c r="D20" s="5"/>
      <c r="E20" s="43">
        <v>0.96970000000000001</v>
      </c>
      <c r="F20" s="43"/>
      <c r="G20" s="43">
        <v>0.96332099999999998</v>
      </c>
      <c r="H20" s="43"/>
      <c r="I20" s="43">
        <v>0.96634900000000001</v>
      </c>
      <c r="J20" s="43"/>
      <c r="K20" s="44">
        <f t="shared" si="0"/>
        <v>4.0691641000000299E-5</v>
      </c>
      <c r="L20" s="44"/>
      <c r="M20" s="44">
        <f t="shared" si="1"/>
        <v>1.1229200999999953E-5</v>
      </c>
    </row>
    <row r="21" spans="1:13" x14ac:dyDescent="0.25">
      <c r="A21" s="41">
        <v>12.5</v>
      </c>
      <c r="B21" s="41"/>
      <c r="C21" s="42">
        <v>194423486.25999999</v>
      </c>
      <c r="D21" s="5"/>
      <c r="E21" s="43">
        <v>0.96290000000000009</v>
      </c>
      <c r="F21" s="43"/>
      <c r="G21" s="43">
        <v>0.95954300000000003</v>
      </c>
      <c r="H21" s="43"/>
      <c r="I21" s="43">
        <v>0.96292299999999997</v>
      </c>
      <c r="J21" s="43"/>
      <c r="K21" s="44">
        <f t="shared" si="0"/>
        <v>1.1269449000000366E-5</v>
      </c>
      <c r="L21" s="44"/>
      <c r="M21" s="44">
        <f t="shared" si="1"/>
        <v>5.2899999999467434E-10</v>
      </c>
    </row>
    <row r="22" spans="1:13" x14ac:dyDescent="0.25">
      <c r="A22" s="41">
        <v>13.5</v>
      </c>
      <c r="B22" s="41"/>
      <c r="C22" s="42">
        <v>188875290.28</v>
      </c>
      <c r="D22" s="5"/>
      <c r="E22" s="43">
        <v>0.96050000000000002</v>
      </c>
      <c r="F22" s="43"/>
      <c r="G22" s="43">
        <v>0.95566200000000001</v>
      </c>
      <c r="H22" s="43"/>
      <c r="I22" s="43">
        <v>0.95940599999999998</v>
      </c>
      <c r="J22" s="43"/>
      <c r="K22" s="44">
        <f t="shared" si="0"/>
        <v>2.3406244000000088E-5</v>
      </c>
      <c r="L22" s="44"/>
      <c r="M22" s="44">
        <f t="shared" si="1"/>
        <v>1.1968360000000862E-6</v>
      </c>
    </row>
    <row r="23" spans="1:13" x14ac:dyDescent="0.25">
      <c r="A23" s="41">
        <v>14.5</v>
      </c>
      <c r="B23" s="41"/>
      <c r="C23" s="42">
        <v>184094924.84</v>
      </c>
      <c r="D23" s="5"/>
      <c r="E23" s="43">
        <v>0.95739999999999992</v>
      </c>
      <c r="F23" s="43"/>
      <c r="G23" s="43">
        <v>0.95167500000000005</v>
      </c>
      <c r="H23" s="43"/>
      <c r="I23" s="43">
        <v>0.95580200000000004</v>
      </c>
      <c r="J23" s="43"/>
      <c r="K23" s="44">
        <f t="shared" si="0"/>
        <v>3.2775624999998503E-5</v>
      </c>
      <c r="L23" s="44"/>
      <c r="M23" s="44">
        <f t="shared" si="1"/>
        <v>2.5536039999996079E-6</v>
      </c>
    </row>
    <row r="24" spans="1:13" x14ac:dyDescent="0.25">
      <c r="A24" s="41">
        <v>15.5</v>
      </c>
      <c r="B24" s="41"/>
      <c r="C24" s="42">
        <v>177566600.31999999</v>
      </c>
      <c r="D24" s="5"/>
      <c r="E24" s="43">
        <v>0.95469999999999999</v>
      </c>
      <c r="F24" s="43"/>
      <c r="G24" s="43">
        <v>0.94758500000000001</v>
      </c>
      <c r="H24" s="43"/>
      <c r="I24" s="43">
        <v>0.95210899999999998</v>
      </c>
      <c r="J24" s="43"/>
      <c r="K24" s="44">
        <f t="shared" si="0"/>
        <v>5.0623224999999751E-5</v>
      </c>
      <c r="L24" s="44"/>
      <c r="M24" s="44">
        <f t="shared" si="1"/>
        <v>6.7132810000000519E-6</v>
      </c>
    </row>
    <row r="25" spans="1:13" x14ac:dyDescent="0.25">
      <c r="A25" s="41">
        <v>16.5</v>
      </c>
      <c r="B25" s="41"/>
      <c r="C25" s="42">
        <v>172693446.19</v>
      </c>
      <c r="D25" s="5"/>
      <c r="E25" s="43">
        <v>0.9476</v>
      </c>
      <c r="F25" s="43"/>
      <c r="G25" s="43">
        <v>0.94338100000000003</v>
      </c>
      <c r="H25" s="43"/>
      <c r="I25" s="43">
        <v>0.94832099999999997</v>
      </c>
      <c r="J25" s="43"/>
      <c r="K25" s="44">
        <f t="shared" si="0"/>
        <v>1.7799960999999769E-5</v>
      </c>
      <c r="L25" s="44"/>
      <c r="M25" s="44">
        <f t="shared" si="1"/>
        <v>5.1984099999995919E-7</v>
      </c>
    </row>
    <row r="26" spans="1:13" x14ac:dyDescent="0.25">
      <c r="A26" s="41">
        <v>17.5</v>
      </c>
      <c r="B26" s="41"/>
      <c r="C26" s="42">
        <v>167889335.09999999</v>
      </c>
      <c r="D26" s="5"/>
      <c r="E26" s="43">
        <v>0.94090000000000007</v>
      </c>
      <c r="F26" s="43"/>
      <c r="G26" s="43">
        <v>0.93907399999999996</v>
      </c>
      <c r="H26" s="43"/>
      <c r="I26" s="43">
        <v>0.94444700000000004</v>
      </c>
      <c r="J26" s="43"/>
      <c r="K26" s="44">
        <f t="shared" si="0"/>
        <v>3.3342760000003847E-6</v>
      </c>
      <c r="L26" s="44"/>
      <c r="M26" s="44">
        <f t="shared" si="1"/>
        <v>1.2581208999999765E-5</v>
      </c>
    </row>
    <row r="27" spans="1:13" x14ac:dyDescent="0.25">
      <c r="A27" s="41">
        <v>18.5</v>
      </c>
      <c r="B27" s="41"/>
      <c r="C27" s="42">
        <v>160439386.77000001</v>
      </c>
      <c r="D27" s="5"/>
      <c r="E27" s="43">
        <v>0.93659999999999999</v>
      </c>
      <c r="F27" s="43"/>
      <c r="G27" s="43">
        <v>0.93464499999999995</v>
      </c>
      <c r="H27" s="43"/>
      <c r="I27" s="43">
        <v>0.94046799999999997</v>
      </c>
      <c r="J27" s="43"/>
      <c r="K27" s="44">
        <f t="shared" si="0"/>
        <v>3.8220250000001568E-6</v>
      </c>
      <c r="L27" s="44"/>
      <c r="M27" s="44">
        <f t="shared" si="1"/>
        <v>1.4961423999999866E-5</v>
      </c>
    </row>
    <row r="28" spans="1:13" x14ac:dyDescent="0.25">
      <c r="A28" s="41">
        <v>19.5</v>
      </c>
      <c r="B28" s="41"/>
      <c r="C28" s="42">
        <v>152719525.69999999</v>
      </c>
      <c r="D28" s="5"/>
      <c r="E28" s="43">
        <v>0.9335</v>
      </c>
      <c r="F28" s="43"/>
      <c r="G28" s="43">
        <v>0.93011200000000005</v>
      </c>
      <c r="H28" s="43"/>
      <c r="I28" s="43">
        <v>0.93640000000000001</v>
      </c>
      <c r="J28" s="43"/>
      <c r="K28" s="44">
        <f t="shared" si="0"/>
        <v>1.1478543999999638E-5</v>
      </c>
      <c r="L28" s="44"/>
      <c r="M28" s="44">
        <f t="shared" si="1"/>
        <v>8.4100000000000787E-6</v>
      </c>
    </row>
    <row r="29" spans="1:13" x14ac:dyDescent="0.25">
      <c r="A29" s="41">
        <v>20.5</v>
      </c>
      <c r="B29" s="41"/>
      <c r="C29" s="42">
        <v>134159854.23</v>
      </c>
      <c r="D29" s="5"/>
      <c r="E29" s="43">
        <v>0.93150000000000011</v>
      </c>
      <c r="F29" s="43"/>
      <c r="G29" s="43">
        <v>0.92544899999999997</v>
      </c>
      <c r="H29" s="43"/>
      <c r="I29" s="43">
        <v>0.93222899999999997</v>
      </c>
      <c r="J29" s="43"/>
      <c r="K29" s="44">
        <f t="shared" si="0"/>
        <v>3.661460100000169E-5</v>
      </c>
      <c r="L29" s="44"/>
      <c r="M29" s="44">
        <f t="shared" si="1"/>
        <v>5.3144099999980844E-7</v>
      </c>
    </row>
    <row r="30" spans="1:13" x14ac:dyDescent="0.25">
      <c r="A30" s="41">
        <v>21.5</v>
      </c>
      <c r="B30" s="41"/>
      <c r="C30" s="42">
        <v>116013669.11</v>
      </c>
      <c r="D30" s="5"/>
      <c r="E30" s="43">
        <v>0.92519999999999991</v>
      </c>
      <c r="F30" s="43"/>
      <c r="G30" s="43">
        <v>0.92067600000000005</v>
      </c>
      <c r="H30" s="43"/>
      <c r="I30" s="43">
        <v>0.92796000000000001</v>
      </c>
      <c r="J30" s="43"/>
      <c r="K30" s="44">
        <f t="shared" si="0"/>
        <v>2.0466575999998746E-5</v>
      </c>
      <c r="L30" s="44"/>
      <c r="M30" s="44">
        <f t="shared" si="1"/>
        <v>7.6176000000005283E-6</v>
      </c>
    </row>
    <row r="31" spans="1:13" x14ac:dyDescent="0.25">
      <c r="A31" s="41">
        <v>22.5</v>
      </c>
      <c r="B31" s="41"/>
      <c r="C31" s="42">
        <v>86785614.829999998</v>
      </c>
      <c r="D31" s="5"/>
      <c r="E31" s="43">
        <v>0.91680000000000006</v>
      </c>
      <c r="F31" s="43"/>
      <c r="G31" s="43">
        <v>0.91576999999999997</v>
      </c>
      <c r="H31" s="43"/>
      <c r="I31" s="43">
        <v>0.92359000000000002</v>
      </c>
      <c r="J31" s="43"/>
      <c r="K31" s="44">
        <f t="shared" si="0"/>
        <v>1.060900000000178E-6</v>
      </c>
      <c r="L31" s="44"/>
      <c r="M31" s="44">
        <f t="shared" si="1"/>
        <v>4.6104099999999496E-5</v>
      </c>
    </row>
    <row r="32" spans="1:13" x14ac:dyDescent="0.25">
      <c r="A32" s="41">
        <v>23.5</v>
      </c>
      <c r="B32" s="41"/>
      <c r="C32" s="42">
        <v>73337569.590000004</v>
      </c>
      <c r="D32" s="5"/>
      <c r="E32" s="43">
        <v>0.91159999999999997</v>
      </c>
      <c r="F32" s="43"/>
      <c r="G32" s="43">
        <v>0.91074200000000005</v>
      </c>
      <c r="H32" s="43"/>
      <c r="I32" s="43">
        <v>0.91910999999999998</v>
      </c>
      <c r="J32" s="43"/>
      <c r="K32" s="44">
        <f t="shared" si="0"/>
        <v>7.3616399999985304E-7</v>
      </c>
      <c r="L32" s="44"/>
      <c r="M32" s="44">
        <f t="shared" si="1"/>
        <v>5.6400100000000253E-5</v>
      </c>
    </row>
    <row r="33" spans="1:13" x14ac:dyDescent="0.25">
      <c r="A33" s="41">
        <v>24.5</v>
      </c>
      <c r="B33" s="41"/>
      <c r="C33" s="42">
        <v>67985926.840000004</v>
      </c>
      <c r="D33" s="5"/>
      <c r="E33" s="43">
        <v>0.90870000000000006</v>
      </c>
      <c r="F33" s="43"/>
      <c r="G33" s="43">
        <v>0.90557699999999997</v>
      </c>
      <c r="H33" s="43"/>
      <c r="I33" s="43">
        <v>0.91453099999999998</v>
      </c>
      <c r="J33" s="43"/>
      <c r="K33" s="44">
        <f t="shared" si="0"/>
        <v>9.7531290000006124E-6</v>
      </c>
      <c r="L33" s="44"/>
      <c r="M33" s="44">
        <f t="shared" si="1"/>
        <v>3.4000560999999059E-5</v>
      </c>
    </row>
    <row r="34" spans="1:13" x14ac:dyDescent="0.25">
      <c r="A34" s="41">
        <v>25.5</v>
      </c>
      <c r="B34" s="41"/>
      <c r="C34" s="42">
        <v>64426510.719999999</v>
      </c>
      <c r="D34" s="5"/>
      <c r="E34" s="43">
        <v>0.90650000000000008</v>
      </c>
      <c r="F34" s="43"/>
      <c r="G34" s="43">
        <v>0.90027900000000005</v>
      </c>
      <c r="H34" s="43"/>
      <c r="I34" s="43">
        <v>0.90982700000000005</v>
      </c>
      <c r="J34" s="43"/>
      <c r="K34" s="44">
        <f t="shared" si="0"/>
        <v>3.8700841000000399E-5</v>
      </c>
      <c r="L34" s="44"/>
      <c r="M34" s="44">
        <f t="shared" si="1"/>
        <v>1.1068928999999793E-5</v>
      </c>
    </row>
    <row r="35" spans="1:13" x14ac:dyDescent="0.25">
      <c r="A35" s="41">
        <v>26.5</v>
      </c>
      <c r="B35" s="41"/>
      <c r="C35" s="42">
        <v>56501901.240000002</v>
      </c>
      <c r="D35" s="5"/>
      <c r="E35" s="43">
        <v>0.90290000000000004</v>
      </c>
      <c r="F35" s="43"/>
      <c r="G35" s="43">
        <v>0.89483800000000002</v>
      </c>
      <c r="H35" s="43"/>
      <c r="I35" s="43">
        <v>0.90501900000000002</v>
      </c>
      <c r="J35" s="43"/>
      <c r="K35" s="44">
        <f t="shared" si="0"/>
        <v>6.4995844000000216E-5</v>
      </c>
      <c r="L35" s="44"/>
      <c r="M35" s="44">
        <f t="shared" si="1"/>
        <v>4.4901609999999236E-6</v>
      </c>
    </row>
    <row r="36" spans="1:13" x14ac:dyDescent="0.25">
      <c r="A36" s="41">
        <v>27.5</v>
      </c>
      <c r="B36" s="41"/>
      <c r="C36" s="42">
        <v>52476844.859999999</v>
      </c>
      <c r="D36" s="5"/>
      <c r="E36" s="43">
        <v>0.8970999999999999</v>
      </c>
      <c r="F36" s="43"/>
      <c r="G36" s="43">
        <v>0.88924999999999998</v>
      </c>
      <c r="H36" s="43"/>
      <c r="I36" s="43">
        <v>0.90008600000000005</v>
      </c>
      <c r="J36" s="43"/>
      <c r="K36" s="44">
        <f t="shared" si="0"/>
        <v>6.1622499999998626E-5</v>
      </c>
      <c r="L36" s="44"/>
      <c r="M36" s="44">
        <f t="shared" si="1"/>
        <v>8.9161960000009268E-6</v>
      </c>
    </row>
    <row r="37" spans="1:13" x14ac:dyDescent="0.25">
      <c r="A37" s="41">
        <v>28.5</v>
      </c>
      <c r="B37" s="41"/>
      <c r="C37" s="42">
        <v>48838581.829999998</v>
      </c>
      <c r="D37" s="5"/>
      <c r="E37" s="43">
        <v>0.89469999999999994</v>
      </c>
      <c r="F37" s="43"/>
      <c r="G37" s="43">
        <v>0.88351500000000005</v>
      </c>
      <c r="H37" s="43"/>
      <c r="I37" s="43">
        <v>0.895034</v>
      </c>
      <c r="J37" s="43"/>
      <c r="K37" s="44">
        <f t="shared" si="0"/>
        <v>1.2510422499999752E-4</v>
      </c>
      <c r="L37" s="44"/>
      <c r="M37" s="44">
        <f t="shared" si="1"/>
        <v>1.1155600000003773E-7</v>
      </c>
    </row>
    <row r="38" spans="1:13" x14ac:dyDescent="0.25">
      <c r="A38" s="41">
        <v>29.5</v>
      </c>
      <c r="B38" s="41"/>
      <c r="C38" s="42">
        <v>45558921.009999998</v>
      </c>
      <c r="D38" s="5"/>
      <c r="E38" s="43">
        <v>0.89269999999999994</v>
      </c>
      <c r="F38" s="43"/>
      <c r="G38" s="43">
        <v>0.87761800000000001</v>
      </c>
      <c r="H38" s="43"/>
      <c r="I38" s="43">
        <v>0.88985800000000004</v>
      </c>
      <c r="J38" s="43"/>
      <c r="K38" s="44">
        <f t="shared" si="0"/>
        <v>2.2746672399999785E-4</v>
      </c>
      <c r="L38" s="44"/>
      <c r="M38" s="44">
        <f t="shared" si="1"/>
        <v>8.0769639999994331E-6</v>
      </c>
    </row>
    <row r="39" spans="1:13" x14ac:dyDescent="0.25">
      <c r="A39" s="41">
        <v>30.5</v>
      </c>
      <c r="B39" s="41"/>
      <c r="C39" s="42">
        <v>31547786.780000001</v>
      </c>
      <c r="D39" s="5"/>
      <c r="E39" s="43">
        <v>0.88700000000000001</v>
      </c>
      <c r="F39" s="43"/>
      <c r="G39" s="43">
        <v>0.87156999999999996</v>
      </c>
      <c r="H39" s="43"/>
      <c r="I39" s="43">
        <v>0.88454699999999997</v>
      </c>
      <c r="J39" s="43"/>
      <c r="K39" s="44">
        <f t="shared" si="0"/>
        <v>2.380849000000017E-4</v>
      </c>
      <c r="L39" s="44"/>
      <c r="M39" s="44">
        <f t="shared" si="1"/>
        <v>6.0172090000001891E-6</v>
      </c>
    </row>
    <row r="40" spans="1:13" x14ac:dyDescent="0.25">
      <c r="A40" s="41">
        <v>31.5</v>
      </c>
      <c r="B40" s="41"/>
      <c r="C40" s="42">
        <v>27396911.649999999</v>
      </c>
      <c r="D40" s="5"/>
      <c r="E40" s="43">
        <v>0.873</v>
      </c>
      <c r="F40" s="43"/>
      <c r="G40" s="43">
        <v>0.86534500000000003</v>
      </c>
      <c r="H40" s="43"/>
      <c r="I40" s="43">
        <v>0.87911399999999995</v>
      </c>
      <c r="J40" s="43"/>
      <c r="K40" s="44">
        <f t="shared" si="0"/>
        <v>5.8599024999999499E-5</v>
      </c>
      <c r="L40" s="44"/>
      <c r="M40" s="44">
        <f t="shared" si="1"/>
        <v>3.738099599999942E-5</v>
      </c>
    </row>
    <row r="41" spans="1:13" x14ac:dyDescent="0.25">
      <c r="A41" s="41">
        <v>32.5</v>
      </c>
      <c r="B41" s="41"/>
      <c r="C41" s="42">
        <v>24038587.780000001</v>
      </c>
      <c r="D41" s="5"/>
      <c r="E41" s="43">
        <v>0.87029999999999996</v>
      </c>
      <c r="F41" s="43"/>
      <c r="G41" s="43">
        <v>0.85896399999999995</v>
      </c>
      <c r="H41" s="43"/>
      <c r="I41" s="43">
        <v>0.87352799999999997</v>
      </c>
      <c r="J41" s="43"/>
      <c r="K41" s="44">
        <f t="shared" si="0"/>
        <v>1.2850489600000028E-4</v>
      </c>
      <c r="L41" s="44"/>
      <c r="M41" s="44">
        <f t="shared" si="1"/>
        <v>1.0419984000000056E-5</v>
      </c>
    </row>
    <row r="42" spans="1:13" x14ac:dyDescent="0.25">
      <c r="A42" s="41">
        <v>33.5</v>
      </c>
      <c r="B42" s="41"/>
      <c r="C42" s="42">
        <v>18523815.239999998</v>
      </c>
      <c r="D42" s="5"/>
      <c r="E42" s="43">
        <v>0.86919999999999997</v>
      </c>
      <c r="F42" s="43"/>
      <c r="G42" s="43">
        <v>0.85238899999999995</v>
      </c>
      <c r="H42" s="43"/>
      <c r="I42" s="43">
        <v>0.86781200000000003</v>
      </c>
      <c r="J42" s="43"/>
      <c r="K42" s="44">
        <f t="shared" si="0"/>
        <v>2.8260972100000066E-4</v>
      </c>
      <c r="L42" s="44"/>
      <c r="M42" s="44">
        <f t="shared" si="1"/>
        <v>1.9265439999998467E-6</v>
      </c>
    </row>
    <row r="43" spans="1:13" x14ac:dyDescent="0.25">
      <c r="A43" s="41">
        <v>34.5</v>
      </c>
      <c r="B43" s="41"/>
      <c r="C43" s="42">
        <v>15671978.369999999</v>
      </c>
      <c r="D43" s="5"/>
      <c r="E43" s="66">
        <v>0.86640000000000006</v>
      </c>
      <c r="F43" s="66"/>
      <c r="G43" s="66">
        <v>0.84565000000000001</v>
      </c>
      <c r="H43" s="66"/>
      <c r="I43" s="66">
        <v>0.86194499999999996</v>
      </c>
      <c r="J43" s="66"/>
      <c r="K43" s="44">
        <f t="shared" si="0"/>
        <v>4.3056250000000191E-4</v>
      </c>
      <c r="L43" s="44"/>
      <c r="M43" s="44">
        <f t="shared" si="1"/>
        <v>1.9847025000000871E-5</v>
      </c>
    </row>
    <row r="44" spans="1:13" ht="15.75" thickBot="1" x14ac:dyDescent="0.3">
      <c r="A44" s="45">
        <v>35.5</v>
      </c>
      <c r="B44" s="45"/>
      <c r="C44" s="46">
        <v>7758559.6299999999</v>
      </c>
      <c r="D44" s="47"/>
      <c r="E44" s="48">
        <v>0.85939999999999994</v>
      </c>
      <c r="F44" s="48"/>
      <c r="G44" s="48">
        <v>0.83871099999999998</v>
      </c>
      <c r="H44" s="48"/>
      <c r="I44" s="48">
        <v>0.85592999999999997</v>
      </c>
      <c r="J44" s="48"/>
      <c r="K44" s="49">
        <f t="shared" si="0"/>
        <v>4.2803472099999825E-4</v>
      </c>
      <c r="L44" s="49"/>
      <c r="M44" s="49">
        <f t="shared" si="1"/>
        <v>1.2040899999999814E-5</v>
      </c>
    </row>
    <row r="45" spans="1:13" x14ac:dyDescent="0.25">
      <c r="A45" s="41">
        <v>36.5</v>
      </c>
      <c r="B45" s="41"/>
      <c r="C45" s="42">
        <v>5525313.4000000004</v>
      </c>
      <c r="D45" s="5"/>
      <c r="E45" s="43">
        <v>0.85939999999999994</v>
      </c>
      <c r="F45" s="43"/>
      <c r="G45" s="43">
        <v>0.83159300000000003</v>
      </c>
      <c r="H45" s="43"/>
      <c r="I45" s="43">
        <v>0.84976600000000002</v>
      </c>
      <c r="J45" s="43"/>
      <c r="K45" s="44">
        <f t="shared" si="0"/>
        <v>7.7322924899999527E-4</v>
      </c>
      <c r="L45" s="44"/>
      <c r="M45" s="44">
        <f t="shared" si="1"/>
        <v>9.2813955999998464E-5</v>
      </c>
    </row>
    <row r="46" spans="1:13" x14ac:dyDescent="0.25">
      <c r="A46" s="41">
        <v>37.5</v>
      </c>
      <c r="B46" s="41"/>
      <c r="C46" s="42">
        <v>2585506.2999999998</v>
      </c>
      <c r="D46" s="5"/>
      <c r="E46" s="43">
        <v>0.85939999999999994</v>
      </c>
      <c r="F46" s="43"/>
      <c r="G46" s="43">
        <v>0.824272</v>
      </c>
      <c r="H46" s="43"/>
      <c r="I46" s="43">
        <v>0.84343500000000005</v>
      </c>
      <c r="J46" s="43"/>
      <c r="K46" s="44">
        <f t="shared" si="0"/>
        <v>1.2339763839999956E-3</v>
      </c>
      <c r="L46" s="44"/>
      <c r="M46" s="44">
        <f t="shared" si="1"/>
        <v>2.548812249999967E-4</v>
      </c>
    </row>
    <row r="47" spans="1:13" x14ac:dyDescent="0.25">
      <c r="A47" s="41">
        <v>38.5</v>
      </c>
      <c r="B47" s="41"/>
      <c r="C47" s="42"/>
      <c r="D47" s="41"/>
      <c r="E47" s="43"/>
      <c r="F47" s="43"/>
      <c r="G47" s="43">
        <v>0.81675399999999998</v>
      </c>
      <c r="H47" s="43"/>
      <c r="I47" s="43">
        <v>0.83695799999999998</v>
      </c>
      <c r="J47" s="43"/>
      <c r="K47" s="50"/>
      <c r="L47" s="44"/>
      <c r="M47" s="50"/>
    </row>
    <row r="48" spans="1:13" x14ac:dyDescent="0.25">
      <c r="A48" s="41"/>
      <c r="B48" s="41"/>
      <c r="C48" s="42"/>
      <c r="D48" s="41"/>
      <c r="E48" s="43"/>
      <c r="F48" s="43"/>
      <c r="G48" s="43"/>
      <c r="H48" s="43"/>
      <c r="I48" s="43"/>
      <c r="J48" s="43"/>
      <c r="K48" s="44"/>
      <c r="L48" s="44"/>
      <c r="M48" s="44"/>
    </row>
    <row r="49" spans="1:15" x14ac:dyDescent="0.25">
      <c r="A49" s="41"/>
      <c r="B49" s="41"/>
      <c r="C49" s="41"/>
      <c r="D49" s="41"/>
      <c r="G49" s="38"/>
      <c r="H49" s="38"/>
      <c r="I49" s="38"/>
      <c r="J49" s="38"/>
      <c r="K49" s="51"/>
      <c r="L49" s="51"/>
      <c r="M49" s="51"/>
    </row>
    <row r="50" spans="1:15" x14ac:dyDescent="0.25">
      <c r="A50" s="52" t="s">
        <v>51</v>
      </c>
      <c r="B50" s="52"/>
      <c r="C50" s="41"/>
      <c r="D50" s="41"/>
      <c r="G50" s="38"/>
      <c r="H50" s="38"/>
      <c r="I50" s="38" t="s">
        <v>26</v>
      </c>
      <c r="J50" s="38"/>
      <c r="K50" s="44">
        <f>SUM(K8:K47)</f>
        <v>4.6603186389999867E-3</v>
      </c>
      <c r="L50" s="44"/>
      <c r="M50" s="53">
        <f>SUM(M8:M47)</f>
        <v>8.3396159099999475E-4</v>
      </c>
    </row>
    <row r="51" spans="1:15" x14ac:dyDescent="0.25">
      <c r="A51" s="52"/>
      <c r="B51" s="52"/>
      <c r="C51" s="41"/>
      <c r="D51" s="41"/>
      <c r="G51" s="38"/>
      <c r="H51" s="38"/>
      <c r="I51" s="38"/>
      <c r="J51" s="38"/>
      <c r="K51" s="44"/>
      <c r="L51" s="44"/>
      <c r="M51" s="44"/>
    </row>
    <row r="52" spans="1:15" x14ac:dyDescent="0.25">
      <c r="A52" s="52" t="s">
        <v>52</v>
      </c>
      <c r="B52" s="52"/>
      <c r="C52" s="41"/>
      <c r="D52" s="41"/>
      <c r="G52" s="38"/>
      <c r="H52" s="38"/>
      <c r="I52" s="38" t="s">
        <v>32</v>
      </c>
      <c r="J52" s="38"/>
      <c r="K52" s="44">
        <f>SUM(K8:K44)</f>
        <v>2.653113005999996E-3</v>
      </c>
      <c r="L52" s="44"/>
      <c r="M52" s="53">
        <f t="shared" ref="M52" si="2">SUM(M8:M44)</f>
        <v>4.8626640999999962E-4</v>
      </c>
    </row>
    <row r="53" spans="1:15" x14ac:dyDescent="0.25">
      <c r="A53" s="54"/>
      <c r="B53" s="54"/>
      <c r="C53" s="54"/>
      <c r="D53" s="54"/>
      <c r="E53" s="8"/>
      <c r="F53" s="8"/>
      <c r="G53" s="55"/>
      <c r="H53" s="55"/>
      <c r="I53" s="55"/>
      <c r="J53" s="55"/>
      <c r="K53" s="56"/>
      <c r="L53" s="56"/>
      <c r="M53" s="56"/>
    </row>
    <row r="54" spans="1:15" x14ac:dyDescent="0.25">
      <c r="A54" s="41"/>
      <c r="B54" s="41"/>
      <c r="C54" s="41"/>
      <c r="D54" s="41"/>
      <c r="G54" s="38"/>
      <c r="H54" s="38"/>
      <c r="I54" s="38"/>
      <c r="J54" s="38"/>
      <c r="K54" s="51"/>
      <c r="L54" s="51"/>
      <c r="M54" s="51"/>
    </row>
    <row r="55" spans="1:15" x14ac:dyDescent="0.25">
      <c r="A55" s="41"/>
      <c r="B55" s="41"/>
      <c r="C55" s="41"/>
      <c r="D55" s="41"/>
      <c r="G55" s="38"/>
      <c r="H55" s="38"/>
      <c r="I55" s="38"/>
      <c r="J55" s="38"/>
      <c r="K55" s="51"/>
      <c r="L55" s="51"/>
      <c r="M55" s="51"/>
    </row>
    <row r="56" spans="1:15" x14ac:dyDescent="0.25">
      <c r="A56" s="101" t="s">
        <v>53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27"/>
      <c r="O56" s="27"/>
    </row>
    <row r="57" spans="1:15" x14ac:dyDescent="0.25">
      <c r="A57" s="102" t="s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60"/>
      <c r="O57" s="60"/>
    </row>
    <row r="58" spans="1:15" x14ac:dyDescent="0.25">
      <c r="A58" s="101" t="s">
        <v>55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27"/>
      <c r="O58" s="27"/>
    </row>
    <row r="59" spans="1:15" x14ac:dyDescent="0.25">
      <c r="A59" s="101" t="s">
        <v>56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27"/>
      <c r="O59" s="27"/>
    </row>
    <row r="60" spans="1:15" x14ac:dyDescent="0.25">
      <c r="A60" s="101" t="s">
        <v>57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27"/>
      <c r="O60" s="27"/>
    </row>
    <row r="61" spans="1:15" x14ac:dyDescent="0.25">
      <c r="A61" s="101" t="s">
        <v>58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27"/>
      <c r="O61" s="27"/>
    </row>
    <row r="62" spans="1:15" x14ac:dyDescent="0.25">
      <c r="A62" s="101" t="s">
        <v>59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27"/>
      <c r="O62" s="27"/>
    </row>
    <row r="63" spans="1:15" x14ac:dyDescent="0.25">
      <c r="A63" s="101" t="s">
        <v>60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27"/>
      <c r="O63" s="27"/>
    </row>
    <row r="64" spans="1:15" x14ac:dyDescent="0.25">
      <c r="A64" s="101" t="s">
        <v>61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x14ac:dyDescent="0.25">
      <c r="A65" s="101" t="s">
        <v>62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25">
      <c r="A66" s="41"/>
      <c r="B66" s="41"/>
      <c r="C66" s="41"/>
      <c r="D66" s="41"/>
      <c r="G66" s="38"/>
      <c r="H66" s="38"/>
      <c r="I66" s="38"/>
      <c r="J66" s="38"/>
      <c r="K66" s="51"/>
      <c r="L66" s="51"/>
      <c r="M66" s="51"/>
    </row>
    <row r="67" spans="1:13" x14ac:dyDescent="0.25">
      <c r="A67" s="41"/>
      <c r="B67" s="41"/>
      <c r="C67" s="41"/>
      <c r="D67" s="41"/>
      <c r="G67" s="38"/>
      <c r="H67" s="38"/>
      <c r="I67" s="38"/>
      <c r="J67" s="38"/>
      <c r="K67" s="51"/>
      <c r="L67" s="51"/>
      <c r="M67" s="51"/>
    </row>
    <row r="68" spans="1:13" x14ac:dyDescent="0.25">
      <c r="A68" s="41"/>
      <c r="B68" s="41"/>
      <c r="C68" s="41"/>
      <c r="D68" s="41"/>
      <c r="G68" s="38"/>
      <c r="H68" s="38"/>
      <c r="I68" s="38"/>
      <c r="J68" s="38"/>
      <c r="K68" s="51"/>
      <c r="L68" s="51"/>
      <c r="M68" s="51"/>
    </row>
    <row r="69" spans="1:13" x14ac:dyDescent="0.25">
      <c r="A69" s="41"/>
      <c r="B69" s="41"/>
      <c r="C69" s="41"/>
      <c r="D69" s="41"/>
      <c r="G69" s="38"/>
      <c r="H69" s="38"/>
      <c r="I69" s="38"/>
      <c r="J69" s="38"/>
      <c r="K69" s="51"/>
      <c r="L69" s="51"/>
      <c r="M69" s="51"/>
    </row>
    <row r="70" spans="1:13" x14ac:dyDescent="0.25">
      <c r="A70" s="41"/>
      <c r="B70" s="41"/>
      <c r="C70" s="41"/>
      <c r="D70" s="41"/>
      <c r="G70" s="38"/>
      <c r="H70" s="38"/>
      <c r="I70" s="38"/>
      <c r="J70" s="38"/>
      <c r="K70" s="51"/>
      <c r="L70" s="51"/>
      <c r="M70" s="51"/>
    </row>
    <row r="71" spans="1:13" x14ac:dyDescent="0.25">
      <c r="A71" s="41"/>
      <c r="B71" s="41"/>
      <c r="C71" s="41"/>
      <c r="D71" s="41"/>
      <c r="G71" s="38"/>
      <c r="H71" s="38"/>
      <c r="I71" s="38"/>
      <c r="J71" s="38"/>
      <c r="K71" s="51"/>
      <c r="L71" s="51"/>
      <c r="M71" s="51"/>
    </row>
    <row r="72" spans="1:13" x14ac:dyDescent="0.25">
      <c r="A72" s="41"/>
      <c r="B72" s="41"/>
      <c r="C72" s="41"/>
      <c r="D72" s="41"/>
      <c r="G72" s="38"/>
      <c r="H72" s="38"/>
      <c r="I72" s="38"/>
      <c r="J72" s="38"/>
      <c r="K72" s="51"/>
      <c r="L72" s="51"/>
      <c r="M72" s="51"/>
    </row>
    <row r="73" spans="1:13" x14ac:dyDescent="0.25">
      <c r="A73" s="41"/>
      <c r="B73" s="41"/>
      <c r="C73" s="41"/>
      <c r="D73" s="41"/>
      <c r="I73" s="38"/>
      <c r="J73" s="38"/>
      <c r="K73" s="51"/>
      <c r="L73" s="51"/>
      <c r="M73" s="51"/>
    </row>
    <row r="74" spans="1:13" x14ac:dyDescent="0.25">
      <c r="A74" s="41"/>
      <c r="B74" s="41"/>
      <c r="C74" s="41"/>
      <c r="D74" s="41"/>
      <c r="I74" s="38"/>
      <c r="J74" s="38"/>
      <c r="K74" s="51"/>
      <c r="L74" s="51"/>
      <c r="M74" s="51"/>
    </row>
    <row r="75" spans="1:13" x14ac:dyDescent="0.25">
      <c r="A75" s="41"/>
      <c r="B75" s="41"/>
      <c r="C75" s="41"/>
      <c r="D75" s="41"/>
      <c r="I75" s="38"/>
      <c r="J75" s="38"/>
      <c r="K75" s="51"/>
      <c r="L75" s="51"/>
      <c r="M75" s="51"/>
    </row>
    <row r="76" spans="1:13" x14ac:dyDescent="0.25">
      <c r="A76" s="41"/>
      <c r="B76" s="41"/>
      <c r="C76" s="41"/>
      <c r="D76" s="41"/>
      <c r="I76" s="38"/>
      <c r="J76" s="38"/>
      <c r="K76" s="51"/>
      <c r="L76" s="51"/>
      <c r="M76" s="51"/>
    </row>
    <row r="77" spans="1:13" x14ac:dyDescent="0.25">
      <c r="A77" s="41"/>
      <c r="B77" s="41"/>
      <c r="C77" s="41"/>
      <c r="D77" s="41"/>
      <c r="I77" s="38"/>
      <c r="J77" s="38"/>
      <c r="K77" s="51"/>
      <c r="L77" s="51"/>
      <c r="M77" s="51"/>
    </row>
    <row r="78" spans="1:13" x14ac:dyDescent="0.25">
      <c r="A78" s="41"/>
      <c r="B78" s="41"/>
      <c r="C78" s="41"/>
      <c r="D78" s="41"/>
      <c r="I78" s="38"/>
      <c r="J78" s="38"/>
      <c r="K78" s="51"/>
      <c r="L78" s="51"/>
      <c r="M78" s="51"/>
    </row>
    <row r="79" spans="1:13" x14ac:dyDescent="0.25">
      <c r="A79" s="41"/>
      <c r="B79" s="41"/>
      <c r="C79" s="41"/>
      <c r="D79" s="41"/>
      <c r="I79" s="38"/>
      <c r="J79" s="38"/>
      <c r="K79" s="51"/>
      <c r="L79" s="51"/>
      <c r="M79" s="51"/>
    </row>
    <row r="80" spans="1:13" x14ac:dyDescent="0.25">
      <c r="A80" s="41"/>
      <c r="B80" s="41"/>
      <c r="C80" s="41"/>
      <c r="D80" s="41"/>
      <c r="I80" s="38"/>
      <c r="J80" s="38"/>
      <c r="K80" s="51"/>
      <c r="L80" s="51"/>
      <c r="M80" s="51"/>
    </row>
    <row r="81" spans="9:10" x14ac:dyDescent="0.25">
      <c r="I81" s="38"/>
      <c r="J81" s="38"/>
    </row>
    <row r="82" spans="9:10" x14ac:dyDescent="0.25">
      <c r="I82" s="38"/>
      <c r="J82" s="38"/>
    </row>
    <row r="83" spans="9:10" x14ac:dyDescent="0.25">
      <c r="I83" s="38"/>
      <c r="J83" s="38"/>
    </row>
    <row r="84" spans="9:10" x14ac:dyDescent="0.25">
      <c r="I84" s="38"/>
      <c r="J84" s="38"/>
    </row>
    <row r="85" spans="9:10" x14ac:dyDescent="0.25">
      <c r="I85" s="38"/>
      <c r="J85" s="38"/>
    </row>
    <row r="86" spans="9:10" x14ac:dyDescent="0.25">
      <c r="I86" s="38"/>
      <c r="J86" s="38"/>
    </row>
    <row r="87" spans="9:10" x14ac:dyDescent="0.25">
      <c r="I87" s="38"/>
      <c r="J87" s="38"/>
    </row>
    <row r="88" spans="9:10" x14ac:dyDescent="0.25">
      <c r="I88" s="38"/>
      <c r="J88" s="38"/>
    </row>
    <row r="89" spans="9:10" x14ac:dyDescent="0.25">
      <c r="I89" s="38"/>
      <c r="J89" s="38"/>
    </row>
    <row r="90" spans="9:10" x14ac:dyDescent="0.25">
      <c r="I90" s="38"/>
      <c r="J90" s="38"/>
    </row>
    <row r="91" spans="9:10" x14ac:dyDescent="0.25">
      <c r="I91" s="38"/>
      <c r="J91" s="38"/>
    </row>
    <row r="92" spans="9:10" x14ac:dyDescent="0.25">
      <c r="I92" s="38"/>
      <c r="J92" s="38"/>
    </row>
    <row r="93" spans="9:10" x14ac:dyDescent="0.25">
      <c r="I93" s="38"/>
      <c r="J93" s="38"/>
    </row>
    <row r="94" spans="9:10" x14ac:dyDescent="0.25">
      <c r="I94" s="38"/>
      <c r="J94" s="38"/>
    </row>
    <row r="95" spans="9:10" x14ac:dyDescent="0.25">
      <c r="I95" s="38"/>
      <c r="J95" s="38"/>
    </row>
    <row r="96" spans="9:10" x14ac:dyDescent="0.25">
      <c r="I96" s="38"/>
      <c r="J96" s="38"/>
    </row>
  </sheetData>
  <mergeCells count="12">
    <mergeCell ref="A65:M65"/>
    <mergeCell ref="G5:G6"/>
    <mergeCell ref="I5:I6"/>
    <mergeCell ref="A56:M56"/>
    <mergeCell ref="A57:M57"/>
    <mergeCell ref="A58:M58"/>
    <mergeCell ref="A59:M59"/>
    <mergeCell ref="A60:M60"/>
    <mergeCell ref="A61:M61"/>
    <mergeCell ref="A62:M62"/>
    <mergeCell ref="A63:M63"/>
    <mergeCell ref="A64:M64"/>
  </mergeCells>
  <printOptions horizontalCentered="1"/>
  <pageMargins left="0.5" right="0.5" top="1" bottom="0.5" header="0.3" footer="0.3"/>
  <pageSetup scale="88" fitToHeight="2" orientation="portrait" horizontalDpi="1200" verticalDpi="1200" r:id="rId1"/>
  <headerFooter scaleWithDoc="0">
    <oddHeader>&amp;C&amp;"-,Bold"&amp;14Account 376 Curve Fitting&amp;RDocket No. 20230023-GU
Account 376 Curves
Exhibit DJG-29, 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295A-11E1-4F8A-B90F-C21AC7AA2686}">
  <sheetPr>
    <tabColor theme="5" tint="0.39997558519241921"/>
    <pageSetUpPr fitToPage="1"/>
  </sheetPr>
  <dimension ref="A1:AC96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7"/>
      <c r="B1" s="37"/>
      <c r="C1" s="37"/>
      <c r="D1" s="37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10" t="s">
        <v>19</v>
      </c>
      <c r="B3" s="10"/>
      <c r="C3" s="10" t="s">
        <v>20</v>
      </c>
      <c r="D3" s="10"/>
      <c r="E3" s="38" t="s">
        <v>21</v>
      </c>
      <c r="F3" s="38"/>
      <c r="G3" s="10" t="s">
        <v>22</v>
      </c>
      <c r="H3" s="10"/>
      <c r="I3" s="10" t="s">
        <v>23</v>
      </c>
      <c r="J3" s="10"/>
      <c r="K3" s="10" t="s">
        <v>24</v>
      </c>
      <c r="L3" s="10"/>
      <c r="M3" s="10" t="s">
        <v>25</v>
      </c>
    </row>
    <row r="5" spans="1:29" x14ac:dyDescent="0.25">
      <c r="A5" s="3" t="s">
        <v>44</v>
      </c>
      <c r="B5" s="3"/>
      <c r="C5" s="3" t="s">
        <v>45</v>
      </c>
      <c r="D5" s="3"/>
      <c r="E5" s="39" t="s">
        <v>46</v>
      </c>
      <c r="F5" s="39"/>
      <c r="G5" s="103" t="s">
        <v>130</v>
      </c>
      <c r="H5" s="3"/>
      <c r="I5" s="103" t="s">
        <v>131</v>
      </c>
      <c r="J5" s="3"/>
      <c r="K5" s="3" t="s">
        <v>66</v>
      </c>
      <c r="L5" s="3"/>
      <c r="M5" s="3" t="s">
        <v>90</v>
      </c>
    </row>
    <row r="6" spans="1:29" x14ac:dyDescent="0.25">
      <c r="A6" s="6" t="s">
        <v>47</v>
      </c>
      <c r="B6" s="3"/>
      <c r="C6" s="6" t="s">
        <v>48</v>
      </c>
      <c r="D6" s="3"/>
      <c r="E6" s="40" t="s">
        <v>49</v>
      </c>
      <c r="F6" s="39"/>
      <c r="G6" s="96"/>
      <c r="H6" s="3"/>
      <c r="I6" s="96"/>
      <c r="J6" s="3"/>
      <c r="K6" s="6" t="s">
        <v>50</v>
      </c>
      <c r="L6" s="3"/>
      <c r="M6" s="6" t="s">
        <v>50</v>
      </c>
    </row>
    <row r="7" spans="1:29" x14ac:dyDescent="0.25">
      <c r="A7" s="10"/>
      <c r="B7" s="10"/>
      <c r="C7" s="10"/>
      <c r="D7" s="10"/>
      <c r="E7" s="38"/>
      <c r="F7" s="38"/>
      <c r="G7" s="10"/>
      <c r="H7" s="10"/>
      <c r="I7" s="10"/>
      <c r="J7" s="10"/>
      <c r="K7" s="10"/>
      <c r="L7" s="10"/>
      <c r="M7" s="10"/>
    </row>
    <row r="8" spans="1:29" x14ac:dyDescent="0.25">
      <c r="A8" s="41">
        <v>0</v>
      </c>
      <c r="B8" s="41"/>
      <c r="C8" s="42">
        <v>718317647.45000005</v>
      </c>
      <c r="D8" s="5"/>
      <c r="E8" s="43">
        <v>1</v>
      </c>
      <c r="F8" s="43"/>
      <c r="G8" s="43">
        <v>1</v>
      </c>
      <c r="H8" s="43"/>
      <c r="I8" s="43">
        <v>1</v>
      </c>
      <c r="J8" s="43"/>
      <c r="K8" s="44">
        <f>(G8-E8)^2</f>
        <v>0</v>
      </c>
      <c r="L8" s="44"/>
      <c r="M8" s="44">
        <f>(I8-E8)^2</f>
        <v>0</v>
      </c>
      <c r="N8" s="57">
        <f>C8*0.01</f>
        <v>7183176.4745000005</v>
      </c>
      <c r="AB8">
        <v>35</v>
      </c>
      <c r="AC8">
        <v>0</v>
      </c>
    </row>
    <row r="9" spans="1:29" x14ac:dyDescent="0.25">
      <c r="A9" s="41">
        <v>0.5</v>
      </c>
      <c r="B9" s="41"/>
      <c r="C9" s="42">
        <v>686946183.14999998</v>
      </c>
      <c r="D9" s="5"/>
      <c r="E9" s="43">
        <v>0.9998999999999999</v>
      </c>
      <c r="F9" s="43"/>
      <c r="G9" s="43">
        <v>0.99936800000000003</v>
      </c>
      <c r="H9" s="43"/>
      <c r="I9" s="43">
        <v>0.99942200000000003</v>
      </c>
      <c r="J9" s="43"/>
      <c r="K9" s="44">
        <f t="shared" ref="K9:K46" si="0">(G9-E9)^2</f>
        <v>2.8302399999985733E-7</v>
      </c>
      <c r="L9" s="44"/>
      <c r="M9" s="44">
        <f t="shared" ref="M9:M46" si="1">(I9-E9)^2</f>
        <v>2.2848399999987326E-7</v>
      </c>
      <c r="AB9">
        <v>35</v>
      </c>
      <c r="AC9">
        <v>1</v>
      </c>
    </row>
    <row r="10" spans="1:29" x14ac:dyDescent="0.25">
      <c r="A10" s="41">
        <v>1.5</v>
      </c>
      <c r="B10" s="41"/>
      <c r="C10" s="42">
        <v>607707363.11000001</v>
      </c>
      <c r="D10" s="5"/>
      <c r="E10" s="43">
        <v>0.99950000000000006</v>
      </c>
      <c r="F10" s="43"/>
      <c r="G10" s="43">
        <v>0.99807000000000001</v>
      </c>
      <c r="H10" s="43"/>
      <c r="I10" s="43">
        <v>0.99823799999999996</v>
      </c>
      <c r="J10" s="43"/>
      <c r="K10" s="44">
        <f t="shared" si="0"/>
        <v>2.0449000000001212E-6</v>
      </c>
      <c r="L10" s="44"/>
      <c r="M10" s="44">
        <f t="shared" si="1"/>
        <v>1.5926440000002433E-6</v>
      </c>
    </row>
    <row r="11" spans="1:29" x14ac:dyDescent="0.25">
      <c r="A11" s="41">
        <v>2.5</v>
      </c>
      <c r="B11" s="41"/>
      <c r="C11" s="42">
        <v>554375086.92999995</v>
      </c>
      <c r="D11" s="5"/>
      <c r="E11" s="43">
        <v>0.99909999999999999</v>
      </c>
      <c r="F11" s="43"/>
      <c r="G11" s="43">
        <v>0.99670599999999998</v>
      </c>
      <c r="H11" s="43"/>
      <c r="I11" s="43">
        <v>0.99700500000000003</v>
      </c>
      <c r="J11" s="43"/>
      <c r="K11" s="44">
        <f t="shared" si="0"/>
        <v>5.7312360000000343E-6</v>
      </c>
      <c r="L11" s="44"/>
      <c r="M11" s="44">
        <f t="shared" si="1"/>
        <v>4.3890249999998237E-6</v>
      </c>
    </row>
    <row r="12" spans="1:29" x14ac:dyDescent="0.25">
      <c r="A12" s="41">
        <v>3.5</v>
      </c>
      <c r="B12" s="41"/>
      <c r="C12" s="42">
        <v>480125145.35000002</v>
      </c>
      <c r="D12" s="5"/>
      <c r="E12" s="43">
        <v>0.99829999999999997</v>
      </c>
      <c r="F12" s="43"/>
      <c r="G12" s="43">
        <v>0.99528399999999995</v>
      </c>
      <c r="H12" s="43"/>
      <c r="I12" s="43">
        <v>0.99571600000000005</v>
      </c>
      <c r="J12" s="43"/>
      <c r="K12" s="44">
        <f t="shared" si="0"/>
        <v>9.0962560000001128E-6</v>
      </c>
      <c r="L12" s="44"/>
      <c r="M12" s="44">
        <f t="shared" si="1"/>
        <v>6.6770559999995846E-6</v>
      </c>
    </row>
    <row r="13" spans="1:29" x14ac:dyDescent="0.25">
      <c r="A13" s="41">
        <v>4.5</v>
      </c>
      <c r="B13" s="41"/>
      <c r="C13" s="42">
        <v>434413124.58999997</v>
      </c>
      <c r="D13" s="5"/>
      <c r="E13" s="43">
        <v>0.99750000000000005</v>
      </c>
      <c r="F13" s="43"/>
      <c r="G13" s="43">
        <v>0.99380100000000005</v>
      </c>
      <c r="H13" s="43"/>
      <c r="I13" s="43">
        <v>0.99437500000000001</v>
      </c>
      <c r="J13" s="43"/>
      <c r="K13" s="44">
        <f t="shared" si="0"/>
        <v>1.3682601000000059E-5</v>
      </c>
      <c r="L13" s="44"/>
      <c r="M13" s="44">
        <f t="shared" si="1"/>
        <v>9.765625000000278E-6</v>
      </c>
    </row>
    <row r="14" spans="1:29" x14ac:dyDescent="0.25">
      <c r="A14" s="41">
        <v>5.5</v>
      </c>
      <c r="B14" s="41"/>
      <c r="C14" s="42">
        <v>395438698.13999999</v>
      </c>
      <c r="D14" s="5"/>
      <c r="E14" s="43">
        <v>0.99629999999999996</v>
      </c>
      <c r="F14" s="43"/>
      <c r="G14" s="43">
        <v>0.99224400000000001</v>
      </c>
      <c r="H14" s="43"/>
      <c r="I14" s="43">
        <v>0.99298200000000003</v>
      </c>
      <c r="J14" s="43"/>
      <c r="K14" s="44">
        <f t="shared" si="0"/>
        <v>1.6451135999999584E-5</v>
      </c>
      <c r="L14" s="44"/>
      <c r="M14" s="44">
        <f t="shared" si="1"/>
        <v>1.1009123999999549E-5</v>
      </c>
    </row>
    <row r="15" spans="1:29" x14ac:dyDescent="0.25">
      <c r="A15" s="41">
        <v>6.5</v>
      </c>
      <c r="B15" s="41"/>
      <c r="C15" s="42">
        <v>363804228.66000003</v>
      </c>
      <c r="D15" s="5"/>
      <c r="E15" s="43">
        <v>0.99560000000000004</v>
      </c>
      <c r="F15" s="43"/>
      <c r="G15" s="43">
        <v>0.99062300000000003</v>
      </c>
      <c r="H15" s="43"/>
      <c r="I15" s="43">
        <v>0.99153400000000003</v>
      </c>
      <c r="J15" s="43"/>
      <c r="K15" s="44">
        <f t="shared" si="0"/>
        <v>2.477052900000009E-5</v>
      </c>
      <c r="L15" s="44"/>
      <c r="M15" s="44">
        <f t="shared" si="1"/>
        <v>1.6532356000000113E-5</v>
      </c>
    </row>
    <row r="16" spans="1:29" x14ac:dyDescent="0.25">
      <c r="A16" s="41">
        <v>7.5</v>
      </c>
      <c r="B16" s="41"/>
      <c r="C16" s="42">
        <v>334909140.29000002</v>
      </c>
      <c r="D16" s="5"/>
      <c r="E16" s="43">
        <v>0.99409999999999998</v>
      </c>
      <c r="F16" s="43"/>
      <c r="G16" s="43">
        <v>0.98893600000000004</v>
      </c>
      <c r="H16" s="43"/>
      <c r="I16" s="43">
        <v>0.99002500000000004</v>
      </c>
      <c r="J16" s="43"/>
      <c r="K16" s="44">
        <f t="shared" si="0"/>
        <v>2.6666895999999447E-5</v>
      </c>
      <c r="L16" s="44"/>
      <c r="M16" s="44">
        <f t="shared" si="1"/>
        <v>1.660562499999951E-5</v>
      </c>
    </row>
    <row r="17" spans="1:13" x14ac:dyDescent="0.25">
      <c r="A17" s="41">
        <v>8.5</v>
      </c>
      <c r="B17" s="41"/>
      <c r="C17" s="42">
        <v>307738057.25</v>
      </c>
      <c r="D17" s="5"/>
      <c r="E17" s="43">
        <v>0.99140000000000006</v>
      </c>
      <c r="F17" s="43"/>
      <c r="G17" s="43">
        <v>0.98716599999999999</v>
      </c>
      <c r="H17" s="43"/>
      <c r="I17" s="43">
        <v>0.98845400000000005</v>
      </c>
      <c r="J17" s="43"/>
      <c r="K17" s="44">
        <f t="shared" si="0"/>
        <v>1.7926756000000602E-5</v>
      </c>
      <c r="L17" s="44"/>
      <c r="M17" s="44">
        <f t="shared" si="1"/>
        <v>8.678916000000025E-6</v>
      </c>
    </row>
    <row r="18" spans="1:13" x14ac:dyDescent="0.25">
      <c r="A18" s="41">
        <v>9.5</v>
      </c>
      <c r="B18" s="41"/>
      <c r="C18" s="42">
        <v>292167210.91000003</v>
      </c>
      <c r="D18" s="5"/>
      <c r="E18" s="43">
        <v>0.98919999999999997</v>
      </c>
      <c r="F18" s="43"/>
      <c r="G18" s="43">
        <v>0.98532399999999998</v>
      </c>
      <c r="H18" s="43"/>
      <c r="I18" s="43">
        <v>0.98682300000000001</v>
      </c>
      <c r="J18" s="43"/>
      <c r="K18" s="44">
        <f t="shared" si="0"/>
        <v>1.5023375999999927E-5</v>
      </c>
      <c r="L18" s="44"/>
      <c r="M18" s="44">
        <f t="shared" si="1"/>
        <v>5.6501289999998218E-6</v>
      </c>
    </row>
    <row r="19" spans="1:13" x14ac:dyDescent="0.25">
      <c r="A19" s="41">
        <v>10.5</v>
      </c>
      <c r="B19" s="41"/>
      <c r="C19" s="42">
        <v>267609272.25</v>
      </c>
      <c r="D19" s="5"/>
      <c r="E19" s="43">
        <v>0.98769999999999991</v>
      </c>
      <c r="F19" s="43"/>
      <c r="G19" s="43">
        <v>0.98341000000000001</v>
      </c>
      <c r="H19" s="43"/>
      <c r="I19" s="43">
        <v>0.98513099999999998</v>
      </c>
      <c r="J19" s="43"/>
      <c r="K19" s="44">
        <f t="shared" si="0"/>
        <v>1.8404099999999186E-5</v>
      </c>
      <c r="L19" s="44"/>
      <c r="M19" s="44">
        <f t="shared" si="1"/>
        <v>6.5997609999996526E-6</v>
      </c>
    </row>
    <row r="20" spans="1:13" x14ac:dyDescent="0.25">
      <c r="A20" s="41">
        <v>11.5</v>
      </c>
      <c r="B20" s="41"/>
      <c r="C20" s="42">
        <v>240466944.56</v>
      </c>
      <c r="D20" s="5"/>
      <c r="E20" s="43">
        <v>0.98580000000000001</v>
      </c>
      <c r="F20" s="43"/>
      <c r="G20" s="43">
        <v>0.98140499999999997</v>
      </c>
      <c r="H20" s="43"/>
      <c r="I20" s="43">
        <v>0.98337399999999997</v>
      </c>
      <c r="J20" s="43"/>
      <c r="K20" s="44">
        <f t="shared" si="0"/>
        <v>1.9316025000000333E-5</v>
      </c>
      <c r="L20" s="44"/>
      <c r="M20" s="44">
        <f t="shared" si="1"/>
        <v>5.8854760000001906E-6</v>
      </c>
    </row>
    <row r="21" spans="1:13" x14ac:dyDescent="0.25">
      <c r="A21" s="41">
        <v>12.5</v>
      </c>
      <c r="B21" s="41"/>
      <c r="C21" s="42">
        <v>221021389.75999999</v>
      </c>
      <c r="D21" s="5"/>
      <c r="E21" s="43">
        <v>0.9840000000000001</v>
      </c>
      <c r="F21" s="43"/>
      <c r="G21" s="43">
        <v>0.97932200000000003</v>
      </c>
      <c r="H21" s="43"/>
      <c r="I21" s="43">
        <v>0.98154300000000005</v>
      </c>
      <c r="J21" s="43"/>
      <c r="K21" s="44">
        <f t="shared" si="0"/>
        <v>2.1883684000000666E-5</v>
      </c>
      <c r="L21" s="44"/>
      <c r="M21" s="44">
        <f t="shared" si="1"/>
        <v>6.0368490000002086E-6</v>
      </c>
    </row>
    <row r="22" spans="1:13" x14ac:dyDescent="0.25">
      <c r="A22" s="41">
        <v>13.5</v>
      </c>
      <c r="B22" s="41"/>
      <c r="C22" s="42">
        <v>212658129.15000001</v>
      </c>
      <c r="D22" s="5"/>
      <c r="E22" s="43">
        <v>0.98239999999999994</v>
      </c>
      <c r="F22" s="43"/>
      <c r="G22" s="43">
        <v>0.97715799999999997</v>
      </c>
      <c r="H22" s="43"/>
      <c r="I22" s="43">
        <v>0.97964399999999996</v>
      </c>
      <c r="J22" s="43"/>
      <c r="K22" s="44">
        <f t="shared" si="0"/>
        <v>2.7478563999999674E-5</v>
      </c>
      <c r="L22" s="44"/>
      <c r="M22" s="44">
        <f t="shared" si="1"/>
        <v>7.5955359999998938E-6</v>
      </c>
    </row>
    <row r="23" spans="1:13" x14ac:dyDescent="0.25">
      <c r="A23" s="41">
        <v>14.5</v>
      </c>
      <c r="B23" s="41"/>
      <c r="C23" s="42">
        <v>205324043.03999999</v>
      </c>
      <c r="D23" s="5"/>
      <c r="E23" s="43">
        <v>0.98060000000000003</v>
      </c>
      <c r="F23" s="43"/>
      <c r="G23" s="43">
        <v>0.97489400000000004</v>
      </c>
      <c r="H23" s="43"/>
      <c r="I23" s="43">
        <v>0.97767599999999999</v>
      </c>
      <c r="J23" s="43"/>
      <c r="K23" s="44">
        <f t="shared" si="0"/>
        <v>3.2558435999999873E-5</v>
      </c>
      <c r="L23" s="44"/>
      <c r="M23" s="44">
        <f t="shared" si="1"/>
        <v>8.5497760000002203E-6</v>
      </c>
    </row>
    <row r="24" spans="1:13" x14ac:dyDescent="0.25">
      <c r="A24" s="41">
        <v>15.5</v>
      </c>
      <c r="B24" s="41"/>
      <c r="C24" s="42">
        <v>199334008.11000001</v>
      </c>
      <c r="D24" s="5"/>
      <c r="E24" s="43">
        <v>0.9779000000000001</v>
      </c>
      <c r="F24" s="43"/>
      <c r="G24" s="43">
        <v>0.97254399999999996</v>
      </c>
      <c r="H24" s="43"/>
      <c r="I24" s="43">
        <v>0.97563699999999998</v>
      </c>
      <c r="J24" s="43"/>
      <c r="K24" s="44">
        <f t="shared" si="0"/>
        <v>2.8686736000001483E-5</v>
      </c>
      <c r="L24" s="44"/>
      <c r="M24" s="44">
        <f t="shared" si="1"/>
        <v>5.1211690000005705E-6</v>
      </c>
    </row>
    <row r="25" spans="1:13" x14ac:dyDescent="0.25">
      <c r="A25" s="41">
        <v>16.5</v>
      </c>
      <c r="B25" s="41"/>
      <c r="C25" s="42">
        <v>192206324.96000001</v>
      </c>
      <c r="D25" s="5"/>
      <c r="E25" s="43">
        <v>0.97389999999999999</v>
      </c>
      <c r="F25" s="43"/>
      <c r="G25" s="43">
        <v>0.97010600000000002</v>
      </c>
      <c r="H25" s="43"/>
      <c r="I25" s="43">
        <v>0.97351799999999999</v>
      </c>
      <c r="J25" s="43"/>
      <c r="K25" s="44">
        <f t="shared" si="0"/>
        <v>1.4394435999999728E-5</v>
      </c>
      <c r="L25" s="44"/>
      <c r="M25" s="44">
        <f t="shared" si="1"/>
        <v>1.45923999999995E-7</v>
      </c>
    </row>
    <row r="26" spans="1:13" x14ac:dyDescent="0.25">
      <c r="A26" s="41">
        <v>17.5</v>
      </c>
      <c r="B26" s="41"/>
      <c r="C26" s="42">
        <v>183742822.90000001</v>
      </c>
      <c r="D26" s="5"/>
      <c r="E26" s="43">
        <v>0.97260000000000002</v>
      </c>
      <c r="F26" s="43"/>
      <c r="G26" s="43">
        <v>0.96755899999999995</v>
      </c>
      <c r="H26" s="43"/>
      <c r="I26" s="43">
        <v>0.97131900000000004</v>
      </c>
      <c r="J26" s="43"/>
      <c r="K26" s="44">
        <f t="shared" si="0"/>
        <v>2.5411681000000739E-5</v>
      </c>
      <c r="L26" s="44"/>
      <c r="M26" s="44">
        <f t="shared" si="1"/>
        <v>1.6409609999999401E-6</v>
      </c>
    </row>
    <row r="27" spans="1:13" x14ac:dyDescent="0.25">
      <c r="A27" s="41">
        <v>18.5</v>
      </c>
      <c r="B27" s="41"/>
      <c r="C27" s="42">
        <v>174553829.59</v>
      </c>
      <c r="D27" s="5"/>
      <c r="E27" s="43">
        <v>0.97140000000000004</v>
      </c>
      <c r="F27" s="43"/>
      <c r="G27" s="43">
        <v>0.96491700000000002</v>
      </c>
      <c r="H27" s="43"/>
      <c r="I27" s="43">
        <v>0.96904199999999996</v>
      </c>
      <c r="J27" s="43"/>
      <c r="K27" s="44">
        <f t="shared" si="0"/>
        <v>4.2029289000000214E-5</v>
      </c>
      <c r="L27" s="44"/>
      <c r="M27" s="44">
        <f t="shared" si="1"/>
        <v>5.5601640000003875E-6</v>
      </c>
    </row>
    <row r="28" spans="1:13" x14ac:dyDescent="0.25">
      <c r="A28" s="41">
        <v>19.5</v>
      </c>
      <c r="B28" s="41"/>
      <c r="C28" s="42">
        <v>162451971.5</v>
      </c>
      <c r="D28" s="5"/>
      <c r="E28" s="43">
        <v>0.97030000000000005</v>
      </c>
      <c r="F28" s="43"/>
      <c r="G28" s="43">
        <v>0.96217900000000001</v>
      </c>
      <c r="H28" s="43"/>
      <c r="I28" s="43">
        <v>0.96668600000000005</v>
      </c>
      <c r="J28" s="43"/>
      <c r="K28" s="44">
        <f t="shared" si="0"/>
        <v>6.5950641000000722E-5</v>
      </c>
      <c r="L28" s="44"/>
      <c r="M28" s="44">
        <f t="shared" si="1"/>
        <v>1.3060996000000044E-5</v>
      </c>
    </row>
    <row r="29" spans="1:13" x14ac:dyDescent="0.25">
      <c r="A29" s="41">
        <v>20.5</v>
      </c>
      <c r="B29" s="41"/>
      <c r="C29" s="42">
        <v>141111418.03</v>
      </c>
      <c r="D29" s="5"/>
      <c r="E29" s="43">
        <v>0.96920000000000006</v>
      </c>
      <c r="F29" s="43"/>
      <c r="G29" s="43">
        <v>0.95932099999999998</v>
      </c>
      <c r="H29" s="43"/>
      <c r="I29" s="43">
        <v>0.96424699999999997</v>
      </c>
      <c r="J29" s="43"/>
      <c r="K29" s="44">
        <f t="shared" si="0"/>
        <v>9.7594641000001627E-5</v>
      </c>
      <c r="L29" s="44"/>
      <c r="M29" s="44">
        <f t="shared" si="1"/>
        <v>2.4532209000000952E-5</v>
      </c>
    </row>
    <row r="30" spans="1:13" x14ac:dyDescent="0.25">
      <c r="A30" s="41">
        <v>21.5</v>
      </c>
      <c r="B30" s="41"/>
      <c r="C30" s="42">
        <v>112895133.45</v>
      </c>
      <c r="D30" s="5"/>
      <c r="E30" s="43">
        <v>0.96689999999999998</v>
      </c>
      <c r="F30" s="43"/>
      <c r="G30" s="43">
        <v>0.95635999999999999</v>
      </c>
      <c r="H30" s="43"/>
      <c r="I30" s="43">
        <v>0.96171200000000001</v>
      </c>
      <c r="J30" s="43"/>
      <c r="K30" s="44">
        <f t="shared" si="0"/>
        <v>1.1109159999999986E-4</v>
      </c>
      <c r="L30" s="44"/>
      <c r="M30" s="44">
        <f t="shared" si="1"/>
        <v>2.6915343999999692E-5</v>
      </c>
    </row>
    <row r="31" spans="1:13" x14ac:dyDescent="0.25">
      <c r="A31" s="41">
        <v>22.5</v>
      </c>
      <c r="B31" s="41"/>
      <c r="C31" s="42">
        <v>93134319.030000001</v>
      </c>
      <c r="D31" s="5"/>
      <c r="E31" s="43">
        <v>0.96569999999999989</v>
      </c>
      <c r="F31" s="43"/>
      <c r="G31" s="43">
        <v>0.95329299999999995</v>
      </c>
      <c r="H31" s="43"/>
      <c r="I31" s="43">
        <v>0.95908899999999997</v>
      </c>
      <c r="J31" s="43"/>
      <c r="K31" s="44">
        <f t="shared" si="0"/>
        <v>1.5393364899999866E-4</v>
      </c>
      <c r="L31" s="44"/>
      <c r="M31" s="44">
        <f t="shared" si="1"/>
        <v>4.3705320999998977E-5</v>
      </c>
    </row>
    <row r="32" spans="1:13" x14ac:dyDescent="0.25">
      <c r="A32" s="41">
        <v>23.5</v>
      </c>
      <c r="B32" s="41"/>
      <c r="C32" s="42">
        <v>77886437.700000003</v>
      </c>
      <c r="D32" s="5"/>
      <c r="E32" s="43">
        <v>0.96310000000000007</v>
      </c>
      <c r="F32" s="43"/>
      <c r="G32" s="43">
        <v>0.95009699999999997</v>
      </c>
      <c r="H32" s="43"/>
      <c r="I32" s="43">
        <v>0.95637799999999995</v>
      </c>
      <c r="J32" s="43"/>
      <c r="K32" s="44">
        <f t="shared" si="0"/>
        <v>1.6907800900000254E-4</v>
      </c>
      <c r="L32" s="44"/>
      <c r="M32" s="44">
        <f t="shared" si="1"/>
        <v>4.5185284000001571E-5</v>
      </c>
    </row>
    <row r="33" spans="1:13" x14ac:dyDescent="0.25">
      <c r="A33" s="41">
        <v>24.5</v>
      </c>
      <c r="B33" s="41"/>
      <c r="C33" s="42">
        <v>69680458.790000007</v>
      </c>
      <c r="D33" s="5"/>
      <c r="E33" s="43">
        <v>0.96109999999999995</v>
      </c>
      <c r="F33" s="43"/>
      <c r="G33" s="43">
        <v>0.94678700000000005</v>
      </c>
      <c r="H33" s="43"/>
      <c r="I33" s="43">
        <v>0.95357599999999998</v>
      </c>
      <c r="J33" s="43"/>
      <c r="K33" s="44">
        <f t="shared" si="0"/>
        <v>2.048619689999974E-4</v>
      </c>
      <c r="L33" s="44"/>
      <c r="M33" s="44">
        <f t="shared" si="1"/>
        <v>5.6610575999999625E-5</v>
      </c>
    </row>
    <row r="34" spans="1:13" x14ac:dyDescent="0.25">
      <c r="A34" s="41">
        <v>25.5</v>
      </c>
      <c r="B34" s="41"/>
      <c r="C34" s="42">
        <v>64141334.640000001</v>
      </c>
      <c r="D34" s="5"/>
      <c r="E34" s="43">
        <v>0.95849999999999991</v>
      </c>
      <c r="F34" s="43"/>
      <c r="G34" s="43">
        <v>0.94336299999999995</v>
      </c>
      <c r="H34" s="43"/>
      <c r="I34" s="43">
        <v>0.95067400000000002</v>
      </c>
      <c r="J34" s="43"/>
      <c r="K34" s="44">
        <f t="shared" si="0"/>
        <v>2.2912876899999868E-4</v>
      </c>
      <c r="L34" s="44"/>
      <c r="M34" s="44">
        <f t="shared" si="1"/>
        <v>6.1246275999998263E-5</v>
      </c>
    </row>
    <row r="35" spans="1:13" x14ac:dyDescent="0.25">
      <c r="A35" s="41">
        <v>26.5</v>
      </c>
      <c r="B35" s="41"/>
      <c r="C35" s="42">
        <v>56534957.780000001</v>
      </c>
      <c r="D35" s="5"/>
      <c r="E35" s="43">
        <v>0.95680000000000009</v>
      </c>
      <c r="F35" s="43"/>
      <c r="G35" s="43">
        <v>0.93979699999999999</v>
      </c>
      <c r="H35" s="43"/>
      <c r="I35" s="43">
        <v>0.94766700000000004</v>
      </c>
      <c r="J35" s="43"/>
      <c r="K35" s="44">
        <f t="shared" si="0"/>
        <v>2.8910200900000344E-4</v>
      </c>
      <c r="L35" s="44"/>
      <c r="M35" s="44">
        <f t="shared" si="1"/>
        <v>8.341168900000106E-5</v>
      </c>
    </row>
    <row r="36" spans="1:13" x14ac:dyDescent="0.25">
      <c r="A36" s="41">
        <v>27.5</v>
      </c>
      <c r="B36" s="41"/>
      <c r="C36" s="42">
        <v>49781638.93</v>
      </c>
      <c r="D36" s="5"/>
      <c r="E36" s="43">
        <v>0.95319999999999994</v>
      </c>
      <c r="F36" s="43"/>
      <c r="G36" s="43">
        <v>0.93610899999999997</v>
      </c>
      <c r="H36" s="43"/>
      <c r="I36" s="43">
        <v>0.94456200000000001</v>
      </c>
      <c r="J36" s="43"/>
      <c r="K36" s="44">
        <f t="shared" si="0"/>
        <v>2.9210228099999891E-4</v>
      </c>
      <c r="L36" s="44"/>
      <c r="M36" s="44">
        <f t="shared" si="1"/>
        <v>7.4615043999998675E-5</v>
      </c>
    </row>
    <row r="37" spans="1:13" x14ac:dyDescent="0.25">
      <c r="A37" s="41">
        <v>28.5</v>
      </c>
      <c r="B37" s="41"/>
      <c r="C37" s="42">
        <v>43254414.859999999</v>
      </c>
      <c r="D37" s="5"/>
      <c r="E37" s="43">
        <v>0.94700000000000006</v>
      </c>
      <c r="F37" s="43"/>
      <c r="G37" s="43">
        <v>0.93229600000000001</v>
      </c>
      <c r="H37" s="43"/>
      <c r="I37" s="43">
        <v>0.94135500000000005</v>
      </c>
      <c r="J37" s="43"/>
      <c r="K37" s="44">
        <f t="shared" si="0"/>
        <v>2.1620761600000149E-4</v>
      </c>
      <c r="L37" s="44"/>
      <c r="M37" s="44">
        <f t="shared" si="1"/>
        <v>3.1866025000000127E-5</v>
      </c>
    </row>
    <row r="38" spans="1:13" x14ac:dyDescent="0.25">
      <c r="A38" s="41">
        <v>29.5</v>
      </c>
      <c r="B38" s="41"/>
      <c r="C38" s="42">
        <v>39728307.619999997</v>
      </c>
      <c r="D38" s="5"/>
      <c r="E38" s="43">
        <v>0.94269999999999998</v>
      </c>
      <c r="F38" s="43"/>
      <c r="G38" s="43">
        <v>0.92832899999999996</v>
      </c>
      <c r="H38" s="43"/>
      <c r="I38" s="43">
        <v>0.93804500000000002</v>
      </c>
      <c r="J38" s="43"/>
      <c r="K38" s="44">
        <f t="shared" si="0"/>
        <v>2.0652564100000066E-4</v>
      </c>
      <c r="L38" s="44"/>
      <c r="M38" s="44">
        <f t="shared" si="1"/>
        <v>2.1669024999999672E-5</v>
      </c>
    </row>
    <row r="39" spans="1:13" x14ac:dyDescent="0.25">
      <c r="A39" s="41">
        <v>30.5</v>
      </c>
      <c r="B39" s="41"/>
      <c r="C39" s="42">
        <v>36041415.490000002</v>
      </c>
      <c r="D39" s="5"/>
      <c r="E39" s="43">
        <v>0.93819999999999992</v>
      </c>
      <c r="F39" s="43"/>
      <c r="G39" s="43">
        <v>0.92422899999999997</v>
      </c>
      <c r="H39" s="43"/>
      <c r="I39" s="43">
        <v>0.93461300000000003</v>
      </c>
      <c r="J39" s="43"/>
      <c r="K39" s="44">
        <f t="shared" si="0"/>
        <v>1.9518884099999876E-4</v>
      </c>
      <c r="L39" s="44"/>
      <c r="M39" s="44">
        <f t="shared" si="1"/>
        <v>1.2866568999999253E-5</v>
      </c>
    </row>
    <row r="40" spans="1:13" x14ac:dyDescent="0.25">
      <c r="A40" s="41">
        <v>31.5</v>
      </c>
      <c r="B40" s="41"/>
      <c r="C40" s="42">
        <v>28227148.239999998</v>
      </c>
      <c r="D40" s="5"/>
      <c r="E40" s="43">
        <v>0.93220000000000003</v>
      </c>
      <c r="F40" s="43"/>
      <c r="G40" s="43">
        <v>0.91999399999999998</v>
      </c>
      <c r="H40" s="43"/>
      <c r="I40" s="43">
        <v>0.93107099999999998</v>
      </c>
      <c r="J40" s="43"/>
      <c r="K40" s="44">
        <f t="shared" si="0"/>
        <v>1.4898643600000123E-4</v>
      </c>
      <c r="L40" s="44"/>
      <c r="M40" s="44">
        <f t="shared" si="1"/>
        <v>1.2746410000001054E-6</v>
      </c>
    </row>
    <row r="41" spans="1:13" x14ac:dyDescent="0.25">
      <c r="A41" s="41">
        <v>32.5</v>
      </c>
      <c r="B41" s="41"/>
      <c r="C41" s="42">
        <v>23693436.620000001</v>
      </c>
      <c r="D41" s="5"/>
      <c r="E41" s="43">
        <v>0.93030000000000002</v>
      </c>
      <c r="F41" s="43"/>
      <c r="G41" s="43">
        <v>0.91559199999999996</v>
      </c>
      <c r="H41" s="43"/>
      <c r="I41" s="43">
        <v>0.92741600000000002</v>
      </c>
      <c r="J41" s="43"/>
      <c r="K41" s="44">
        <f t="shared" si="0"/>
        <v>2.1632526400000159E-4</v>
      </c>
      <c r="L41" s="44"/>
      <c r="M41" s="44">
        <f t="shared" si="1"/>
        <v>8.3174559999999873E-6</v>
      </c>
    </row>
    <row r="42" spans="1:13" x14ac:dyDescent="0.25">
      <c r="A42" s="41">
        <v>33.5</v>
      </c>
      <c r="B42" s="41"/>
      <c r="C42" s="42">
        <v>18382108.390000001</v>
      </c>
      <c r="D42" s="5"/>
      <c r="E42" s="43">
        <v>0.92260000000000009</v>
      </c>
      <c r="F42" s="43"/>
      <c r="G42" s="43">
        <v>0.91104600000000002</v>
      </c>
      <c r="H42" s="43"/>
      <c r="I42" s="43">
        <v>0.923647</v>
      </c>
      <c r="J42" s="43"/>
      <c r="K42" s="44">
        <f t="shared" si="0"/>
        <v>1.334949160000015E-4</v>
      </c>
      <c r="L42" s="44"/>
      <c r="M42" s="44">
        <f t="shared" si="1"/>
        <v>1.0962089999998096E-6</v>
      </c>
    </row>
    <row r="43" spans="1:13" ht="15.75" thickBot="1" x14ac:dyDescent="0.3">
      <c r="A43" s="45">
        <v>34.5</v>
      </c>
      <c r="B43" s="45"/>
      <c r="C43" s="46">
        <v>14098698.800000001</v>
      </c>
      <c r="D43" s="47"/>
      <c r="E43" s="48">
        <v>0.91830000000000001</v>
      </c>
      <c r="F43" s="48"/>
      <c r="G43" s="48">
        <v>0.90635399999999999</v>
      </c>
      <c r="H43" s="48"/>
      <c r="I43" s="48">
        <v>0.91975399999999996</v>
      </c>
      <c r="J43" s="48"/>
      <c r="K43" s="49">
        <f t="shared" si="0"/>
        <v>1.4270691600000028E-4</v>
      </c>
      <c r="L43" s="49"/>
      <c r="M43" s="49">
        <f t="shared" si="1"/>
        <v>2.1141159999998702E-6</v>
      </c>
    </row>
    <row r="44" spans="1:13" x14ac:dyDescent="0.25">
      <c r="A44" s="41">
        <v>35.5</v>
      </c>
      <c r="B44" s="41"/>
      <c r="C44" s="42">
        <v>8632381.7400000002</v>
      </c>
      <c r="D44" s="5"/>
      <c r="E44" s="43">
        <v>0.89749999999999996</v>
      </c>
      <c r="F44" s="43"/>
      <c r="G44" s="43">
        <v>0.90148099999999998</v>
      </c>
      <c r="H44" s="43"/>
      <c r="I44" s="43">
        <v>0.91572900000000002</v>
      </c>
      <c r="J44" s="43"/>
      <c r="K44" s="44">
        <f t="shared" si="0"/>
        <v>1.5848361000000097E-5</v>
      </c>
      <c r="L44" s="44"/>
      <c r="M44" s="44">
        <f t="shared" si="1"/>
        <v>3.3229644100000186E-4</v>
      </c>
    </row>
    <row r="45" spans="1:13" x14ac:dyDescent="0.25">
      <c r="A45" s="41">
        <v>36.5</v>
      </c>
      <c r="B45" s="41"/>
      <c r="C45" s="42">
        <v>5391566.5999999996</v>
      </c>
      <c r="D45" s="5"/>
      <c r="E45" s="43">
        <v>0.88390000000000002</v>
      </c>
      <c r="F45" s="43"/>
      <c r="G45" s="43">
        <v>0.89645300000000006</v>
      </c>
      <c r="H45" s="43"/>
      <c r="I45" s="43">
        <v>0.91157900000000003</v>
      </c>
      <c r="J45" s="43"/>
      <c r="K45" s="44">
        <f t="shared" si="0"/>
        <v>1.5757780900000091E-4</v>
      </c>
      <c r="L45" s="44"/>
      <c r="M45" s="44">
        <f t="shared" si="1"/>
        <v>7.6612704100000051E-4</v>
      </c>
    </row>
    <row r="46" spans="1:13" x14ac:dyDescent="0.25">
      <c r="A46" s="41">
        <v>37.5</v>
      </c>
      <c r="B46" s="41"/>
      <c r="C46" s="42">
        <v>2206621.15</v>
      </c>
      <c r="D46" s="5"/>
      <c r="E46" s="43">
        <v>0.86870000000000003</v>
      </c>
      <c r="F46" s="43"/>
      <c r="G46" s="43">
        <v>0.891266</v>
      </c>
      <c r="H46" s="43"/>
      <c r="I46" s="43">
        <v>0.907304</v>
      </c>
      <c r="J46" s="43"/>
      <c r="K46" s="44">
        <f t="shared" si="0"/>
        <v>5.0922435599999886E-4</v>
      </c>
      <c r="L46" s="44"/>
      <c r="M46" s="44">
        <f t="shared" si="1"/>
        <v>1.4902688159999977E-3</v>
      </c>
    </row>
    <row r="47" spans="1:13" x14ac:dyDescent="0.25">
      <c r="A47" s="41">
        <v>38.5</v>
      </c>
      <c r="B47" s="41"/>
      <c r="C47" s="42"/>
      <c r="D47" s="41"/>
      <c r="E47" s="43"/>
      <c r="F47" s="43"/>
      <c r="G47" s="43">
        <v>0.88588500000000003</v>
      </c>
      <c r="H47" s="43"/>
      <c r="I47" s="43">
        <v>0.90289900000000001</v>
      </c>
      <c r="J47" s="43"/>
      <c r="K47" s="50"/>
      <c r="L47" s="44"/>
      <c r="M47" s="50"/>
    </row>
    <row r="48" spans="1:13" x14ac:dyDescent="0.25">
      <c r="A48" s="41"/>
      <c r="B48" s="41"/>
      <c r="C48" s="42"/>
      <c r="D48" s="41"/>
      <c r="E48" s="43"/>
      <c r="F48" s="43"/>
      <c r="G48" s="43"/>
      <c r="H48" s="43"/>
      <c r="I48" s="43"/>
      <c r="J48" s="43"/>
      <c r="K48" s="44"/>
      <c r="L48" s="44"/>
      <c r="M48" s="44"/>
    </row>
    <row r="49" spans="1:15" x14ac:dyDescent="0.25">
      <c r="A49" s="41"/>
      <c r="B49" s="41"/>
      <c r="C49" s="41"/>
      <c r="D49" s="41"/>
      <c r="G49" s="38"/>
      <c r="H49" s="38"/>
      <c r="I49" s="38"/>
      <c r="J49" s="38"/>
      <c r="K49" s="51"/>
      <c r="L49" s="51"/>
      <c r="M49" s="51"/>
    </row>
    <row r="50" spans="1:15" x14ac:dyDescent="0.25">
      <c r="A50" s="52" t="s">
        <v>51</v>
      </c>
      <c r="B50" s="52"/>
      <c r="C50" s="41"/>
      <c r="D50" s="41"/>
      <c r="G50" s="38"/>
      <c r="H50" s="38"/>
      <c r="I50" s="38" t="s">
        <v>26</v>
      </c>
      <c r="J50" s="38"/>
      <c r="K50" s="44">
        <f>SUM(K8:K47)</f>
        <v>3.9167693850000081E-3</v>
      </c>
      <c r="L50" s="44"/>
      <c r="M50" s="53">
        <f>SUM(M8:M47)</f>
        <v>3.2254436779999979E-3</v>
      </c>
    </row>
    <row r="51" spans="1:15" x14ac:dyDescent="0.25">
      <c r="A51" s="52"/>
      <c r="B51" s="52"/>
      <c r="C51" s="41"/>
      <c r="D51" s="41"/>
      <c r="G51" s="38"/>
      <c r="H51" s="38"/>
      <c r="I51" s="38"/>
      <c r="J51" s="38"/>
      <c r="K51" s="44"/>
      <c r="L51" s="44"/>
      <c r="M51" s="44"/>
    </row>
    <row r="52" spans="1:15" x14ac:dyDescent="0.25">
      <c r="A52" s="52" t="s">
        <v>52</v>
      </c>
      <c r="B52" s="52"/>
      <c r="C52" s="41"/>
      <c r="D52" s="41"/>
      <c r="G52" s="38"/>
      <c r="H52" s="38"/>
      <c r="I52" s="38" t="s">
        <v>32</v>
      </c>
      <c r="J52" s="38"/>
      <c r="K52" s="44">
        <f>SUM(K8:K43)</f>
        <v>3.2341188590000085E-3</v>
      </c>
      <c r="L52" s="44"/>
      <c r="M52" s="53">
        <f t="shared" ref="M52" si="2">SUM(M8:M43)</f>
        <v>6.3675137999999758E-4</v>
      </c>
    </row>
    <row r="53" spans="1:15" x14ac:dyDescent="0.25">
      <c r="A53" s="54"/>
      <c r="B53" s="54"/>
      <c r="C53" s="54"/>
      <c r="D53" s="54"/>
      <c r="E53" s="8"/>
      <c r="F53" s="8"/>
      <c r="G53" s="55"/>
      <c r="H53" s="55"/>
      <c r="I53" s="55"/>
      <c r="J53" s="55"/>
      <c r="K53" s="56"/>
      <c r="L53" s="56"/>
      <c r="M53" s="56"/>
    </row>
    <row r="54" spans="1:15" x14ac:dyDescent="0.25">
      <c r="A54" s="41"/>
      <c r="B54" s="41"/>
      <c r="C54" s="41"/>
      <c r="D54" s="41"/>
      <c r="G54" s="38"/>
      <c r="H54" s="38"/>
      <c r="I54" s="38"/>
      <c r="J54" s="38"/>
      <c r="K54" s="51"/>
      <c r="L54" s="51"/>
      <c r="M54" s="51"/>
    </row>
    <row r="55" spans="1:15" x14ac:dyDescent="0.25">
      <c r="A55" s="41"/>
      <c r="B55" s="41"/>
      <c r="C55" s="41"/>
      <c r="D55" s="41"/>
      <c r="G55" s="38"/>
      <c r="H55" s="38"/>
      <c r="I55" s="38"/>
      <c r="J55" s="38"/>
      <c r="K55" s="51"/>
      <c r="L55" s="51"/>
      <c r="M55" s="51"/>
    </row>
    <row r="56" spans="1:15" x14ac:dyDescent="0.25">
      <c r="A56" s="101" t="s">
        <v>53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27"/>
      <c r="O56" s="27"/>
    </row>
    <row r="57" spans="1:15" x14ac:dyDescent="0.25">
      <c r="A57" s="102" t="s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60"/>
      <c r="O57" s="60"/>
    </row>
    <row r="58" spans="1:15" x14ac:dyDescent="0.25">
      <c r="A58" s="101" t="s">
        <v>55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27"/>
      <c r="O58" s="27"/>
    </row>
    <row r="59" spans="1:15" x14ac:dyDescent="0.25">
      <c r="A59" s="101" t="s">
        <v>56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27"/>
      <c r="O59" s="27"/>
    </row>
    <row r="60" spans="1:15" x14ac:dyDescent="0.25">
      <c r="A60" s="101" t="s">
        <v>57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27"/>
      <c r="O60" s="27"/>
    </row>
    <row r="61" spans="1:15" x14ac:dyDescent="0.25">
      <c r="A61" s="101" t="s">
        <v>58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27"/>
      <c r="O61" s="27"/>
    </row>
    <row r="62" spans="1:15" x14ac:dyDescent="0.25">
      <c r="A62" s="101" t="s">
        <v>59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27"/>
      <c r="O62" s="27"/>
    </row>
    <row r="63" spans="1:15" x14ac:dyDescent="0.25">
      <c r="A63" s="101" t="s">
        <v>60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27"/>
      <c r="O63" s="27"/>
    </row>
    <row r="64" spans="1:15" x14ac:dyDescent="0.25">
      <c r="A64" s="101" t="s">
        <v>61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x14ac:dyDescent="0.25">
      <c r="A65" s="101" t="s">
        <v>62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25">
      <c r="A66" s="41"/>
      <c r="B66" s="41"/>
      <c r="C66" s="41"/>
      <c r="D66" s="41"/>
      <c r="G66" s="38"/>
      <c r="H66" s="38"/>
      <c r="I66" s="38"/>
      <c r="J66" s="38"/>
      <c r="K66" s="51"/>
      <c r="L66" s="51"/>
      <c r="M66" s="51"/>
    </row>
    <row r="67" spans="1:13" x14ac:dyDescent="0.25">
      <c r="A67" s="41"/>
      <c r="B67" s="41"/>
      <c r="C67" s="41"/>
      <c r="D67" s="41"/>
      <c r="G67" s="38"/>
      <c r="H67" s="38"/>
      <c r="I67" s="38"/>
      <c r="J67" s="38"/>
      <c r="K67" s="51"/>
      <c r="L67" s="51"/>
      <c r="M67" s="51"/>
    </row>
    <row r="68" spans="1:13" x14ac:dyDescent="0.25">
      <c r="A68" s="41"/>
      <c r="B68" s="41"/>
      <c r="C68" s="41"/>
      <c r="D68" s="41"/>
      <c r="G68" s="38"/>
      <c r="H68" s="38"/>
      <c r="I68" s="38"/>
      <c r="J68" s="38"/>
      <c r="K68" s="51"/>
      <c r="L68" s="51"/>
      <c r="M68" s="51"/>
    </row>
    <row r="69" spans="1:13" x14ac:dyDescent="0.25">
      <c r="A69" s="41"/>
      <c r="B69" s="41"/>
      <c r="C69" s="41"/>
      <c r="D69" s="41"/>
      <c r="G69" s="38"/>
      <c r="H69" s="38"/>
      <c r="I69" s="38"/>
      <c r="J69" s="38"/>
      <c r="K69" s="51"/>
      <c r="L69" s="51"/>
      <c r="M69" s="51"/>
    </row>
    <row r="70" spans="1:13" x14ac:dyDescent="0.25">
      <c r="A70" s="41"/>
      <c r="B70" s="41"/>
      <c r="C70" s="41"/>
      <c r="D70" s="41"/>
      <c r="G70" s="38"/>
      <c r="H70" s="38"/>
      <c r="I70" s="38"/>
      <c r="J70" s="38"/>
      <c r="K70" s="51"/>
      <c r="L70" s="51"/>
      <c r="M70" s="51"/>
    </row>
    <row r="71" spans="1:13" x14ac:dyDescent="0.25">
      <c r="A71" s="41"/>
      <c r="B71" s="41"/>
      <c r="C71" s="41"/>
      <c r="D71" s="41"/>
      <c r="G71" s="38"/>
      <c r="H71" s="38"/>
      <c r="I71" s="38"/>
      <c r="J71" s="38"/>
      <c r="K71" s="51"/>
      <c r="L71" s="51"/>
      <c r="M71" s="51"/>
    </row>
    <row r="72" spans="1:13" x14ac:dyDescent="0.25">
      <c r="A72" s="41"/>
      <c r="B72" s="41"/>
      <c r="C72" s="41"/>
      <c r="D72" s="41"/>
      <c r="G72" s="38"/>
      <c r="H72" s="38"/>
      <c r="I72" s="38"/>
      <c r="J72" s="38"/>
      <c r="K72" s="51"/>
      <c r="L72" s="51"/>
      <c r="M72" s="51"/>
    </row>
    <row r="73" spans="1:13" x14ac:dyDescent="0.25">
      <c r="A73" s="41"/>
      <c r="B73" s="41"/>
      <c r="C73" s="41"/>
      <c r="D73" s="41"/>
      <c r="I73" s="38"/>
      <c r="J73" s="38"/>
      <c r="K73" s="51"/>
      <c r="L73" s="51"/>
      <c r="M73" s="51"/>
    </row>
    <row r="74" spans="1:13" x14ac:dyDescent="0.25">
      <c r="A74" s="41"/>
      <c r="B74" s="41"/>
      <c r="C74" s="41"/>
      <c r="D74" s="41"/>
      <c r="I74" s="38"/>
      <c r="J74" s="38"/>
      <c r="K74" s="51"/>
      <c r="L74" s="51"/>
      <c r="M74" s="51"/>
    </row>
    <row r="75" spans="1:13" x14ac:dyDescent="0.25">
      <c r="A75" s="41"/>
      <c r="B75" s="41"/>
      <c r="C75" s="41"/>
      <c r="D75" s="41"/>
      <c r="I75" s="38"/>
      <c r="J75" s="38"/>
      <c r="K75" s="51"/>
      <c r="L75" s="51"/>
      <c r="M75" s="51"/>
    </row>
    <row r="76" spans="1:13" x14ac:dyDescent="0.25">
      <c r="A76" s="41"/>
      <c r="B76" s="41"/>
      <c r="C76" s="41"/>
      <c r="D76" s="41"/>
      <c r="I76" s="38"/>
      <c r="J76" s="38"/>
      <c r="K76" s="51"/>
      <c r="L76" s="51"/>
      <c r="M76" s="51"/>
    </row>
    <row r="77" spans="1:13" x14ac:dyDescent="0.25">
      <c r="A77" s="41"/>
      <c r="B77" s="41"/>
      <c r="C77" s="41"/>
      <c r="D77" s="41"/>
      <c r="I77" s="38"/>
      <c r="J77" s="38"/>
      <c r="K77" s="51"/>
      <c r="L77" s="51"/>
      <c r="M77" s="51"/>
    </row>
    <row r="78" spans="1:13" x14ac:dyDescent="0.25">
      <c r="A78" s="41"/>
      <c r="B78" s="41"/>
      <c r="C78" s="41"/>
      <c r="D78" s="41"/>
      <c r="I78" s="38"/>
      <c r="J78" s="38"/>
      <c r="K78" s="51"/>
      <c r="L78" s="51"/>
      <c r="M78" s="51"/>
    </row>
    <row r="79" spans="1:13" x14ac:dyDescent="0.25">
      <c r="A79" s="41"/>
      <c r="B79" s="41"/>
      <c r="C79" s="41"/>
      <c r="D79" s="41"/>
      <c r="I79" s="38"/>
      <c r="J79" s="38"/>
      <c r="K79" s="51"/>
      <c r="L79" s="51"/>
      <c r="M79" s="51"/>
    </row>
    <row r="80" spans="1:13" x14ac:dyDescent="0.25">
      <c r="A80" s="41"/>
      <c r="B80" s="41"/>
      <c r="C80" s="41"/>
      <c r="D80" s="41"/>
      <c r="I80" s="38"/>
      <c r="J80" s="38"/>
      <c r="K80" s="51"/>
      <c r="L80" s="51"/>
      <c r="M80" s="51"/>
    </row>
    <row r="81" spans="9:10" x14ac:dyDescent="0.25">
      <c r="I81" s="38"/>
      <c r="J81" s="38"/>
    </row>
    <row r="82" spans="9:10" x14ac:dyDescent="0.25">
      <c r="I82" s="38"/>
      <c r="J82" s="38"/>
    </row>
    <row r="83" spans="9:10" x14ac:dyDescent="0.25">
      <c r="I83" s="38"/>
      <c r="J83" s="38"/>
    </row>
    <row r="84" spans="9:10" x14ac:dyDescent="0.25">
      <c r="I84" s="38"/>
      <c r="J84" s="38"/>
    </row>
    <row r="85" spans="9:10" x14ac:dyDescent="0.25">
      <c r="I85" s="38"/>
      <c r="J85" s="38"/>
    </row>
    <row r="86" spans="9:10" x14ac:dyDescent="0.25">
      <c r="I86" s="38"/>
      <c r="J86" s="38"/>
    </row>
    <row r="87" spans="9:10" x14ac:dyDescent="0.25">
      <c r="I87" s="38"/>
      <c r="J87" s="38"/>
    </row>
    <row r="88" spans="9:10" x14ac:dyDescent="0.25">
      <c r="I88" s="38"/>
      <c r="J88" s="38"/>
    </row>
    <row r="89" spans="9:10" x14ac:dyDescent="0.25">
      <c r="I89" s="38"/>
      <c r="J89" s="38"/>
    </row>
    <row r="90" spans="9:10" x14ac:dyDescent="0.25">
      <c r="I90" s="38"/>
      <c r="J90" s="38"/>
    </row>
    <row r="91" spans="9:10" x14ac:dyDescent="0.25">
      <c r="I91" s="38"/>
      <c r="J91" s="38"/>
    </row>
    <row r="92" spans="9:10" x14ac:dyDescent="0.25">
      <c r="I92" s="38"/>
      <c r="J92" s="38"/>
    </row>
    <row r="93" spans="9:10" x14ac:dyDescent="0.25">
      <c r="I93" s="38"/>
      <c r="J93" s="38"/>
    </row>
    <row r="94" spans="9:10" x14ac:dyDescent="0.25">
      <c r="I94" s="38"/>
      <c r="J94" s="38"/>
    </row>
    <row r="95" spans="9:10" x14ac:dyDescent="0.25">
      <c r="I95" s="38"/>
      <c r="J95" s="38"/>
    </row>
    <row r="96" spans="9:10" x14ac:dyDescent="0.25">
      <c r="I96" s="38"/>
      <c r="J96" s="38"/>
    </row>
  </sheetData>
  <mergeCells count="12">
    <mergeCell ref="A65:M65"/>
    <mergeCell ref="G5:G6"/>
    <mergeCell ref="I5:I6"/>
    <mergeCell ref="A56:M56"/>
    <mergeCell ref="A57:M57"/>
    <mergeCell ref="A58:M58"/>
    <mergeCell ref="A59:M59"/>
    <mergeCell ref="A60:M60"/>
    <mergeCell ref="A61:M61"/>
    <mergeCell ref="A62:M62"/>
    <mergeCell ref="A63:M63"/>
    <mergeCell ref="A64:M64"/>
  </mergeCells>
  <printOptions horizontalCentered="1"/>
  <pageMargins left="0.5" right="0.5" top="1" bottom="0.5" header="0.3" footer="0.3"/>
  <pageSetup scale="88" fitToHeight="2" orientation="portrait" horizontalDpi="1200" verticalDpi="1200" r:id="rId1"/>
  <headerFooter scaleWithDoc="0">
    <oddHeader>&amp;C&amp;"-,Bold"&amp;14Account 376.02 Curve Fitting&amp;RDocket No. 20230023-GU
Account 376.02 Curves
Exhibit DJG-30, Page &amp;P of 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0428-0BEB-425B-83C3-4E9853B8C74A}">
  <sheetPr>
    <tabColor theme="5" tint="0.39997558519241921"/>
    <pageSetUpPr fitToPage="1"/>
  </sheetPr>
  <dimension ref="A1:AC96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7"/>
      <c r="B1" s="37"/>
      <c r="C1" s="37"/>
      <c r="D1" s="37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10" t="s">
        <v>19</v>
      </c>
      <c r="B3" s="10"/>
      <c r="C3" s="10" t="s">
        <v>20</v>
      </c>
      <c r="D3" s="10"/>
      <c r="E3" s="38" t="s">
        <v>21</v>
      </c>
      <c r="F3" s="38"/>
      <c r="G3" s="10" t="s">
        <v>22</v>
      </c>
      <c r="H3" s="10"/>
      <c r="I3" s="10" t="s">
        <v>23</v>
      </c>
      <c r="J3" s="10"/>
      <c r="K3" s="10" t="s">
        <v>24</v>
      </c>
      <c r="L3" s="10"/>
      <c r="M3" s="10" t="s">
        <v>25</v>
      </c>
    </row>
    <row r="5" spans="1:29" x14ac:dyDescent="0.25">
      <c r="A5" s="3" t="s">
        <v>44</v>
      </c>
      <c r="B5" s="3"/>
      <c r="C5" s="3" t="s">
        <v>45</v>
      </c>
      <c r="D5" s="3"/>
      <c r="E5" s="39" t="s">
        <v>46</v>
      </c>
      <c r="F5" s="39"/>
      <c r="G5" s="103" t="s">
        <v>134</v>
      </c>
      <c r="H5" s="3"/>
      <c r="I5" s="103" t="s">
        <v>135</v>
      </c>
      <c r="J5" s="3"/>
      <c r="K5" s="3" t="s">
        <v>66</v>
      </c>
      <c r="L5" s="3"/>
      <c r="M5" s="3" t="s">
        <v>90</v>
      </c>
    </row>
    <row r="6" spans="1:29" x14ac:dyDescent="0.25">
      <c r="A6" s="6" t="s">
        <v>47</v>
      </c>
      <c r="B6" s="3"/>
      <c r="C6" s="6" t="s">
        <v>48</v>
      </c>
      <c r="D6" s="3"/>
      <c r="E6" s="40" t="s">
        <v>49</v>
      </c>
      <c r="F6" s="39"/>
      <c r="G6" s="96"/>
      <c r="H6" s="3"/>
      <c r="I6" s="96"/>
      <c r="J6" s="3"/>
      <c r="K6" s="6" t="s">
        <v>50</v>
      </c>
      <c r="L6" s="3"/>
      <c r="M6" s="6" t="s">
        <v>50</v>
      </c>
    </row>
    <row r="7" spans="1:29" x14ac:dyDescent="0.25">
      <c r="A7" s="10"/>
      <c r="B7" s="10"/>
      <c r="C7" s="10"/>
      <c r="D7" s="10"/>
      <c r="E7" s="38"/>
      <c r="F7" s="38"/>
      <c r="G7" s="10"/>
      <c r="H7" s="10"/>
      <c r="I7" s="10"/>
      <c r="J7" s="10"/>
      <c r="K7" s="10"/>
      <c r="L7" s="10"/>
      <c r="M7" s="10"/>
    </row>
    <row r="8" spans="1:29" x14ac:dyDescent="0.25">
      <c r="A8" s="41">
        <v>0</v>
      </c>
      <c r="B8" s="41"/>
      <c r="C8" s="42">
        <v>85002255.150000006</v>
      </c>
      <c r="D8" s="5"/>
      <c r="E8" s="43">
        <v>1</v>
      </c>
      <c r="F8" s="43"/>
      <c r="G8" s="43">
        <v>1</v>
      </c>
      <c r="H8" s="43"/>
      <c r="I8" s="43">
        <v>1</v>
      </c>
      <c r="J8" s="43"/>
      <c r="K8" s="44">
        <f>(G8-E8)^2</f>
        <v>0</v>
      </c>
      <c r="L8" s="44"/>
      <c r="M8" s="44">
        <f>(I8-E8)^2</f>
        <v>0</v>
      </c>
      <c r="N8" s="57">
        <f>C8*0.01</f>
        <v>850022.55150000006</v>
      </c>
      <c r="AB8">
        <v>30</v>
      </c>
      <c r="AC8">
        <v>0</v>
      </c>
    </row>
    <row r="9" spans="1:29" x14ac:dyDescent="0.25">
      <c r="A9" s="41">
        <v>0.5</v>
      </c>
      <c r="B9" s="41"/>
      <c r="C9" s="42">
        <v>71266017.540000007</v>
      </c>
      <c r="D9" s="5"/>
      <c r="E9" s="43">
        <v>1</v>
      </c>
      <c r="F9" s="43"/>
      <c r="G9" s="43">
        <v>0.99908799999999998</v>
      </c>
      <c r="H9" s="43"/>
      <c r="I9" s="43">
        <v>0.99920900000000001</v>
      </c>
      <c r="J9" s="43"/>
      <c r="K9" s="44">
        <f t="shared" ref="K9:K46" si="0">(G9-E9)^2</f>
        <v>8.3174400000004358E-7</v>
      </c>
      <c r="L9" s="44"/>
      <c r="M9" s="44">
        <f t="shared" ref="M9:M46" si="1">(I9-E9)^2</f>
        <v>6.2568099999997809E-7</v>
      </c>
      <c r="AB9">
        <v>30</v>
      </c>
      <c r="AC9">
        <v>1</v>
      </c>
    </row>
    <row r="10" spans="1:29" x14ac:dyDescent="0.25">
      <c r="A10" s="41">
        <v>1.5</v>
      </c>
      <c r="B10" s="41"/>
      <c r="C10" s="42">
        <v>64775833.009999998</v>
      </c>
      <c r="D10" s="5"/>
      <c r="E10" s="43">
        <v>1</v>
      </c>
      <c r="F10" s="43"/>
      <c r="G10" s="43">
        <v>0.99717299999999998</v>
      </c>
      <c r="H10" s="43"/>
      <c r="I10" s="43">
        <v>0.99756299999999998</v>
      </c>
      <c r="J10" s="43"/>
      <c r="K10" s="44">
        <f t="shared" si="0"/>
        <v>7.9919290000001354E-6</v>
      </c>
      <c r="L10" s="44"/>
      <c r="M10" s="44">
        <f t="shared" si="1"/>
        <v>5.9389690000001097E-6</v>
      </c>
    </row>
    <row r="11" spans="1:29" x14ac:dyDescent="0.25">
      <c r="A11" s="41">
        <v>2.5</v>
      </c>
      <c r="B11" s="41"/>
      <c r="C11" s="42">
        <v>59044730.270000003</v>
      </c>
      <c r="D11" s="5"/>
      <c r="E11" s="43">
        <v>1</v>
      </c>
      <c r="F11" s="43"/>
      <c r="G11" s="43">
        <v>0.99513099999999999</v>
      </c>
      <c r="H11" s="43"/>
      <c r="I11" s="43">
        <v>0.99582599999999999</v>
      </c>
      <c r="J11" s="43"/>
      <c r="K11" s="44">
        <f t="shared" si="0"/>
        <v>2.3707161000000118E-5</v>
      </c>
      <c r="L11" s="44"/>
      <c r="M11" s="44">
        <f t="shared" si="1"/>
        <v>1.7422276000000093E-5</v>
      </c>
    </row>
    <row r="12" spans="1:29" x14ac:dyDescent="0.25">
      <c r="A12" s="41">
        <v>3.5</v>
      </c>
      <c r="B12" s="41"/>
      <c r="C12" s="42">
        <v>50711569.869999997</v>
      </c>
      <c r="D12" s="5"/>
      <c r="E12" s="43">
        <v>0.9998999999999999</v>
      </c>
      <c r="F12" s="43"/>
      <c r="G12" s="43">
        <v>0.99295500000000003</v>
      </c>
      <c r="H12" s="43"/>
      <c r="I12" s="43">
        <v>0.99398799999999998</v>
      </c>
      <c r="J12" s="43"/>
      <c r="K12" s="44">
        <f t="shared" si="0"/>
        <v>4.8233024999998163E-5</v>
      </c>
      <c r="L12" s="44"/>
      <c r="M12" s="44">
        <f t="shared" si="1"/>
        <v>3.4951743999999024E-5</v>
      </c>
    </row>
    <row r="13" spans="1:29" x14ac:dyDescent="0.25">
      <c r="A13" s="41">
        <v>4.5</v>
      </c>
      <c r="B13" s="41"/>
      <c r="C13" s="42">
        <v>40794252.130000003</v>
      </c>
      <c r="D13" s="5"/>
      <c r="E13" s="43">
        <v>0.99970000000000003</v>
      </c>
      <c r="F13" s="43"/>
      <c r="G13" s="43">
        <v>0.99063900000000005</v>
      </c>
      <c r="H13" s="43"/>
      <c r="I13" s="43">
        <v>0.99204499999999995</v>
      </c>
      <c r="J13" s="43"/>
      <c r="K13" s="44">
        <f t="shared" si="0"/>
        <v>8.210172099999974E-5</v>
      </c>
      <c r="L13" s="44"/>
      <c r="M13" s="44">
        <f t="shared" si="1"/>
        <v>5.85990250000012E-5</v>
      </c>
    </row>
    <row r="14" spans="1:29" x14ac:dyDescent="0.25">
      <c r="A14" s="41">
        <v>5.5</v>
      </c>
      <c r="B14" s="41"/>
      <c r="C14" s="42">
        <v>34544747.409999996</v>
      </c>
      <c r="D14" s="5"/>
      <c r="E14" s="43">
        <v>0.99890000000000001</v>
      </c>
      <c r="F14" s="43"/>
      <c r="G14" s="43">
        <v>0.98817600000000005</v>
      </c>
      <c r="H14" s="43"/>
      <c r="I14" s="43">
        <v>0.98999899999999996</v>
      </c>
      <c r="J14" s="43"/>
      <c r="K14" s="44">
        <f t="shared" si="0"/>
        <v>1.1500417599999905E-4</v>
      </c>
      <c r="L14" s="44"/>
      <c r="M14" s="44">
        <f t="shared" si="1"/>
        <v>7.9227801000000844E-5</v>
      </c>
    </row>
    <row r="15" spans="1:29" x14ac:dyDescent="0.25">
      <c r="A15" s="41">
        <v>6.5</v>
      </c>
      <c r="B15" s="41"/>
      <c r="C15" s="42">
        <v>33265036.32</v>
      </c>
      <c r="D15" s="5"/>
      <c r="E15" s="43">
        <v>0.99890000000000001</v>
      </c>
      <c r="F15" s="43"/>
      <c r="G15" s="43">
        <v>0.98555800000000005</v>
      </c>
      <c r="H15" s="43"/>
      <c r="I15" s="43">
        <v>0.98783799999999999</v>
      </c>
      <c r="J15" s="43"/>
      <c r="K15" s="44">
        <f t="shared" si="0"/>
        <v>1.7800896399999906E-4</v>
      </c>
      <c r="L15" s="44"/>
      <c r="M15" s="44">
        <f t="shared" si="1"/>
        <v>1.2236784400000036E-4</v>
      </c>
    </row>
    <row r="16" spans="1:29" x14ac:dyDescent="0.25">
      <c r="A16" s="41">
        <v>7.5</v>
      </c>
      <c r="B16" s="41"/>
      <c r="C16" s="42">
        <v>32338795.48</v>
      </c>
      <c r="D16" s="5"/>
      <c r="E16" s="43">
        <v>0.99870000000000003</v>
      </c>
      <c r="F16" s="43"/>
      <c r="G16" s="43">
        <v>0.98277899999999996</v>
      </c>
      <c r="H16" s="43"/>
      <c r="I16" s="43">
        <v>0.98555800000000005</v>
      </c>
      <c r="J16" s="43"/>
      <c r="K16" s="44">
        <f t="shared" si="0"/>
        <v>2.5347824100000236E-4</v>
      </c>
      <c r="L16" s="44"/>
      <c r="M16" s="44">
        <f t="shared" si="1"/>
        <v>1.7271216399999967E-4</v>
      </c>
    </row>
    <row r="17" spans="1:13" x14ac:dyDescent="0.25">
      <c r="A17" s="41">
        <v>8.5</v>
      </c>
      <c r="B17" s="41"/>
      <c r="C17" s="42">
        <v>25852063.579999998</v>
      </c>
      <c r="D17" s="5"/>
      <c r="E17" s="43">
        <v>0.99719999999999998</v>
      </c>
      <c r="F17" s="43"/>
      <c r="G17" s="43">
        <v>0.97982999999999998</v>
      </c>
      <c r="H17" s="43"/>
      <c r="I17" s="43">
        <v>0.98316199999999998</v>
      </c>
      <c r="J17" s="43"/>
      <c r="K17" s="44">
        <f t="shared" si="0"/>
        <v>3.0171689999999987E-4</v>
      </c>
      <c r="L17" s="44"/>
      <c r="M17" s="44">
        <f t="shared" si="1"/>
        <v>1.9706544399999986E-4</v>
      </c>
    </row>
    <row r="18" spans="1:13" x14ac:dyDescent="0.25">
      <c r="A18" s="41">
        <v>9.5</v>
      </c>
      <c r="B18" s="41"/>
      <c r="C18" s="42">
        <v>20499356.170000002</v>
      </c>
      <c r="D18" s="5"/>
      <c r="E18" s="43">
        <v>0.99540000000000006</v>
      </c>
      <c r="F18" s="43"/>
      <c r="G18" s="43">
        <v>0.97670400000000002</v>
      </c>
      <c r="H18" s="43"/>
      <c r="I18" s="43">
        <v>0.98063599999999995</v>
      </c>
      <c r="J18" s="43"/>
      <c r="K18" s="44">
        <f t="shared" si="0"/>
        <v>3.4954041600000172E-4</v>
      </c>
      <c r="L18" s="44"/>
      <c r="M18" s="44">
        <f t="shared" si="1"/>
        <v>2.1797569600000326E-4</v>
      </c>
    </row>
    <row r="19" spans="1:13" x14ac:dyDescent="0.25">
      <c r="A19" s="41">
        <v>10.5</v>
      </c>
      <c r="B19" s="41"/>
      <c r="C19" s="42">
        <v>18685184.239999998</v>
      </c>
      <c r="D19" s="5"/>
      <c r="E19" s="43">
        <v>0.99260000000000004</v>
      </c>
      <c r="F19" s="43"/>
      <c r="G19" s="43">
        <v>0.97339299999999995</v>
      </c>
      <c r="H19" s="43"/>
      <c r="I19" s="43">
        <v>0.97797500000000004</v>
      </c>
      <c r="J19" s="43"/>
      <c r="K19" s="44">
        <f t="shared" si="0"/>
        <v>3.6890884900000326E-4</v>
      </c>
      <c r="L19" s="44"/>
      <c r="M19" s="44">
        <f t="shared" si="1"/>
        <v>2.1389062499999997E-4</v>
      </c>
    </row>
    <row r="20" spans="1:13" x14ac:dyDescent="0.25">
      <c r="A20" s="41">
        <v>11.5</v>
      </c>
      <c r="B20" s="41"/>
      <c r="C20" s="42">
        <v>16968658.09</v>
      </c>
      <c r="D20" s="5"/>
      <c r="E20" s="43">
        <v>0.99069999999999991</v>
      </c>
      <c r="F20" s="43"/>
      <c r="G20" s="43">
        <v>0.96988700000000005</v>
      </c>
      <c r="H20" s="43"/>
      <c r="I20" s="43">
        <v>0.97518300000000002</v>
      </c>
      <c r="J20" s="43"/>
      <c r="K20" s="44">
        <f t="shared" si="0"/>
        <v>4.3318096899999415E-4</v>
      </c>
      <c r="L20" s="44"/>
      <c r="M20" s="44">
        <f t="shared" si="1"/>
        <v>2.4077728899999664E-4</v>
      </c>
    </row>
    <row r="21" spans="1:13" x14ac:dyDescent="0.25">
      <c r="A21" s="41">
        <v>12.5</v>
      </c>
      <c r="B21" s="41"/>
      <c r="C21" s="42">
        <v>11551895.560000001</v>
      </c>
      <c r="D21" s="5"/>
      <c r="E21" s="43">
        <v>0.98909999999999998</v>
      </c>
      <c r="F21" s="43"/>
      <c r="G21" s="43">
        <v>0.96618000000000004</v>
      </c>
      <c r="H21" s="43"/>
      <c r="I21" s="43">
        <v>0.97224600000000005</v>
      </c>
      <c r="J21" s="43"/>
      <c r="K21" s="44">
        <f t="shared" si="0"/>
        <v>5.2532639999999732E-4</v>
      </c>
      <c r="L21" s="44"/>
      <c r="M21" s="44">
        <f t="shared" si="1"/>
        <v>2.8405731599999748E-4</v>
      </c>
    </row>
    <row r="22" spans="1:13" x14ac:dyDescent="0.25">
      <c r="A22" s="41">
        <v>13.5</v>
      </c>
      <c r="B22" s="41"/>
      <c r="C22" s="42">
        <v>9354859.5099999998</v>
      </c>
      <c r="D22" s="5"/>
      <c r="E22" s="43">
        <v>0.98860000000000003</v>
      </c>
      <c r="F22" s="43"/>
      <c r="G22" s="43">
        <v>0.96225799999999995</v>
      </c>
      <c r="H22" s="43"/>
      <c r="I22" s="43">
        <v>0.96915799999999996</v>
      </c>
      <c r="J22" s="43"/>
      <c r="K22" s="44">
        <f t="shared" si="0"/>
        <v>6.9390096400000461E-4</v>
      </c>
      <c r="L22" s="44"/>
      <c r="M22" s="44">
        <f t="shared" si="1"/>
        <v>3.7799136400000271E-4</v>
      </c>
    </row>
    <row r="23" spans="1:13" x14ac:dyDescent="0.25">
      <c r="A23" s="41">
        <v>14.5</v>
      </c>
      <c r="B23" s="41"/>
      <c r="C23" s="42">
        <v>7911883.4000000004</v>
      </c>
      <c r="D23" s="5"/>
      <c r="E23" s="43">
        <v>0.98760000000000003</v>
      </c>
      <c r="F23" s="43"/>
      <c r="G23" s="43">
        <v>0.95811400000000002</v>
      </c>
      <c r="H23" s="43"/>
      <c r="I23" s="43">
        <v>0.96592199999999995</v>
      </c>
      <c r="J23" s="43"/>
      <c r="K23" s="44">
        <f t="shared" si="0"/>
        <v>8.6942419600000067E-4</v>
      </c>
      <c r="L23" s="44"/>
      <c r="M23" s="44">
        <f t="shared" si="1"/>
        <v>4.6993568400000371E-4</v>
      </c>
    </row>
    <row r="24" spans="1:13" x14ac:dyDescent="0.25">
      <c r="A24" s="41">
        <v>15.5</v>
      </c>
      <c r="B24" s="41"/>
      <c r="C24" s="42">
        <v>7682536.21</v>
      </c>
      <c r="D24" s="5"/>
      <c r="E24" s="43">
        <v>0.98010000000000008</v>
      </c>
      <c r="F24" s="43"/>
      <c r="G24" s="43">
        <v>0.953739</v>
      </c>
      <c r="H24" s="43"/>
      <c r="I24" s="43">
        <v>0.96252300000000002</v>
      </c>
      <c r="J24" s="43"/>
      <c r="K24" s="44">
        <f t="shared" si="0"/>
        <v>6.949023210000042E-4</v>
      </c>
      <c r="L24" s="44"/>
      <c r="M24" s="44">
        <f t="shared" si="1"/>
        <v>3.0895092900000225E-4</v>
      </c>
    </row>
    <row r="25" spans="1:13" x14ac:dyDescent="0.25">
      <c r="A25" s="41">
        <v>16.5</v>
      </c>
      <c r="B25" s="41"/>
      <c r="C25" s="42">
        <v>7109142.2599999998</v>
      </c>
      <c r="D25" s="5"/>
      <c r="E25" s="43">
        <v>0.98010000000000008</v>
      </c>
      <c r="F25" s="43"/>
      <c r="G25" s="43">
        <v>0.94912399999999997</v>
      </c>
      <c r="H25" s="43"/>
      <c r="I25" s="43">
        <v>0.95895600000000003</v>
      </c>
      <c r="J25" s="43"/>
      <c r="K25" s="44">
        <f t="shared" si="0"/>
        <v>9.5951257600000706E-4</v>
      </c>
      <c r="L25" s="44"/>
      <c r="M25" s="44">
        <f t="shared" si="1"/>
        <v>4.4706873600000216E-4</v>
      </c>
    </row>
    <row r="26" spans="1:13" x14ac:dyDescent="0.25">
      <c r="A26" s="41">
        <v>17.5</v>
      </c>
      <c r="B26" s="41"/>
      <c r="C26" s="42">
        <v>6222899.96</v>
      </c>
      <c r="D26" s="5"/>
      <c r="E26" s="43">
        <v>0.97540000000000004</v>
      </c>
      <c r="F26" s="43"/>
      <c r="G26" s="43">
        <v>0.94425800000000004</v>
      </c>
      <c r="H26" s="43"/>
      <c r="I26" s="43">
        <v>0.95522300000000004</v>
      </c>
      <c r="J26" s="43"/>
      <c r="K26" s="44">
        <f t="shared" si="0"/>
        <v>9.698241640000002E-4</v>
      </c>
      <c r="L26" s="44"/>
      <c r="M26" s="44">
        <f t="shared" si="1"/>
        <v>4.0711132900000003E-4</v>
      </c>
    </row>
    <row r="27" spans="1:13" x14ac:dyDescent="0.25">
      <c r="A27" s="41">
        <v>18.5</v>
      </c>
      <c r="B27" s="41"/>
      <c r="C27" s="42">
        <v>5411483.1699999999</v>
      </c>
      <c r="D27" s="5"/>
      <c r="E27" s="43">
        <v>0.97089999999999999</v>
      </c>
      <c r="F27" s="43"/>
      <c r="G27" s="43">
        <v>0.939133</v>
      </c>
      <c r="H27" s="43"/>
      <c r="I27" s="43">
        <v>0.95130899999999996</v>
      </c>
      <c r="J27" s="43"/>
      <c r="K27" s="44">
        <f t="shared" si="0"/>
        <v>1.0091422889999993E-3</v>
      </c>
      <c r="L27" s="44"/>
      <c r="M27" s="44">
        <f t="shared" si="1"/>
        <v>3.83807281000001E-4</v>
      </c>
    </row>
    <row r="28" spans="1:13" x14ac:dyDescent="0.25">
      <c r="A28" s="41">
        <v>19.5</v>
      </c>
      <c r="B28" s="41"/>
      <c r="C28" s="42">
        <v>5279232.5</v>
      </c>
      <c r="D28" s="5"/>
      <c r="E28" s="43">
        <v>0.96</v>
      </c>
      <c r="F28" s="43"/>
      <c r="G28" s="43">
        <v>0.93373600000000001</v>
      </c>
      <c r="H28" s="43"/>
      <c r="I28" s="43">
        <v>0.94720700000000002</v>
      </c>
      <c r="J28" s="43"/>
      <c r="K28" s="44">
        <f t="shared" si="0"/>
        <v>6.8979769599999757E-4</v>
      </c>
      <c r="L28" s="44"/>
      <c r="M28" s="44">
        <f t="shared" si="1"/>
        <v>1.6366084899999855E-4</v>
      </c>
    </row>
    <row r="29" spans="1:13" x14ac:dyDescent="0.25">
      <c r="A29" s="41">
        <v>20.5</v>
      </c>
      <c r="B29" s="41"/>
      <c r="C29" s="42">
        <v>4461162.74</v>
      </c>
      <c r="D29" s="5"/>
      <c r="E29" s="43">
        <v>0.9423999999999999</v>
      </c>
      <c r="F29" s="43"/>
      <c r="G29" s="43">
        <v>0.92805700000000002</v>
      </c>
      <c r="H29" s="43"/>
      <c r="I29" s="43">
        <v>0.94292100000000001</v>
      </c>
      <c r="J29" s="43"/>
      <c r="K29" s="44">
        <f t="shared" si="0"/>
        <v>2.0572164899999667E-4</v>
      </c>
      <c r="L29" s="44"/>
      <c r="M29" s="44">
        <f t="shared" si="1"/>
        <v>2.7144100000010914E-7</v>
      </c>
    </row>
    <row r="30" spans="1:13" x14ac:dyDescent="0.25">
      <c r="A30" s="41">
        <v>21.5</v>
      </c>
      <c r="B30" s="41"/>
      <c r="C30" s="42">
        <v>3880402.17</v>
      </c>
      <c r="D30" s="5"/>
      <c r="E30" s="43">
        <v>0.94189999999999996</v>
      </c>
      <c r="F30" s="43"/>
      <c r="G30" s="43">
        <v>0.92208400000000001</v>
      </c>
      <c r="H30" s="43"/>
      <c r="I30" s="43">
        <v>0.93843299999999996</v>
      </c>
      <c r="J30" s="43"/>
      <c r="K30" s="44">
        <f t="shared" si="0"/>
        <v>3.9267385599999779E-4</v>
      </c>
      <c r="L30" s="44"/>
      <c r="M30" s="44">
        <f t="shared" si="1"/>
        <v>1.2020088999999985E-5</v>
      </c>
    </row>
    <row r="31" spans="1:13" x14ac:dyDescent="0.25">
      <c r="A31" s="41">
        <v>22.5</v>
      </c>
      <c r="B31" s="41"/>
      <c r="C31" s="42">
        <v>3430618.57</v>
      </c>
      <c r="D31" s="5"/>
      <c r="E31" s="43">
        <v>0.93909999999999993</v>
      </c>
      <c r="F31" s="43"/>
      <c r="G31" s="43">
        <v>0.91580799999999996</v>
      </c>
      <c r="H31" s="43"/>
      <c r="I31" s="43">
        <v>0.93373600000000001</v>
      </c>
      <c r="J31" s="43"/>
      <c r="K31" s="44">
        <f t="shared" si="0"/>
        <v>5.4251726399999901E-4</v>
      </c>
      <c r="L31" s="44"/>
      <c r="M31" s="44">
        <f t="shared" si="1"/>
        <v>2.8772495999999189E-5</v>
      </c>
    </row>
    <row r="32" spans="1:13" x14ac:dyDescent="0.25">
      <c r="A32" s="41">
        <v>23.5</v>
      </c>
      <c r="B32" s="41"/>
      <c r="C32" s="42">
        <v>3363203.16</v>
      </c>
      <c r="D32" s="5"/>
      <c r="E32" s="43">
        <v>0.93889999999999996</v>
      </c>
      <c r="F32" s="43"/>
      <c r="G32" s="43">
        <v>0.90921399999999997</v>
      </c>
      <c r="H32" s="43"/>
      <c r="I32" s="43">
        <v>0.92883499999999997</v>
      </c>
      <c r="J32" s="43"/>
      <c r="K32" s="44">
        <f t="shared" si="0"/>
        <v>8.8125859599999946E-4</v>
      </c>
      <c r="L32" s="44"/>
      <c r="M32" s="44">
        <f t="shared" si="1"/>
        <v>1.0130422499999981E-4</v>
      </c>
    </row>
    <row r="33" spans="1:13" x14ac:dyDescent="0.25">
      <c r="A33" s="41">
        <v>24.5</v>
      </c>
      <c r="B33" s="41"/>
      <c r="C33" s="42">
        <v>2512488.83</v>
      </c>
      <c r="D33" s="5"/>
      <c r="E33" s="43">
        <v>0.93879999999999997</v>
      </c>
      <c r="F33" s="43"/>
      <c r="G33" s="43">
        <v>0.90229199999999998</v>
      </c>
      <c r="H33" s="43"/>
      <c r="I33" s="43">
        <v>0.92371000000000003</v>
      </c>
      <c r="J33" s="43"/>
      <c r="K33" s="44">
        <f t="shared" si="0"/>
        <v>1.3328340639999988E-3</v>
      </c>
      <c r="L33" s="44"/>
      <c r="M33" s="44">
        <f t="shared" si="1"/>
        <v>2.2770809999999811E-4</v>
      </c>
    </row>
    <row r="34" spans="1:13" x14ac:dyDescent="0.25">
      <c r="A34" s="41">
        <v>25.5</v>
      </c>
      <c r="B34" s="41"/>
      <c r="C34" s="42">
        <v>2484172.4300000002</v>
      </c>
      <c r="D34" s="5"/>
      <c r="E34" s="43">
        <v>0.93859999999999999</v>
      </c>
      <c r="F34" s="43"/>
      <c r="G34" s="43">
        <v>0.89502899999999996</v>
      </c>
      <c r="H34" s="43"/>
      <c r="I34" s="43">
        <v>0.918354</v>
      </c>
      <c r="J34" s="43"/>
      <c r="K34" s="44">
        <f t="shared" si="0"/>
        <v>1.8984320410000022E-3</v>
      </c>
      <c r="L34" s="44"/>
      <c r="M34" s="44">
        <f t="shared" si="1"/>
        <v>4.0990051599999944E-4</v>
      </c>
    </row>
    <row r="35" spans="1:13" x14ac:dyDescent="0.25">
      <c r="A35" s="41">
        <v>26.5</v>
      </c>
      <c r="B35" s="41"/>
      <c r="C35" s="42">
        <v>2420507.85</v>
      </c>
      <c r="D35" s="5"/>
      <c r="E35" s="43">
        <v>0.93389999999999995</v>
      </c>
      <c r="F35" s="43"/>
      <c r="G35" s="43">
        <v>0.88741000000000003</v>
      </c>
      <c r="H35" s="43"/>
      <c r="I35" s="43">
        <v>0.91277200000000003</v>
      </c>
      <c r="J35" s="43"/>
      <c r="K35" s="44">
        <f t="shared" si="0"/>
        <v>2.1613200999999927E-3</v>
      </c>
      <c r="L35" s="44"/>
      <c r="M35" s="44">
        <f t="shared" si="1"/>
        <v>4.4639238399999683E-4</v>
      </c>
    </row>
    <row r="36" spans="1:13" x14ac:dyDescent="0.25">
      <c r="A36" s="41">
        <v>27.5</v>
      </c>
      <c r="B36" s="41"/>
      <c r="C36" s="42">
        <v>2224447.17</v>
      </c>
      <c r="D36" s="5"/>
      <c r="E36" s="43">
        <v>0.92930000000000001</v>
      </c>
      <c r="F36" s="43"/>
      <c r="G36" s="43">
        <v>0.87941999999999998</v>
      </c>
      <c r="H36" s="43"/>
      <c r="I36" s="43">
        <v>0.90694399999999997</v>
      </c>
      <c r="J36" s="43"/>
      <c r="K36" s="44">
        <f t="shared" si="0"/>
        <v>2.4880144000000034E-3</v>
      </c>
      <c r="L36" s="44"/>
      <c r="M36" s="44">
        <f t="shared" si="1"/>
        <v>4.9979073600000189E-4</v>
      </c>
    </row>
    <row r="37" spans="1:13" x14ac:dyDescent="0.25">
      <c r="A37" s="41">
        <v>28.5</v>
      </c>
      <c r="B37" s="41"/>
      <c r="C37" s="42">
        <v>1276540.04</v>
      </c>
      <c r="D37" s="5"/>
      <c r="E37" s="43">
        <v>0.92569999999999997</v>
      </c>
      <c r="F37" s="43"/>
      <c r="G37" s="43">
        <v>0.87104999999999999</v>
      </c>
      <c r="H37" s="43"/>
      <c r="I37" s="43">
        <v>0.90085999999999999</v>
      </c>
      <c r="J37" s="43"/>
      <c r="K37" s="44">
        <f t="shared" si="0"/>
        <v>2.9866224999999975E-3</v>
      </c>
      <c r="L37" s="44"/>
      <c r="M37" s="44">
        <f t="shared" si="1"/>
        <v>6.1702559999999868E-4</v>
      </c>
    </row>
    <row r="38" spans="1:13" ht="15.75" thickBot="1" x14ac:dyDescent="0.3">
      <c r="A38" s="45">
        <v>29.5</v>
      </c>
      <c r="B38" s="45"/>
      <c r="C38" s="46">
        <v>892341.27</v>
      </c>
      <c r="D38" s="47"/>
      <c r="E38" s="48">
        <v>0.92569999999999997</v>
      </c>
      <c r="F38" s="48"/>
      <c r="G38" s="48">
        <v>0.86228899999999997</v>
      </c>
      <c r="H38" s="48"/>
      <c r="I38" s="48">
        <v>0.89452799999999999</v>
      </c>
      <c r="J38" s="48"/>
      <c r="K38" s="49">
        <f t="shared" si="0"/>
        <v>4.0209549209999996E-3</v>
      </c>
      <c r="L38" s="49"/>
      <c r="M38" s="49">
        <f t="shared" si="1"/>
        <v>9.7169358399999857E-4</v>
      </c>
    </row>
    <row r="39" spans="1:13" x14ac:dyDescent="0.25">
      <c r="A39" s="41">
        <v>30.5</v>
      </c>
      <c r="B39" s="41"/>
      <c r="C39" s="42">
        <v>805855.47</v>
      </c>
      <c r="D39" s="5"/>
      <c r="E39" s="43">
        <v>0.92569999999999997</v>
      </c>
      <c r="F39" s="43"/>
      <c r="G39" s="43">
        <v>0.85312200000000005</v>
      </c>
      <c r="H39" s="43"/>
      <c r="I39" s="43">
        <v>0.88792400000000005</v>
      </c>
      <c r="J39" s="43"/>
      <c r="K39" s="44">
        <f t="shared" si="0"/>
        <v>5.2675660839999888E-3</v>
      </c>
      <c r="L39" s="44"/>
      <c r="M39" s="44">
        <f t="shared" si="1"/>
        <v>1.427026175999994E-3</v>
      </c>
    </row>
    <row r="40" spans="1:13" x14ac:dyDescent="0.25">
      <c r="A40" s="41">
        <v>31.5</v>
      </c>
      <c r="B40" s="41"/>
      <c r="C40" s="42">
        <v>713961.42</v>
      </c>
      <c r="D40" s="5"/>
      <c r="E40" s="43">
        <v>0.92569999999999997</v>
      </c>
      <c r="F40" s="43"/>
      <c r="G40" s="43">
        <v>0.84353599999999995</v>
      </c>
      <c r="H40" s="43"/>
      <c r="I40" s="43">
        <v>0.88103900000000002</v>
      </c>
      <c r="J40" s="43"/>
      <c r="K40" s="44">
        <f t="shared" si="0"/>
        <v>6.7509228960000028E-3</v>
      </c>
      <c r="L40" s="44"/>
      <c r="M40" s="44">
        <f t="shared" si="1"/>
        <v>1.9946049209999955E-3</v>
      </c>
    </row>
    <row r="41" spans="1:13" x14ac:dyDescent="0.25">
      <c r="A41" s="41">
        <v>32.5</v>
      </c>
      <c r="B41" s="41"/>
      <c r="C41" s="42">
        <v>443074.97</v>
      </c>
      <c r="D41" s="5"/>
      <c r="E41" s="43">
        <v>0.92569999999999997</v>
      </c>
      <c r="F41" s="43"/>
      <c r="G41" s="43">
        <v>0.83352000000000004</v>
      </c>
      <c r="H41" s="43"/>
      <c r="I41" s="43">
        <v>0.87388299999999997</v>
      </c>
      <c r="J41" s="43"/>
      <c r="K41" s="44">
        <f t="shared" si="0"/>
        <v>8.4971523999999871E-3</v>
      </c>
      <c r="L41" s="44"/>
      <c r="M41" s="44">
        <f t="shared" si="1"/>
        <v>2.685001489E-3</v>
      </c>
    </row>
    <row r="42" spans="1:13" x14ac:dyDescent="0.25">
      <c r="A42" s="41">
        <v>33.5</v>
      </c>
      <c r="B42" s="41"/>
      <c r="C42" s="42">
        <v>438401.26</v>
      </c>
      <c r="D42" s="5"/>
      <c r="E42" s="43">
        <v>0.92569999999999997</v>
      </c>
      <c r="F42" s="43"/>
      <c r="G42" s="43">
        <v>0.82305899999999999</v>
      </c>
      <c r="H42" s="43"/>
      <c r="I42" s="43">
        <v>0.866429</v>
      </c>
      <c r="J42" s="43"/>
      <c r="K42" s="44">
        <f t="shared" si="0"/>
        <v>1.0535174880999996E-2</v>
      </c>
      <c r="L42" s="44"/>
      <c r="M42" s="44">
        <f t="shared" si="1"/>
        <v>3.5130514409999957E-3</v>
      </c>
    </row>
    <row r="43" spans="1:13" x14ac:dyDescent="0.25">
      <c r="A43" s="41">
        <v>34.5</v>
      </c>
      <c r="B43" s="41"/>
      <c r="C43" s="42">
        <v>434300.12</v>
      </c>
      <c r="D43" s="5"/>
      <c r="E43" s="66">
        <v>0.92540000000000011</v>
      </c>
      <c r="F43" s="66"/>
      <c r="G43" s="66">
        <v>0.81214299999999995</v>
      </c>
      <c r="H43" s="66"/>
      <c r="I43" s="66">
        <v>0.85866900000000002</v>
      </c>
      <c r="J43" s="66"/>
      <c r="K43" s="44">
        <f t="shared" si="0"/>
        <v>1.2827148049000037E-2</v>
      </c>
      <c r="L43" s="44"/>
      <c r="M43" s="44">
        <f t="shared" si="1"/>
        <v>4.4530263610000126E-3</v>
      </c>
    </row>
    <row r="44" spans="1:13" x14ac:dyDescent="0.25">
      <c r="A44" s="41">
        <v>35.5</v>
      </c>
      <c r="B44" s="41"/>
      <c r="C44" s="42">
        <v>306349.53999999998</v>
      </c>
      <c r="D44" s="5"/>
      <c r="E44" s="66">
        <v>0.92359999999999998</v>
      </c>
      <c r="F44" s="66"/>
      <c r="G44" s="66">
        <v>0.80075799999999997</v>
      </c>
      <c r="H44" s="66"/>
      <c r="I44" s="66">
        <v>0.85061200000000003</v>
      </c>
      <c r="J44" s="66"/>
      <c r="K44" s="44">
        <f t="shared" si="0"/>
        <v>1.5090156964000002E-2</v>
      </c>
      <c r="L44" s="44"/>
      <c r="M44" s="44">
        <f t="shared" si="1"/>
        <v>5.3272481439999913E-3</v>
      </c>
    </row>
    <row r="45" spans="1:13" x14ac:dyDescent="0.25">
      <c r="A45" s="41">
        <v>36.5</v>
      </c>
      <c r="B45" s="41"/>
      <c r="C45" s="42">
        <v>306062.53999999998</v>
      </c>
      <c r="D45" s="5"/>
      <c r="E45" s="43">
        <v>0.92359999999999998</v>
      </c>
      <c r="F45" s="43"/>
      <c r="G45" s="43">
        <v>0.78889399999999998</v>
      </c>
      <c r="H45" s="43"/>
      <c r="I45" s="43">
        <v>0.84223199999999998</v>
      </c>
      <c r="J45" s="43"/>
      <c r="K45" s="44">
        <f t="shared" si="0"/>
        <v>1.8145706435999998E-2</v>
      </c>
      <c r="L45" s="44"/>
      <c r="M45" s="44">
        <f t="shared" si="1"/>
        <v>6.6207514239999994E-3</v>
      </c>
    </row>
    <row r="46" spans="1:13" x14ac:dyDescent="0.25">
      <c r="A46" s="41">
        <v>37.5</v>
      </c>
      <c r="B46" s="41"/>
      <c r="C46" s="42">
        <v>98169.98</v>
      </c>
      <c r="D46" s="5"/>
      <c r="E46" s="43">
        <v>0.92359999999999998</v>
      </c>
      <c r="F46" s="43"/>
      <c r="G46" s="43">
        <v>0.77654100000000004</v>
      </c>
      <c r="H46" s="43"/>
      <c r="I46" s="43">
        <v>0.83352000000000004</v>
      </c>
      <c r="J46" s="43"/>
      <c r="K46" s="44">
        <f t="shared" si="0"/>
        <v>2.1626349480999982E-2</v>
      </c>
      <c r="L46" s="44"/>
      <c r="M46" s="44">
        <f t="shared" si="1"/>
        <v>8.1144063999999891E-3</v>
      </c>
    </row>
    <row r="47" spans="1:13" x14ac:dyDescent="0.25">
      <c r="A47" s="41">
        <v>38.5</v>
      </c>
      <c r="B47" s="41"/>
      <c r="C47" s="42"/>
      <c r="D47" s="41"/>
      <c r="E47" s="43"/>
      <c r="F47" s="43"/>
      <c r="G47" s="43">
        <v>0.76368800000000003</v>
      </c>
      <c r="H47" s="43"/>
      <c r="I47" s="43">
        <v>0.82448699999999997</v>
      </c>
      <c r="J47" s="43"/>
      <c r="K47" s="50"/>
      <c r="L47" s="44"/>
      <c r="M47" s="50"/>
    </row>
    <row r="48" spans="1:13" x14ac:dyDescent="0.25">
      <c r="A48" s="41"/>
      <c r="B48" s="41"/>
      <c r="C48" s="42"/>
      <c r="D48" s="41"/>
      <c r="E48" s="43"/>
      <c r="F48" s="43"/>
      <c r="G48" s="43"/>
      <c r="H48" s="43"/>
      <c r="I48" s="43"/>
      <c r="J48" s="43"/>
      <c r="K48" s="44"/>
      <c r="L48" s="44"/>
      <c r="M48" s="44"/>
    </row>
    <row r="49" spans="1:15" x14ac:dyDescent="0.25">
      <c r="A49" s="41"/>
      <c r="B49" s="41"/>
      <c r="C49" s="41"/>
      <c r="D49" s="41"/>
      <c r="G49" s="38"/>
      <c r="H49" s="38"/>
      <c r="I49" s="38"/>
      <c r="J49" s="38"/>
      <c r="K49" s="51"/>
      <c r="L49" s="51"/>
      <c r="M49" s="51"/>
    </row>
    <row r="50" spans="1:15" x14ac:dyDescent="0.25">
      <c r="A50" s="52" t="s">
        <v>51</v>
      </c>
      <c r="B50" s="52"/>
      <c r="C50" s="41"/>
      <c r="D50" s="41"/>
      <c r="G50" s="38"/>
      <c r="H50" s="38"/>
      <c r="I50" s="38" t="s">
        <v>26</v>
      </c>
      <c r="J50" s="38"/>
      <c r="K50" s="44">
        <f>SUM(K8:K47)</f>
        <v>0.12422506128299997</v>
      </c>
      <c r="L50" s="44"/>
      <c r="M50" s="53">
        <f>SUM(M8:M47)</f>
        <v>4.1654133572999984E-2</v>
      </c>
    </row>
    <row r="51" spans="1:15" x14ac:dyDescent="0.25">
      <c r="A51" s="52"/>
      <c r="B51" s="52"/>
      <c r="C51" s="41"/>
      <c r="D51" s="41"/>
      <c r="G51" s="38"/>
      <c r="H51" s="38"/>
      <c r="I51" s="38"/>
      <c r="J51" s="38"/>
      <c r="K51" s="44"/>
      <c r="L51" s="44"/>
      <c r="M51" s="44"/>
    </row>
    <row r="52" spans="1:15" x14ac:dyDescent="0.25">
      <c r="A52" s="52" t="s">
        <v>52</v>
      </c>
      <c r="B52" s="52"/>
      <c r="C52" s="41"/>
      <c r="D52" s="41"/>
      <c r="G52" s="38"/>
      <c r="H52" s="38"/>
      <c r="I52" s="38" t="s">
        <v>32</v>
      </c>
      <c r="J52" s="38"/>
      <c r="K52" s="44">
        <f>SUM(K8:K38)</f>
        <v>2.5484884091999994E-2</v>
      </c>
      <c r="L52" s="44"/>
      <c r="M52" s="53">
        <f t="shared" ref="M52" si="2">SUM(M8:M38)</f>
        <v>7.5190172170000015E-3</v>
      </c>
    </row>
    <row r="53" spans="1:15" x14ac:dyDescent="0.25">
      <c r="A53" s="54"/>
      <c r="B53" s="54"/>
      <c r="C53" s="54"/>
      <c r="D53" s="54"/>
      <c r="E53" s="8"/>
      <c r="F53" s="8"/>
      <c r="G53" s="55"/>
      <c r="H53" s="55"/>
      <c r="I53" s="55"/>
      <c r="J53" s="55"/>
      <c r="K53" s="56"/>
      <c r="L53" s="56"/>
      <c r="M53" s="56"/>
    </row>
    <row r="54" spans="1:15" x14ac:dyDescent="0.25">
      <c r="A54" s="41"/>
      <c r="B54" s="41"/>
      <c r="C54" s="41"/>
      <c r="D54" s="41"/>
      <c r="G54" s="38"/>
      <c r="H54" s="38"/>
      <c r="I54" s="38"/>
      <c r="J54" s="38"/>
      <c r="K54" s="51"/>
      <c r="L54" s="51"/>
      <c r="M54" s="51"/>
    </row>
    <row r="55" spans="1:15" x14ac:dyDescent="0.25">
      <c r="A55" s="41"/>
      <c r="B55" s="41"/>
      <c r="C55" s="41"/>
      <c r="D55" s="41"/>
      <c r="G55" s="38"/>
      <c r="H55" s="38"/>
      <c r="I55" s="38"/>
      <c r="J55" s="38"/>
      <c r="K55" s="51"/>
      <c r="L55" s="51"/>
      <c r="M55" s="51"/>
    </row>
    <row r="56" spans="1:15" x14ac:dyDescent="0.25">
      <c r="A56" s="101" t="s">
        <v>53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27"/>
      <c r="O56" s="27"/>
    </row>
    <row r="57" spans="1:15" x14ac:dyDescent="0.25">
      <c r="A57" s="102" t="s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60"/>
      <c r="O57" s="60"/>
    </row>
    <row r="58" spans="1:15" x14ac:dyDescent="0.25">
      <c r="A58" s="101" t="s">
        <v>55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27"/>
      <c r="O58" s="27"/>
    </row>
    <row r="59" spans="1:15" x14ac:dyDescent="0.25">
      <c r="A59" s="101" t="s">
        <v>56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27"/>
      <c r="O59" s="27"/>
    </row>
    <row r="60" spans="1:15" x14ac:dyDescent="0.25">
      <c r="A60" s="101" t="s">
        <v>57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27"/>
      <c r="O60" s="27"/>
    </row>
    <row r="61" spans="1:15" x14ac:dyDescent="0.25">
      <c r="A61" s="101" t="s">
        <v>58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27"/>
      <c r="O61" s="27"/>
    </row>
    <row r="62" spans="1:15" x14ac:dyDescent="0.25">
      <c r="A62" s="101" t="s">
        <v>59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27"/>
      <c r="O62" s="27"/>
    </row>
    <row r="63" spans="1:15" x14ac:dyDescent="0.25">
      <c r="A63" s="101" t="s">
        <v>60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27"/>
      <c r="O63" s="27"/>
    </row>
    <row r="64" spans="1:15" x14ac:dyDescent="0.25">
      <c r="A64" s="101" t="s">
        <v>61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x14ac:dyDescent="0.25">
      <c r="A65" s="101" t="s">
        <v>62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25">
      <c r="A66" s="41"/>
      <c r="B66" s="41"/>
      <c r="C66" s="41"/>
      <c r="D66" s="41"/>
      <c r="G66" s="38"/>
      <c r="H66" s="38"/>
      <c r="I66" s="38"/>
      <c r="J66" s="38"/>
      <c r="K66" s="51"/>
      <c r="L66" s="51"/>
      <c r="M66" s="51"/>
    </row>
    <row r="67" spans="1:13" x14ac:dyDescent="0.25">
      <c r="A67" s="41"/>
      <c r="B67" s="41"/>
      <c r="C67" s="41"/>
      <c r="D67" s="41"/>
      <c r="G67" s="38"/>
      <c r="H67" s="38"/>
      <c r="I67" s="38"/>
      <c r="J67" s="38"/>
      <c r="K67" s="51"/>
      <c r="L67" s="51"/>
      <c r="M67" s="51"/>
    </row>
    <row r="68" spans="1:13" x14ac:dyDescent="0.25">
      <c r="A68" s="41"/>
      <c r="B68" s="41"/>
      <c r="C68" s="41"/>
      <c r="D68" s="41"/>
      <c r="G68" s="38"/>
      <c r="H68" s="38"/>
      <c r="I68" s="38"/>
      <c r="J68" s="38"/>
      <c r="K68" s="51"/>
      <c r="L68" s="51"/>
      <c r="M68" s="51"/>
    </row>
    <row r="69" spans="1:13" x14ac:dyDescent="0.25">
      <c r="A69" s="41"/>
      <c r="B69" s="41"/>
      <c r="C69" s="41"/>
      <c r="D69" s="41"/>
      <c r="G69" s="38"/>
      <c r="H69" s="38"/>
      <c r="I69" s="38"/>
      <c r="J69" s="38"/>
      <c r="K69" s="51"/>
      <c r="L69" s="51"/>
      <c r="M69" s="51"/>
    </row>
    <row r="70" spans="1:13" x14ac:dyDescent="0.25">
      <c r="A70" s="41"/>
      <c r="B70" s="41"/>
      <c r="C70" s="41"/>
      <c r="D70" s="41"/>
      <c r="G70" s="38"/>
      <c r="H70" s="38"/>
      <c r="I70" s="38"/>
      <c r="J70" s="38"/>
      <c r="K70" s="51"/>
      <c r="L70" s="51"/>
      <c r="M70" s="51"/>
    </row>
    <row r="71" spans="1:13" x14ac:dyDescent="0.25">
      <c r="A71" s="41"/>
      <c r="B71" s="41"/>
      <c r="C71" s="41"/>
      <c r="D71" s="41"/>
      <c r="G71" s="38"/>
      <c r="H71" s="38"/>
      <c r="I71" s="38"/>
      <c r="J71" s="38"/>
      <c r="K71" s="51"/>
      <c r="L71" s="51"/>
      <c r="M71" s="51"/>
    </row>
    <row r="72" spans="1:13" x14ac:dyDescent="0.25">
      <c r="A72" s="41"/>
      <c r="B72" s="41"/>
      <c r="C72" s="41"/>
      <c r="D72" s="41"/>
      <c r="G72" s="38"/>
      <c r="H72" s="38"/>
      <c r="I72" s="38"/>
      <c r="J72" s="38"/>
      <c r="K72" s="51"/>
      <c r="L72" s="51"/>
      <c r="M72" s="51"/>
    </row>
    <row r="73" spans="1:13" x14ac:dyDescent="0.25">
      <c r="A73" s="41"/>
      <c r="B73" s="41"/>
      <c r="C73" s="41"/>
      <c r="D73" s="41"/>
      <c r="I73" s="38"/>
      <c r="J73" s="38"/>
      <c r="K73" s="51"/>
      <c r="L73" s="51"/>
      <c r="M73" s="51"/>
    </row>
    <row r="74" spans="1:13" x14ac:dyDescent="0.25">
      <c r="A74" s="41"/>
      <c r="B74" s="41"/>
      <c r="C74" s="41"/>
      <c r="D74" s="41"/>
      <c r="I74" s="38"/>
      <c r="J74" s="38"/>
      <c r="K74" s="51"/>
      <c r="L74" s="51"/>
      <c r="M74" s="51"/>
    </row>
    <row r="75" spans="1:13" x14ac:dyDescent="0.25">
      <c r="A75" s="41"/>
      <c r="B75" s="41"/>
      <c r="C75" s="41"/>
      <c r="D75" s="41"/>
      <c r="I75" s="38"/>
      <c r="J75" s="38"/>
      <c r="K75" s="51"/>
      <c r="L75" s="51"/>
      <c r="M75" s="51"/>
    </row>
    <row r="76" spans="1:13" x14ac:dyDescent="0.25">
      <c r="A76" s="41"/>
      <c r="B76" s="41"/>
      <c r="C76" s="41"/>
      <c r="D76" s="41"/>
      <c r="I76" s="38"/>
      <c r="J76" s="38"/>
      <c r="K76" s="51"/>
      <c r="L76" s="51"/>
      <c r="M76" s="51"/>
    </row>
    <row r="77" spans="1:13" x14ac:dyDescent="0.25">
      <c r="A77" s="41"/>
      <c r="B77" s="41"/>
      <c r="C77" s="41"/>
      <c r="D77" s="41"/>
      <c r="I77" s="38"/>
      <c r="J77" s="38"/>
      <c r="K77" s="51"/>
      <c r="L77" s="51"/>
      <c r="M77" s="51"/>
    </row>
    <row r="78" spans="1:13" x14ac:dyDescent="0.25">
      <c r="A78" s="41"/>
      <c r="B78" s="41"/>
      <c r="C78" s="41"/>
      <c r="D78" s="41"/>
      <c r="I78" s="38"/>
      <c r="J78" s="38"/>
      <c r="K78" s="51"/>
      <c r="L78" s="51"/>
      <c r="M78" s="51"/>
    </row>
    <row r="79" spans="1:13" x14ac:dyDescent="0.25">
      <c r="A79" s="41"/>
      <c r="B79" s="41"/>
      <c r="C79" s="41"/>
      <c r="D79" s="41"/>
      <c r="I79" s="38"/>
      <c r="J79" s="38"/>
      <c r="K79" s="51"/>
      <c r="L79" s="51"/>
      <c r="M79" s="51"/>
    </row>
    <row r="80" spans="1:13" x14ac:dyDescent="0.25">
      <c r="A80" s="41"/>
      <c r="B80" s="41"/>
      <c r="C80" s="41"/>
      <c r="D80" s="41"/>
      <c r="I80" s="38"/>
      <c r="J80" s="38"/>
      <c r="K80" s="51"/>
      <c r="L80" s="51"/>
      <c r="M80" s="51"/>
    </row>
    <row r="81" spans="9:10" x14ac:dyDescent="0.25">
      <c r="I81" s="38"/>
      <c r="J81" s="38"/>
    </row>
    <row r="82" spans="9:10" x14ac:dyDescent="0.25">
      <c r="I82" s="38"/>
      <c r="J82" s="38"/>
    </row>
    <row r="83" spans="9:10" x14ac:dyDescent="0.25">
      <c r="I83" s="38"/>
      <c r="J83" s="38"/>
    </row>
    <row r="84" spans="9:10" x14ac:dyDescent="0.25">
      <c r="I84" s="38"/>
      <c r="J84" s="38"/>
    </row>
    <row r="85" spans="9:10" x14ac:dyDescent="0.25">
      <c r="I85" s="38"/>
      <c r="J85" s="38"/>
    </row>
    <row r="86" spans="9:10" x14ac:dyDescent="0.25">
      <c r="I86" s="38"/>
      <c r="J86" s="38"/>
    </row>
    <row r="87" spans="9:10" x14ac:dyDescent="0.25">
      <c r="I87" s="38"/>
      <c r="J87" s="38"/>
    </row>
    <row r="88" spans="9:10" x14ac:dyDescent="0.25">
      <c r="I88" s="38"/>
      <c r="J88" s="38"/>
    </row>
    <row r="89" spans="9:10" x14ac:dyDescent="0.25">
      <c r="I89" s="38"/>
      <c r="J89" s="38"/>
    </row>
    <row r="90" spans="9:10" x14ac:dyDescent="0.25">
      <c r="I90" s="38"/>
      <c r="J90" s="38"/>
    </row>
    <row r="91" spans="9:10" x14ac:dyDescent="0.25">
      <c r="I91" s="38"/>
      <c r="J91" s="38"/>
    </row>
    <row r="92" spans="9:10" x14ac:dyDescent="0.25">
      <c r="I92" s="38"/>
      <c r="J92" s="38"/>
    </row>
    <row r="93" spans="9:10" x14ac:dyDescent="0.25">
      <c r="I93" s="38"/>
      <c r="J93" s="38"/>
    </row>
    <row r="94" spans="9:10" x14ac:dyDescent="0.25">
      <c r="I94" s="38"/>
      <c r="J94" s="38"/>
    </row>
    <row r="95" spans="9:10" x14ac:dyDescent="0.25">
      <c r="I95" s="38"/>
      <c r="J95" s="38"/>
    </row>
    <row r="96" spans="9:10" x14ac:dyDescent="0.25">
      <c r="I96" s="38"/>
      <c r="J96" s="38"/>
    </row>
  </sheetData>
  <mergeCells count="12">
    <mergeCell ref="A65:M65"/>
    <mergeCell ref="G5:G6"/>
    <mergeCell ref="I5:I6"/>
    <mergeCell ref="A56:M56"/>
    <mergeCell ref="A57:M57"/>
    <mergeCell ref="A58:M58"/>
    <mergeCell ref="A59:M59"/>
    <mergeCell ref="A60:M60"/>
    <mergeCell ref="A61:M61"/>
    <mergeCell ref="A62:M62"/>
    <mergeCell ref="A63:M63"/>
    <mergeCell ref="A64:M64"/>
  </mergeCells>
  <printOptions horizontalCentered="1"/>
  <pageMargins left="0.5" right="0.5" top="1" bottom="0.5" header="0.3" footer="0.3"/>
  <pageSetup scale="88" fitToHeight="2" orientation="portrait" horizontalDpi="1200" verticalDpi="1200" r:id="rId1"/>
  <headerFooter scaleWithDoc="0">
    <oddHeader>&amp;C&amp;"-,Bold"&amp;14Account 379 Curve Fitting&amp;RDocket No. 20230023-GU
Account 379 Curves
Exhibit DJG-31, Page &amp;P of &amp;N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E14F-864C-4223-9D54-EB22CE75EA57}">
  <sheetPr>
    <tabColor theme="5" tint="0.39997558519241921"/>
    <pageSetUpPr fitToPage="1"/>
  </sheetPr>
  <dimension ref="A1:AC96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7"/>
      <c r="B1" s="37"/>
      <c r="C1" s="37"/>
      <c r="D1" s="37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10" t="s">
        <v>19</v>
      </c>
      <c r="B3" s="10"/>
      <c r="C3" s="10" t="s">
        <v>20</v>
      </c>
      <c r="D3" s="10"/>
      <c r="E3" s="38" t="s">
        <v>21</v>
      </c>
      <c r="F3" s="38"/>
      <c r="G3" s="10" t="s">
        <v>22</v>
      </c>
      <c r="H3" s="10"/>
      <c r="I3" s="10" t="s">
        <v>23</v>
      </c>
      <c r="J3" s="10"/>
      <c r="K3" s="10" t="s">
        <v>24</v>
      </c>
      <c r="L3" s="10"/>
      <c r="M3" s="10" t="s">
        <v>25</v>
      </c>
    </row>
    <row r="5" spans="1:29" x14ac:dyDescent="0.25">
      <c r="A5" s="3" t="s">
        <v>44</v>
      </c>
      <c r="B5" s="3"/>
      <c r="C5" s="3" t="s">
        <v>45</v>
      </c>
      <c r="D5" s="3"/>
      <c r="E5" s="39" t="s">
        <v>46</v>
      </c>
      <c r="F5" s="39"/>
      <c r="G5" s="103" t="s">
        <v>136</v>
      </c>
      <c r="H5" s="3"/>
      <c r="I5" s="103" t="s">
        <v>137</v>
      </c>
      <c r="J5" s="3"/>
      <c r="K5" s="3" t="s">
        <v>66</v>
      </c>
      <c r="L5" s="3"/>
      <c r="M5" s="3" t="s">
        <v>90</v>
      </c>
    </row>
    <row r="6" spans="1:29" x14ac:dyDescent="0.25">
      <c r="A6" s="6" t="s">
        <v>47</v>
      </c>
      <c r="B6" s="3"/>
      <c r="C6" s="6" t="s">
        <v>48</v>
      </c>
      <c r="D6" s="3"/>
      <c r="E6" s="40" t="s">
        <v>49</v>
      </c>
      <c r="F6" s="39"/>
      <c r="G6" s="96"/>
      <c r="H6" s="3"/>
      <c r="I6" s="96"/>
      <c r="J6" s="3"/>
      <c r="K6" s="6" t="s">
        <v>50</v>
      </c>
      <c r="L6" s="3"/>
      <c r="M6" s="6" t="s">
        <v>50</v>
      </c>
    </row>
    <row r="7" spans="1:29" x14ac:dyDescent="0.25">
      <c r="A7" s="10"/>
      <c r="B7" s="10"/>
      <c r="C7" s="10"/>
      <c r="D7" s="10"/>
      <c r="E7" s="38"/>
      <c r="F7" s="38"/>
      <c r="G7" s="10"/>
      <c r="H7" s="10"/>
      <c r="I7" s="10"/>
      <c r="J7" s="10"/>
      <c r="K7" s="10"/>
      <c r="L7" s="10"/>
      <c r="M7" s="10"/>
    </row>
    <row r="8" spans="1:29" x14ac:dyDescent="0.25">
      <c r="A8" s="41">
        <v>0</v>
      </c>
      <c r="B8" s="41"/>
      <c r="C8" s="42">
        <v>492869276.42000002</v>
      </c>
      <c r="D8" s="5"/>
      <c r="E8" s="43">
        <v>1</v>
      </c>
      <c r="F8" s="43"/>
      <c r="G8" s="43">
        <v>1</v>
      </c>
      <c r="H8" s="43"/>
      <c r="I8" s="43">
        <v>1</v>
      </c>
      <c r="J8" s="43"/>
      <c r="K8" s="44">
        <f>(G8-E8)^2</f>
        <v>0</v>
      </c>
      <c r="L8" s="44"/>
      <c r="M8" s="44">
        <f>(I8-E8)^2</f>
        <v>0</v>
      </c>
      <c r="N8" s="57">
        <f>C8*0.01</f>
        <v>4928692.7642000001</v>
      </c>
      <c r="AB8">
        <v>35</v>
      </c>
      <c r="AC8">
        <v>0</v>
      </c>
    </row>
    <row r="9" spans="1:29" x14ac:dyDescent="0.25">
      <c r="A9" s="41">
        <v>0.5</v>
      </c>
      <c r="B9" s="41"/>
      <c r="C9" s="42">
        <v>438319472.82999998</v>
      </c>
      <c r="D9" s="5"/>
      <c r="E9" s="43">
        <v>1</v>
      </c>
      <c r="F9" s="43"/>
      <c r="G9" s="43">
        <v>0.999498</v>
      </c>
      <c r="H9" s="43"/>
      <c r="I9" s="43">
        <v>0.99923499999999998</v>
      </c>
      <c r="J9" s="43"/>
      <c r="K9" s="44">
        <f t="shared" ref="K9:K46" si="0">(G9-E9)^2</f>
        <v>2.5200400000000247E-7</v>
      </c>
      <c r="L9" s="44"/>
      <c r="M9" s="44">
        <f t="shared" ref="M9:M46" si="1">(I9-E9)^2</f>
        <v>5.8522500000002401E-7</v>
      </c>
      <c r="AB9">
        <v>35</v>
      </c>
      <c r="AC9">
        <v>1</v>
      </c>
    </row>
    <row r="10" spans="1:29" x14ac:dyDescent="0.25">
      <c r="A10" s="41">
        <v>1.5</v>
      </c>
      <c r="B10" s="41"/>
      <c r="C10" s="42">
        <v>388385844.38999999</v>
      </c>
      <c r="D10" s="5"/>
      <c r="E10" s="43">
        <v>0.99950000000000006</v>
      </c>
      <c r="F10" s="43"/>
      <c r="G10" s="43">
        <v>0.99843800000000005</v>
      </c>
      <c r="H10" s="43"/>
      <c r="I10" s="43">
        <v>0.997645</v>
      </c>
      <c r="J10" s="43"/>
      <c r="K10" s="44">
        <f t="shared" si="0"/>
        <v>1.1278440000000156E-6</v>
      </c>
      <c r="L10" s="44"/>
      <c r="M10" s="44">
        <f t="shared" si="1"/>
        <v>3.4410250000001895E-6</v>
      </c>
    </row>
    <row r="11" spans="1:29" x14ac:dyDescent="0.25">
      <c r="A11" s="41">
        <v>2.5</v>
      </c>
      <c r="B11" s="41"/>
      <c r="C11" s="42">
        <v>346837445.75999999</v>
      </c>
      <c r="D11" s="5"/>
      <c r="E11" s="43">
        <v>0.99890000000000001</v>
      </c>
      <c r="F11" s="43"/>
      <c r="G11" s="43">
        <v>0.99729599999999996</v>
      </c>
      <c r="H11" s="43"/>
      <c r="I11" s="43">
        <v>0.99597199999999997</v>
      </c>
      <c r="J11" s="43"/>
      <c r="K11" s="44">
        <f t="shared" si="0"/>
        <v>2.5728160000001599E-6</v>
      </c>
      <c r="L11" s="44"/>
      <c r="M11" s="44">
        <f t="shared" si="1"/>
        <v>8.5731840000002447E-6</v>
      </c>
    </row>
    <row r="12" spans="1:29" x14ac:dyDescent="0.25">
      <c r="A12" s="41">
        <v>3.5</v>
      </c>
      <c r="B12" s="41"/>
      <c r="C12" s="42">
        <v>304479341.72000003</v>
      </c>
      <c r="D12" s="5"/>
      <c r="E12" s="43">
        <v>0.998</v>
      </c>
      <c r="F12" s="43"/>
      <c r="G12" s="43">
        <v>0.99606799999999995</v>
      </c>
      <c r="H12" s="43"/>
      <c r="I12" s="43">
        <v>0.99419900000000005</v>
      </c>
      <c r="J12" s="43"/>
      <c r="K12" s="44">
        <f t="shared" si="0"/>
        <v>3.7326240000001731E-6</v>
      </c>
      <c r="L12" s="44"/>
      <c r="M12" s="44">
        <f t="shared" si="1"/>
        <v>1.4447600999999569E-5</v>
      </c>
    </row>
    <row r="13" spans="1:29" x14ac:dyDescent="0.25">
      <c r="A13" s="41">
        <v>4.5</v>
      </c>
      <c r="B13" s="41"/>
      <c r="C13" s="42">
        <v>278797173.5</v>
      </c>
      <c r="D13" s="5"/>
      <c r="E13" s="43">
        <v>0.99690000000000001</v>
      </c>
      <c r="F13" s="43"/>
      <c r="G13" s="43">
        <v>0.99474600000000002</v>
      </c>
      <c r="H13" s="43"/>
      <c r="I13" s="43">
        <v>0.99233400000000005</v>
      </c>
      <c r="J13" s="43"/>
      <c r="K13" s="44">
        <f t="shared" si="0"/>
        <v>4.6397159999999537E-6</v>
      </c>
      <c r="L13" s="44"/>
      <c r="M13" s="44">
        <f t="shared" si="1"/>
        <v>2.0848355999999625E-5</v>
      </c>
    </row>
    <row r="14" spans="1:29" x14ac:dyDescent="0.25">
      <c r="A14" s="41">
        <v>5.5</v>
      </c>
      <c r="B14" s="41"/>
      <c r="C14" s="42">
        <v>253523990.59</v>
      </c>
      <c r="D14" s="5"/>
      <c r="E14" s="43">
        <v>0.99480000000000002</v>
      </c>
      <c r="F14" s="43"/>
      <c r="G14" s="43">
        <v>0.99332500000000001</v>
      </c>
      <c r="H14" s="43"/>
      <c r="I14" s="43">
        <v>0.990371</v>
      </c>
      <c r="J14" s="43"/>
      <c r="K14" s="44">
        <f t="shared" si="0"/>
        <v>2.1756250000000119E-6</v>
      </c>
      <c r="L14" s="44"/>
      <c r="M14" s="44">
        <f t="shared" si="1"/>
        <v>1.9616041000000144E-5</v>
      </c>
    </row>
    <row r="15" spans="1:29" x14ac:dyDescent="0.25">
      <c r="A15" s="41">
        <v>6.5</v>
      </c>
      <c r="B15" s="41"/>
      <c r="C15" s="42">
        <v>235127087.77000001</v>
      </c>
      <c r="D15" s="5"/>
      <c r="E15" s="43">
        <v>0.99199999999999999</v>
      </c>
      <c r="F15" s="43"/>
      <c r="G15" s="43">
        <v>0.99179200000000001</v>
      </c>
      <c r="H15" s="43"/>
      <c r="I15" s="43">
        <v>0.98829800000000001</v>
      </c>
      <c r="J15" s="43"/>
      <c r="K15" s="44">
        <f t="shared" si="0"/>
        <v>4.3263999999994166E-8</v>
      </c>
      <c r="L15" s="44"/>
      <c r="M15" s="44">
        <f t="shared" si="1"/>
        <v>1.3704803999999875E-5</v>
      </c>
    </row>
    <row r="16" spans="1:29" x14ac:dyDescent="0.25">
      <c r="A16" s="41">
        <v>7.5</v>
      </c>
      <c r="B16" s="41"/>
      <c r="C16" s="42">
        <v>218471267.68000001</v>
      </c>
      <c r="D16" s="5"/>
      <c r="E16" s="43">
        <v>0.98939999999999995</v>
      </c>
      <c r="F16" s="43"/>
      <c r="G16" s="43">
        <v>0.99014400000000002</v>
      </c>
      <c r="H16" s="43"/>
      <c r="I16" s="43">
        <v>0.986124</v>
      </c>
      <c r="J16" s="43"/>
      <c r="K16" s="44">
        <f t="shared" si="0"/>
        <v>5.5353600000011595E-7</v>
      </c>
      <c r="L16" s="44"/>
      <c r="M16" s="44">
        <f t="shared" si="1"/>
        <v>1.0732175999999644E-5</v>
      </c>
    </row>
    <row r="17" spans="1:13" x14ac:dyDescent="0.25">
      <c r="A17" s="41">
        <v>8.5</v>
      </c>
      <c r="B17" s="41"/>
      <c r="C17" s="42">
        <v>204170954.08000001</v>
      </c>
      <c r="D17" s="5"/>
      <c r="E17" s="43">
        <v>0.98640000000000005</v>
      </c>
      <c r="F17" s="43"/>
      <c r="G17" s="43">
        <v>0.98837399999999997</v>
      </c>
      <c r="H17" s="43"/>
      <c r="I17" s="43">
        <v>0.98382999999999998</v>
      </c>
      <c r="J17" s="43"/>
      <c r="K17" s="44">
        <f t="shared" si="0"/>
        <v>3.8966759999996854E-6</v>
      </c>
      <c r="L17" s="44"/>
      <c r="M17" s="44">
        <f t="shared" si="1"/>
        <v>6.6049000000003711E-6</v>
      </c>
    </row>
    <row r="18" spans="1:13" x14ac:dyDescent="0.25">
      <c r="A18" s="41">
        <v>9.5</v>
      </c>
      <c r="B18" s="41"/>
      <c r="C18" s="42">
        <v>192254446.93000001</v>
      </c>
      <c r="D18" s="5"/>
      <c r="E18" s="43">
        <v>0.9839</v>
      </c>
      <c r="F18" s="43"/>
      <c r="G18" s="43">
        <v>0.98647399999999996</v>
      </c>
      <c r="H18" s="43"/>
      <c r="I18" s="43">
        <v>0.98142200000000002</v>
      </c>
      <c r="J18" s="43"/>
      <c r="K18" s="44">
        <f t="shared" si="0"/>
        <v>6.625475999999821E-6</v>
      </c>
      <c r="L18" s="44"/>
      <c r="M18" s="44">
        <f t="shared" si="1"/>
        <v>6.1404839999999021E-6</v>
      </c>
    </row>
    <row r="19" spans="1:13" x14ac:dyDescent="0.25">
      <c r="A19" s="41">
        <v>10.5</v>
      </c>
      <c r="B19" s="41"/>
      <c r="C19" s="42">
        <v>182642502.66999999</v>
      </c>
      <c r="D19" s="5"/>
      <c r="E19" s="43">
        <v>0.98140000000000005</v>
      </c>
      <c r="F19" s="43"/>
      <c r="G19" s="43">
        <v>0.98443599999999998</v>
      </c>
      <c r="H19" s="43"/>
      <c r="I19" s="43">
        <v>0.97889499999999996</v>
      </c>
      <c r="J19" s="43"/>
      <c r="K19" s="44">
        <f t="shared" si="0"/>
        <v>9.217295999999561E-6</v>
      </c>
      <c r="L19" s="44"/>
      <c r="M19" s="44">
        <f t="shared" si="1"/>
        <v>6.2750250000004533E-6</v>
      </c>
    </row>
    <row r="20" spans="1:13" x14ac:dyDescent="0.25">
      <c r="A20" s="41">
        <v>11.5</v>
      </c>
      <c r="B20" s="41"/>
      <c r="C20" s="42">
        <v>173774250.49000001</v>
      </c>
      <c r="D20" s="5"/>
      <c r="E20" s="43">
        <v>0.97799999999999998</v>
      </c>
      <c r="F20" s="43"/>
      <c r="G20" s="43">
        <v>0.98224699999999998</v>
      </c>
      <c r="H20" s="43"/>
      <c r="I20" s="43">
        <v>0.97623400000000005</v>
      </c>
      <c r="J20" s="43"/>
      <c r="K20" s="44">
        <f t="shared" si="0"/>
        <v>1.8037009000000005E-5</v>
      </c>
      <c r="L20" s="44"/>
      <c r="M20" s="44">
        <f t="shared" si="1"/>
        <v>3.1187559999997681E-6</v>
      </c>
    </row>
    <row r="21" spans="1:13" x14ac:dyDescent="0.25">
      <c r="A21" s="41">
        <v>12.5</v>
      </c>
      <c r="B21" s="41"/>
      <c r="C21" s="42">
        <v>167035660.44</v>
      </c>
      <c r="D21" s="5"/>
      <c r="E21" s="43">
        <v>0.97470000000000001</v>
      </c>
      <c r="F21" s="43"/>
      <c r="G21" s="43">
        <v>0.97989599999999999</v>
      </c>
      <c r="H21" s="43"/>
      <c r="I21" s="43">
        <v>0.97344799999999998</v>
      </c>
      <c r="J21" s="43"/>
      <c r="K21" s="44">
        <f t="shared" si="0"/>
        <v>2.6998415999999776E-5</v>
      </c>
      <c r="L21" s="44"/>
      <c r="M21" s="44">
        <f t="shared" si="1"/>
        <v>1.5675040000000772E-6</v>
      </c>
    </row>
    <row r="22" spans="1:13" x14ac:dyDescent="0.25">
      <c r="A22" s="41">
        <v>13.5</v>
      </c>
      <c r="B22" s="41"/>
      <c r="C22" s="42">
        <v>158372616.56999999</v>
      </c>
      <c r="D22" s="5"/>
      <c r="E22" s="43">
        <v>0.97060000000000002</v>
      </c>
      <c r="F22" s="43"/>
      <c r="G22" s="43">
        <v>0.97737799999999997</v>
      </c>
      <c r="H22" s="43"/>
      <c r="I22" s="43">
        <v>0.970522</v>
      </c>
      <c r="J22" s="43"/>
      <c r="K22" s="44">
        <f t="shared" si="0"/>
        <v>4.5941283999999332E-5</v>
      </c>
      <c r="L22" s="44"/>
      <c r="M22" s="44">
        <f t="shared" si="1"/>
        <v>6.084000000003509E-9</v>
      </c>
    </row>
    <row r="23" spans="1:13" x14ac:dyDescent="0.25">
      <c r="A23" s="41">
        <v>14.5</v>
      </c>
      <c r="B23" s="41"/>
      <c r="C23" s="42">
        <v>148304324.94</v>
      </c>
      <c r="D23" s="5"/>
      <c r="E23" s="43">
        <v>0.96750000000000003</v>
      </c>
      <c r="F23" s="43"/>
      <c r="G23" s="43">
        <v>0.97468299999999997</v>
      </c>
      <c r="H23" s="43"/>
      <c r="I23" s="43">
        <v>0.96745400000000004</v>
      </c>
      <c r="J23" s="43"/>
      <c r="K23" s="44">
        <f t="shared" si="0"/>
        <v>5.1595488999999127E-5</v>
      </c>
      <c r="L23" s="44"/>
      <c r="M23" s="44">
        <f t="shared" si="1"/>
        <v>2.1159999999991254E-9</v>
      </c>
    </row>
    <row r="24" spans="1:13" x14ac:dyDescent="0.25">
      <c r="A24" s="41">
        <v>15.5</v>
      </c>
      <c r="B24" s="41"/>
      <c r="C24" s="42">
        <v>136928478.99000001</v>
      </c>
      <c r="D24" s="5"/>
      <c r="E24" s="43">
        <v>0.96400000000000008</v>
      </c>
      <c r="F24" s="43"/>
      <c r="G24" s="43">
        <v>0.97180100000000003</v>
      </c>
      <c r="H24" s="43"/>
      <c r="I24" s="43">
        <v>0.96424699999999997</v>
      </c>
      <c r="J24" s="43"/>
      <c r="K24" s="44">
        <f t="shared" si="0"/>
        <v>6.085560099999917E-5</v>
      </c>
      <c r="L24" s="44"/>
      <c r="M24" s="44">
        <f t="shared" si="1"/>
        <v>6.1008999999943779E-8</v>
      </c>
    </row>
    <row r="25" spans="1:13" x14ac:dyDescent="0.25">
      <c r="A25" s="41">
        <v>16.5</v>
      </c>
      <c r="B25" s="41"/>
      <c r="C25" s="42">
        <v>126160594.89</v>
      </c>
      <c r="D25" s="5"/>
      <c r="E25" s="43">
        <v>0.96030000000000004</v>
      </c>
      <c r="F25" s="43"/>
      <c r="G25" s="43">
        <v>0.96872000000000003</v>
      </c>
      <c r="H25" s="43"/>
      <c r="I25" s="43">
        <v>0.96087400000000001</v>
      </c>
      <c r="J25" s="43"/>
      <c r="K25" s="44">
        <f t="shared" si="0"/>
        <v>7.089639999999971E-5</v>
      </c>
      <c r="L25" s="44"/>
      <c r="M25" s="44">
        <f t="shared" si="1"/>
        <v>3.2947599999995802E-7</v>
      </c>
    </row>
    <row r="26" spans="1:13" x14ac:dyDescent="0.25">
      <c r="A26" s="41">
        <v>17.5</v>
      </c>
      <c r="B26" s="41"/>
      <c r="C26" s="42">
        <v>114818585.09</v>
      </c>
      <c r="D26" s="5"/>
      <c r="E26" s="43">
        <v>0.95609999999999995</v>
      </c>
      <c r="F26" s="43"/>
      <c r="G26" s="43">
        <v>0.965418</v>
      </c>
      <c r="H26" s="43"/>
      <c r="I26" s="43">
        <v>0.95735300000000001</v>
      </c>
      <c r="J26" s="43"/>
      <c r="K26" s="44">
        <f t="shared" si="0"/>
        <v>8.6825124000000897E-5</v>
      </c>
      <c r="L26" s="44"/>
      <c r="M26" s="44">
        <f t="shared" si="1"/>
        <v>1.5700090000001493E-6</v>
      </c>
    </row>
    <row r="27" spans="1:13" x14ac:dyDescent="0.25">
      <c r="A27" s="41">
        <v>18.5</v>
      </c>
      <c r="B27" s="41"/>
      <c r="C27" s="42">
        <v>103741894.47</v>
      </c>
      <c r="D27" s="5"/>
      <c r="E27" s="43">
        <v>0.95269999999999999</v>
      </c>
      <c r="F27" s="43"/>
      <c r="G27" s="43">
        <v>0.96189400000000003</v>
      </c>
      <c r="H27" s="43"/>
      <c r="I27" s="43">
        <v>0.95366700000000004</v>
      </c>
      <c r="J27" s="43"/>
      <c r="K27" s="44">
        <f t="shared" si="0"/>
        <v>8.4529636000000647E-5</v>
      </c>
      <c r="L27" s="44"/>
      <c r="M27" s="44">
        <f t="shared" si="1"/>
        <v>9.3508900000009896E-7</v>
      </c>
    </row>
    <row r="28" spans="1:13" x14ac:dyDescent="0.25">
      <c r="A28" s="41">
        <v>19.5</v>
      </c>
      <c r="B28" s="41"/>
      <c r="C28" s="42">
        <v>93699352.930000007</v>
      </c>
      <c r="D28" s="5"/>
      <c r="E28" s="43">
        <v>0.94830000000000003</v>
      </c>
      <c r="F28" s="43"/>
      <c r="G28" s="43">
        <v>0.95813499999999996</v>
      </c>
      <c r="H28" s="43"/>
      <c r="I28" s="43">
        <v>0.94980699999999996</v>
      </c>
      <c r="J28" s="43"/>
      <c r="K28" s="44">
        <f t="shared" si="0"/>
        <v>9.672722499999857E-5</v>
      </c>
      <c r="L28" s="44"/>
      <c r="M28" s="44">
        <f t="shared" si="1"/>
        <v>2.2710489999997741E-6</v>
      </c>
    </row>
    <row r="29" spans="1:13" x14ac:dyDescent="0.25">
      <c r="A29" s="41">
        <v>20.5</v>
      </c>
      <c r="B29" s="41"/>
      <c r="C29" s="42">
        <v>90698113.540000007</v>
      </c>
      <c r="D29" s="5"/>
      <c r="E29" s="43">
        <v>0.94459999999999988</v>
      </c>
      <c r="F29" s="43"/>
      <c r="G29" s="43">
        <v>0.954129</v>
      </c>
      <c r="H29" s="43"/>
      <c r="I29" s="43">
        <v>0.94578200000000001</v>
      </c>
      <c r="J29" s="43"/>
      <c r="K29" s="44">
        <f t="shared" si="0"/>
        <v>9.0801841000002305E-5</v>
      </c>
      <c r="L29" s="44"/>
      <c r="M29" s="44">
        <f t="shared" si="1"/>
        <v>1.3971240000003011E-6</v>
      </c>
    </row>
    <row r="30" spans="1:13" x14ac:dyDescent="0.25">
      <c r="A30" s="41">
        <v>21.5</v>
      </c>
      <c r="B30" s="41"/>
      <c r="C30" s="42">
        <v>67964001.069999993</v>
      </c>
      <c r="D30" s="5"/>
      <c r="E30" s="43">
        <v>0.94090000000000007</v>
      </c>
      <c r="F30" s="43"/>
      <c r="G30" s="43">
        <v>0.94986400000000004</v>
      </c>
      <c r="H30" s="43"/>
      <c r="I30" s="43">
        <v>0.94156399999999996</v>
      </c>
      <c r="J30" s="43"/>
      <c r="K30" s="44">
        <f t="shared" si="0"/>
        <v>8.0353295999999503E-5</v>
      </c>
      <c r="L30" s="44"/>
      <c r="M30" s="44">
        <f t="shared" si="1"/>
        <v>4.4089599999984979E-7</v>
      </c>
    </row>
    <row r="31" spans="1:13" x14ac:dyDescent="0.25">
      <c r="A31" s="41">
        <v>22.5</v>
      </c>
      <c r="B31" s="41"/>
      <c r="C31" s="42">
        <v>60131528.659999996</v>
      </c>
      <c r="D31" s="5"/>
      <c r="E31" s="43">
        <v>0.93599999999999994</v>
      </c>
      <c r="F31" s="43"/>
      <c r="G31" s="43">
        <v>0.94531900000000002</v>
      </c>
      <c r="H31" s="43"/>
      <c r="I31" s="43">
        <v>0.937164</v>
      </c>
      <c r="J31" s="43"/>
      <c r="K31" s="44">
        <f t="shared" si="0"/>
        <v>8.684376100000144E-5</v>
      </c>
      <c r="L31" s="44"/>
      <c r="M31" s="44">
        <f t="shared" si="1"/>
        <v>1.3548960000001254E-6</v>
      </c>
    </row>
    <row r="32" spans="1:13" x14ac:dyDescent="0.25">
      <c r="A32" s="41">
        <v>23.5</v>
      </c>
      <c r="B32" s="41"/>
      <c r="C32" s="42">
        <v>54089701.359999999</v>
      </c>
      <c r="D32" s="5"/>
      <c r="E32" s="43">
        <v>0.93200000000000005</v>
      </c>
      <c r="F32" s="43"/>
      <c r="G32" s="43">
        <v>0.94047899999999995</v>
      </c>
      <c r="H32" s="43"/>
      <c r="I32" s="43">
        <v>0.93257500000000004</v>
      </c>
      <c r="J32" s="43"/>
      <c r="K32" s="44">
        <f t="shared" si="0"/>
        <v>7.1893440999998357E-5</v>
      </c>
      <c r="L32" s="44"/>
      <c r="M32" s="44">
        <f t="shared" si="1"/>
        <v>3.3062499999999101E-7</v>
      </c>
    </row>
    <row r="33" spans="1:13" x14ac:dyDescent="0.25">
      <c r="A33" s="41">
        <v>24.5</v>
      </c>
      <c r="B33" s="41"/>
      <c r="C33" s="42">
        <v>48063016.350000001</v>
      </c>
      <c r="D33" s="5"/>
      <c r="E33" s="43">
        <v>0.92799999999999994</v>
      </c>
      <c r="F33" s="43"/>
      <c r="G33" s="43">
        <v>0.935338</v>
      </c>
      <c r="H33" s="43"/>
      <c r="I33" s="43">
        <v>0.92777399999999999</v>
      </c>
      <c r="J33" s="43"/>
      <c r="K33" s="44">
        <f t="shared" si="0"/>
        <v>5.3846244000000976E-5</v>
      </c>
      <c r="L33" s="44"/>
      <c r="M33" s="44">
        <f t="shared" si="1"/>
        <v>5.1075999999976707E-8</v>
      </c>
    </row>
    <row r="34" spans="1:13" x14ac:dyDescent="0.25">
      <c r="A34" s="41">
        <v>25.5</v>
      </c>
      <c r="B34" s="41"/>
      <c r="C34" s="42">
        <v>42844093.770000003</v>
      </c>
      <c r="D34" s="5"/>
      <c r="E34" s="43">
        <v>0.9234</v>
      </c>
      <c r="F34" s="43"/>
      <c r="G34" s="43">
        <v>0.92988099999999996</v>
      </c>
      <c r="H34" s="43"/>
      <c r="I34" s="43">
        <v>0.92277900000000002</v>
      </c>
      <c r="J34" s="43"/>
      <c r="K34" s="44">
        <f t="shared" si="0"/>
        <v>4.200336099999947E-5</v>
      </c>
      <c r="L34" s="44"/>
      <c r="M34" s="44">
        <f t="shared" si="1"/>
        <v>3.8564099999997849E-7</v>
      </c>
    </row>
    <row r="35" spans="1:13" x14ac:dyDescent="0.25">
      <c r="A35" s="41">
        <v>26.5</v>
      </c>
      <c r="B35" s="41"/>
      <c r="C35" s="42">
        <v>37877819.369999997</v>
      </c>
      <c r="D35" s="5"/>
      <c r="E35" s="43">
        <v>0.9173</v>
      </c>
      <c r="F35" s="43"/>
      <c r="G35" s="43">
        <v>0.924095</v>
      </c>
      <c r="H35" s="43"/>
      <c r="I35" s="43">
        <v>0.91756000000000004</v>
      </c>
      <c r="J35" s="43"/>
      <c r="K35" s="44">
        <f t="shared" si="0"/>
        <v>4.6172024999999938E-5</v>
      </c>
      <c r="L35" s="44"/>
      <c r="M35" s="44">
        <f t="shared" si="1"/>
        <v>6.7600000000019743E-8</v>
      </c>
    </row>
    <row r="36" spans="1:13" x14ac:dyDescent="0.25">
      <c r="A36" s="41">
        <v>27.5</v>
      </c>
      <c r="B36" s="41"/>
      <c r="C36" s="42">
        <v>32711229.440000001</v>
      </c>
      <c r="D36" s="5"/>
      <c r="E36" s="43">
        <v>0.91269999999999996</v>
      </c>
      <c r="F36" s="43"/>
      <c r="G36" s="43">
        <v>0.917964</v>
      </c>
      <c r="H36" s="43"/>
      <c r="I36" s="43">
        <v>0.91212300000000002</v>
      </c>
      <c r="J36" s="43"/>
      <c r="K36" s="44">
        <f t="shared" si="0"/>
        <v>2.770969600000049E-5</v>
      </c>
      <c r="L36" s="44"/>
      <c r="M36" s="44">
        <f t="shared" si="1"/>
        <v>3.3292899999992925E-7</v>
      </c>
    </row>
    <row r="37" spans="1:13" x14ac:dyDescent="0.25">
      <c r="A37" s="41">
        <v>28.5</v>
      </c>
      <c r="B37" s="41"/>
      <c r="C37" s="42">
        <v>27637593.449999999</v>
      </c>
      <c r="D37" s="5"/>
      <c r="E37" s="43">
        <v>0.90739999999999998</v>
      </c>
      <c r="F37" s="43"/>
      <c r="G37" s="43">
        <v>0.91145100000000001</v>
      </c>
      <c r="H37" s="43"/>
      <c r="I37" s="43">
        <v>0.90646800000000005</v>
      </c>
      <c r="J37" s="43"/>
      <c r="K37" s="44">
        <f t="shared" si="0"/>
        <v>1.6410601000000218E-5</v>
      </c>
      <c r="L37" s="44"/>
      <c r="M37" s="44">
        <f t="shared" si="1"/>
        <v>8.6862399999987491E-7</v>
      </c>
    </row>
    <row r="38" spans="1:13" x14ac:dyDescent="0.25">
      <c r="A38" s="41">
        <v>29.5</v>
      </c>
      <c r="B38" s="41"/>
      <c r="C38" s="42">
        <v>23938867.420000002</v>
      </c>
      <c r="D38" s="5"/>
      <c r="E38" s="66">
        <v>0.90469999999999995</v>
      </c>
      <c r="F38" s="66"/>
      <c r="G38" s="66">
        <v>0.90456099999999995</v>
      </c>
      <c r="H38" s="66"/>
      <c r="I38" s="66">
        <v>0.90056000000000003</v>
      </c>
      <c r="J38" s="66"/>
      <c r="K38" s="44">
        <f t="shared" si="0"/>
        <v>1.9321000000000064E-8</v>
      </c>
      <c r="L38" s="44"/>
      <c r="M38" s="44">
        <f t="shared" si="1"/>
        <v>1.7139599999999351E-5</v>
      </c>
    </row>
    <row r="39" spans="1:13" x14ac:dyDescent="0.25">
      <c r="A39" s="41">
        <v>30.5</v>
      </c>
      <c r="B39" s="41"/>
      <c r="C39" s="42">
        <v>20163181.469999999</v>
      </c>
      <c r="D39" s="5"/>
      <c r="E39" s="43">
        <v>0.9002</v>
      </c>
      <c r="F39" s="43"/>
      <c r="G39" s="43">
        <v>0.89727699999999999</v>
      </c>
      <c r="H39" s="43"/>
      <c r="I39" s="43">
        <v>0.89442299999999997</v>
      </c>
      <c r="J39" s="43"/>
      <c r="K39" s="44">
        <f t="shared" si="0"/>
        <v>8.5439290000000515E-6</v>
      </c>
      <c r="L39" s="44"/>
      <c r="M39" s="44">
        <f t="shared" si="1"/>
        <v>3.3373729000000374E-5</v>
      </c>
    </row>
    <row r="40" spans="1:13" x14ac:dyDescent="0.25">
      <c r="A40" s="41">
        <v>31.5</v>
      </c>
      <c r="B40" s="41"/>
      <c r="C40" s="42">
        <v>16211476.050000001</v>
      </c>
      <c r="D40" s="5"/>
      <c r="E40" s="43">
        <v>0.8952</v>
      </c>
      <c r="F40" s="43"/>
      <c r="G40" s="43">
        <v>0.88958300000000001</v>
      </c>
      <c r="H40" s="43"/>
      <c r="I40" s="43">
        <v>0.88803200000000004</v>
      </c>
      <c r="J40" s="43"/>
      <c r="K40" s="44">
        <f t="shared" si="0"/>
        <v>3.1550688999999809E-5</v>
      </c>
      <c r="L40" s="44"/>
      <c r="M40" s="44">
        <f t="shared" si="1"/>
        <v>5.1380223999999314E-5</v>
      </c>
    </row>
    <row r="41" spans="1:13" x14ac:dyDescent="0.25">
      <c r="A41" s="41">
        <v>32.5</v>
      </c>
      <c r="B41" s="41"/>
      <c r="C41" s="42">
        <v>13200220.73</v>
      </c>
      <c r="D41" s="5"/>
      <c r="E41" s="43">
        <v>0.89080000000000004</v>
      </c>
      <c r="F41" s="43"/>
      <c r="G41" s="43">
        <v>0.88146000000000002</v>
      </c>
      <c r="H41" s="43"/>
      <c r="I41" s="43">
        <v>0.88137900000000002</v>
      </c>
      <c r="J41" s="43"/>
      <c r="K41" s="44">
        <f t="shared" si="0"/>
        <v>8.7235600000000273E-5</v>
      </c>
      <c r="L41" s="44"/>
      <c r="M41" s="44">
        <f t="shared" si="1"/>
        <v>8.8755241000000243E-5</v>
      </c>
    </row>
    <row r="42" spans="1:13" x14ac:dyDescent="0.25">
      <c r="A42" s="41">
        <v>33.5</v>
      </c>
      <c r="B42" s="41"/>
      <c r="C42" s="42">
        <v>9925353.6500000004</v>
      </c>
      <c r="D42" s="5"/>
      <c r="E42" s="43">
        <v>0.88790000000000002</v>
      </c>
      <c r="F42" s="43"/>
      <c r="G42" s="43">
        <v>0.87287800000000004</v>
      </c>
      <c r="H42" s="43"/>
      <c r="I42" s="43">
        <v>0.87447699999999995</v>
      </c>
      <c r="J42" s="43"/>
      <c r="K42" s="44">
        <f t="shared" si="0"/>
        <v>2.256604839999994E-4</v>
      </c>
      <c r="L42" s="44"/>
      <c r="M42" s="44">
        <f t="shared" si="1"/>
        <v>1.8017692900000197E-4</v>
      </c>
    </row>
    <row r="43" spans="1:13" ht="15.75" thickBot="1" x14ac:dyDescent="0.3">
      <c r="A43" s="45">
        <v>34.5</v>
      </c>
      <c r="B43" s="45"/>
      <c r="C43" s="46">
        <v>7207777.0599999996</v>
      </c>
      <c r="D43" s="47"/>
      <c r="E43" s="48">
        <v>0.88300000000000001</v>
      </c>
      <c r="F43" s="48"/>
      <c r="G43" s="48">
        <v>0.86381799999999997</v>
      </c>
      <c r="H43" s="48"/>
      <c r="I43" s="48">
        <v>0.86728099999999997</v>
      </c>
      <c r="J43" s="48"/>
      <c r="K43" s="49">
        <f t="shared" si="0"/>
        <v>3.6794912400000125E-4</v>
      </c>
      <c r="L43" s="49"/>
      <c r="M43" s="49">
        <f t="shared" si="1"/>
        <v>2.4708696100000119E-4</v>
      </c>
    </row>
    <row r="44" spans="1:13" x14ac:dyDescent="0.25">
      <c r="A44" s="41">
        <v>35.5</v>
      </c>
      <c r="B44" s="41"/>
      <c r="C44" s="42">
        <v>4719915.58</v>
      </c>
      <c r="D44" s="5"/>
      <c r="E44" s="66">
        <v>0.8801000000000001</v>
      </c>
      <c r="F44" s="66"/>
      <c r="G44" s="66">
        <v>0.85427200000000003</v>
      </c>
      <c r="H44" s="66"/>
      <c r="I44" s="66">
        <v>0.85981700000000005</v>
      </c>
      <c r="J44" s="66"/>
      <c r="K44" s="44">
        <f t="shared" si="0"/>
        <v>6.6708558400000372E-4</v>
      </c>
      <c r="L44" s="44"/>
      <c r="M44" s="44">
        <f t="shared" si="1"/>
        <v>4.1140008900000205E-4</v>
      </c>
    </row>
    <row r="45" spans="1:13" x14ac:dyDescent="0.25">
      <c r="A45" s="41">
        <v>36.5</v>
      </c>
      <c r="B45" s="41"/>
      <c r="C45" s="42">
        <v>2827922.94</v>
      </c>
      <c r="D45" s="5"/>
      <c r="E45" s="43">
        <v>0.85439999999999994</v>
      </c>
      <c r="F45" s="43"/>
      <c r="G45" s="43">
        <v>0.844221</v>
      </c>
      <c r="H45" s="43"/>
      <c r="I45" s="43">
        <v>0.85206700000000002</v>
      </c>
      <c r="J45" s="43"/>
      <c r="K45" s="44">
        <f t="shared" si="0"/>
        <v>1.0361204099999874E-4</v>
      </c>
      <c r="L45" s="44"/>
      <c r="M45" s="44">
        <f t="shared" si="1"/>
        <v>5.4428889999996196E-6</v>
      </c>
    </row>
    <row r="46" spans="1:13" x14ac:dyDescent="0.25">
      <c r="A46" s="41">
        <v>37.5</v>
      </c>
      <c r="B46" s="41"/>
      <c r="C46" s="42">
        <v>1420038.07</v>
      </c>
      <c r="D46" s="5"/>
      <c r="E46" s="43">
        <v>0.84840000000000004</v>
      </c>
      <c r="F46" s="43"/>
      <c r="G46" s="43">
        <v>0.83364400000000005</v>
      </c>
      <c r="H46" s="43"/>
      <c r="I46" s="43">
        <v>0.84400900000000001</v>
      </c>
      <c r="J46" s="43"/>
      <c r="K46" s="44">
        <f t="shared" si="0"/>
        <v>2.1773953599999975E-4</v>
      </c>
      <c r="L46" s="44"/>
      <c r="M46" s="44">
        <f t="shared" si="1"/>
        <v>1.9280881000000296E-5</v>
      </c>
    </row>
    <row r="47" spans="1:13" x14ac:dyDescent="0.25">
      <c r="A47" s="41">
        <v>38.5</v>
      </c>
      <c r="B47" s="41"/>
      <c r="C47" s="42"/>
      <c r="D47" s="41"/>
      <c r="E47" s="43"/>
      <c r="F47" s="43"/>
      <c r="G47" s="43">
        <v>0.82252099999999995</v>
      </c>
      <c r="H47" s="43"/>
      <c r="I47" s="43">
        <v>0.83566600000000002</v>
      </c>
      <c r="J47" s="43"/>
      <c r="K47" s="50"/>
      <c r="L47" s="44"/>
      <c r="M47" s="50"/>
    </row>
    <row r="48" spans="1:13" x14ac:dyDescent="0.25">
      <c r="A48" s="41"/>
      <c r="B48" s="41"/>
      <c r="C48" s="42"/>
      <c r="D48" s="41"/>
      <c r="E48" s="43"/>
      <c r="F48" s="43"/>
      <c r="G48" s="43"/>
      <c r="H48" s="43"/>
      <c r="I48" s="43"/>
      <c r="J48" s="43"/>
      <c r="K48" s="44"/>
      <c r="L48" s="44"/>
      <c r="M48" s="44"/>
    </row>
    <row r="49" spans="1:15" x14ac:dyDescent="0.25">
      <c r="A49" s="41"/>
      <c r="B49" s="41"/>
      <c r="C49" s="41"/>
      <c r="D49" s="41"/>
      <c r="G49" s="38"/>
      <c r="H49" s="38"/>
      <c r="I49" s="38"/>
      <c r="J49" s="38"/>
      <c r="K49" s="51"/>
      <c r="L49" s="51"/>
      <c r="M49" s="51"/>
    </row>
    <row r="50" spans="1:15" x14ac:dyDescent="0.25">
      <c r="A50" s="52" t="s">
        <v>51</v>
      </c>
      <c r="B50" s="52"/>
      <c r="C50" s="41"/>
      <c r="D50" s="41"/>
      <c r="G50" s="38"/>
      <c r="H50" s="38"/>
      <c r="I50" s="38" t="s">
        <v>26</v>
      </c>
      <c r="J50" s="38"/>
      <c r="K50" s="44">
        <f>SUM(K8:K47)</f>
        <v>2.802673635000003E-3</v>
      </c>
      <c r="L50" s="44"/>
      <c r="M50" s="53">
        <f>SUM(M8:M47)</f>
        <v>1.1800958670000043E-3</v>
      </c>
    </row>
    <row r="51" spans="1:15" x14ac:dyDescent="0.25">
      <c r="A51" s="52"/>
      <c r="B51" s="52"/>
      <c r="C51" s="41"/>
      <c r="D51" s="41"/>
      <c r="G51" s="38"/>
      <c r="H51" s="38"/>
      <c r="I51" s="38"/>
      <c r="J51" s="38"/>
      <c r="K51" s="44"/>
      <c r="L51" s="44"/>
      <c r="M51" s="44"/>
    </row>
    <row r="52" spans="1:15" x14ac:dyDescent="0.25">
      <c r="A52" s="52" t="s">
        <v>52</v>
      </c>
      <c r="B52" s="52"/>
      <c r="C52" s="41"/>
      <c r="D52" s="41"/>
      <c r="G52" s="38"/>
      <c r="H52" s="38"/>
      <c r="I52" s="38" t="s">
        <v>32</v>
      </c>
      <c r="J52" s="38"/>
      <c r="K52" s="44">
        <f>SUM(K8:K43)</f>
        <v>1.8142364740000008E-3</v>
      </c>
      <c r="L52" s="44"/>
      <c r="M52" s="53">
        <f t="shared" ref="M52" si="2">SUM(M8:M43)</f>
        <v>7.4397200800000222E-4</v>
      </c>
    </row>
    <row r="53" spans="1:15" x14ac:dyDescent="0.25">
      <c r="A53" s="54"/>
      <c r="B53" s="54"/>
      <c r="C53" s="54"/>
      <c r="D53" s="54"/>
      <c r="E53" s="8"/>
      <c r="F53" s="8"/>
      <c r="G53" s="55"/>
      <c r="H53" s="55"/>
      <c r="I53" s="55"/>
      <c r="J53" s="55"/>
      <c r="K53" s="56"/>
      <c r="L53" s="56"/>
      <c r="M53" s="56"/>
    </row>
    <row r="54" spans="1:15" x14ac:dyDescent="0.25">
      <c r="A54" s="41"/>
      <c r="B54" s="41"/>
      <c r="C54" s="41"/>
      <c r="D54" s="41"/>
      <c r="G54" s="38"/>
      <c r="H54" s="38"/>
      <c r="I54" s="38"/>
      <c r="J54" s="38"/>
      <c r="K54" s="51"/>
      <c r="L54" s="51"/>
      <c r="M54" s="51"/>
    </row>
    <row r="55" spans="1:15" x14ac:dyDescent="0.25">
      <c r="A55" s="41"/>
      <c r="B55" s="41"/>
      <c r="C55" s="41"/>
      <c r="D55" s="41"/>
      <c r="G55" s="38"/>
      <c r="H55" s="38"/>
      <c r="I55" s="38"/>
      <c r="J55" s="38"/>
      <c r="K55" s="51"/>
      <c r="L55" s="51"/>
      <c r="M55" s="51"/>
    </row>
    <row r="56" spans="1:15" x14ac:dyDescent="0.25">
      <c r="A56" s="101" t="s">
        <v>53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27"/>
      <c r="O56" s="27"/>
    </row>
    <row r="57" spans="1:15" x14ac:dyDescent="0.25">
      <c r="A57" s="102" t="s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60"/>
      <c r="O57" s="60"/>
    </row>
    <row r="58" spans="1:15" x14ac:dyDescent="0.25">
      <c r="A58" s="101" t="s">
        <v>55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27"/>
      <c r="O58" s="27"/>
    </row>
    <row r="59" spans="1:15" x14ac:dyDescent="0.25">
      <c r="A59" s="101" t="s">
        <v>56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27"/>
      <c r="O59" s="27"/>
    </row>
    <row r="60" spans="1:15" x14ac:dyDescent="0.25">
      <c r="A60" s="101" t="s">
        <v>57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27"/>
      <c r="O60" s="27"/>
    </row>
    <row r="61" spans="1:15" x14ac:dyDescent="0.25">
      <c r="A61" s="101" t="s">
        <v>58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27"/>
      <c r="O61" s="27"/>
    </row>
    <row r="62" spans="1:15" x14ac:dyDescent="0.25">
      <c r="A62" s="101" t="s">
        <v>59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27"/>
      <c r="O62" s="27"/>
    </row>
    <row r="63" spans="1:15" x14ac:dyDescent="0.25">
      <c r="A63" s="101" t="s">
        <v>60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27"/>
      <c r="O63" s="27"/>
    </row>
    <row r="64" spans="1:15" x14ac:dyDescent="0.25">
      <c r="A64" s="101" t="s">
        <v>61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x14ac:dyDescent="0.25">
      <c r="A65" s="101" t="s">
        <v>62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25">
      <c r="A66" s="41"/>
      <c r="B66" s="41"/>
      <c r="C66" s="41"/>
      <c r="D66" s="41"/>
      <c r="G66" s="38"/>
      <c r="H66" s="38"/>
      <c r="I66" s="38"/>
      <c r="J66" s="38"/>
      <c r="K66" s="51"/>
      <c r="L66" s="51"/>
      <c r="M66" s="51"/>
    </row>
    <row r="67" spans="1:13" x14ac:dyDescent="0.25">
      <c r="A67" s="41"/>
      <c r="B67" s="41"/>
      <c r="C67" s="41"/>
      <c r="D67" s="41"/>
      <c r="G67" s="38"/>
      <c r="H67" s="38"/>
      <c r="I67" s="38"/>
      <c r="J67" s="38"/>
      <c r="K67" s="51"/>
      <c r="L67" s="51"/>
      <c r="M67" s="51"/>
    </row>
    <row r="68" spans="1:13" x14ac:dyDescent="0.25">
      <c r="A68" s="41"/>
      <c r="B68" s="41"/>
      <c r="C68" s="41"/>
      <c r="D68" s="41"/>
      <c r="G68" s="38"/>
      <c r="H68" s="38"/>
      <c r="I68" s="38"/>
      <c r="J68" s="38"/>
      <c r="K68" s="51"/>
      <c r="L68" s="51"/>
      <c r="M68" s="51"/>
    </row>
    <row r="69" spans="1:13" x14ac:dyDescent="0.25">
      <c r="A69" s="41"/>
      <c r="B69" s="41"/>
      <c r="C69" s="41"/>
      <c r="D69" s="41"/>
      <c r="G69" s="38"/>
      <c r="H69" s="38"/>
      <c r="I69" s="38"/>
      <c r="J69" s="38"/>
      <c r="K69" s="51"/>
      <c r="L69" s="51"/>
      <c r="M69" s="51"/>
    </row>
    <row r="70" spans="1:13" x14ac:dyDescent="0.25">
      <c r="A70" s="41"/>
      <c r="B70" s="41"/>
      <c r="C70" s="41"/>
      <c r="D70" s="41"/>
      <c r="G70" s="38"/>
      <c r="H70" s="38"/>
      <c r="I70" s="38"/>
      <c r="J70" s="38"/>
      <c r="K70" s="51"/>
      <c r="L70" s="51"/>
      <c r="M70" s="51"/>
    </row>
    <row r="71" spans="1:13" x14ac:dyDescent="0.25">
      <c r="A71" s="41"/>
      <c r="B71" s="41"/>
      <c r="C71" s="41"/>
      <c r="D71" s="41"/>
      <c r="G71" s="38"/>
      <c r="H71" s="38"/>
      <c r="I71" s="38"/>
      <c r="J71" s="38"/>
      <c r="K71" s="51"/>
      <c r="L71" s="51"/>
      <c r="M71" s="51"/>
    </row>
    <row r="72" spans="1:13" x14ac:dyDescent="0.25">
      <c r="A72" s="41"/>
      <c r="B72" s="41"/>
      <c r="C72" s="41"/>
      <c r="D72" s="41"/>
      <c r="G72" s="38"/>
      <c r="H72" s="38"/>
      <c r="I72" s="38"/>
      <c r="J72" s="38"/>
      <c r="K72" s="51"/>
      <c r="L72" s="51"/>
      <c r="M72" s="51"/>
    </row>
    <row r="73" spans="1:13" x14ac:dyDescent="0.25">
      <c r="A73" s="41"/>
      <c r="B73" s="41"/>
      <c r="C73" s="41"/>
      <c r="D73" s="41"/>
      <c r="I73" s="38"/>
      <c r="J73" s="38"/>
      <c r="K73" s="51"/>
      <c r="L73" s="51"/>
      <c r="M73" s="51"/>
    </row>
    <row r="74" spans="1:13" x14ac:dyDescent="0.25">
      <c r="A74" s="41"/>
      <c r="B74" s="41"/>
      <c r="C74" s="41"/>
      <c r="D74" s="41"/>
      <c r="I74" s="38"/>
      <c r="J74" s="38"/>
      <c r="K74" s="51"/>
      <c r="L74" s="51"/>
      <c r="M74" s="51"/>
    </row>
    <row r="75" spans="1:13" x14ac:dyDescent="0.25">
      <c r="A75" s="41"/>
      <c r="B75" s="41"/>
      <c r="C75" s="41"/>
      <c r="D75" s="41"/>
      <c r="I75" s="38"/>
      <c r="J75" s="38"/>
      <c r="K75" s="51"/>
      <c r="L75" s="51"/>
      <c r="M75" s="51"/>
    </row>
    <row r="76" spans="1:13" x14ac:dyDescent="0.25">
      <c r="A76" s="41"/>
      <c r="B76" s="41"/>
      <c r="C76" s="41"/>
      <c r="D76" s="41"/>
      <c r="I76" s="38"/>
      <c r="J76" s="38"/>
      <c r="K76" s="51"/>
      <c r="L76" s="51"/>
      <c r="M76" s="51"/>
    </row>
    <row r="77" spans="1:13" x14ac:dyDescent="0.25">
      <c r="A77" s="41"/>
      <c r="B77" s="41"/>
      <c r="C77" s="41"/>
      <c r="D77" s="41"/>
      <c r="I77" s="38"/>
      <c r="J77" s="38"/>
      <c r="K77" s="51"/>
      <c r="L77" s="51"/>
      <c r="M77" s="51"/>
    </row>
    <row r="78" spans="1:13" x14ac:dyDescent="0.25">
      <c r="A78" s="41"/>
      <c r="B78" s="41"/>
      <c r="C78" s="41"/>
      <c r="D78" s="41"/>
      <c r="I78" s="38"/>
      <c r="J78" s="38"/>
      <c r="K78" s="51"/>
      <c r="L78" s="51"/>
      <c r="M78" s="51"/>
    </row>
    <row r="79" spans="1:13" x14ac:dyDescent="0.25">
      <c r="A79" s="41"/>
      <c r="B79" s="41"/>
      <c r="C79" s="41"/>
      <c r="D79" s="41"/>
      <c r="I79" s="38"/>
      <c r="J79" s="38"/>
      <c r="K79" s="51"/>
      <c r="L79" s="51"/>
      <c r="M79" s="51"/>
    </row>
    <row r="80" spans="1:13" x14ac:dyDescent="0.25">
      <c r="A80" s="41"/>
      <c r="B80" s="41"/>
      <c r="C80" s="41"/>
      <c r="D80" s="41"/>
      <c r="I80" s="38"/>
      <c r="J80" s="38"/>
      <c r="K80" s="51"/>
      <c r="L80" s="51"/>
      <c r="M80" s="51"/>
    </row>
    <row r="81" spans="9:10" x14ac:dyDescent="0.25">
      <c r="I81" s="38"/>
      <c r="J81" s="38"/>
    </row>
    <row r="82" spans="9:10" x14ac:dyDescent="0.25">
      <c r="I82" s="38"/>
      <c r="J82" s="38"/>
    </row>
    <row r="83" spans="9:10" x14ac:dyDescent="0.25">
      <c r="I83" s="38"/>
      <c r="J83" s="38"/>
    </row>
    <row r="84" spans="9:10" x14ac:dyDescent="0.25">
      <c r="I84" s="38"/>
      <c r="J84" s="38"/>
    </row>
    <row r="85" spans="9:10" x14ac:dyDescent="0.25">
      <c r="I85" s="38"/>
      <c r="J85" s="38"/>
    </row>
    <row r="86" spans="9:10" x14ac:dyDescent="0.25">
      <c r="I86" s="38"/>
      <c r="J86" s="38"/>
    </row>
    <row r="87" spans="9:10" x14ac:dyDescent="0.25">
      <c r="I87" s="38"/>
      <c r="J87" s="38"/>
    </row>
    <row r="88" spans="9:10" x14ac:dyDescent="0.25">
      <c r="I88" s="38"/>
      <c r="J88" s="38"/>
    </row>
    <row r="89" spans="9:10" x14ac:dyDescent="0.25">
      <c r="I89" s="38"/>
      <c r="J89" s="38"/>
    </row>
    <row r="90" spans="9:10" x14ac:dyDescent="0.25">
      <c r="I90" s="38"/>
      <c r="J90" s="38"/>
    </row>
    <row r="91" spans="9:10" x14ac:dyDescent="0.25">
      <c r="I91" s="38"/>
      <c r="J91" s="38"/>
    </row>
    <row r="92" spans="9:10" x14ac:dyDescent="0.25">
      <c r="I92" s="38"/>
      <c r="J92" s="38"/>
    </row>
    <row r="93" spans="9:10" x14ac:dyDescent="0.25">
      <c r="I93" s="38"/>
      <c r="J93" s="38"/>
    </row>
    <row r="94" spans="9:10" x14ac:dyDescent="0.25">
      <c r="I94" s="38"/>
      <c r="J94" s="38"/>
    </row>
    <row r="95" spans="9:10" x14ac:dyDescent="0.25">
      <c r="I95" s="38"/>
      <c r="J95" s="38"/>
    </row>
    <row r="96" spans="9:10" x14ac:dyDescent="0.25">
      <c r="I96" s="38"/>
      <c r="J96" s="38"/>
    </row>
  </sheetData>
  <mergeCells count="12">
    <mergeCell ref="A65:M65"/>
    <mergeCell ref="G5:G6"/>
    <mergeCell ref="I5:I6"/>
    <mergeCell ref="A56:M56"/>
    <mergeCell ref="A57:M57"/>
    <mergeCell ref="A58:M58"/>
    <mergeCell ref="A59:M59"/>
    <mergeCell ref="A60:M60"/>
    <mergeCell ref="A61:M61"/>
    <mergeCell ref="A62:M62"/>
    <mergeCell ref="A63:M63"/>
    <mergeCell ref="A64:M64"/>
  </mergeCells>
  <printOptions horizontalCentered="1"/>
  <pageMargins left="0.5" right="0.5" top="1" bottom="0.5" header="0.3" footer="0.3"/>
  <pageSetup scale="88" fitToHeight="2" orientation="portrait" horizontalDpi="1200" verticalDpi="1200" r:id="rId1"/>
  <headerFooter scaleWithDoc="0">
    <oddHeader>&amp;C&amp;"-,Bold"&amp;14Account 380.02 Curve Fitting&amp;RDocket No. 20230023-GU
Account 380.02 Curves
Exhibit DJG-32, Page &amp;P of 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60E4-8841-4BA4-8347-24CEA3EC7AE1}">
  <sheetPr>
    <tabColor theme="5" tint="0.39997558519241921"/>
    <pageSetUpPr fitToPage="1"/>
  </sheetPr>
  <dimension ref="A1:AC96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</cols>
  <sheetData>
    <row r="1" spans="1:29" x14ac:dyDescent="0.25">
      <c r="A1" s="37"/>
      <c r="B1" s="37"/>
      <c r="C1" s="37"/>
      <c r="D1" s="37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10" t="s">
        <v>19</v>
      </c>
      <c r="B3" s="10"/>
      <c r="C3" s="10" t="s">
        <v>20</v>
      </c>
      <c r="D3" s="10"/>
      <c r="E3" s="38" t="s">
        <v>21</v>
      </c>
      <c r="F3" s="38"/>
      <c r="G3" s="10" t="s">
        <v>22</v>
      </c>
      <c r="H3" s="10"/>
      <c r="I3" s="10" t="s">
        <v>23</v>
      </c>
      <c r="J3" s="10"/>
      <c r="K3" s="10" t="s">
        <v>24</v>
      </c>
      <c r="L3" s="10"/>
      <c r="M3" s="10" t="s">
        <v>25</v>
      </c>
    </row>
    <row r="5" spans="1:29" x14ac:dyDescent="0.25">
      <c r="A5" s="3" t="s">
        <v>44</v>
      </c>
      <c r="B5" s="3"/>
      <c r="C5" s="3" t="s">
        <v>45</v>
      </c>
      <c r="D5" s="3"/>
      <c r="E5" s="39" t="s">
        <v>46</v>
      </c>
      <c r="F5" s="39"/>
      <c r="G5" s="103" t="s">
        <v>138</v>
      </c>
      <c r="H5" s="3"/>
      <c r="I5" s="103" t="s">
        <v>139</v>
      </c>
      <c r="J5" s="3"/>
      <c r="K5" s="3" t="s">
        <v>66</v>
      </c>
      <c r="L5" s="3"/>
      <c r="M5" s="3" t="s">
        <v>90</v>
      </c>
    </row>
    <row r="6" spans="1:29" x14ac:dyDescent="0.25">
      <c r="A6" s="6" t="s">
        <v>47</v>
      </c>
      <c r="B6" s="3"/>
      <c r="C6" s="6" t="s">
        <v>48</v>
      </c>
      <c r="D6" s="3"/>
      <c r="E6" s="40" t="s">
        <v>49</v>
      </c>
      <c r="F6" s="39"/>
      <c r="G6" s="96"/>
      <c r="H6" s="3"/>
      <c r="I6" s="96"/>
      <c r="J6" s="3"/>
      <c r="K6" s="6" t="s">
        <v>50</v>
      </c>
      <c r="L6" s="3"/>
      <c r="M6" s="6" t="s">
        <v>50</v>
      </c>
    </row>
    <row r="7" spans="1:29" x14ac:dyDescent="0.25">
      <c r="A7" s="10"/>
      <c r="B7" s="10"/>
      <c r="C7" s="10"/>
      <c r="D7" s="10"/>
      <c r="E7" s="38"/>
      <c r="F7" s="38"/>
      <c r="G7" s="10"/>
      <c r="H7" s="10"/>
      <c r="I7" s="10"/>
      <c r="J7" s="10"/>
      <c r="K7" s="10"/>
      <c r="L7" s="10"/>
      <c r="M7" s="10"/>
    </row>
    <row r="8" spans="1:29" x14ac:dyDescent="0.25">
      <c r="A8" s="41">
        <v>0</v>
      </c>
      <c r="B8" s="41"/>
      <c r="C8" s="42">
        <v>87523752.319999993</v>
      </c>
      <c r="D8" s="5"/>
      <c r="E8" s="43">
        <v>1</v>
      </c>
      <c r="F8" s="43"/>
      <c r="G8" s="43">
        <v>1</v>
      </c>
      <c r="H8" s="43"/>
      <c r="I8" s="43">
        <v>1</v>
      </c>
      <c r="J8" s="43"/>
      <c r="K8" s="44">
        <f>(G8-E8)^2</f>
        <v>0</v>
      </c>
      <c r="L8" s="44"/>
      <c r="M8" s="44">
        <f>(I8-E8)^2</f>
        <v>0</v>
      </c>
      <c r="N8" s="57">
        <f>C8*0.01</f>
        <v>875237.52319999994</v>
      </c>
      <c r="AB8">
        <v>36</v>
      </c>
      <c r="AC8">
        <v>0</v>
      </c>
    </row>
    <row r="9" spans="1:29" x14ac:dyDescent="0.25">
      <c r="A9" s="41">
        <v>0.5</v>
      </c>
      <c r="B9" s="41"/>
      <c r="C9" s="42">
        <v>79101491.540000007</v>
      </c>
      <c r="D9" s="5"/>
      <c r="E9" s="43">
        <v>0.9998999999999999</v>
      </c>
      <c r="F9" s="43"/>
      <c r="G9" s="43">
        <v>0.99803699999999995</v>
      </c>
      <c r="H9" s="43"/>
      <c r="I9" s="43">
        <v>0.996556</v>
      </c>
      <c r="J9" s="43"/>
      <c r="K9" s="44">
        <f t="shared" ref="K9:K46" si="0">(G9-E9)^2</f>
        <v>3.4707689999998065E-6</v>
      </c>
      <c r="L9" s="44"/>
      <c r="M9" s="44">
        <f t="shared" ref="M9:M46" si="1">(I9-E9)^2</f>
        <v>1.1182335999999349E-5</v>
      </c>
      <c r="AB9">
        <v>36</v>
      </c>
      <c r="AC9">
        <v>1</v>
      </c>
    </row>
    <row r="10" spans="1:29" x14ac:dyDescent="0.25">
      <c r="A10" s="41">
        <v>1.5</v>
      </c>
      <c r="B10" s="41"/>
      <c r="C10" s="42">
        <v>71411446.260000005</v>
      </c>
      <c r="D10" s="5"/>
      <c r="E10" s="43">
        <v>0.99219999999999997</v>
      </c>
      <c r="F10" s="43"/>
      <c r="G10" s="43">
        <v>0.99397999999999997</v>
      </c>
      <c r="H10" s="43"/>
      <c r="I10" s="43">
        <v>0.98961900000000003</v>
      </c>
      <c r="J10" s="43"/>
      <c r="K10" s="44">
        <f t="shared" si="0"/>
        <v>3.1684000000000136E-6</v>
      </c>
      <c r="L10" s="44"/>
      <c r="M10" s="44">
        <f t="shared" si="1"/>
        <v>6.6615609999997136E-6</v>
      </c>
    </row>
    <row r="11" spans="1:29" x14ac:dyDescent="0.25">
      <c r="A11" s="41">
        <v>2.5</v>
      </c>
      <c r="B11" s="41"/>
      <c r="C11" s="42">
        <v>64604274.579999998</v>
      </c>
      <c r="D11" s="5"/>
      <c r="E11" s="43">
        <v>0.97770000000000001</v>
      </c>
      <c r="F11" s="43"/>
      <c r="G11" s="43">
        <v>0.98975000000000002</v>
      </c>
      <c r="H11" s="43"/>
      <c r="I11" s="43">
        <v>0.98262400000000005</v>
      </c>
      <c r="J11" s="43"/>
      <c r="K11" s="44">
        <f t="shared" si="0"/>
        <v>1.4520250000000013E-4</v>
      </c>
      <c r="L11" s="44"/>
      <c r="M11" s="44">
        <f t="shared" si="1"/>
        <v>2.4245776000000388E-5</v>
      </c>
    </row>
    <row r="12" spans="1:29" x14ac:dyDescent="0.25">
      <c r="A12" s="41">
        <v>3.5</v>
      </c>
      <c r="B12" s="41"/>
      <c r="C12" s="42">
        <v>58496832.719999999</v>
      </c>
      <c r="D12" s="5"/>
      <c r="E12" s="43">
        <v>0.96400000000000008</v>
      </c>
      <c r="F12" s="43"/>
      <c r="G12" s="43">
        <v>0.98533999999999999</v>
      </c>
      <c r="H12" s="43"/>
      <c r="I12" s="43">
        <v>0.97556799999999999</v>
      </c>
      <c r="J12" s="43"/>
      <c r="K12" s="44">
        <f t="shared" si="0"/>
        <v>4.5539559999999634E-4</v>
      </c>
      <c r="L12" s="44"/>
      <c r="M12" s="44">
        <f t="shared" si="1"/>
        <v>1.3381862399999795E-4</v>
      </c>
    </row>
    <row r="13" spans="1:29" x14ac:dyDescent="0.25">
      <c r="A13" s="41">
        <v>4.5</v>
      </c>
      <c r="B13" s="41"/>
      <c r="C13" s="42">
        <v>54359525.100000001</v>
      </c>
      <c r="D13" s="5"/>
      <c r="E13" s="43">
        <v>0.95140000000000002</v>
      </c>
      <c r="F13" s="43"/>
      <c r="G13" s="43">
        <v>0.98074700000000004</v>
      </c>
      <c r="H13" s="43"/>
      <c r="I13" s="43">
        <v>0.96845300000000001</v>
      </c>
      <c r="J13" s="43"/>
      <c r="K13" s="44">
        <f t="shared" si="0"/>
        <v>8.6124640900000072E-4</v>
      </c>
      <c r="L13" s="44"/>
      <c r="M13" s="44">
        <f t="shared" si="1"/>
        <v>2.9080480899999951E-4</v>
      </c>
    </row>
    <row r="14" spans="1:29" x14ac:dyDescent="0.25">
      <c r="A14" s="41">
        <v>5.5</v>
      </c>
      <c r="B14" s="41"/>
      <c r="C14" s="42">
        <v>49950306.310000002</v>
      </c>
      <c r="D14" s="5"/>
      <c r="E14" s="43">
        <v>0.93709999999999993</v>
      </c>
      <c r="F14" s="43"/>
      <c r="G14" s="43">
        <v>0.97595600000000005</v>
      </c>
      <c r="H14" s="43"/>
      <c r="I14" s="43">
        <v>0.96127899999999999</v>
      </c>
      <c r="J14" s="43"/>
      <c r="K14" s="44">
        <f t="shared" si="0"/>
        <v>1.5097887360000087E-3</v>
      </c>
      <c r="L14" s="44"/>
      <c r="M14" s="44">
        <f t="shared" si="1"/>
        <v>5.8462404100000293E-4</v>
      </c>
    </row>
    <row r="15" spans="1:29" x14ac:dyDescent="0.25">
      <c r="A15" s="41">
        <v>6.5</v>
      </c>
      <c r="B15" s="41"/>
      <c r="C15" s="42">
        <v>47087399.240000002</v>
      </c>
      <c r="D15" s="5"/>
      <c r="E15" s="43">
        <v>0.92930000000000001</v>
      </c>
      <c r="F15" s="43"/>
      <c r="G15" s="43">
        <v>0.97097</v>
      </c>
      <c r="H15" s="43"/>
      <c r="I15" s="43">
        <v>0.95404199999999995</v>
      </c>
      <c r="J15" s="43"/>
      <c r="K15" s="44">
        <f t="shared" si="0"/>
        <v>1.7363888999999987E-3</v>
      </c>
      <c r="L15" s="44"/>
      <c r="M15" s="44">
        <f t="shared" si="1"/>
        <v>6.1216656399999659E-4</v>
      </c>
    </row>
    <row r="16" spans="1:29" x14ac:dyDescent="0.25">
      <c r="A16" s="41">
        <v>7.5</v>
      </c>
      <c r="B16" s="41"/>
      <c r="C16" s="42">
        <v>44166390.710000001</v>
      </c>
      <c r="D16" s="5"/>
      <c r="E16" s="43">
        <v>0.91760000000000008</v>
      </c>
      <c r="F16" s="43"/>
      <c r="G16" s="43">
        <v>0.96578399999999998</v>
      </c>
      <c r="H16" s="43"/>
      <c r="I16" s="43">
        <v>0.94674700000000001</v>
      </c>
      <c r="J16" s="43"/>
      <c r="K16" s="44">
        <f t="shared" si="0"/>
        <v>2.3216978559999898E-3</v>
      </c>
      <c r="L16" s="44"/>
      <c r="M16" s="44">
        <f t="shared" si="1"/>
        <v>8.4954760899999548E-4</v>
      </c>
    </row>
    <row r="17" spans="1:13" x14ac:dyDescent="0.25">
      <c r="A17" s="41">
        <v>8.5</v>
      </c>
      <c r="B17" s="41"/>
      <c r="C17" s="42">
        <v>41871506.130000003</v>
      </c>
      <c r="D17" s="5"/>
      <c r="E17" s="43">
        <v>0.90810000000000002</v>
      </c>
      <c r="F17" s="43"/>
      <c r="G17" s="43">
        <v>0.96039399999999997</v>
      </c>
      <c r="H17" s="43"/>
      <c r="I17" s="43">
        <v>0.939392</v>
      </c>
      <c r="J17" s="43"/>
      <c r="K17" s="44">
        <f t="shared" si="0"/>
        <v>2.7346624359999949E-3</v>
      </c>
      <c r="L17" s="44"/>
      <c r="M17" s="44">
        <f t="shared" si="1"/>
        <v>9.7918926399999926E-4</v>
      </c>
    </row>
    <row r="18" spans="1:13" x14ac:dyDescent="0.25">
      <c r="A18" s="41">
        <v>9.5</v>
      </c>
      <c r="B18" s="41"/>
      <c r="C18" s="42">
        <v>39474361.969999999</v>
      </c>
      <c r="D18" s="5"/>
      <c r="E18" s="43">
        <v>0.89769999999999994</v>
      </c>
      <c r="F18" s="43"/>
      <c r="G18" s="43">
        <v>0.95478700000000005</v>
      </c>
      <c r="H18" s="43"/>
      <c r="I18" s="43">
        <v>0.931979</v>
      </c>
      <c r="J18" s="43"/>
      <c r="K18" s="44">
        <f t="shared" si="0"/>
        <v>3.2589255690000127E-3</v>
      </c>
      <c r="L18" s="44"/>
      <c r="M18" s="44">
        <f t="shared" si="1"/>
        <v>1.1750498410000041E-3</v>
      </c>
    </row>
    <row r="19" spans="1:13" x14ac:dyDescent="0.25">
      <c r="A19" s="41">
        <v>10.5</v>
      </c>
      <c r="B19" s="41"/>
      <c r="C19" s="42">
        <v>36860189.890000001</v>
      </c>
      <c r="D19" s="5"/>
      <c r="E19" s="43">
        <v>0.88819999999999988</v>
      </c>
      <c r="F19" s="43"/>
      <c r="G19" s="43">
        <v>0.948959</v>
      </c>
      <c r="H19" s="43"/>
      <c r="I19" s="43">
        <v>0.924508</v>
      </c>
      <c r="J19" s="43"/>
      <c r="K19" s="44">
        <f t="shared" si="0"/>
        <v>3.6916560810000146E-3</v>
      </c>
      <c r="L19" s="44"/>
      <c r="M19" s="44">
        <f t="shared" si="1"/>
        <v>1.3182708640000085E-3</v>
      </c>
    </row>
    <row r="20" spans="1:13" x14ac:dyDescent="0.25">
      <c r="A20" s="41">
        <v>11.5</v>
      </c>
      <c r="B20" s="41"/>
      <c r="C20" s="42">
        <v>34554001.630000003</v>
      </c>
      <c r="D20" s="5"/>
      <c r="E20" s="43">
        <v>0.88090000000000002</v>
      </c>
      <c r="F20" s="43"/>
      <c r="G20" s="43">
        <v>0.94290700000000005</v>
      </c>
      <c r="H20" s="43"/>
      <c r="I20" s="43">
        <v>0.91697799999999996</v>
      </c>
      <c r="J20" s="43"/>
      <c r="K20" s="44">
        <f t="shared" si="0"/>
        <v>3.8448680490000041E-3</v>
      </c>
      <c r="L20" s="44"/>
      <c r="M20" s="44">
        <f t="shared" si="1"/>
        <v>1.3016220839999959E-3</v>
      </c>
    </row>
    <row r="21" spans="1:13" x14ac:dyDescent="0.25">
      <c r="A21" s="41">
        <v>12.5</v>
      </c>
      <c r="B21" s="41"/>
      <c r="C21" s="42">
        <v>32237416.050000001</v>
      </c>
      <c r="D21" s="5"/>
      <c r="E21" s="43">
        <v>0.87360000000000004</v>
      </c>
      <c r="F21" s="43"/>
      <c r="G21" s="43">
        <v>0.93662699999999999</v>
      </c>
      <c r="H21" s="43"/>
      <c r="I21" s="43">
        <v>0.909389</v>
      </c>
      <c r="J21" s="43"/>
      <c r="K21" s="44">
        <f t="shared" si="0"/>
        <v>3.9724027289999931E-3</v>
      </c>
      <c r="L21" s="44"/>
      <c r="M21" s="44">
        <f t="shared" si="1"/>
        <v>1.2808525209999971E-3</v>
      </c>
    </row>
    <row r="22" spans="1:13" x14ac:dyDescent="0.25">
      <c r="A22" s="41">
        <v>13.5</v>
      </c>
      <c r="B22" s="41"/>
      <c r="C22" s="42">
        <v>29789374.829999998</v>
      </c>
      <c r="D22" s="5"/>
      <c r="E22" s="43">
        <v>0.86510000000000009</v>
      </c>
      <c r="F22" s="43"/>
      <c r="G22" s="43">
        <v>0.93011200000000005</v>
      </c>
      <c r="H22" s="43"/>
      <c r="I22" s="43">
        <v>0.90174200000000004</v>
      </c>
      <c r="J22" s="43"/>
      <c r="K22" s="44">
        <f t="shared" si="0"/>
        <v>4.226560143999995E-3</v>
      </c>
      <c r="L22" s="44"/>
      <c r="M22" s="44">
        <f t="shared" si="1"/>
        <v>1.3426361639999964E-3</v>
      </c>
    </row>
    <row r="23" spans="1:13" x14ac:dyDescent="0.25">
      <c r="A23" s="41">
        <v>14.5</v>
      </c>
      <c r="B23" s="41"/>
      <c r="C23" s="42">
        <v>27385975.100000001</v>
      </c>
      <c r="D23" s="5"/>
      <c r="E23" s="43">
        <v>0.85709999999999997</v>
      </c>
      <c r="F23" s="43"/>
      <c r="G23" s="43">
        <v>0.92334300000000002</v>
      </c>
      <c r="H23" s="43"/>
      <c r="I23" s="43">
        <v>0.89403900000000003</v>
      </c>
      <c r="J23" s="43"/>
      <c r="K23" s="44">
        <f t="shared" si="0"/>
        <v>4.3881350490000068E-3</v>
      </c>
      <c r="L23" s="44"/>
      <c r="M23" s="44">
        <f t="shared" si="1"/>
        <v>1.364489721000004E-3</v>
      </c>
    </row>
    <row r="24" spans="1:13" x14ac:dyDescent="0.25">
      <c r="A24" s="41">
        <v>15.5</v>
      </c>
      <c r="B24" s="41"/>
      <c r="C24" s="42">
        <v>24627016.739999998</v>
      </c>
      <c r="D24" s="5"/>
      <c r="E24" s="43">
        <v>0.8506999999999999</v>
      </c>
      <c r="F24" s="43"/>
      <c r="G24" s="43">
        <v>0.91632100000000005</v>
      </c>
      <c r="H24" s="43"/>
      <c r="I24" s="43">
        <v>0.88627999999999996</v>
      </c>
      <c r="J24" s="43"/>
      <c r="K24" s="44">
        <f t="shared" si="0"/>
        <v>4.3061156410000197E-3</v>
      </c>
      <c r="L24" s="44"/>
      <c r="M24" s="44">
        <f t="shared" si="1"/>
        <v>1.2659364000000039E-3</v>
      </c>
    </row>
    <row r="25" spans="1:13" x14ac:dyDescent="0.25">
      <c r="A25" s="41">
        <v>16.5</v>
      </c>
      <c r="B25" s="41"/>
      <c r="C25" s="42">
        <v>21533374.449999999</v>
      </c>
      <c r="D25" s="5"/>
      <c r="E25" s="43">
        <v>0.84370000000000001</v>
      </c>
      <c r="F25" s="43"/>
      <c r="G25" s="43">
        <v>0.90903400000000001</v>
      </c>
      <c r="H25" s="43"/>
      <c r="I25" s="43">
        <v>0.87846599999999997</v>
      </c>
      <c r="J25" s="43"/>
      <c r="K25" s="44">
        <f t="shared" si="0"/>
        <v>4.2685315560000003E-3</v>
      </c>
      <c r="L25" s="44"/>
      <c r="M25" s="44">
        <f t="shared" si="1"/>
        <v>1.2086747559999975E-3</v>
      </c>
    </row>
    <row r="26" spans="1:13" x14ac:dyDescent="0.25">
      <c r="A26" s="41">
        <v>17.5</v>
      </c>
      <c r="B26" s="41"/>
      <c r="C26" s="42">
        <v>19191189.739999998</v>
      </c>
      <c r="D26" s="5"/>
      <c r="E26" s="43">
        <v>0.83760000000000001</v>
      </c>
      <c r="F26" s="43"/>
      <c r="G26" s="43">
        <v>0.90147100000000002</v>
      </c>
      <c r="H26" s="43"/>
      <c r="I26" s="43">
        <v>0.87059200000000003</v>
      </c>
      <c r="J26" s="43"/>
      <c r="K26" s="44">
        <f t="shared" si="0"/>
        <v>4.0795046410000016E-3</v>
      </c>
      <c r="L26" s="44"/>
      <c r="M26" s="44">
        <f t="shared" si="1"/>
        <v>1.0884720640000013E-3</v>
      </c>
    </row>
    <row r="27" spans="1:13" x14ac:dyDescent="0.25">
      <c r="A27" s="41">
        <v>18.5</v>
      </c>
      <c r="B27" s="41"/>
      <c r="C27" s="42">
        <v>16716150.550000001</v>
      </c>
      <c r="D27" s="5"/>
      <c r="E27" s="43">
        <v>0.83239999999999992</v>
      </c>
      <c r="F27" s="43"/>
      <c r="G27" s="43">
        <v>0.89361100000000004</v>
      </c>
      <c r="H27" s="43"/>
      <c r="I27" s="43">
        <v>0.86266200000000004</v>
      </c>
      <c r="J27" s="43"/>
      <c r="K27" s="44">
        <f t="shared" si="0"/>
        <v>3.7467865210000155E-3</v>
      </c>
      <c r="L27" s="44"/>
      <c r="M27" s="44">
        <f t="shared" si="1"/>
        <v>9.1578864400000735E-4</v>
      </c>
    </row>
    <row r="28" spans="1:13" x14ac:dyDescent="0.25">
      <c r="A28" s="41">
        <v>19.5</v>
      </c>
      <c r="B28" s="41"/>
      <c r="C28" s="42">
        <v>14690210.15</v>
      </c>
      <c r="D28" s="5"/>
      <c r="E28" s="43">
        <v>0.82790000000000008</v>
      </c>
      <c r="F28" s="43"/>
      <c r="G28" s="43">
        <v>0.88544100000000003</v>
      </c>
      <c r="H28" s="43"/>
      <c r="I28" s="43">
        <v>0.85467199999999999</v>
      </c>
      <c r="J28" s="43"/>
      <c r="K28" s="44">
        <f t="shared" si="0"/>
        <v>3.3109666809999945E-3</v>
      </c>
      <c r="L28" s="44"/>
      <c r="M28" s="44">
        <f t="shared" si="1"/>
        <v>7.1673998399999497E-4</v>
      </c>
    </row>
    <row r="29" spans="1:13" x14ac:dyDescent="0.25">
      <c r="A29" s="41">
        <v>20.5</v>
      </c>
      <c r="B29" s="41"/>
      <c r="C29" s="42">
        <v>14587914.98</v>
      </c>
      <c r="D29" s="5"/>
      <c r="E29" s="43">
        <v>0.82220000000000004</v>
      </c>
      <c r="F29" s="43"/>
      <c r="G29" s="43">
        <v>0.87695299999999998</v>
      </c>
      <c r="H29" s="43"/>
      <c r="I29" s="43">
        <v>0.84662199999999999</v>
      </c>
      <c r="J29" s="43"/>
      <c r="K29" s="44">
        <f t="shared" si="0"/>
        <v>2.9978910089999934E-3</v>
      </c>
      <c r="L29" s="44"/>
      <c r="M29" s="44">
        <f t="shared" si="1"/>
        <v>5.9643408399999724E-4</v>
      </c>
    </row>
    <row r="30" spans="1:13" x14ac:dyDescent="0.25">
      <c r="A30" s="41">
        <v>21.5</v>
      </c>
      <c r="B30" s="41"/>
      <c r="C30" s="42">
        <v>10980951.24</v>
      </c>
      <c r="D30" s="5"/>
      <c r="E30" s="43">
        <v>0.81930000000000003</v>
      </c>
      <c r="F30" s="43"/>
      <c r="G30" s="43">
        <v>0.86813200000000001</v>
      </c>
      <c r="H30" s="43"/>
      <c r="I30" s="43">
        <v>0.83850899999999995</v>
      </c>
      <c r="J30" s="43"/>
      <c r="K30" s="44">
        <f t="shared" si="0"/>
        <v>2.3845642239999987E-3</v>
      </c>
      <c r="L30" s="44"/>
      <c r="M30" s="44">
        <f t="shared" si="1"/>
        <v>3.6898568099999696E-4</v>
      </c>
    </row>
    <row r="31" spans="1:13" x14ac:dyDescent="0.25">
      <c r="A31" s="41">
        <v>22.5</v>
      </c>
      <c r="B31" s="41"/>
      <c r="C31" s="42">
        <v>7971910.2699999996</v>
      </c>
      <c r="D31" s="5"/>
      <c r="E31" s="43">
        <v>0.81559999999999999</v>
      </c>
      <c r="F31" s="43"/>
      <c r="G31" s="43">
        <v>0.85896399999999995</v>
      </c>
      <c r="H31" s="43"/>
      <c r="I31" s="43">
        <v>0.83032899999999998</v>
      </c>
      <c r="J31" s="43"/>
      <c r="K31" s="44">
        <f t="shared" si="0"/>
        <v>1.8804364959999964E-3</v>
      </c>
      <c r="L31" s="44"/>
      <c r="M31" s="44">
        <f t="shared" si="1"/>
        <v>2.1694344099999977E-4</v>
      </c>
    </row>
    <row r="32" spans="1:13" x14ac:dyDescent="0.25">
      <c r="A32" s="41">
        <v>23.5</v>
      </c>
      <c r="B32" s="41"/>
      <c r="C32" s="42">
        <v>7039025.2699999996</v>
      </c>
      <c r="D32" s="5"/>
      <c r="E32" s="43">
        <v>0.81319999999999992</v>
      </c>
      <c r="F32" s="43"/>
      <c r="G32" s="43">
        <v>0.84941599999999995</v>
      </c>
      <c r="H32" s="43"/>
      <c r="I32" s="43">
        <v>0.82207799999999998</v>
      </c>
      <c r="J32" s="43"/>
      <c r="K32" s="44">
        <f t="shared" si="0"/>
        <v>1.3115986560000019E-3</v>
      </c>
      <c r="L32" s="44"/>
      <c r="M32" s="44">
        <f t="shared" si="1"/>
        <v>7.881888400000093E-5</v>
      </c>
    </row>
    <row r="33" spans="1:13" x14ac:dyDescent="0.25">
      <c r="A33" s="41">
        <v>24.5</v>
      </c>
      <c r="B33" s="41"/>
      <c r="C33" s="42">
        <v>6313878.6399999997</v>
      </c>
      <c r="D33" s="5"/>
      <c r="E33" s="43">
        <v>0.81110000000000004</v>
      </c>
      <c r="F33" s="43"/>
      <c r="G33" s="43">
        <v>0.83949099999999999</v>
      </c>
      <c r="H33" s="43"/>
      <c r="I33" s="43">
        <v>0.81375600000000003</v>
      </c>
      <c r="J33" s="43"/>
      <c r="K33" s="44">
        <f t="shared" si="0"/>
        <v>8.0604888099999688E-4</v>
      </c>
      <c r="L33" s="44"/>
      <c r="M33" s="44">
        <f t="shared" si="1"/>
        <v>7.0543359999999556E-6</v>
      </c>
    </row>
    <row r="34" spans="1:13" x14ac:dyDescent="0.25">
      <c r="A34" s="41">
        <v>25.5</v>
      </c>
      <c r="B34" s="41"/>
      <c r="C34" s="42">
        <v>5875776.79</v>
      </c>
      <c r="D34" s="5"/>
      <c r="E34" s="43">
        <v>0.80629999999999991</v>
      </c>
      <c r="F34" s="43"/>
      <c r="G34" s="43">
        <v>0.82917200000000002</v>
      </c>
      <c r="H34" s="43"/>
      <c r="I34" s="43">
        <v>0.80535900000000005</v>
      </c>
      <c r="J34" s="43"/>
      <c r="K34" s="44">
        <f t="shared" si="0"/>
        <v>5.2312838400000528E-4</v>
      </c>
      <c r="L34" s="44"/>
      <c r="M34" s="44">
        <f t="shared" si="1"/>
        <v>8.8548099999973397E-7</v>
      </c>
    </row>
    <row r="35" spans="1:13" x14ac:dyDescent="0.25">
      <c r="A35" s="41">
        <v>26.5</v>
      </c>
      <c r="B35" s="41"/>
      <c r="C35" s="42">
        <v>5087686.9400000004</v>
      </c>
      <c r="D35" s="5"/>
      <c r="E35" s="43">
        <v>0.8024</v>
      </c>
      <c r="F35" s="43"/>
      <c r="G35" s="43">
        <v>0.81844600000000001</v>
      </c>
      <c r="H35" s="43"/>
      <c r="I35" s="43">
        <v>0.79688499999999995</v>
      </c>
      <c r="J35" s="43"/>
      <c r="K35" s="44">
        <f t="shared" si="0"/>
        <v>2.5747411600000013E-4</v>
      </c>
      <c r="L35" s="44"/>
      <c r="M35" s="44">
        <f t="shared" si="1"/>
        <v>3.0415225000000527E-5</v>
      </c>
    </row>
    <row r="36" spans="1:13" x14ac:dyDescent="0.25">
      <c r="A36" s="41">
        <v>27.5</v>
      </c>
      <c r="B36" s="41"/>
      <c r="C36" s="42">
        <v>4157652.67</v>
      </c>
      <c r="D36" s="5"/>
      <c r="E36" s="43">
        <v>0.79610000000000003</v>
      </c>
      <c r="F36" s="43"/>
      <c r="G36" s="43">
        <v>0.80728900000000003</v>
      </c>
      <c r="H36" s="43"/>
      <c r="I36" s="43">
        <v>0.788331</v>
      </c>
      <c r="J36" s="43"/>
      <c r="K36" s="44">
        <f t="shared" si="0"/>
        <v>1.2519372100000011E-4</v>
      </c>
      <c r="L36" s="44"/>
      <c r="M36" s="44">
        <f t="shared" si="1"/>
        <v>6.0357361000000399E-5</v>
      </c>
    </row>
    <row r="37" spans="1:13" x14ac:dyDescent="0.25">
      <c r="A37" s="41">
        <v>28.5</v>
      </c>
      <c r="B37" s="41"/>
      <c r="C37" s="42">
        <v>3592192.95</v>
      </c>
      <c r="D37" s="5"/>
      <c r="E37" s="43">
        <v>0.79290000000000005</v>
      </c>
      <c r="F37" s="43"/>
      <c r="G37" s="43">
        <v>0.795686</v>
      </c>
      <c r="H37" s="43"/>
      <c r="I37" s="43">
        <v>0.77968800000000005</v>
      </c>
      <c r="J37" s="43"/>
      <c r="K37" s="44">
        <f t="shared" si="0"/>
        <v>7.7617959999997508E-6</v>
      </c>
      <c r="L37" s="44"/>
      <c r="M37" s="44">
        <f t="shared" si="1"/>
        <v>1.7455694400000005E-4</v>
      </c>
    </row>
    <row r="38" spans="1:13" x14ac:dyDescent="0.25">
      <c r="A38" s="41">
        <v>29.5</v>
      </c>
      <c r="B38" s="41"/>
      <c r="C38" s="42">
        <v>3146265.9</v>
      </c>
      <c r="D38" s="5"/>
      <c r="E38" s="66">
        <v>0.78790000000000004</v>
      </c>
      <c r="F38" s="66"/>
      <c r="G38" s="66">
        <v>0.78363499999999997</v>
      </c>
      <c r="H38" s="66"/>
      <c r="I38" s="66">
        <v>0.77095999999999998</v>
      </c>
      <c r="J38" s="66"/>
      <c r="K38" s="44">
        <f t="shared" si="0"/>
        <v>1.8190225000000633E-5</v>
      </c>
      <c r="L38" s="44"/>
      <c r="M38" s="44">
        <f t="shared" si="1"/>
        <v>2.8696360000000226E-4</v>
      </c>
    </row>
    <row r="39" spans="1:13" x14ac:dyDescent="0.25">
      <c r="A39" s="41">
        <v>30.5</v>
      </c>
      <c r="B39" s="41"/>
      <c r="C39" s="42">
        <v>2779304.31</v>
      </c>
      <c r="D39" s="5"/>
      <c r="E39" s="43">
        <v>0.78520000000000001</v>
      </c>
      <c r="F39" s="43"/>
      <c r="G39" s="43">
        <v>0.771123</v>
      </c>
      <c r="H39" s="43"/>
      <c r="I39" s="43">
        <v>0.76214199999999999</v>
      </c>
      <c r="J39" s="43"/>
      <c r="K39" s="44">
        <f t="shared" si="0"/>
        <v>1.9816192900000017E-4</v>
      </c>
      <c r="L39" s="44"/>
      <c r="M39" s="44">
        <f t="shared" si="1"/>
        <v>5.3167136400000109E-4</v>
      </c>
    </row>
    <row r="40" spans="1:13" x14ac:dyDescent="0.25">
      <c r="A40" s="41">
        <v>31.5</v>
      </c>
      <c r="B40" s="41"/>
      <c r="C40" s="42">
        <v>2372321.04</v>
      </c>
      <c r="D40" s="5"/>
      <c r="E40" s="43">
        <v>0.78359999999999996</v>
      </c>
      <c r="F40" s="43"/>
      <c r="G40" s="43">
        <v>0.75813900000000001</v>
      </c>
      <c r="H40" s="43"/>
      <c r="I40" s="43">
        <v>0.75323200000000001</v>
      </c>
      <c r="J40" s="43"/>
      <c r="K40" s="44">
        <f t="shared" si="0"/>
        <v>6.4826252099999774E-4</v>
      </c>
      <c r="L40" s="44"/>
      <c r="M40" s="44">
        <f t="shared" si="1"/>
        <v>9.22215423999997E-4</v>
      </c>
    </row>
    <row r="41" spans="1:13" x14ac:dyDescent="0.25">
      <c r="A41" s="41">
        <v>32.5</v>
      </c>
      <c r="B41" s="41"/>
      <c r="C41" s="42">
        <v>2048625.33</v>
      </c>
      <c r="D41" s="5"/>
      <c r="E41" s="43">
        <v>0.77910000000000001</v>
      </c>
      <c r="F41" s="43"/>
      <c r="G41" s="43">
        <v>0.74465300000000001</v>
      </c>
      <c r="H41" s="43"/>
      <c r="I41" s="43">
        <v>0.74422900000000003</v>
      </c>
      <c r="J41" s="43"/>
      <c r="K41" s="44">
        <f t="shared" si="0"/>
        <v>1.1865958090000004E-3</v>
      </c>
      <c r="L41" s="44"/>
      <c r="M41" s="44">
        <f t="shared" si="1"/>
        <v>1.215986640999999E-3</v>
      </c>
    </row>
    <row r="42" spans="1:13" x14ac:dyDescent="0.25">
      <c r="A42" s="41">
        <v>33.5</v>
      </c>
      <c r="B42" s="41"/>
      <c r="C42" s="42">
        <v>1753213.02</v>
      </c>
      <c r="D42" s="5"/>
      <c r="E42" s="43">
        <v>0.77489999999999992</v>
      </c>
      <c r="F42" s="43"/>
      <c r="G42" s="43">
        <v>0.73067599999999999</v>
      </c>
      <c r="H42" s="43"/>
      <c r="I42" s="43">
        <v>0.73512599999999995</v>
      </c>
      <c r="J42" s="43"/>
      <c r="K42" s="44">
        <f t="shared" si="0"/>
        <v>1.9557621759999939E-3</v>
      </c>
      <c r="L42" s="44"/>
      <c r="M42" s="44">
        <f t="shared" si="1"/>
        <v>1.5819710759999981E-3</v>
      </c>
    </row>
    <row r="43" spans="1:13" x14ac:dyDescent="0.25">
      <c r="A43" s="41">
        <v>34.5</v>
      </c>
      <c r="B43" s="41"/>
      <c r="C43" s="42">
        <v>1474509.03</v>
      </c>
      <c r="D43" s="5"/>
      <c r="E43" s="66">
        <v>0.7743000000000001</v>
      </c>
      <c r="F43" s="66"/>
      <c r="G43" s="66">
        <v>0.71620399999999995</v>
      </c>
      <c r="H43" s="66"/>
      <c r="I43" s="66">
        <v>0.72592100000000004</v>
      </c>
      <c r="J43" s="66"/>
      <c r="K43" s="44">
        <f t="shared" si="0"/>
        <v>3.3751452160000173E-3</v>
      </c>
      <c r="L43" s="44"/>
      <c r="M43" s="44">
        <f t="shared" si="1"/>
        <v>2.3405276410000059E-3</v>
      </c>
    </row>
    <row r="44" spans="1:13" ht="15.75" thickBot="1" x14ac:dyDescent="0.3">
      <c r="A44" s="45">
        <v>35.5</v>
      </c>
      <c r="B44" s="45"/>
      <c r="C44" s="46">
        <v>1208404.52</v>
      </c>
      <c r="D44" s="47"/>
      <c r="E44" s="48">
        <v>0.7659999999999999</v>
      </c>
      <c r="F44" s="48"/>
      <c r="G44" s="48">
        <v>0.70123100000000005</v>
      </c>
      <c r="H44" s="48"/>
      <c r="I44" s="48">
        <v>0.71661699999999995</v>
      </c>
      <c r="J44" s="48"/>
      <c r="K44" s="49">
        <f t="shared" si="0"/>
        <v>4.1950233609999808E-3</v>
      </c>
      <c r="L44" s="49"/>
      <c r="M44" s="49">
        <f t="shared" si="1"/>
        <v>2.4386806889999954E-3</v>
      </c>
    </row>
    <row r="45" spans="1:13" x14ac:dyDescent="0.25">
      <c r="A45" s="41">
        <v>36.5</v>
      </c>
      <c r="B45" s="41"/>
      <c r="C45" s="42">
        <v>736050.84</v>
      </c>
      <c r="D45" s="5"/>
      <c r="E45" s="43">
        <v>0.76230000000000009</v>
      </c>
      <c r="F45" s="43"/>
      <c r="G45" s="43">
        <v>0.68574400000000002</v>
      </c>
      <c r="H45" s="43"/>
      <c r="I45" s="43">
        <v>0.70720899999999998</v>
      </c>
      <c r="J45" s="43"/>
      <c r="K45" s="44">
        <f t="shared" si="0"/>
        <v>5.8608211360000103E-3</v>
      </c>
      <c r="L45" s="44"/>
      <c r="M45" s="44">
        <f t="shared" si="1"/>
        <v>3.0350182810000123E-3</v>
      </c>
    </row>
    <row r="46" spans="1:13" x14ac:dyDescent="0.25">
      <c r="A46" s="41">
        <v>37.5</v>
      </c>
      <c r="B46" s="41"/>
      <c r="C46" s="42">
        <v>403951.26</v>
      </c>
      <c r="D46" s="5"/>
      <c r="E46" s="43">
        <v>0.76230000000000009</v>
      </c>
      <c r="F46" s="43"/>
      <c r="G46" s="43">
        <v>0.66974400000000001</v>
      </c>
      <c r="H46" s="43"/>
      <c r="I46" s="43">
        <v>0.69769800000000004</v>
      </c>
      <c r="J46" s="43"/>
      <c r="K46" s="44">
        <f t="shared" si="0"/>
        <v>8.5666131360000158E-3</v>
      </c>
      <c r="L46" s="44"/>
      <c r="M46" s="44">
        <f t="shared" si="1"/>
        <v>4.1734184040000061E-3</v>
      </c>
    </row>
    <row r="47" spans="1:13" x14ac:dyDescent="0.25">
      <c r="A47" s="41">
        <v>38.5</v>
      </c>
      <c r="B47" s="41"/>
      <c r="C47" s="42"/>
      <c r="D47" s="41"/>
      <c r="E47" s="43"/>
      <c r="F47" s="43"/>
      <c r="G47" s="43">
        <v>0.65324499999999996</v>
      </c>
      <c r="H47" s="43"/>
      <c r="I47" s="43">
        <v>0.688083</v>
      </c>
      <c r="J47" s="43"/>
      <c r="K47" s="50"/>
      <c r="L47" s="44"/>
      <c r="M47" s="50"/>
    </row>
    <row r="48" spans="1:13" x14ac:dyDescent="0.25">
      <c r="A48" s="41"/>
      <c r="B48" s="41"/>
      <c r="C48" s="42"/>
      <c r="D48" s="41"/>
      <c r="E48" s="43"/>
      <c r="F48" s="43"/>
      <c r="G48" s="43"/>
      <c r="H48" s="43"/>
      <c r="I48" s="43"/>
      <c r="J48" s="43"/>
      <c r="K48" s="44"/>
      <c r="L48" s="44"/>
      <c r="M48" s="44"/>
    </row>
    <row r="49" spans="1:15" x14ac:dyDescent="0.25">
      <c r="A49" s="41"/>
      <c r="B49" s="41"/>
      <c r="C49" s="41"/>
      <c r="D49" s="41"/>
      <c r="G49" s="38"/>
      <c r="H49" s="38"/>
      <c r="I49" s="38"/>
      <c r="J49" s="38"/>
      <c r="K49" s="51"/>
      <c r="L49" s="51"/>
      <c r="M49" s="51"/>
    </row>
    <row r="50" spans="1:15" x14ac:dyDescent="0.25">
      <c r="A50" s="52" t="s">
        <v>51</v>
      </c>
      <c r="B50" s="52"/>
      <c r="C50" s="41"/>
      <c r="D50" s="41"/>
      <c r="G50" s="38"/>
      <c r="H50" s="38"/>
      <c r="I50" s="38" t="s">
        <v>26</v>
      </c>
      <c r="J50" s="38"/>
      <c r="K50" s="44">
        <f>SUM(K8:K47)</f>
        <v>8.9164147059000082E-2</v>
      </c>
      <c r="L50" s="44"/>
      <c r="M50" s="53">
        <f>SUM(M8:M47)</f>
        <v>3.4531678184000013E-2</v>
      </c>
    </row>
    <row r="51" spans="1:15" x14ac:dyDescent="0.25">
      <c r="A51" s="52"/>
      <c r="B51" s="52"/>
      <c r="C51" s="41"/>
      <c r="D51" s="41"/>
      <c r="G51" s="38"/>
      <c r="H51" s="38"/>
      <c r="I51" s="38"/>
      <c r="J51" s="38"/>
      <c r="K51" s="44"/>
      <c r="L51" s="44"/>
      <c r="M51" s="44"/>
    </row>
    <row r="52" spans="1:15" x14ac:dyDescent="0.25">
      <c r="A52" s="52" t="s">
        <v>52</v>
      </c>
      <c r="B52" s="52"/>
      <c r="C52" s="41"/>
      <c r="D52" s="41"/>
      <c r="G52" s="38"/>
      <c r="H52" s="38"/>
      <c r="I52" s="38" t="s">
        <v>32</v>
      </c>
      <c r="J52" s="38"/>
      <c r="K52" s="44">
        <f>SUM(K8:K44)</f>
        <v>7.4736712787000059E-2</v>
      </c>
      <c r="L52" s="44"/>
      <c r="M52" s="53">
        <f t="shared" ref="M52" si="2">SUM(M8:M44)</f>
        <v>2.7323241498999996E-2</v>
      </c>
    </row>
    <row r="53" spans="1:15" x14ac:dyDescent="0.25">
      <c r="A53" s="54"/>
      <c r="B53" s="54"/>
      <c r="C53" s="54"/>
      <c r="D53" s="54"/>
      <c r="E53" s="8"/>
      <c r="F53" s="8"/>
      <c r="G53" s="55"/>
      <c r="H53" s="55"/>
      <c r="I53" s="55"/>
      <c r="J53" s="55"/>
      <c r="K53" s="56"/>
      <c r="L53" s="56"/>
      <c r="M53" s="56"/>
    </row>
    <row r="54" spans="1:15" x14ac:dyDescent="0.25">
      <c r="A54" s="41"/>
      <c r="B54" s="41"/>
      <c r="C54" s="41"/>
      <c r="D54" s="41"/>
      <c r="G54" s="38"/>
      <c r="H54" s="38"/>
      <c r="I54" s="38"/>
      <c r="J54" s="38"/>
      <c r="K54" s="51"/>
      <c r="L54" s="51"/>
      <c r="M54" s="51"/>
    </row>
    <row r="55" spans="1:15" x14ac:dyDescent="0.25">
      <c r="A55" s="41"/>
      <c r="B55" s="41"/>
      <c r="C55" s="41"/>
      <c r="D55" s="41"/>
      <c r="G55" s="38"/>
      <c r="H55" s="38"/>
      <c r="I55" s="38"/>
      <c r="J55" s="38"/>
      <c r="K55" s="51"/>
      <c r="L55" s="51"/>
      <c r="M55" s="51"/>
    </row>
    <row r="56" spans="1:15" x14ac:dyDescent="0.25">
      <c r="A56" s="101" t="s">
        <v>53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27"/>
      <c r="O56" s="27"/>
    </row>
    <row r="57" spans="1:15" x14ac:dyDescent="0.25">
      <c r="A57" s="102" t="s">
        <v>54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60"/>
      <c r="O57" s="60"/>
    </row>
    <row r="58" spans="1:15" x14ac:dyDescent="0.25">
      <c r="A58" s="101" t="s">
        <v>55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27"/>
      <c r="O58" s="27"/>
    </row>
    <row r="59" spans="1:15" x14ac:dyDescent="0.25">
      <c r="A59" s="101" t="s">
        <v>56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27"/>
      <c r="O59" s="27"/>
    </row>
    <row r="60" spans="1:15" x14ac:dyDescent="0.25">
      <c r="A60" s="101" t="s">
        <v>57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27"/>
      <c r="O60" s="27"/>
    </row>
    <row r="61" spans="1:15" x14ac:dyDescent="0.25">
      <c r="A61" s="101" t="s">
        <v>58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27"/>
      <c r="O61" s="27"/>
    </row>
    <row r="62" spans="1:15" x14ac:dyDescent="0.25">
      <c r="A62" s="101" t="s">
        <v>59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27"/>
      <c r="O62" s="27"/>
    </row>
    <row r="63" spans="1:15" x14ac:dyDescent="0.25">
      <c r="A63" s="101" t="s">
        <v>60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27"/>
      <c r="O63" s="27"/>
    </row>
    <row r="64" spans="1:15" x14ac:dyDescent="0.25">
      <c r="A64" s="101" t="s">
        <v>61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x14ac:dyDescent="0.25">
      <c r="A65" s="101" t="s">
        <v>62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25">
      <c r="A66" s="41"/>
      <c r="B66" s="41"/>
      <c r="C66" s="41"/>
      <c r="D66" s="41"/>
      <c r="G66" s="38"/>
      <c r="H66" s="38"/>
      <c r="I66" s="38"/>
      <c r="J66" s="38"/>
      <c r="K66" s="51"/>
      <c r="L66" s="51"/>
      <c r="M66" s="51"/>
    </row>
    <row r="67" spans="1:13" x14ac:dyDescent="0.25">
      <c r="A67" s="41"/>
      <c r="B67" s="41"/>
      <c r="C67" s="41"/>
      <c r="D67" s="41"/>
      <c r="G67" s="38"/>
      <c r="H67" s="38"/>
      <c r="I67" s="38"/>
      <c r="J67" s="38"/>
      <c r="K67" s="51"/>
      <c r="L67" s="51"/>
      <c r="M67" s="51"/>
    </row>
    <row r="68" spans="1:13" x14ac:dyDescent="0.25">
      <c r="A68" s="41"/>
      <c r="B68" s="41"/>
      <c r="C68" s="41"/>
      <c r="D68" s="41"/>
      <c r="G68" s="38"/>
      <c r="H68" s="38"/>
      <c r="I68" s="38"/>
      <c r="J68" s="38"/>
      <c r="K68" s="51"/>
      <c r="L68" s="51"/>
      <c r="M68" s="51"/>
    </row>
    <row r="69" spans="1:13" x14ac:dyDescent="0.25">
      <c r="A69" s="41"/>
      <c r="B69" s="41"/>
      <c r="C69" s="41"/>
      <c r="D69" s="41"/>
      <c r="G69" s="38"/>
      <c r="H69" s="38"/>
      <c r="I69" s="38"/>
      <c r="J69" s="38"/>
      <c r="K69" s="51"/>
      <c r="L69" s="51"/>
      <c r="M69" s="51"/>
    </row>
    <row r="70" spans="1:13" x14ac:dyDescent="0.25">
      <c r="A70" s="41"/>
      <c r="B70" s="41"/>
      <c r="C70" s="41"/>
      <c r="D70" s="41"/>
      <c r="G70" s="38"/>
      <c r="H70" s="38"/>
      <c r="I70" s="38"/>
      <c r="J70" s="38"/>
      <c r="K70" s="51"/>
      <c r="L70" s="51"/>
      <c r="M70" s="51"/>
    </row>
    <row r="71" spans="1:13" x14ac:dyDescent="0.25">
      <c r="A71" s="41"/>
      <c r="B71" s="41"/>
      <c r="C71" s="41"/>
      <c r="D71" s="41"/>
      <c r="G71" s="38"/>
      <c r="H71" s="38"/>
      <c r="I71" s="38"/>
      <c r="J71" s="38"/>
      <c r="K71" s="51"/>
      <c r="L71" s="51"/>
      <c r="M71" s="51"/>
    </row>
    <row r="72" spans="1:13" x14ac:dyDescent="0.25">
      <c r="A72" s="41"/>
      <c r="B72" s="41"/>
      <c r="C72" s="41"/>
      <c r="D72" s="41"/>
      <c r="G72" s="38"/>
      <c r="H72" s="38"/>
      <c r="I72" s="38"/>
      <c r="J72" s="38"/>
      <c r="K72" s="51"/>
      <c r="L72" s="51"/>
      <c r="M72" s="51"/>
    </row>
    <row r="73" spans="1:13" x14ac:dyDescent="0.25">
      <c r="A73" s="41"/>
      <c r="B73" s="41"/>
      <c r="C73" s="41"/>
      <c r="D73" s="41"/>
      <c r="I73" s="38"/>
      <c r="J73" s="38"/>
      <c r="K73" s="51"/>
      <c r="L73" s="51"/>
      <c r="M73" s="51"/>
    </row>
    <row r="74" spans="1:13" x14ac:dyDescent="0.25">
      <c r="A74" s="41"/>
      <c r="B74" s="41"/>
      <c r="C74" s="41"/>
      <c r="D74" s="41"/>
      <c r="I74" s="38"/>
      <c r="J74" s="38"/>
      <c r="K74" s="51"/>
      <c r="L74" s="51"/>
      <c r="M74" s="51"/>
    </row>
    <row r="75" spans="1:13" x14ac:dyDescent="0.25">
      <c r="A75" s="41"/>
      <c r="B75" s="41"/>
      <c r="C75" s="41"/>
      <c r="D75" s="41"/>
      <c r="I75" s="38"/>
      <c r="J75" s="38"/>
      <c r="K75" s="51"/>
      <c r="L75" s="51"/>
      <c r="M75" s="51"/>
    </row>
    <row r="76" spans="1:13" x14ac:dyDescent="0.25">
      <c r="A76" s="41"/>
      <c r="B76" s="41"/>
      <c r="C76" s="41"/>
      <c r="D76" s="41"/>
      <c r="I76" s="38"/>
      <c r="J76" s="38"/>
      <c r="K76" s="51"/>
      <c r="L76" s="51"/>
      <c r="M76" s="51"/>
    </row>
    <row r="77" spans="1:13" x14ac:dyDescent="0.25">
      <c r="A77" s="41"/>
      <c r="B77" s="41"/>
      <c r="C77" s="41"/>
      <c r="D77" s="41"/>
      <c r="I77" s="38"/>
      <c r="J77" s="38"/>
      <c r="K77" s="51"/>
      <c r="L77" s="51"/>
      <c r="M77" s="51"/>
    </row>
    <row r="78" spans="1:13" x14ac:dyDescent="0.25">
      <c r="A78" s="41"/>
      <c r="B78" s="41"/>
      <c r="C78" s="41"/>
      <c r="D78" s="41"/>
      <c r="I78" s="38"/>
      <c r="J78" s="38"/>
      <c r="K78" s="51"/>
      <c r="L78" s="51"/>
      <c r="M78" s="51"/>
    </row>
    <row r="79" spans="1:13" x14ac:dyDescent="0.25">
      <c r="A79" s="41"/>
      <c r="B79" s="41"/>
      <c r="C79" s="41"/>
      <c r="D79" s="41"/>
      <c r="I79" s="38"/>
      <c r="J79" s="38"/>
      <c r="K79" s="51"/>
      <c r="L79" s="51"/>
      <c r="M79" s="51"/>
    </row>
    <row r="80" spans="1:13" x14ac:dyDescent="0.25">
      <c r="A80" s="41"/>
      <c r="B80" s="41"/>
      <c r="C80" s="41"/>
      <c r="D80" s="41"/>
      <c r="I80" s="38"/>
      <c r="J80" s="38"/>
      <c r="K80" s="51"/>
      <c r="L80" s="51"/>
      <c r="M80" s="51"/>
    </row>
    <row r="81" spans="9:10" x14ac:dyDescent="0.25">
      <c r="I81" s="38"/>
      <c r="J81" s="38"/>
    </row>
    <row r="82" spans="9:10" x14ac:dyDescent="0.25">
      <c r="I82" s="38"/>
      <c r="J82" s="38"/>
    </row>
    <row r="83" spans="9:10" x14ac:dyDescent="0.25">
      <c r="I83" s="38"/>
      <c r="J83" s="38"/>
    </row>
    <row r="84" spans="9:10" x14ac:dyDescent="0.25">
      <c r="I84" s="38"/>
      <c r="J84" s="38"/>
    </row>
    <row r="85" spans="9:10" x14ac:dyDescent="0.25">
      <c r="I85" s="38"/>
      <c r="J85" s="38"/>
    </row>
    <row r="86" spans="9:10" x14ac:dyDescent="0.25">
      <c r="I86" s="38"/>
      <c r="J86" s="38"/>
    </row>
    <row r="87" spans="9:10" x14ac:dyDescent="0.25">
      <c r="I87" s="38"/>
      <c r="J87" s="38"/>
    </row>
    <row r="88" spans="9:10" x14ac:dyDescent="0.25">
      <c r="I88" s="38"/>
      <c r="J88" s="38"/>
    </row>
    <row r="89" spans="9:10" x14ac:dyDescent="0.25">
      <c r="I89" s="38"/>
      <c r="J89" s="38"/>
    </row>
    <row r="90" spans="9:10" x14ac:dyDescent="0.25">
      <c r="I90" s="38"/>
      <c r="J90" s="38"/>
    </row>
    <row r="91" spans="9:10" x14ac:dyDescent="0.25">
      <c r="I91" s="38"/>
      <c r="J91" s="38"/>
    </row>
    <row r="92" spans="9:10" x14ac:dyDescent="0.25">
      <c r="I92" s="38"/>
      <c r="J92" s="38"/>
    </row>
    <row r="93" spans="9:10" x14ac:dyDescent="0.25">
      <c r="I93" s="38"/>
      <c r="J93" s="38"/>
    </row>
    <row r="94" spans="9:10" x14ac:dyDescent="0.25">
      <c r="I94" s="38"/>
      <c r="J94" s="38"/>
    </row>
    <row r="95" spans="9:10" x14ac:dyDescent="0.25">
      <c r="I95" s="38"/>
      <c r="J95" s="38"/>
    </row>
    <row r="96" spans="9:10" x14ac:dyDescent="0.25">
      <c r="I96" s="38"/>
      <c r="J96" s="38"/>
    </row>
  </sheetData>
  <mergeCells count="12">
    <mergeCell ref="A65:M65"/>
    <mergeCell ref="G5:G6"/>
    <mergeCell ref="I5:I6"/>
    <mergeCell ref="A56:M56"/>
    <mergeCell ref="A57:M57"/>
    <mergeCell ref="A58:M58"/>
    <mergeCell ref="A59:M59"/>
    <mergeCell ref="A60:M60"/>
    <mergeCell ref="A61:M61"/>
    <mergeCell ref="A62:M62"/>
    <mergeCell ref="A63:M63"/>
    <mergeCell ref="A64:M64"/>
  </mergeCells>
  <printOptions horizontalCentered="1"/>
  <pageMargins left="0.5" right="0.5" top="1" bottom="0.5" header="0.3" footer="0.3"/>
  <pageSetup scale="88" fitToHeight="2" orientation="portrait" horizontalDpi="1200" verticalDpi="1200" r:id="rId1"/>
  <headerFooter scaleWithDoc="0">
    <oddHeader>&amp;C&amp;"-,Bold"&amp;14Account 382 Curve Fitting&amp;RDocket No. 20230023-GU
Account 382 Curves
Exhibit DJG-33, 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18 Sum Accrual Adj</vt:lpstr>
      <vt:lpstr>19 Detail Rate Comp-2024</vt:lpstr>
      <vt:lpstr>20 Rate Devel-2024 (Book AD)</vt:lpstr>
      <vt:lpstr>21 Rate Devel-2024 (Theo AD)</vt:lpstr>
      <vt:lpstr>22 Comp Reserve-2024 (adjusted)</vt:lpstr>
      <vt:lpstr>23 Comp Reserve-2024 (unadjust)</vt:lpstr>
      <vt:lpstr>24 Rate Devel-2023 (BR,adjust)</vt:lpstr>
      <vt:lpstr>25 Rate Devel-2023 (TR,adjust) </vt:lpstr>
      <vt:lpstr>26 Rate Devel-2023 (unadjust)</vt:lpstr>
      <vt:lpstr>27 Comp Reserve-2023 (adjusted)</vt:lpstr>
      <vt:lpstr>28 Comp Reserve-2023 (unadjust)</vt:lpstr>
      <vt:lpstr>29 Acct. 376</vt:lpstr>
      <vt:lpstr>30 Acct. 376.02</vt:lpstr>
      <vt:lpstr>31 Acct. 379</vt:lpstr>
      <vt:lpstr>32 Acct. 380.02</vt:lpstr>
      <vt:lpstr>33 Acct. 382</vt:lpstr>
      <vt:lpstr>'18 Sum Accrual Adj'!Print_Area</vt:lpstr>
      <vt:lpstr>'29 Acct. 376'!Print_Area</vt:lpstr>
      <vt:lpstr>'30 Acct. 376.02'!Print_Area</vt:lpstr>
      <vt:lpstr>'31 Acct. 379'!Print_Area</vt:lpstr>
      <vt:lpstr>'32 Acct. 380.02'!Print_Area</vt:lpstr>
      <vt:lpstr>'33 Acct. 382'!Print_Area</vt:lpstr>
      <vt:lpstr>'19 Detail Rate Comp-2024'!Print_Titles</vt:lpstr>
      <vt:lpstr>'20 Rate Devel-2024 (Book AD)'!Print_Titles</vt:lpstr>
      <vt:lpstr>'21 Rate Devel-2024 (Theo AD)'!Print_Titles</vt:lpstr>
      <vt:lpstr>'22 Comp Reserve-2024 (adjusted)'!Print_Titles</vt:lpstr>
      <vt:lpstr>'23 Comp Reserve-2024 (unadjust)'!Print_Titles</vt:lpstr>
      <vt:lpstr>'24 Rate Devel-2023 (BR,adjust)'!Print_Titles</vt:lpstr>
      <vt:lpstr>'25 Rate Devel-2023 (TR,adjust) '!Print_Titles</vt:lpstr>
      <vt:lpstr>'26 Rate Devel-2023 (unadjust)'!Print_Titles</vt:lpstr>
      <vt:lpstr>'27 Comp Reserve-2023 (adjusted)'!Print_Titles</vt:lpstr>
      <vt:lpstr>'28 Comp Reserve-2023 (unadjust)'!Print_Titles</vt:lpstr>
      <vt:lpstr>'29 Acct. 376'!Print_Titles</vt:lpstr>
      <vt:lpstr>'30 Acct. 376.02'!Print_Titles</vt:lpstr>
      <vt:lpstr>'31 Acct. 379'!Print_Titles</vt:lpstr>
      <vt:lpstr>'32 Acct. 380.02'!Print_Titles</vt:lpstr>
      <vt:lpstr>'33 Acct. 382'!Print_Titles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2017-09-27T16:13:28Z</dcterms:created>
  <dcterms:modified xsi:type="dcterms:W3CDTF">2023-06-22T08:05:07Z</dcterms:modified>
</cp:coreProperties>
</file>