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F9260404-2468-42EC-847F-A612474AF2C7}" xr6:coauthVersionLast="47" xr6:coauthVersionMax="47" xr10:uidLastSave="{00000000-0000-0000-0000-000000000000}"/>
  <bookViews>
    <workbookView xWindow="1305" yWindow="1290" windowWidth="27105" windowHeight="13980" xr2:uid="{E818193F-D353-4131-9B73-B92D0B04193D}"/>
  </bookViews>
  <sheets>
    <sheet name="CostEff Summary" sheetId="1" r:id="rId1"/>
    <sheet name="IT Costs" sheetId="3" r:id="rId2"/>
    <sheet name="Pay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M49" i="1" s="1"/>
  <c r="C6" i="3"/>
  <c r="B9" i="3"/>
  <c r="B10" i="3"/>
  <c r="B11" i="3"/>
  <c r="B8" i="3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B22" i="2"/>
  <c r="B32" i="2" s="1"/>
  <c r="B42" i="2" s="1"/>
  <c r="B52" i="2" s="1"/>
  <c r="B62" i="2" s="1"/>
  <c r="B23" i="2"/>
  <c r="B33" i="2" s="1"/>
  <c r="B43" i="2" s="1"/>
  <c r="B53" i="2" s="1"/>
  <c r="B63" i="2" s="1"/>
  <c r="B24" i="2"/>
  <c r="B34" i="2" s="1"/>
  <c r="B44" i="2" s="1"/>
  <c r="B54" i="2" s="1"/>
  <c r="B64" i="2" s="1"/>
  <c r="B25" i="2"/>
  <c r="B35" i="2" s="1"/>
  <c r="B45" i="2" s="1"/>
  <c r="B55" i="2" s="1"/>
  <c r="B65" i="2" s="1"/>
  <c r="B26" i="2"/>
  <c r="B36" i="2" s="1"/>
  <c r="B46" i="2" s="1"/>
  <c r="B56" i="2" s="1"/>
  <c r="B66" i="2" s="1"/>
  <c r="B27" i="2"/>
  <c r="B37" i="2" s="1"/>
  <c r="B47" i="2" s="1"/>
  <c r="B57" i="2" s="1"/>
  <c r="B67" i="2" s="1"/>
  <c r="B28" i="2"/>
  <c r="B38" i="2" s="1"/>
  <c r="B48" i="2" s="1"/>
  <c r="B58" i="2" s="1"/>
  <c r="B68" i="2" s="1"/>
  <c r="B29" i="2"/>
  <c r="B39" i="2" s="1"/>
  <c r="B49" i="2" s="1"/>
  <c r="B59" i="2" s="1"/>
  <c r="B30" i="2"/>
  <c r="B40" i="2" s="1"/>
  <c r="B50" i="2" s="1"/>
  <c r="B60" i="2" s="1"/>
  <c r="B21" i="2"/>
  <c r="B31" i="2" s="1"/>
  <c r="B41" i="2" s="1"/>
  <c r="B51" i="2" s="1"/>
  <c r="B61" i="2" s="1"/>
  <c r="L49" i="1" l="1"/>
  <c r="J49" i="1"/>
  <c r="K49" i="1"/>
  <c r="L11" i="2"/>
  <c r="K11" i="2"/>
  <c r="J11" i="2"/>
  <c r="I11" i="2"/>
  <c r="J5" i="2"/>
  <c r="K5" i="2"/>
  <c r="L5" i="2"/>
  <c r="I5" i="2"/>
  <c r="F6" i="2" l="1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9" i="2"/>
  <c r="E7" i="2" l="1"/>
  <c r="C7" i="2"/>
  <c r="H52" i="1" l="1"/>
  <c r="F51" i="1"/>
  <c r="E51" i="1"/>
  <c r="D51" i="1"/>
  <c r="C51" i="1"/>
  <c r="H51" i="1"/>
  <c r="F54" i="1"/>
  <c r="E54" i="1"/>
  <c r="D54" i="1"/>
  <c r="C54" i="1"/>
  <c r="F52" i="1"/>
  <c r="E52" i="1"/>
  <c r="D52" i="1"/>
  <c r="C52" i="1"/>
  <c r="M48" i="1"/>
  <c r="M47" i="1"/>
  <c r="M46" i="1"/>
  <c r="M54" i="1" s="1"/>
  <c r="M45" i="1"/>
  <c r="M44" i="1"/>
  <c r="M52" i="1" s="1"/>
  <c r="M43" i="1"/>
  <c r="L48" i="1"/>
  <c r="L47" i="1"/>
  <c r="L46" i="1"/>
  <c r="L54" i="1" s="1"/>
  <c r="L45" i="1"/>
  <c r="L44" i="1"/>
  <c r="L43" i="1"/>
  <c r="K48" i="1"/>
  <c r="K47" i="1"/>
  <c r="K46" i="1"/>
  <c r="K54" i="1" s="1"/>
  <c r="K45" i="1"/>
  <c r="K44" i="1"/>
  <c r="K52" i="1" s="1"/>
  <c r="K43" i="1"/>
  <c r="J48" i="1"/>
  <c r="J47" i="1"/>
  <c r="J46" i="1"/>
  <c r="J54" i="1" s="1"/>
  <c r="J45" i="1"/>
  <c r="J44" i="1"/>
  <c r="J52" i="1" s="1"/>
  <c r="J43" i="1"/>
  <c r="M10" i="1"/>
  <c r="L10" i="1"/>
  <c r="K10" i="1"/>
  <c r="M9" i="1"/>
  <c r="L9" i="1"/>
  <c r="K9" i="1"/>
  <c r="M8" i="1"/>
  <c r="L8" i="1"/>
  <c r="K8" i="1"/>
  <c r="M7" i="1"/>
  <c r="L7" i="1"/>
  <c r="K7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0" i="1"/>
  <c r="J9" i="1"/>
  <c r="J8" i="1"/>
  <c r="J7" i="1"/>
  <c r="F58" i="1"/>
  <c r="E58" i="1"/>
  <c r="D58" i="1"/>
  <c r="C58" i="1"/>
  <c r="H40" i="1"/>
  <c r="F40" i="1"/>
  <c r="F57" i="1" s="1"/>
  <c r="E40" i="1"/>
  <c r="D40" i="1"/>
  <c r="D57" i="1" s="1"/>
  <c r="C40" i="1"/>
  <c r="K51" i="1" l="1"/>
  <c r="M51" i="1"/>
  <c r="L51" i="1"/>
  <c r="E57" i="1"/>
  <c r="J51" i="1"/>
  <c r="H57" i="1"/>
  <c r="C57" i="1"/>
  <c r="K40" i="1"/>
  <c r="L58" i="1"/>
  <c r="J58" i="1"/>
  <c r="L52" i="1"/>
  <c r="K56" i="1"/>
  <c r="J40" i="1"/>
  <c r="M40" i="1"/>
  <c r="M61" i="1" s="1"/>
  <c r="H56" i="1"/>
  <c r="L40" i="1"/>
  <c r="K6" i="2" s="1"/>
  <c r="K7" i="2" s="1"/>
  <c r="F56" i="1"/>
  <c r="M58" i="1"/>
  <c r="K58" i="1"/>
  <c r="J6" i="2"/>
  <c r="J7" i="2" s="1"/>
  <c r="K61" i="1"/>
  <c r="K57" i="1"/>
  <c r="D56" i="1"/>
  <c r="C56" i="1"/>
  <c r="E56" i="1"/>
  <c r="B15" i="1"/>
  <c r="B16" i="1" s="1"/>
  <c r="B17" i="1" s="1"/>
  <c r="B18" i="1" s="1"/>
  <c r="B19" i="1" s="1"/>
  <c r="B20" i="1" s="1"/>
  <c r="B21" i="1" s="1"/>
  <c r="I6" i="2" l="1"/>
  <c r="I7" i="2" s="1"/>
  <c r="L6" i="2"/>
  <c r="L7" i="2" s="1"/>
  <c r="J57" i="1"/>
  <c r="M56" i="1"/>
  <c r="J61" i="1"/>
  <c r="J56" i="1"/>
  <c r="L56" i="1"/>
  <c r="L57" i="1"/>
  <c r="L61" i="1"/>
  <c r="M57" i="1"/>
</calcChain>
</file>

<file path=xl/sharedStrings.xml><?xml version="1.0" encoding="utf-8"?>
<sst xmlns="http://schemas.openxmlformats.org/spreadsheetml/2006/main" count="71" uniqueCount="65">
  <si>
    <t>Summer kW Reduction:</t>
  </si>
  <si>
    <t>Winter kW Reduction:</t>
  </si>
  <si>
    <t>Annual kWh Reduction:</t>
  </si>
  <si>
    <t>Central AC -  CEE Tier 2: 16.8 SEER/16 SEER2</t>
  </si>
  <si>
    <t>Central AC - 24 SEER/22.9 SEER2</t>
  </si>
  <si>
    <t>Central AC - CEE Advanced Tier: 17.8 SEER/17 SEER2</t>
  </si>
  <si>
    <t>Central AC - ENERGY STAR/CEE Tier 1:  16 SEER/15.2 SEER2</t>
  </si>
  <si>
    <t>Incremental Cost:</t>
  </si>
  <si>
    <t>Life of Measure:</t>
  </si>
  <si>
    <t>Participation:</t>
  </si>
  <si>
    <t>Benefits CPVRR $(000):</t>
  </si>
  <si>
    <t>Avoided Gen Unit Capacity Cost</t>
  </si>
  <si>
    <t>Avoided Gen Unit  Fixed O&amp;M</t>
  </si>
  <si>
    <t>Avoided Gen Unit  Variable O&amp;M</t>
  </si>
  <si>
    <t>Avoided Gen Unit Fuel Cost</t>
  </si>
  <si>
    <t>Replacement Fuel Cost</t>
  </si>
  <si>
    <t>Avoided Transmission Cap Cost</t>
  </si>
  <si>
    <t>Avoided Transmission O&amp;M Cost</t>
  </si>
  <si>
    <t>Avoided Distribution Cap Cost</t>
  </si>
  <si>
    <t>Avoided Distribution O&amp;M Cost</t>
  </si>
  <si>
    <t>Program Fuel Savings</t>
  </si>
  <si>
    <t>Program Off-Peak Payback</t>
  </si>
  <si>
    <t>Avoided Gen Unit Emission Benefit</t>
  </si>
  <si>
    <t>Replacement Emission Cost</t>
  </si>
  <si>
    <t>Program Emission Benefit</t>
  </si>
  <si>
    <t>Off-Peak Emissions Payback Cost</t>
  </si>
  <si>
    <t>Total RIM and TRC Benefits =</t>
  </si>
  <si>
    <t>Costs CPVRR $(000):</t>
  </si>
  <si>
    <t>Utility Program Cost</t>
  </si>
  <si>
    <t>Participant Equipment Costs</t>
  </si>
  <si>
    <t>Incentive Cost</t>
  </si>
  <si>
    <t>Savings in Participants Bills</t>
  </si>
  <si>
    <t>Energy Charge Revenue Losses</t>
  </si>
  <si>
    <t>Demand Charge Revenue Losses</t>
  </si>
  <si>
    <t>Total RIM Costs =</t>
  </si>
  <si>
    <t>Total TRC Costs =</t>
  </si>
  <si>
    <t>Total Participant Benefits =</t>
  </si>
  <si>
    <t>RIM Ratio =</t>
  </si>
  <si>
    <t>TRC Ratio =</t>
  </si>
  <si>
    <t>Participant Test Ratio =</t>
  </si>
  <si>
    <t>Residential HVAC Measures</t>
  </si>
  <si>
    <t>Residential On-Call - AC Shed</t>
  </si>
  <si>
    <t>16 SEER + ROC</t>
  </si>
  <si>
    <t>16.8 SEER + ROC</t>
  </si>
  <si>
    <t>17.8 SEER + ROC</t>
  </si>
  <si>
    <t>24 SEER + ROC</t>
  </si>
  <si>
    <t>Residential HVAC Measures w/ AC Shed</t>
  </si>
  <si>
    <t>---</t>
  </si>
  <si>
    <t>NPV:</t>
  </si>
  <si>
    <t>Payments</t>
  </si>
  <si>
    <t>Cumulative Part.</t>
  </si>
  <si>
    <t>One-time Payment:</t>
  </si>
  <si>
    <t>Annual Payment:</t>
  </si>
  <si>
    <t>Participant Signups</t>
  </si>
  <si>
    <t>Monthly Payment:</t>
  </si>
  <si>
    <t>CPVRR Differential:</t>
  </si>
  <si>
    <t>CPVRR Differential for RIM = 1.01:</t>
  </si>
  <si>
    <t>One-time Payment at Signup:</t>
  </si>
  <si>
    <t>IT Costs</t>
  </si>
  <si>
    <t>CPVRR:</t>
  </si>
  <si>
    <t>Cost-Effectiveness Results:</t>
  </si>
  <si>
    <t>20240012-EG</t>
  </si>
  <si>
    <t>FPL 000005</t>
  </si>
  <si>
    <t>FPL 000006</t>
  </si>
  <si>
    <t>FPL 000007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</si>
</sst>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  <numFmt numFmtId="166" formatCode="&quot;$&quot;#,##0.00"/>
    <numFmt numFmtId="167" formatCode="0.0000"/>
    <numFmt numFmtId="168" formatCode="0.000000"/>
    <numFmt numFmtId="169" formatCode="General_)"/>
    <numFmt numFmtId="170" formatCode="#,##0.000"/>
    <numFmt numFmtId="171" formatCode="m/d/yyyy;;\-"/>
    <numFmt numFmtId="172" formatCode="_ * #,##0_ ;_ * \-#,##0_ ;_ * &quot;-&quot;_ ;_ @_ "/>
    <numFmt numFmtId="173" formatCode="_ * #,##0.00_ ;_ * \-#,##0.00_ ;_ * &quot;-&quot;??_ ;_ @_ "/>
    <numFmt numFmtId="174" formatCode="0.00%;\(0.00%\)"/>
    <numFmt numFmtId="175" formatCode="_(* #,##0_);_(* \(#,##0\);_(* &quot;-&quot;_)"/>
    <numFmt numFmtId="176" formatCode="0.000%;\(0.000%\);0%"/>
    <numFmt numFmtId="177" formatCode="&quot;$&quot;#.;\(&quot;$&quot;#,\)"/>
    <numFmt numFmtId="178" formatCode="_([$€-2]* #,##0.00_);_([$€-2]* \(#,##0.00\);_([$€-2]* &quot;-&quot;??_)"/>
    <numFmt numFmtId="179" formatCode="&quot;$&quot;#,\);\(&quot;$&quot;#,\)"/>
  </numFmts>
  <fonts count="61"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</font>
    <font>
      <sz val="8"/>
      <name val="Helv"/>
    </font>
    <font>
      <sz val="8"/>
      <color indexed="56"/>
      <name val="Garamond"/>
      <family val="1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.25"/>
      <name val="Microsoft Sans Serif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51">
    <xf numFmtId="0" fontId="0" fillId="0" borderId="0"/>
    <xf numFmtId="0" fontId="10" fillId="0" borderId="0"/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6" borderId="0" applyNumberFormat="0" applyBorder="0" applyAlignment="0" applyProtection="0"/>
    <xf numFmtId="0" fontId="17" fillId="17" borderId="0" applyNumberFormat="0" applyBorder="0" applyAlignment="0" applyProtection="0"/>
    <xf numFmtId="0" fontId="17" fillId="11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7" fillId="14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16" borderId="0" applyNumberFormat="0" applyBorder="0" applyAlignment="0" applyProtection="0"/>
    <xf numFmtId="39" fontId="18" fillId="0" borderId="0" applyNumberFormat="0" applyFill="0" applyBorder="0" applyAlignment="0">
      <protection locked="0"/>
    </xf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177" fontId="10" fillId="0" borderId="0" applyFill="0" applyBorder="0" applyAlignment="0"/>
    <xf numFmtId="0" fontId="20" fillId="25" borderId="3" applyNumberFormat="0" applyAlignment="0" applyProtection="0"/>
    <xf numFmtId="0" fontId="21" fillId="26" borderId="3" applyNumberFormat="0" applyAlignment="0" applyProtection="0"/>
    <xf numFmtId="0" fontId="22" fillId="27" borderId="4" applyNumberFormat="0" applyAlignment="0" applyProtection="0"/>
    <xf numFmtId="0" fontId="22" fillId="27" borderId="4" applyNumberFormat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Alignment="0">
      <alignment horizontal="left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5" fillId="0" borderId="0" applyNumberFormat="0" applyAlignment="0">
      <alignment horizontal="left"/>
    </xf>
    <xf numFmtId="178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38" fontId="11" fillId="28" borderId="0" applyNumberFormat="0" applyBorder="0" applyAlignment="0" applyProtection="0"/>
    <xf numFmtId="0" fontId="15" fillId="0" borderId="5" applyNumberFormat="0" applyAlignment="0" applyProtection="0">
      <alignment horizontal="left" vertical="center"/>
    </xf>
    <xf numFmtId="0" fontId="15" fillId="0" borderId="6">
      <alignment horizontal="left" vertical="center"/>
    </xf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2" borderId="3" applyNumberFormat="0" applyAlignment="0" applyProtection="0"/>
    <xf numFmtId="10" fontId="11" fillId="29" borderId="1" applyNumberFormat="0" applyBorder="0" applyAlignment="0" applyProtection="0"/>
    <xf numFmtId="0" fontId="35" fillId="9" borderId="3" applyNumberFormat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179" fontId="10" fillId="0" borderId="0"/>
    <xf numFmtId="168" fontId="10" fillId="0" borderId="0">
      <alignment horizontal="left" wrapText="1"/>
    </xf>
    <xf numFmtId="0" fontId="14" fillId="0" borderId="0"/>
    <xf numFmtId="0" fontId="10" fillId="0" borderId="0"/>
    <xf numFmtId="0" fontId="10" fillId="0" borderId="0"/>
    <xf numFmtId="168" fontId="40" fillId="0" borderId="0">
      <alignment horizontal="left" wrapText="1"/>
    </xf>
    <xf numFmtId="0" fontId="10" fillId="0" borderId="0"/>
    <xf numFmtId="168" fontId="10" fillId="0" borderId="0">
      <alignment horizontal="left" wrapText="1"/>
    </xf>
    <xf numFmtId="0" fontId="10" fillId="0" borderId="0"/>
    <xf numFmtId="168" fontId="10" fillId="0" borderId="0">
      <alignment horizontal="left" wrapText="1"/>
    </xf>
    <xf numFmtId="0" fontId="10" fillId="0" borderId="0"/>
    <xf numFmtId="168" fontId="10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169" fontId="40" fillId="0" borderId="0"/>
    <xf numFmtId="0" fontId="23" fillId="0" borderId="0"/>
    <xf numFmtId="0" fontId="12" fillId="0" borderId="0"/>
    <xf numFmtId="168" fontId="41" fillId="0" borderId="0">
      <alignment horizontal="left" wrapText="1"/>
    </xf>
    <xf numFmtId="0" fontId="10" fillId="7" borderId="15" applyNumberFormat="0" applyFont="0" applyAlignment="0" applyProtection="0"/>
    <xf numFmtId="0" fontId="40" fillId="7" borderId="15" applyNumberFormat="0" applyFont="0" applyAlignment="0" applyProtection="0"/>
    <xf numFmtId="0" fontId="42" fillId="25" borderId="16" applyNumberFormat="0" applyAlignment="0" applyProtection="0"/>
    <xf numFmtId="0" fontId="42" fillId="26" borderId="16" applyNumberFormat="0" applyAlignment="0" applyProtection="0"/>
    <xf numFmtId="40" fontId="43" fillId="30" borderId="0">
      <alignment horizontal="right"/>
    </xf>
    <xf numFmtId="0" fontId="44" fillId="30" borderId="0">
      <alignment horizontal="right"/>
    </xf>
    <xf numFmtId="0" fontId="45" fillId="30" borderId="17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47" fillId="31" borderId="1" applyNumberFormat="0" applyProtection="0">
      <alignment horizontal="center" vertical="center" wrapText="1"/>
    </xf>
    <xf numFmtId="14" fontId="48" fillId="0" borderId="0" applyNumberFormat="0" applyFill="0" applyBorder="0" applyAlignment="0" applyProtection="0">
      <alignment horizontal="left"/>
    </xf>
    <xf numFmtId="168" fontId="10" fillId="0" borderId="0">
      <alignment horizontal="left" wrapText="1"/>
    </xf>
    <xf numFmtId="168" fontId="10" fillId="0" borderId="0">
      <alignment horizontal="left" wrapText="1"/>
    </xf>
    <xf numFmtId="2" fontId="49" fillId="0" borderId="0" applyProtection="0"/>
    <xf numFmtId="168" fontId="10" fillId="0" borderId="0">
      <alignment horizontal="left" wrapText="1"/>
    </xf>
    <xf numFmtId="40" fontId="50" fillId="0" borderId="0" applyBorder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3" fillId="0" borderId="19" applyNumberFormat="0" applyFill="0" applyAlignment="0" applyProtection="0"/>
    <xf numFmtId="3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6" fontId="10" fillId="0" borderId="0" applyFont="0" applyFill="0" applyBorder="0" applyAlignment="0" applyProtection="0"/>
    <xf numFmtId="0" fontId="9" fillId="0" borderId="0"/>
    <xf numFmtId="168" fontId="10" fillId="0" borderId="0">
      <alignment horizontal="left" wrapText="1"/>
    </xf>
    <xf numFmtId="0" fontId="54" fillId="0" borderId="0"/>
    <xf numFmtId="0" fontId="9" fillId="0" borderId="0"/>
    <xf numFmtId="9" fontId="10" fillId="0" borderId="0" applyFont="0" applyFill="0" applyBorder="0" applyAlignment="0" applyProtection="0"/>
    <xf numFmtId="0" fontId="55" fillId="0" borderId="0">
      <alignment vertical="top"/>
      <protection locked="0"/>
    </xf>
    <xf numFmtId="0" fontId="9" fillId="0" borderId="0"/>
    <xf numFmtId="0" fontId="10" fillId="0" borderId="0"/>
    <xf numFmtId="168" fontId="10" fillId="0" borderId="0">
      <alignment horizontal="left" wrapText="1"/>
    </xf>
    <xf numFmtId="0" fontId="56" fillId="0" borderId="0">
      <alignment vertical="center"/>
    </xf>
    <xf numFmtId="0" fontId="57" fillId="32" borderId="0">
      <alignment vertical="center"/>
    </xf>
    <xf numFmtId="0" fontId="58" fillId="33" borderId="0">
      <alignment vertical="center"/>
    </xf>
    <xf numFmtId="0" fontId="56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8" fillId="34" borderId="0">
      <alignment vertical="center"/>
    </xf>
    <xf numFmtId="0" fontId="60" fillId="35" borderId="20">
      <alignment vertical="center" wrapText="1"/>
    </xf>
    <xf numFmtId="0" fontId="60" fillId="36" borderId="0">
      <alignment vertical="center"/>
    </xf>
    <xf numFmtId="168" fontId="10" fillId="0" borderId="0">
      <alignment horizontal="left" wrapText="1"/>
    </xf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35" fillId="12" borderId="3" applyNumberFormat="0" applyAlignment="0" applyProtection="0"/>
    <xf numFmtId="0" fontId="35" fillId="12" borderId="3" applyNumberFormat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37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0" quotePrefix="1" applyNumberFormat="1" applyFont="1" applyBorder="1" applyAlignment="1">
      <alignment horizontal="center"/>
    </xf>
    <xf numFmtId="165" fontId="0" fillId="0" borderId="0" xfId="0" applyNumberFormat="1"/>
    <xf numFmtId="37" fontId="0" fillId="0" borderId="0" xfId="0" applyNumberFormat="1"/>
    <xf numFmtId="0" fontId="6" fillId="0" borderId="0" xfId="0" applyFont="1" applyAlignment="1">
      <alignment horizontal="center" wrapText="1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7" fontId="0" fillId="0" borderId="0" xfId="0" applyNumberFormat="1" applyAlignment="1">
      <alignment horizontal="center"/>
    </xf>
    <xf numFmtId="1" fontId="0" fillId="0" borderId="0" xfId="0" applyNumberFormat="1"/>
    <xf numFmtId="0" fontId="7" fillId="0" borderId="0" xfId="0" applyFont="1" applyAlignment="1">
      <alignment horizontal="right"/>
    </xf>
    <xf numFmtId="37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quotePrefix="1" applyAlignment="1">
      <alignment horizontal="center"/>
    </xf>
    <xf numFmtId="1" fontId="13" fillId="0" borderId="0" xfId="1" applyNumberFormat="1" applyFont="1"/>
    <xf numFmtId="1" fontId="13" fillId="0" borderId="0" xfId="245" applyNumberFormat="1" applyFont="1"/>
    <xf numFmtId="1" fontId="13" fillId="0" borderId="0" xfId="250" applyNumberFormat="1" applyFont="1"/>
    <xf numFmtId="0" fontId="3" fillId="0" borderId="2" xfId="0" applyFont="1" applyBorder="1" applyAlignment="1">
      <alignment horizontal="center"/>
    </xf>
  </cellXfs>
  <cellStyles count="251">
    <cellStyle name="_CC Oil" xfId="2" xr:uid="{D3A53719-F464-40CA-9B5F-FC285DB898E4}"/>
    <cellStyle name="_CC Oil 2" xfId="3" xr:uid="{E352D97B-F76B-42E2-A64F-7A9218D9B41D}"/>
    <cellStyle name="_CC Oil_130204 2013 - 2061 LONG-TERM FORECAST FPL METHODOLOGY Clean Copy" xfId="4" xr:uid="{07812FA1-E324-4C1B-AACC-E4F25822DE79}"/>
    <cellStyle name="_CC Oil_MTHLY_MWH_to EOC_AS AVAILABLE" xfId="5" xr:uid="{B9B4DC48-65B9-4EAB-B03E-EB0D5405010C}"/>
    <cellStyle name="_DSO Oil" xfId="6" xr:uid="{AC2929AF-6EBC-44A0-BF4A-81AC335BB3EB}"/>
    <cellStyle name="_DSO Oil 2" xfId="7" xr:uid="{3551040C-94FA-4DA5-8939-FB84D32FCFFB}"/>
    <cellStyle name="_DSO Oil_130204 2013 - 2061 LONG-TERM FORECAST FPL METHODOLOGY Clean Copy" xfId="8" xr:uid="{3E8AD3EF-3C78-47D7-8D49-CF79256B5135}"/>
    <cellStyle name="_DSO Oil_MTHLY_MWH_to EOC_AS AVAILABLE" xfId="9" xr:uid="{C522F874-DD50-4C9F-A1AB-CD78839F8D50}"/>
    <cellStyle name="_FLCC Oil" xfId="10" xr:uid="{89F11626-B46F-48C9-A1AC-80D2EBD32B0F}"/>
    <cellStyle name="_FLCC Oil 2" xfId="11" xr:uid="{C1B4D5BC-5EF1-4A7F-A248-AC36317800A9}"/>
    <cellStyle name="_FLCC Oil_130204 2013 - 2061 LONG-TERM FORECAST FPL METHODOLOGY Clean Copy" xfId="12" xr:uid="{DDFC2DB4-947E-46E2-A0D7-C81095F8EC85}"/>
    <cellStyle name="_FLCC Oil_MTHLY_MWH_to EOC_AS AVAILABLE" xfId="13" xr:uid="{9A7ABB7A-9FAC-43EA-B259-6E90E82950A0}"/>
    <cellStyle name="_FLPEGT Oil" xfId="14" xr:uid="{10EC6E89-68E3-4182-A897-28E2EB59767D}"/>
    <cellStyle name="_FLPEGT Oil 2" xfId="15" xr:uid="{AB47BAAB-256D-44AE-A3BC-B5730B2A7301}"/>
    <cellStyle name="_FLPEGT Oil_130204 2013 - 2061 LONG-TERM FORECAST FPL METHODOLOGY Clean Copy" xfId="16" xr:uid="{A6B7E486-006F-4FE7-ADD2-902C9F8949EE}"/>
    <cellStyle name="_FLPEGT Oil_MTHLY_MWH_to EOC_AS AVAILABLE" xfId="17" xr:uid="{49ECEF06-5A5C-45BC-AE34-31553B03A51F}"/>
    <cellStyle name="_FMCT Oil" xfId="18" xr:uid="{D4BACC0B-FC27-4776-95A6-84E7E83D4FC9}"/>
    <cellStyle name="_FMCT Oil 2" xfId="19" xr:uid="{9BBCF1C7-B471-4B3E-BF59-24047A523377}"/>
    <cellStyle name="_FMCT Oil_130204 2013 - 2061 LONG-TERM FORECAST FPL METHODOLOGY Clean Copy" xfId="20" xr:uid="{7D70E21F-DBF4-4A98-B381-2EDAC66EF468}"/>
    <cellStyle name="_FMCT Oil_MTHLY_MWH_to EOC_AS AVAILABLE" xfId="21" xr:uid="{7DD4F94B-54F8-4AEC-8627-815C29F6947B}"/>
    <cellStyle name="_GTDW_DataTemplate" xfId="22" xr:uid="{A587DD30-0361-4340-82FA-89FCB5DC2D29}"/>
    <cellStyle name="_GTDW_DataTemplate 2" xfId="23" xr:uid="{41796382-C597-49D6-A111-30C4D5C075EF}"/>
    <cellStyle name="_GTDW_DataTemplate_130204 2013 - 2061 LONG-TERM FORECAST FPL METHODOLOGY Clean Copy" xfId="24" xr:uid="{1E68AEE2-8E51-456F-B36F-83B9BE7BC658}"/>
    <cellStyle name="_GTDW_DataTemplate_MTHLY_MWH_to EOC_AS AVAILABLE" xfId="25" xr:uid="{4594ED87-5FA6-44E6-A5E3-69986948DC96}"/>
    <cellStyle name="_Gulfstream Gas" xfId="26" xr:uid="{5C2CE26A-6FBE-467B-A525-BD5775F3557B}"/>
    <cellStyle name="_Gulfstream Gas 2" xfId="27" xr:uid="{C7353931-CF0A-4AB5-ABC3-672C856A2ACF}"/>
    <cellStyle name="_Gulfstream Gas_130204 2013 - 2061 LONG-TERM FORECAST FPL METHODOLOGY Clean Copy" xfId="28" xr:uid="{E81E92BF-09D4-425F-9214-46B54DEAD95A}"/>
    <cellStyle name="_Gulfstream Gas_MTHLY_MWH_to EOC_AS AVAILABLE" xfId="29" xr:uid="{9C2C6746-E10F-491F-80EC-B4FFBE607353}"/>
    <cellStyle name="_MR .7 Oil" xfId="30" xr:uid="{40AC45BC-05D9-406E-9B35-DC047260A72B}"/>
    <cellStyle name="_MR .7 Oil 2" xfId="31" xr:uid="{8D1D1110-F129-4E51-B689-5593E967A956}"/>
    <cellStyle name="_MR .7 Oil_130204 2013 - 2061 LONG-TERM FORECAST FPL METHODOLOGY Clean Copy" xfId="32" xr:uid="{4C89F2AD-37A5-4FAC-8D02-9F93E7CC5DA2}"/>
    <cellStyle name="_MR .7 Oil_MTHLY_MWH_to EOC_AS AVAILABLE" xfId="33" xr:uid="{9C3C0FDF-CDF4-4786-9B21-994D38479FDE}"/>
    <cellStyle name="_MR 1 Oil" xfId="34" xr:uid="{A0737A2C-D9E2-4AAD-BC61-34155CE64363}"/>
    <cellStyle name="_MR 1 Oil 2" xfId="35" xr:uid="{AC35965C-1C17-4B2D-87B9-8BA242F63A51}"/>
    <cellStyle name="_MR 1 Oil_130204 2013 - 2061 LONG-TERM FORECAST FPL METHODOLOGY Clean Copy" xfId="36" xr:uid="{314F68C3-E3EC-45B3-A0B6-4F485BE90A6B}"/>
    <cellStyle name="_MR 1 Oil_MTHLY_MWH_to EOC_AS AVAILABLE" xfId="37" xr:uid="{4C7D3E7A-DD03-4341-903C-EF583BBE328F}"/>
    <cellStyle name="_MRCT Oil" xfId="38" xr:uid="{5828FDB2-1C00-4A50-8606-2B72F6A1B1DD}"/>
    <cellStyle name="_MRCT Oil 2" xfId="39" xr:uid="{47A01CDB-5CFD-49DB-9325-19F6B422EC91}"/>
    <cellStyle name="_MRCT Oil_130204 2013 - 2061 LONG-TERM FORECAST FPL METHODOLOGY Clean Copy" xfId="40" xr:uid="{48E80A01-4268-4538-89AA-4CDB21E929D0}"/>
    <cellStyle name="_MRCT Oil_MTHLY_MWH_to EOC_AS AVAILABLE" xfId="41" xr:uid="{767BEA83-40AA-4E1C-97C7-BEA56F6F79C3}"/>
    <cellStyle name="_MT Gulfstream Gas" xfId="42" xr:uid="{2B6E3F2B-B0C4-49F9-9228-36DAFDEE2133}"/>
    <cellStyle name="_MT Gulfstream Gas 2" xfId="43" xr:uid="{075DBD4D-A212-4D8E-B27B-B25DF2540151}"/>
    <cellStyle name="_MT Gulfstream Gas_130204 2013 - 2061 LONG-TERM FORECAST FPL METHODOLOGY Clean Copy" xfId="44" xr:uid="{792ABB30-68D7-4FAD-85C8-113B8EE6829A}"/>
    <cellStyle name="_MT Gulfstream Gas_MTHLY_MWH_to EOC_AS AVAILABLE" xfId="45" xr:uid="{CB549E3C-BD92-4B7B-8708-82F3ABF42A7E}"/>
    <cellStyle name="_MT Oil" xfId="46" xr:uid="{A4802841-AEA2-418C-B0B1-7BB7C670E9D5}"/>
    <cellStyle name="_MT Oil 2" xfId="47" xr:uid="{9C7D2911-EB78-4DCD-BAB5-3FAE2229FAD4}"/>
    <cellStyle name="_MT Oil_130204 2013 - 2061 LONG-TERM FORECAST FPL METHODOLOGY Clean Copy" xfId="48" xr:uid="{1D36AEF7-09FC-4DDD-B354-FBADB1645F76}"/>
    <cellStyle name="_MT Oil_MTHLY_MWH_to EOC_AS AVAILABLE" xfId="49" xr:uid="{554A7A44-E40D-4564-A2C7-CEE2A7F20BD5}"/>
    <cellStyle name="_OLCT Oil" xfId="50" xr:uid="{51F98171-EC3D-446F-8F74-8101E8B09336}"/>
    <cellStyle name="_OLCT Oil 2" xfId="51" xr:uid="{FD06895A-2F3C-4B7F-850C-B50E4E9C9DF0}"/>
    <cellStyle name="_OLCT Oil_130204 2013 - 2061 LONG-TERM FORECAST FPL METHODOLOGY Clean Copy" xfId="52" xr:uid="{CC14147A-72AC-430B-A5EE-C8C41280685F}"/>
    <cellStyle name="_OLCT Oil_MTHLY_MWH_to EOC_AS AVAILABLE" xfId="53" xr:uid="{6E542121-2074-4347-8270-220DE765AF68}"/>
    <cellStyle name="_PE Oil" xfId="54" xr:uid="{6DF73702-5F2D-40BD-A6C7-8A8D351CF9F7}"/>
    <cellStyle name="_PE Oil 2" xfId="55" xr:uid="{8E6242A0-8EB3-48A2-9DCB-27C9B064CD99}"/>
    <cellStyle name="_PE Oil_130204 2013 - 2061 LONG-TERM FORECAST FPL METHODOLOGY Clean Copy" xfId="56" xr:uid="{5029CFAB-49CA-44A6-922F-2A8D8EBE66E1}"/>
    <cellStyle name="_PE Oil_MTHLY_MWH_to EOC_AS AVAILABLE" xfId="57" xr:uid="{F7F59A23-B39B-442E-9F87-9243346E0378}"/>
    <cellStyle name="_PN Oil" xfId="58" xr:uid="{58D5BEC2-9DBC-4282-A9E1-6A6D90243C61}"/>
    <cellStyle name="_PN Oil 2" xfId="59" xr:uid="{65483CB4-828E-477C-931C-598CF2409FAA}"/>
    <cellStyle name="_PN Oil_130204 2013 - 2061 LONG-TERM FORECAST FPL METHODOLOGY Clean Copy" xfId="60" xr:uid="{11567F99-1628-4024-A5F3-6D1E64432BB3}"/>
    <cellStyle name="_PN Oil_MTHLY_MWH_to EOC_AS AVAILABLE" xfId="61" xr:uid="{C1A484E9-2F02-4484-A219-6D1A24CEC3D8}"/>
    <cellStyle name="_RV Oil" xfId="62" xr:uid="{0D61A10A-A186-42D1-907E-62708407F509}"/>
    <cellStyle name="_RV Oil 2" xfId="63" xr:uid="{D860E2A7-3256-4356-8502-7AC6AA330D41}"/>
    <cellStyle name="_RV Oil_130204 2013 - 2061 LONG-TERM FORECAST FPL METHODOLOGY Clean Copy" xfId="64" xr:uid="{B8AC0430-4C84-4E37-AEC5-4C3768BF1314}"/>
    <cellStyle name="_RV Oil_MTHLY_MWH_to EOC_AS AVAILABLE" xfId="65" xr:uid="{25AFA159-F525-4567-863B-AF599538D806}"/>
    <cellStyle name="_SHCT Oil" xfId="66" xr:uid="{6DCDC9F2-C2C9-4A5F-B3E2-3EF457F02168}"/>
    <cellStyle name="_SHCT Oil 2" xfId="67" xr:uid="{1B48E496-5572-4442-A79A-D85E3F3555A8}"/>
    <cellStyle name="_SHCT Oil_130204 2013 - 2061 LONG-TERM FORECAST FPL METHODOLOGY Clean Copy" xfId="68" xr:uid="{FC7C255E-0B3D-444A-8373-1D908E0DFD8A}"/>
    <cellStyle name="_SHCT Oil_MTHLY_MWH_to EOC_AS AVAILABLE" xfId="69" xr:uid="{23DB7C58-C6CE-4F14-A566-FAAC1560F55C}"/>
    <cellStyle name="_SN Oil" xfId="70" xr:uid="{00EEFB67-05CF-4C0C-982F-9638FE08CA53}"/>
    <cellStyle name="_SN Oil 2" xfId="71" xr:uid="{8236F3CB-C011-4D59-97A3-5D40169EFCAF}"/>
    <cellStyle name="_SN Oil_130204 2013 - 2061 LONG-TERM FORECAST FPL METHODOLOGY Clean Copy" xfId="72" xr:uid="{20F1D169-8760-48A5-8CB9-21C6B0846242}"/>
    <cellStyle name="_SN Oil_MTHLY_MWH_to EOC_AS AVAILABLE" xfId="73" xr:uid="{3FF40295-77DE-46BC-A042-8D178D92F97F}"/>
    <cellStyle name="_TP Oil" xfId="74" xr:uid="{C79E9365-1BF3-4340-95D9-A6CD8DF55776}"/>
    <cellStyle name="_TP Oil 2" xfId="75" xr:uid="{BCB19F1B-F182-46E7-8A6E-1EB351CC3C13}"/>
    <cellStyle name="_TP Oil_130204 2013 - 2061 LONG-TERM FORECAST FPL METHODOLOGY Clean Copy" xfId="76" xr:uid="{BA20BD17-1085-4941-B74A-11924AAD3A56}"/>
    <cellStyle name="_TP Oil_MTHLY_MWH_to EOC_AS AVAILABLE" xfId="77" xr:uid="{0991004B-66EB-4C9B-9424-08FE82BD5EE7}"/>
    <cellStyle name="_x0010_“+ˆÉ•?pý¤" xfId="78" xr:uid="{DFCC588C-F050-4521-B342-B4F6BDA48DC1}"/>
    <cellStyle name="20% - Accent1 2" xfId="80" xr:uid="{100ED6B3-5716-49BE-AF13-196E7EBB07E2}"/>
    <cellStyle name="20% - Accent1 3" xfId="79" xr:uid="{7F87BBF6-5D1C-4B63-AF01-5D941350736F}"/>
    <cellStyle name="20% - Accent2 2" xfId="82" xr:uid="{78A63A1B-3A49-49C2-AE03-FF8ADDCA074A}"/>
    <cellStyle name="20% - Accent2 3" xfId="81" xr:uid="{CE8C85D0-3337-4DA1-9492-D9BDA2422A7E}"/>
    <cellStyle name="20% - Accent3 2" xfId="84" xr:uid="{F501F00B-450E-4283-A9D3-CC7C9E784929}"/>
    <cellStyle name="20% - Accent3 3" xfId="83" xr:uid="{8513FD94-A4CD-45C4-8D00-3E09BBB67121}"/>
    <cellStyle name="20% - Accent4 2" xfId="86" xr:uid="{4098E3EC-71B8-432A-83FD-8AA2D309523A}"/>
    <cellStyle name="20% - Accent4 3" xfId="85" xr:uid="{F4304B21-DBA9-4B2D-9978-90E5BACC6BF1}"/>
    <cellStyle name="20% - Accent5 2" xfId="88" xr:uid="{92E08178-235C-4BBA-8206-273AC312C23E}"/>
    <cellStyle name="20% - Accent5 3" xfId="87" xr:uid="{ADDF35E1-671C-484F-AC9B-C51AD8BE2E9A}"/>
    <cellStyle name="20% - Accent6 2" xfId="90" xr:uid="{7020D106-A8D4-4378-BED8-9696B94CDA75}"/>
    <cellStyle name="20% - Accent6 3" xfId="89" xr:uid="{E5497DCA-2C91-494F-86DE-F6E011AA5058}"/>
    <cellStyle name="40% - Accent1 2" xfId="92" xr:uid="{093AE363-A4B9-4488-9523-4FC9C986DD33}"/>
    <cellStyle name="40% - Accent1 3" xfId="91" xr:uid="{73D7263D-1603-46FA-8901-56F0ED52469D}"/>
    <cellStyle name="40% - Accent2 2" xfId="94" xr:uid="{5B9D77C6-80F8-4290-B838-669918C7C4EE}"/>
    <cellStyle name="40% - Accent2 3" xfId="93" xr:uid="{B6665EAB-9EDF-48B4-9945-C78A394D732C}"/>
    <cellStyle name="40% - Accent3 2" xfId="96" xr:uid="{7F544B14-AA2F-4BFA-B7C6-F2547A0548B2}"/>
    <cellStyle name="40% - Accent3 3" xfId="95" xr:uid="{77496E58-7FEF-45DE-8D1A-7D0AFBED3943}"/>
    <cellStyle name="40% - Accent4 2" xfId="98" xr:uid="{8C58034A-0BBA-4FD1-BA89-6B22B2A2B8E5}"/>
    <cellStyle name="40% - Accent4 3" xfId="97" xr:uid="{4B02E7CE-CFF0-4334-8C5E-69BE2EACF0CC}"/>
    <cellStyle name="40% - Accent5 2" xfId="100" xr:uid="{99EACF53-120B-4FD7-A879-9CCF9145D0CC}"/>
    <cellStyle name="40% - Accent5 3" xfId="99" xr:uid="{21B70A81-E459-4575-A834-68B4903F62E9}"/>
    <cellStyle name="40% - Accent6 2" xfId="102" xr:uid="{F4686763-EEA5-4252-A9E6-38255E691237}"/>
    <cellStyle name="40% - Accent6 3" xfId="101" xr:uid="{32223C7A-9C71-4F62-A0A8-6AD06A30FD77}"/>
    <cellStyle name="60% - Accent1 2" xfId="104" xr:uid="{CF175B55-B2C8-4D7D-9F82-BF61914E3B48}"/>
    <cellStyle name="60% - Accent1 3" xfId="103" xr:uid="{DF69E379-A11F-4192-8838-3F0EE9CB3BB8}"/>
    <cellStyle name="60% - Accent2 2" xfId="106" xr:uid="{2238B7C9-B7D9-429E-9990-00F35859FD06}"/>
    <cellStyle name="60% - Accent2 3" xfId="105" xr:uid="{F50BC897-157A-4943-BDDA-56C96A45E902}"/>
    <cellStyle name="60% - Accent3 2" xfId="108" xr:uid="{7B796845-C62F-45B3-8735-1F05940D4079}"/>
    <cellStyle name="60% - Accent3 3" xfId="107" xr:uid="{ED9FF61B-276A-4D97-AB01-A62ECADE4518}"/>
    <cellStyle name="60% - Accent4 2" xfId="110" xr:uid="{E33024FE-AB79-4B3E-B2D1-B41065339CD1}"/>
    <cellStyle name="60% - Accent4 3" xfId="109" xr:uid="{1B1A2610-18E1-40E0-9730-4169E342B19E}"/>
    <cellStyle name="60% - Accent5 2" xfId="112" xr:uid="{4B0F3B2D-8F28-4AAD-A667-93C388141E37}"/>
    <cellStyle name="60% - Accent5 3" xfId="111" xr:uid="{11C95CD6-9F44-4474-B81B-D46FED134A98}"/>
    <cellStyle name="60% - Accent6 2" xfId="114" xr:uid="{2B885A61-B6C0-4965-97C5-48D7D5DF681B}"/>
    <cellStyle name="60% - Accent6 3" xfId="113" xr:uid="{1E14FF30-2A36-4DC5-BCB9-43A6E4324ECC}"/>
    <cellStyle name="Accent1 2" xfId="116" xr:uid="{6BD61973-4FCE-4415-B41E-2F05713E59BF}"/>
    <cellStyle name="Accent1 3" xfId="115" xr:uid="{8D63AE64-F18B-4BE9-BCF4-66EF2AE6323B}"/>
    <cellStyle name="Accent2 2" xfId="118" xr:uid="{C8083215-D1E9-43CE-917F-515B9340BC39}"/>
    <cellStyle name="Accent2 3" xfId="117" xr:uid="{DEC88648-8D41-475E-90BB-B072A44C1DA7}"/>
    <cellStyle name="Accent3 2" xfId="120" xr:uid="{03772883-0C6E-46A4-A17B-B0FFFFD7B5A4}"/>
    <cellStyle name="Accent3 3" xfId="119" xr:uid="{0F6387DF-2EB3-4F67-8F5E-409AC1078F2E}"/>
    <cellStyle name="Accent4 2" xfId="122" xr:uid="{7A60FBCC-A3BD-450C-819A-3C564A88C0EF}"/>
    <cellStyle name="Accent4 3" xfId="121" xr:uid="{B323C670-8501-45C9-B0B1-5735CD3B3AC8}"/>
    <cellStyle name="Accent5 2" xfId="124" xr:uid="{CD4D0A31-2163-4299-BFB2-4A23397DAF82}"/>
    <cellStyle name="Accent5 3" xfId="123" xr:uid="{325DE207-2B17-4842-B3F3-4DA4AEE896EC}"/>
    <cellStyle name="Accent6 2" xfId="126" xr:uid="{665DFF48-3F7F-41C8-8182-4D50C3689917}"/>
    <cellStyle name="Accent6 3" xfId="125" xr:uid="{DFC81A22-33A8-4523-9651-E1D280D43F73}"/>
    <cellStyle name="ActiveColumnHeaderStyle" xfId="239" xr:uid="{A00401F3-B401-4E0C-BE80-89E43C49512D}"/>
    <cellStyle name="ActiveRowHeaderStyle" xfId="238" xr:uid="{5152B3F6-7AB9-496A-979A-2256148B66E2}"/>
    <cellStyle name="Adjustable" xfId="127" xr:uid="{D533F277-4A38-4D19-8E77-F46E59BFD496}"/>
    <cellStyle name="alt" xfId="242" xr:uid="{533E1951-81ED-4C69-BF7B-24008B95505B}"/>
    <cellStyle name="Bad 2" xfId="129" xr:uid="{EC347B71-854F-4B22-8732-E892268E6E34}"/>
    <cellStyle name="Bad 3" xfId="128" xr:uid="{9D41CACC-8F98-4533-A424-936037CBC6FB}"/>
    <cellStyle name="Calc Currency (0)" xfId="130" xr:uid="{FBCBF0BF-FCBA-4CBD-821E-F263DD4CC503}"/>
    <cellStyle name="Calculation 2" xfId="132" xr:uid="{2C67EBEB-99BE-4507-954E-D441AC2132B2}"/>
    <cellStyle name="Calculation 3" xfId="131" xr:uid="{16D67FB5-5CA0-4241-8E5A-ED9E14CCEA69}"/>
    <cellStyle name="Check Cell 2" xfId="134" xr:uid="{A3C5A360-43BA-47EA-A68B-5F262DABF13E}"/>
    <cellStyle name="Check Cell 3" xfId="133" xr:uid="{A7C7CED1-D408-45DA-8ECE-3196575C4783}"/>
    <cellStyle name="Comma 2" xfId="135" xr:uid="{42751A36-9188-4E52-8462-DB1B967EBD03}"/>
    <cellStyle name="Comma 2 2" xfId="136" xr:uid="{5DA3D159-0A8C-4D20-9875-CDEF1D296278}"/>
    <cellStyle name="Comma 3" xfId="137" xr:uid="{69AAA839-C4DE-4259-BE57-5AABC222236F}"/>
    <cellStyle name="Comma 3 2" xfId="138" xr:uid="{DA5E7A61-0886-4076-9581-AABB16AB7974}"/>
    <cellStyle name="Comma 4" xfId="139" xr:uid="{F56BEEB6-E208-4D06-A8AE-222875644BA8}"/>
    <cellStyle name="Copied" xfId="140" xr:uid="{C931B784-5FBD-4F6F-9A9C-2EFBD3E20540}"/>
    <cellStyle name="Currency 2" xfId="141" xr:uid="{CBD9A400-40B5-439A-9458-8924F85AB149}"/>
    <cellStyle name="Currency 2 2" xfId="142" xr:uid="{5611A4AA-C7DF-4AB8-964F-A1E58A0394B9}"/>
    <cellStyle name="Currency 3" xfId="143" xr:uid="{E612A63F-3E75-4F86-97F6-2C068DC9E9F3}"/>
    <cellStyle name="Currency 3 2" xfId="144" xr:uid="{5EDFC71D-53F7-494C-A4F3-D3535F09B300}"/>
    <cellStyle name="Date" xfId="145" xr:uid="{722CEA67-57E0-47CE-8039-6BD0F2FE1800}"/>
    <cellStyle name="DefaultHeaderStyle" xfId="241" xr:uid="{550875BB-C3FC-4C37-9E43-F3257FD66457}"/>
    <cellStyle name="Dollars" xfId="146" xr:uid="{803F2C18-7130-410A-95CB-8F35E2BEF713}"/>
    <cellStyle name="Duration" xfId="147" xr:uid="{C8C6A640-5A88-42A6-B1F0-7004DFC32AAA}"/>
    <cellStyle name="Entered" xfId="148" xr:uid="{2E1ED71C-D2BD-4190-B234-2A39A96E042A}"/>
    <cellStyle name="Euro" xfId="149" xr:uid="{ACCD007D-46EB-4B8A-89FF-058D0DF715C7}"/>
    <cellStyle name="Explanatory Text 2" xfId="151" xr:uid="{7EE9308F-FD9D-4D9D-841D-427985A8E2B8}"/>
    <cellStyle name="Explanatory Text 3" xfId="150" xr:uid="{B83D2000-6C9F-4164-831F-B6042F60BC5A}"/>
    <cellStyle name="FrozenColumnHeader" xfId="240" xr:uid="{0A5EB1B5-A4A4-4200-8808-4F95A87016D7}"/>
    <cellStyle name="Good 2" xfId="153" xr:uid="{E8C35162-89BA-4D18-9396-B23D8D379EB0}"/>
    <cellStyle name="Good 3" xfId="152" xr:uid="{1FE7D181-24E3-49E0-BC27-9470A034BE64}"/>
    <cellStyle name="Grey" xfId="154" xr:uid="{2681A0FF-4BE2-4EF3-8DD7-62DD76065323}"/>
    <cellStyle name="Header1" xfId="155" xr:uid="{FE8CAEE5-92D8-4A9F-9171-9310A74C525D}"/>
    <cellStyle name="Header2" xfId="156" xr:uid="{1F25DFFA-078F-4716-892F-B18FA6569EE9}"/>
    <cellStyle name="Heading 1 2" xfId="158" xr:uid="{C9A8F949-E948-427E-AC4F-0198787C8CA7}"/>
    <cellStyle name="Heading 1 3" xfId="157" xr:uid="{75AC3145-4202-48A4-9567-46A44878D9AA}"/>
    <cellStyle name="Heading 2 2" xfId="160" xr:uid="{1AB4E7D1-1A5F-4CB6-87E0-767ACD001D27}"/>
    <cellStyle name="Heading 2 3" xfId="159" xr:uid="{B4164EFC-2BAA-4338-9AB7-8C088120B1DD}"/>
    <cellStyle name="Heading 3 2" xfId="162" xr:uid="{7F7EE11B-2531-4D92-8DEA-41FE2A89DADE}"/>
    <cellStyle name="Heading 3 3" xfId="161" xr:uid="{93D76098-C727-4E31-87BA-CEE9E7014B96}"/>
    <cellStyle name="Heading 4 2" xfId="164" xr:uid="{EE1CBA5A-292D-4353-9BAC-34E642B2E6BB}"/>
    <cellStyle name="Heading 4 3" xfId="163" xr:uid="{CD60DB06-FEC2-400F-B803-BE7A4E356D64}"/>
    <cellStyle name="InactiveRowHeaderStyle" xfId="237" xr:uid="{5C093BE6-1CED-4AEC-A773-C09B1DDAA0AB}"/>
    <cellStyle name="Input [yellow]" xfId="166" xr:uid="{4395C8C8-01D9-4669-9922-AE3E67767CEE}"/>
    <cellStyle name="Input 2" xfId="167" xr:uid="{283149A1-373E-4E45-AFE8-33B6E65BB922}"/>
    <cellStyle name="Input 3" xfId="165" xr:uid="{4BD92D32-E5A1-45DE-81AE-B4008535C350}"/>
    <cellStyle name="Input 4" xfId="248" xr:uid="{E782D06B-E249-4E95-8791-C5A485532D3D}"/>
    <cellStyle name="Input 5" xfId="247" xr:uid="{D0FE916A-D6B0-4803-A51F-A8A7226F6FBA}"/>
    <cellStyle name="Linked Cell 2" xfId="169" xr:uid="{458DC529-A6B6-4A16-A54A-8E00F23CA05E}"/>
    <cellStyle name="Linked Cell 3" xfId="168" xr:uid="{EF8CE43B-7638-45F7-BE4B-62C45A9DEEBB}"/>
    <cellStyle name="Millares [0]_2AV_M_M " xfId="170" xr:uid="{06A61F50-2467-4764-8A0D-0529BB3242EF}"/>
    <cellStyle name="Millares_2AV_M_M " xfId="171" xr:uid="{ABCFB750-3F4F-4B72-9B41-2C9E693E8D21}"/>
    <cellStyle name="Moneda [0]_2AV_M_M " xfId="172" xr:uid="{25839154-06D9-4AE0-90CE-A2DFDC339F78}"/>
    <cellStyle name="Moneda_2AV_M_M " xfId="173" xr:uid="{90FF2BE0-3F16-46E0-9AC5-F37B208E1516}"/>
    <cellStyle name="Neutral 2" xfId="175" xr:uid="{EB7E82E8-9510-4C61-8328-00494AEAD5A7}"/>
    <cellStyle name="Neutral 3" xfId="174" xr:uid="{9FE44D32-BFB6-44E1-846E-1BEBE65E1300}"/>
    <cellStyle name="NonStandardColumnStyle" xfId="236" xr:uid="{B18BFDB1-AD4C-443A-8FFA-5079497F0FD3}"/>
    <cellStyle name="Normal" xfId="0" builtinId="0"/>
    <cellStyle name="Normal - Style1" xfId="176" xr:uid="{B233A98A-7CFA-4BEB-9572-095E8CC964B5}"/>
    <cellStyle name="Normal 10" xfId="177" xr:uid="{75F8F27E-8FDF-4E30-B187-BA5298FA7648}"/>
    <cellStyle name="Normal 11" xfId="225" xr:uid="{ABBCFDB2-7A0D-4EE9-82C2-111747317CD6}"/>
    <cellStyle name="Normal 12" xfId="244" xr:uid="{88162AA5-514D-4999-8E22-DAA5FFFF7C8C}"/>
    <cellStyle name="Normal 13" xfId="178" xr:uid="{FF1954D4-F2E4-4F3A-8839-77F45EF7E79F}"/>
    <cellStyle name="Normal 14" xfId="1" xr:uid="{974400A3-AEE9-46AD-BD15-09E3FC942978}"/>
    <cellStyle name="Normal 15" xfId="245" xr:uid="{A91EE5A0-68AE-43A4-B9D2-E1051B739EA6}"/>
    <cellStyle name="Normal 16" xfId="250" xr:uid="{9F33BD29-BA95-4777-A634-07F50349B72D}"/>
    <cellStyle name="Normal 2" xfId="179" xr:uid="{DE139EB9-9E7B-4EC9-BF09-52F5551314B4}"/>
    <cellStyle name="Normal 2 2" xfId="180" xr:uid="{A7D20E53-BDA1-4002-9A57-1E4F00DB63E7}"/>
    <cellStyle name="Normal 2 2 2" xfId="226" xr:uid="{95640B9B-97FF-430D-9A89-8102A2D1DC92}"/>
    <cellStyle name="Normal 2 2 2 2" xfId="227" xr:uid="{D37503C3-616B-4B1C-A10B-E1411CD0DC13}"/>
    <cellStyle name="Normal 2 2 3" xfId="232" xr:uid="{3460447B-8FC1-4200-A136-F351E8F58610}"/>
    <cellStyle name="Normal 2 2 4" xfId="230" xr:uid="{F38BD19A-0B54-469F-A7E6-167466C87465}"/>
    <cellStyle name="Normal 2 2 5" xfId="243" xr:uid="{D310D696-CE2F-4804-9DFB-FD9903DFE66A}"/>
    <cellStyle name="Normal 2 3" xfId="181" xr:uid="{59BBC347-7902-47D2-ACF2-C67BC5108F74}"/>
    <cellStyle name="Normal 2 4" xfId="234" xr:uid="{F5907E9D-51DD-4448-B29E-67D4505B5772}"/>
    <cellStyle name="Normal 2_2009-Oct 2021 RR Current" xfId="182" xr:uid="{F544F9B8-E2B3-47BE-AE70-C61891B34103}"/>
    <cellStyle name="Normal 3" xfId="183" xr:uid="{7336B435-AFC1-4B91-B967-A34CB7C18FD1}"/>
    <cellStyle name="Normal 3 2" xfId="184" xr:uid="{5DB90BC1-D72A-4F7B-9D06-FE936B356649}"/>
    <cellStyle name="Normal 4" xfId="185" xr:uid="{868FE993-E218-47D0-BABF-3FA8C224AF69}"/>
    <cellStyle name="Normal 4 2" xfId="186" xr:uid="{0A97E8A2-2332-42F8-9A34-5BD78A1A9E6D}"/>
    <cellStyle name="Normal 4 2 2" xfId="231" xr:uid="{10CEC384-1973-4FF6-B8FA-4F655B2823C8}"/>
    <cellStyle name="Normal 4 3 2" xfId="233" xr:uid="{BE6B094E-5B65-4199-B618-D998D522B8F2}"/>
    <cellStyle name="Normal 5" xfId="187" xr:uid="{5DD91EA4-F2B6-461F-9848-452428159E5D}"/>
    <cellStyle name="Normal 5 2" xfId="188" xr:uid="{25855E8E-0613-4830-A847-D22D45EEA803}"/>
    <cellStyle name="Normal 5 2 2 2" xfId="228" xr:uid="{2A5FB715-EC43-41BC-949D-ADD2BADD3244}"/>
    <cellStyle name="Normal 6" xfId="189" xr:uid="{1290034F-F10F-44BE-8552-BC743CD13393}"/>
    <cellStyle name="Normal 6 2" xfId="190" xr:uid="{EA5F07EE-F26D-45A8-B286-3D4544D66E12}"/>
    <cellStyle name="Normal 7" xfId="191" xr:uid="{B7FEE364-D6D1-4B68-8B18-88B55E243B56}"/>
    <cellStyle name="Normal 7 2" xfId="192" xr:uid="{8A19F693-CD94-4BE5-BDA2-839FE61CF54B}"/>
    <cellStyle name="Normal 8" xfId="193" xr:uid="{10621D18-D6F4-48F6-91AE-0581EBEE6A9E}"/>
    <cellStyle name="Normal 9" xfId="194" xr:uid="{C998BD61-023F-4F2E-A612-B47A088B353B}"/>
    <cellStyle name="Note 2" xfId="196" xr:uid="{EC3842E5-EB1E-4C58-9B7E-09C0CBE9A6E7}"/>
    <cellStyle name="Note 3" xfId="195" xr:uid="{74675BB8-4800-4913-AAE1-4096D1400874}"/>
    <cellStyle name="Output 2" xfId="198" xr:uid="{5FB1D389-330B-433F-899D-BFD69AE4D565}"/>
    <cellStyle name="Output 3" xfId="197" xr:uid="{6FF69E92-BE9F-4036-B314-1CD51A067189}"/>
    <cellStyle name="Output Amounts" xfId="199" xr:uid="{A7E4EFB3-67ED-4908-9766-3EDF551C4543}"/>
    <cellStyle name="Output Column Headings" xfId="200" xr:uid="{F7CA91D7-3D5E-46CF-BDE9-D52DDD2546AA}"/>
    <cellStyle name="Output Line Items" xfId="201" xr:uid="{E3D37583-CE74-4AE5-840F-65B615DACE31}"/>
    <cellStyle name="Output Report Heading" xfId="202" xr:uid="{4195D62D-7D0A-4DB7-BCBC-5FEDA1A5D1E5}"/>
    <cellStyle name="Output Report Title" xfId="203" xr:uid="{98239F18-7722-40EA-B839-A91AB7415D3B}"/>
    <cellStyle name="Percent [2]" xfId="205" xr:uid="{2936EF04-F4D7-47E5-AA82-BEFD3F617CEA}"/>
    <cellStyle name="Percent 2" xfId="206" xr:uid="{1B04B9E7-2858-4CFC-89AF-7E5FA8291FDE}"/>
    <cellStyle name="Percent 2 2" xfId="207" xr:uid="{E0769389-3C66-4A89-9EE1-BE24A4DDA6AE}"/>
    <cellStyle name="Percent 2 3" xfId="229" xr:uid="{A9F3006F-628B-4DB5-967F-28203D0247A9}"/>
    <cellStyle name="Percent 3" xfId="208" xr:uid="{6FD66BAC-2A2F-484D-A143-2FCD71284A1C}"/>
    <cellStyle name="Percent 4" xfId="204" xr:uid="{74EC9649-F677-47B5-A4FD-3F503BD11D34}"/>
    <cellStyle name="Percent 5" xfId="249" xr:uid="{CF5CF18F-B7CA-4B4C-8406-FB11C9902377}"/>
    <cellStyle name="Percent 6" xfId="246" xr:uid="{283A7B0B-4F62-4492-BB9F-717F17572426}"/>
    <cellStyle name="Price" xfId="209" xr:uid="{F455E59B-28E9-49F3-8B17-CC1D31F66226}"/>
    <cellStyle name="ReportHeader" xfId="210" xr:uid="{0E677BB0-5470-4E44-9F48-E9F1B71282C3}"/>
    <cellStyle name="ResolvedCell" xfId="235" xr:uid="{1C6DEABC-1E0A-43C2-AC1F-652CEB254165}"/>
    <cellStyle name="RevList" xfId="211" xr:uid="{8482704F-9DF0-4255-AF56-FEA76976213B}"/>
    <cellStyle name="Style 1" xfId="212" xr:uid="{54909FBF-F2A2-4FB8-8905-E747B162E86D}"/>
    <cellStyle name="Style 1 2" xfId="213" xr:uid="{3F0F01C6-70B8-477F-A711-D0C832CF4A80}"/>
    <cellStyle name="Style 1 3" xfId="214" xr:uid="{E07C579E-6A24-4D15-A6D7-B23E71BDFB36}"/>
    <cellStyle name="Style 1_MTHLY_MWH_to EOC_AS AVAILABLE" xfId="215" xr:uid="{8104DE07-34F7-4EE0-82D2-5669BEAD021D}"/>
    <cellStyle name="Subtotal" xfId="216" xr:uid="{8126991C-38CA-43D4-9311-6D5671BF7EE0}"/>
    <cellStyle name="Title 2" xfId="218" xr:uid="{D830511D-9DF0-46F0-8B9D-CB149F0108C9}"/>
    <cellStyle name="Title 3" xfId="217" xr:uid="{B8ACB410-1769-4573-948E-E04DD0377B05}"/>
    <cellStyle name="Total 2" xfId="220" xr:uid="{CF340F5F-1DFA-413A-B454-D82CF53A172C}"/>
    <cellStyle name="Total 3" xfId="219" xr:uid="{1717F0B9-9E7E-43D5-9977-F96E21870E03}"/>
    <cellStyle name="Unit" xfId="221" xr:uid="{B5B6C337-ECD1-4E36-8104-D988E4E77BA3}"/>
    <cellStyle name="Warning Text 2" xfId="223" xr:uid="{24F020F2-96C2-48E4-AF41-21F44B18778D}"/>
    <cellStyle name="Warning Text 3" xfId="222" xr:uid="{69CE047A-9FC3-466A-816D-7A402FE31B1C}"/>
    <cellStyle name="Yield" xfId="224" xr:uid="{7D7D6329-B7A5-4C1E-8C2F-9D24FB761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8F2E-07A2-46B0-8A90-86E672B309C5}">
  <sheetPr>
    <pageSetUpPr fitToPage="1"/>
  </sheetPr>
  <dimension ref="A1:N61"/>
  <sheetViews>
    <sheetView showGridLines="0" tabSelected="1" zoomScale="145" zoomScaleNormal="145" workbookViewId="0">
      <selection sqref="A1:A3"/>
    </sheetView>
  </sheetViews>
  <sheetFormatPr defaultRowHeight="15"/>
  <cols>
    <col min="2" max="2" width="22.140625" bestFit="1" customWidth="1"/>
    <col min="3" max="6" width="18.5703125" customWidth="1"/>
    <col min="8" max="8" width="18.5703125" customWidth="1"/>
    <col min="10" max="13" width="18.5703125" customWidth="1"/>
  </cols>
  <sheetData>
    <row r="1" spans="2:14">
      <c r="D1" s="34" t="s">
        <v>62</v>
      </c>
    </row>
    <row r="2" spans="2:14">
      <c r="D2" s="34" t="s">
        <v>61</v>
      </c>
    </row>
    <row r="5" spans="2:14" ht="18.75">
      <c r="C5" s="37" t="s">
        <v>40</v>
      </c>
      <c r="D5" s="37"/>
      <c r="E5" s="37"/>
      <c r="F5" s="37"/>
      <c r="J5" s="37" t="s">
        <v>46</v>
      </c>
      <c r="K5" s="37"/>
      <c r="L5" s="37"/>
      <c r="M5" s="37"/>
    </row>
    <row r="6" spans="2:14" ht="60">
      <c r="C6" s="9" t="s">
        <v>6</v>
      </c>
      <c r="D6" s="9" t="s">
        <v>3</v>
      </c>
      <c r="E6" s="9" t="s">
        <v>5</v>
      </c>
      <c r="F6" s="9" t="s">
        <v>4</v>
      </c>
      <c r="H6" s="1" t="s">
        <v>41</v>
      </c>
      <c r="J6" s="9" t="s">
        <v>42</v>
      </c>
      <c r="K6" s="9" t="s">
        <v>43</v>
      </c>
      <c r="L6" s="9" t="s">
        <v>44</v>
      </c>
      <c r="M6" s="9" t="s">
        <v>45</v>
      </c>
    </row>
    <row r="7" spans="2:14">
      <c r="B7" t="s">
        <v>0</v>
      </c>
      <c r="C7" s="10">
        <v>0.127</v>
      </c>
      <c r="D7" s="10">
        <v>0.218</v>
      </c>
      <c r="E7" s="10">
        <v>0.32</v>
      </c>
      <c r="F7" s="10">
        <v>0.76400000000000001</v>
      </c>
      <c r="H7" s="18">
        <v>2.4060893810902679</v>
      </c>
      <c r="J7" s="18">
        <f>C7+$H7</f>
        <v>2.5330893810902682</v>
      </c>
      <c r="K7" s="18">
        <f t="shared" ref="K7:M10" si="0">D7+$H7</f>
        <v>2.6240893810902679</v>
      </c>
      <c r="L7" s="18">
        <f t="shared" si="0"/>
        <v>2.7260893810902678</v>
      </c>
      <c r="M7" s="18">
        <f t="shared" si="0"/>
        <v>3.1700893810902677</v>
      </c>
    </row>
    <row r="8" spans="2:14">
      <c r="B8" t="s">
        <v>1</v>
      </c>
      <c r="C8" s="10">
        <v>1E-3</v>
      </c>
      <c r="D8" s="10">
        <v>1E-3</v>
      </c>
      <c r="E8" s="10">
        <v>2E-3</v>
      </c>
      <c r="F8" s="10">
        <v>4.0000000000000001E-3</v>
      </c>
      <c r="H8" s="31">
        <v>2.9131506218839136</v>
      </c>
      <c r="J8" s="10">
        <f t="shared" ref="J8:J10" si="1">C8+$H8</f>
        <v>2.9141506218839135</v>
      </c>
      <c r="K8" s="10">
        <f t="shared" si="0"/>
        <v>2.9141506218839135</v>
      </c>
      <c r="L8" s="10">
        <f t="shared" si="0"/>
        <v>2.9151506218839134</v>
      </c>
      <c r="M8" s="10">
        <f t="shared" si="0"/>
        <v>2.9171506218839136</v>
      </c>
    </row>
    <row r="9" spans="2:14">
      <c r="B9" t="s">
        <v>2</v>
      </c>
      <c r="C9" s="10">
        <v>305.94</v>
      </c>
      <c r="D9" s="10">
        <v>524.47</v>
      </c>
      <c r="E9" s="10">
        <v>770.02</v>
      </c>
      <c r="F9" s="10">
        <v>1835.66</v>
      </c>
      <c r="H9" s="18">
        <v>2.31</v>
      </c>
      <c r="J9" s="10">
        <f t="shared" si="1"/>
        <v>308.25</v>
      </c>
      <c r="K9" s="10">
        <f t="shared" si="0"/>
        <v>526.78</v>
      </c>
      <c r="L9" s="10">
        <f t="shared" si="0"/>
        <v>772.32999999999993</v>
      </c>
      <c r="M9" s="10">
        <f t="shared" si="0"/>
        <v>1837.97</v>
      </c>
    </row>
    <row r="10" spans="2:14">
      <c r="B10" t="s">
        <v>7</v>
      </c>
      <c r="C10" s="10">
        <v>408</v>
      </c>
      <c r="D10" s="10">
        <v>2280</v>
      </c>
      <c r="E10" s="10">
        <v>3414</v>
      </c>
      <c r="F10" s="10">
        <v>10008</v>
      </c>
      <c r="H10" s="10">
        <v>0</v>
      </c>
      <c r="J10" s="10">
        <f t="shared" si="1"/>
        <v>408</v>
      </c>
      <c r="K10" s="10">
        <f t="shared" si="0"/>
        <v>2280</v>
      </c>
      <c r="L10" s="10">
        <f t="shared" si="0"/>
        <v>3414</v>
      </c>
      <c r="M10" s="10">
        <f t="shared" si="0"/>
        <v>10008</v>
      </c>
    </row>
    <row r="11" spans="2:14">
      <c r="B11" t="s">
        <v>8</v>
      </c>
      <c r="C11" s="10">
        <v>18</v>
      </c>
      <c r="D11" s="10">
        <v>18</v>
      </c>
      <c r="E11" s="10">
        <v>18</v>
      </c>
      <c r="F11" s="10">
        <v>18</v>
      </c>
      <c r="H11" s="10">
        <v>40</v>
      </c>
      <c r="J11" s="10"/>
      <c r="K11" s="10"/>
      <c r="L11" s="10"/>
      <c r="M11" s="10"/>
    </row>
    <row r="12" spans="2:14">
      <c r="C12" s="7"/>
      <c r="D12" s="7"/>
      <c r="E12" s="7"/>
      <c r="F12" s="7"/>
      <c r="H12" s="7"/>
    </row>
    <row r="13" spans="2:14">
      <c r="B13" t="s">
        <v>9</v>
      </c>
      <c r="C13" s="7"/>
      <c r="D13" s="7"/>
      <c r="E13" s="7"/>
      <c r="F13" s="7"/>
      <c r="H13" s="7"/>
    </row>
    <row r="14" spans="2:14">
      <c r="B14">
        <v>2025</v>
      </c>
      <c r="C14" s="30">
        <v>300</v>
      </c>
      <c r="D14" s="30">
        <v>300</v>
      </c>
      <c r="E14" s="30">
        <v>300</v>
      </c>
      <c r="F14" s="30">
        <v>300</v>
      </c>
      <c r="H14" s="30">
        <v>300</v>
      </c>
      <c r="J14" s="30">
        <v>300</v>
      </c>
      <c r="K14" s="30">
        <v>300</v>
      </c>
      <c r="L14" s="30">
        <v>300</v>
      </c>
      <c r="M14" s="30">
        <v>300</v>
      </c>
    </row>
    <row r="15" spans="2:14">
      <c r="B15">
        <f>B14+1</f>
        <v>2026</v>
      </c>
      <c r="C15" s="30">
        <v>500</v>
      </c>
      <c r="D15" s="30">
        <v>500</v>
      </c>
      <c r="E15" s="30">
        <v>500</v>
      </c>
      <c r="F15" s="30">
        <v>500</v>
      </c>
      <c r="H15" s="30">
        <v>500</v>
      </c>
      <c r="J15" s="30">
        <v>500</v>
      </c>
      <c r="K15" s="30">
        <v>500</v>
      </c>
      <c r="L15" s="30">
        <v>500</v>
      </c>
      <c r="M15" s="30">
        <v>500</v>
      </c>
      <c r="N15" s="27"/>
    </row>
    <row r="16" spans="2:14">
      <c r="B16">
        <f t="shared" ref="B16:B21" si="2">B15+1</f>
        <v>2027</v>
      </c>
      <c r="C16" s="30">
        <v>750</v>
      </c>
      <c r="D16" s="30">
        <v>750</v>
      </c>
      <c r="E16" s="30">
        <v>750</v>
      </c>
      <c r="F16" s="30">
        <v>750</v>
      </c>
      <c r="H16" s="30">
        <v>750</v>
      </c>
      <c r="J16" s="30">
        <v>750</v>
      </c>
      <c r="K16" s="30">
        <v>750</v>
      </c>
      <c r="L16" s="30">
        <v>750</v>
      </c>
      <c r="M16" s="30">
        <v>750</v>
      </c>
      <c r="N16" s="27"/>
    </row>
    <row r="17" spans="2:14">
      <c r="B17">
        <f t="shared" si="2"/>
        <v>2028</v>
      </c>
      <c r="C17" s="30">
        <v>825</v>
      </c>
      <c r="D17" s="30">
        <v>825</v>
      </c>
      <c r="E17" s="30">
        <v>825</v>
      </c>
      <c r="F17" s="30">
        <v>825</v>
      </c>
      <c r="H17" s="30">
        <v>825</v>
      </c>
      <c r="J17" s="30">
        <v>825</v>
      </c>
      <c r="K17" s="30">
        <v>825</v>
      </c>
      <c r="L17" s="30">
        <v>825</v>
      </c>
      <c r="M17" s="30">
        <v>825</v>
      </c>
      <c r="N17" s="27"/>
    </row>
    <row r="18" spans="2:14">
      <c r="B18">
        <f t="shared" si="2"/>
        <v>2029</v>
      </c>
      <c r="C18" s="30">
        <v>908</v>
      </c>
      <c r="D18" s="30">
        <v>908</v>
      </c>
      <c r="E18" s="30">
        <v>908</v>
      </c>
      <c r="F18" s="30">
        <v>908</v>
      </c>
      <c r="H18" s="30">
        <v>908</v>
      </c>
      <c r="J18" s="30">
        <v>908</v>
      </c>
      <c r="K18" s="30">
        <v>908</v>
      </c>
      <c r="L18" s="30">
        <v>908</v>
      </c>
      <c r="M18" s="30">
        <v>908</v>
      </c>
      <c r="N18" s="27"/>
    </row>
    <row r="19" spans="2:14">
      <c r="B19">
        <f t="shared" si="2"/>
        <v>2030</v>
      </c>
      <c r="C19" s="30">
        <v>998</v>
      </c>
      <c r="D19" s="30">
        <v>998</v>
      </c>
      <c r="E19" s="30">
        <v>998</v>
      </c>
      <c r="F19" s="30">
        <v>998</v>
      </c>
      <c r="H19" s="30">
        <v>998</v>
      </c>
      <c r="J19" s="30">
        <v>998</v>
      </c>
      <c r="K19" s="30">
        <v>998</v>
      </c>
      <c r="L19" s="30">
        <v>998</v>
      </c>
      <c r="M19" s="30">
        <v>998</v>
      </c>
      <c r="N19" s="27"/>
    </row>
    <row r="20" spans="2:14">
      <c r="B20">
        <f t="shared" si="2"/>
        <v>2031</v>
      </c>
      <c r="C20" s="30">
        <v>1098</v>
      </c>
      <c r="D20" s="30">
        <v>1098</v>
      </c>
      <c r="E20" s="30">
        <v>1098</v>
      </c>
      <c r="F20" s="30">
        <v>1098</v>
      </c>
      <c r="H20" s="30">
        <v>1098</v>
      </c>
      <c r="J20" s="30">
        <v>1098</v>
      </c>
      <c r="K20" s="30">
        <v>1098</v>
      </c>
      <c r="L20" s="30">
        <v>1098</v>
      </c>
      <c r="M20" s="30">
        <v>1098</v>
      </c>
      <c r="N20" s="27"/>
    </row>
    <row r="21" spans="2:14">
      <c r="B21">
        <f t="shared" si="2"/>
        <v>2032</v>
      </c>
      <c r="C21" s="30">
        <v>1208</v>
      </c>
      <c r="D21" s="30">
        <v>1208</v>
      </c>
      <c r="E21" s="30">
        <v>1208</v>
      </c>
      <c r="F21" s="30">
        <v>1208</v>
      </c>
      <c r="H21" s="30">
        <v>1208</v>
      </c>
      <c r="J21" s="30">
        <v>1208</v>
      </c>
      <c r="K21" s="30">
        <v>1208</v>
      </c>
      <c r="L21" s="30">
        <v>1208</v>
      </c>
      <c r="M21" s="30">
        <v>1208</v>
      </c>
      <c r="N21" s="27"/>
    </row>
    <row r="23" spans="2:14">
      <c r="B23" s="2" t="s">
        <v>10</v>
      </c>
      <c r="C23" s="3"/>
      <c r="H23" s="3"/>
    </row>
    <row r="24" spans="2:14">
      <c r="B24" s="4" t="s">
        <v>11</v>
      </c>
      <c r="C24" s="11">
        <v>602.81359147396006</v>
      </c>
      <c r="D24" s="11">
        <v>1034.1515313491757</v>
      </c>
      <c r="E24" s="11">
        <v>1518.4656887914837</v>
      </c>
      <c r="F24" s="11">
        <v>3624.6885703799644</v>
      </c>
      <c r="H24" s="11">
        <v>13841.562371613238</v>
      </c>
      <c r="J24" s="11">
        <f t="shared" ref="J24:M38" si="3">C24+$H24</f>
        <v>14444.375963087197</v>
      </c>
      <c r="K24" s="11">
        <f t="shared" si="3"/>
        <v>14875.713902962414</v>
      </c>
      <c r="L24" s="11">
        <f t="shared" si="3"/>
        <v>15360.028060404722</v>
      </c>
      <c r="M24" s="11">
        <f t="shared" si="3"/>
        <v>17466.250941993203</v>
      </c>
    </row>
    <row r="25" spans="2:14">
      <c r="B25" s="4" t="s">
        <v>12</v>
      </c>
      <c r="C25" s="11">
        <v>114.91307700549574</v>
      </c>
      <c r="D25" s="11">
        <v>197.13811406724517</v>
      </c>
      <c r="E25" s="11">
        <v>289.46189517665596</v>
      </c>
      <c r="F25" s="11">
        <v>690.96669799789299</v>
      </c>
      <c r="H25" s="11">
        <v>2638.5876914228024</v>
      </c>
      <c r="J25" s="11">
        <f t="shared" si="3"/>
        <v>2753.5007684282982</v>
      </c>
      <c r="K25" s="11">
        <f t="shared" si="3"/>
        <v>2835.7258054900476</v>
      </c>
      <c r="L25" s="11">
        <f t="shared" si="3"/>
        <v>2928.0495865994585</v>
      </c>
      <c r="M25" s="11">
        <f t="shared" si="3"/>
        <v>3329.5543894206953</v>
      </c>
    </row>
    <row r="26" spans="2:14">
      <c r="B26" s="4" t="s">
        <v>13</v>
      </c>
      <c r="C26" s="11">
        <v>5.4511568255358291</v>
      </c>
      <c r="D26" s="11">
        <v>9.3516839342795546</v>
      </c>
      <c r="E26" s="11">
        <v>13.73126737829238</v>
      </c>
      <c r="F26" s="11">
        <v>32.777538728938843</v>
      </c>
      <c r="H26" s="11">
        <v>125.16726275797441</v>
      </c>
      <c r="J26" s="11">
        <f t="shared" si="3"/>
        <v>130.61841958351025</v>
      </c>
      <c r="K26" s="11">
        <f t="shared" si="3"/>
        <v>134.51894669225396</v>
      </c>
      <c r="L26" s="11">
        <f t="shared" si="3"/>
        <v>138.8985301362668</v>
      </c>
      <c r="M26" s="11">
        <f t="shared" si="3"/>
        <v>157.94480148691326</v>
      </c>
    </row>
    <row r="27" spans="2:14">
      <c r="B27" s="4" t="s">
        <v>14</v>
      </c>
      <c r="C27" s="11">
        <v>2820.9977340440992</v>
      </c>
      <c r="D27" s="11">
        <v>4839.5377407814785</v>
      </c>
      <c r="E27" s="11">
        <v>7105.9915169306951</v>
      </c>
      <c r="F27" s="11">
        <v>16962.521065020021</v>
      </c>
      <c r="H27" s="11">
        <v>64774.611319688112</v>
      </c>
      <c r="J27" s="11">
        <f t="shared" si="3"/>
        <v>67595.609053732216</v>
      </c>
      <c r="K27" s="11">
        <f t="shared" si="3"/>
        <v>69614.149060469586</v>
      </c>
      <c r="L27" s="11">
        <f t="shared" si="3"/>
        <v>71880.602836618811</v>
      </c>
      <c r="M27" s="11">
        <f t="shared" si="3"/>
        <v>81737.132384708137</v>
      </c>
    </row>
    <row r="28" spans="2:14">
      <c r="B28" s="4" t="s">
        <v>15</v>
      </c>
      <c r="C28" s="11">
        <v>-3101.823249220186</v>
      </c>
      <c r="D28" s="11">
        <v>-5321.3054724133544</v>
      </c>
      <c r="E28" s="11">
        <v>-7813.3808581189314</v>
      </c>
      <c r="F28" s="11">
        <v>-18651.111119270314</v>
      </c>
      <c r="H28" s="11">
        <v>-71222.813448551547</v>
      </c>
      <c r="J28" s="11">
        <f t="shared" si="3"/>
        <v>-74324.636697771726</v>
      </c>
      <c r="K28" s="11">
        <f t="shared" si="3"/>
        <v>-76544.118920964902</v>
      </c>
      <c r="L28" s="11">
        <f t="shared" si="3"/>
        <v>-79036.194306670484</v>
      </c>
      <c r="M28" s="11">
        <f t="shared" si="3"/>
        <v>-89873.924567821858</v>
      </c>
    </row>
    <row r="29" spans="2:14">
      <c r="B29" s="4" t="s">
        <v>16</v>
      </c>
      <c r="C29" s="11">
        <v>423.14483394310435</v>
      </c>
      <c r="D29" s="11">
        <v>725.92238163504885</v>
      </c>
      <c r="E29" s="11">
        <v>1065.8865706078388</v>
      </c>
      <c r="F29" s="11">
        <v>2544.3491402684358</v>
      </c>
      <c r="H29" s="11">
        <v>0</v>
      </c>
      <c r="J29" s="11">
        <f t="shared" si="3"/>
        <v>423.14483394310435</v>
      </c>
      <c r="K29" s="11">
        <f t="shared" si="3"/>
        <v>725.92238163504885</v>
      </c>
      <c r="L29" s="11">
        <f t="shared" si="3"/>
        <v>1065.8865706078388</v>
      </c>
      <c r="M29" s="11">
        <f t="shared" si="3"/>
        <v>2544.3491402684358</v>
      </c>
    </row>
    <row r="30" spans="2:14">
      <c r="B30" s="4" t="s">
        <v>17</v>
      </c>
      <c r="C30" s="11">
        <v>40.122910137974415</v>
      </c>
      <c r="D30" s="11">
        <v>68.832504024859915</v>
      </c>
      <c r="E30" s="11">
        <v>101.06816309500864</v>
      </c>
      <c r="F30" s="11">
        <v>241.2570914864327</v>
      </c>
      <c r="H30" s="11">
        <v>0</v>
      </c>
      <c r="J30" s="11">
        <f t="shared" si="3"/>
        <v>40.122910137974415</v>
      </c>
      <c r="K30" s="11">
        <f t="shared" si="3"/>
        <v>68.832504024859915</v>
      </c>
      <c r="L30" s="11">
        <f t="shared" si="3"/>
        <v>101.06816309500864</v>
      </c>
      <c r="M30" s="11">
        <f t="shared" si="3"/>
        <v>241.2570914864327</v>
      </c>
    </row>
    <row r="31" spans="2:14">
      <c r="B31" s="4" t="s">
        <v>18</v>
      </c>
      <c r="C31" s="11">
        <v>132.45031161174907</v>
      </c>
      <c r="D31" s="11">
        <v>227.22396196483675</v>
      </c>
      <c r="E31" s="11">
        <v>333.63755644661671</v>
      </c>
      <c r="F31" s="11">
        <v>796.41722985788033</v>
      </c>
      <c r="H31" s="11">
        <v>0</v>
      </c>
      <c r="J31" s="11">
        <f t="shared" si="3"/>
        <v>132.45031161174907</v>
      </c>
      <c r="K31" s="11">
        <f t="shared" si="3"/>
        <v>227.22396196483675</v>
      </c>
      <c r="L31" s="11">
        <f t="shared" si="3"/>
        <v>333.63755644661671</v>
      </c>
      <c r="M31" s="11">
        <f t="shared" si="3"/>
        <v>796.41722985788033</v>
      </c>
    </row>
    <row r="32" spans="2:14">
      <c r="B32" s="4" t="s">
        <v>19</v>
      </c>
      <c r="C32" s="11">
        <v>40.373513718541425</v>
      </c>
      <c r="D32" s="11">
        <v>69.262424783566232</v>
      </c>
      <c r="E32" s="11">
        <v>101.69942447325467</v>
      </c>
      <c r="F32" s="11">
        <v>242.76395852961994</v>
      </c>
      <c r="H32" s="11">
        <v>0</v>
      </c>
      <c r="J32" s="11">
        <f t="shared" si="3"/>
        <v>40.373513718541425</v>
      </c>
      <c r="K32" s="11">
        <f t="shared" si="3"/>
        <v>69.262424783566232</v>
      </c>
      <c r="L32" s="11">
        <f t="shared" si="3"/>
        <v>101.69942447325467</v>
      </c>
      <c r="M32" s="11">
        <f t="shared" si="3"/>
        <v>242.76395852961994</v>
      </c>
    </row>
    <row r="33" spans="1:13">
      <c r="B33" s="4" t="s">
        <v>20</v>
      </c>
      <c r="C33" s="11">
        <v>985.45428573710126</v>
      </c>
      <c r="D33" s="11">
        <v>1689.3548056499237</v>
      </c>
      <c r="E33" s="11">
        <v>2480.2886484385263</v>
      </c>
      <c r="F33" s="11">
        <v>5912.7901358311019</v>
      </c>
      <c r="H33" s="11">
        <v>7.3305274882683058</v>
      </c>
      <c r="J33" s="11">
        <f t="shared" si="3"/>
        <v>992.78481322536959</v>
      </c>
      <c r="K33" s="11">
        <f t="shared" si="3"/>
        <v>1696.6853331381919</v>
      </c>
      <c r="L33" s="11">
        <f t="shared" si="3"/>
        <v>2487.6191759267945</v>
      </c>
      <c r="M33" s="11">
        <f t="shared" si="3"/>
        <v>5920.1206633193706</v>
      </c>
    </row>
    <row r="34" spans="1:13">
      <c r="B34" s="4" t="s">
        <v>21</v>
      </c>
      <c r="C34" s="11">
        <v>0</v>
      </c>
      <c r="D34" s="11">
        <v>0</v>
      </c>
      <c r="E34" s="11">
        <v>0</v>
      </c>
      <c r="F34" s="11">
        <v>0</v>
      </c>
      <c r="H34" s="11">
        <v>-3.6438124769579487</v>
      </c>
      <c r="J34" s="11">
        <f t="shared" si="3"/>
        <v>-3.6438124769579487</v>
      </c>
      <c r="K34" s="11">
        <f t="shared" si="3"/>
        <v>-3.6438124769579487</v>
      </c>
      <c r="L34" s="11">
        <f t="shared" si="3"/>
        <v>-3.6438124769579487</v>
      </c>
      <c r="M34" s="11">
        <f t="shared" si="3"/>
        <v>-3.6438124769579487</v>
      </c>
    </row>
    <row r="35" spans="1:13">
      <c r="B35" s="4" t="s">
        <v>22</v>
      </c>
      <c r="C35" s="11">
        <v>471.00091215260716</v>
      </c>
      <c r="D35" s="11">
        <v>808.02145382702122</v>
      </c>
      <c r="E35" s="11">
        <v>1186.434305080064</v>
      </c>
      <c r="F35" s="11">
        <v>2832.1053922219662</v>
      </c>
      <c r="H35" s="11">
        <v>10814.932833060811</v>
      </c>
      <c r="J35" s="11">
        <f t="shared" si="3"/>
        <v>11285.933745213419</v>
      </c>
      <c r="K35" s="11">
        <f t="shared" si="3"/>
        <v>11622.954286887832</v>
      </c>
      <c r="L35" s="11">
        <f t="shared" si="3"/>
        <v>12001.367138140875</v>
      </c>
      <c r="M35" s="11">
        <f t="shared" si="3"/>
        <v>13647.038225282777</v>
      </c>
    </row>
    <row r="36" spans="1:13">
      <c r="B36" s="4" t="s">
        <v>23</v>
      </c>
      <c r="C36" s="11">
        <v>-529.36358313359688</v>
      </c>
      <c r="D36" s="11">
        <v>-908.14501842854327</v>
      </c>
      <c r="E36" s="11">
        <v>-1333.4477676899016</v>
      </c>
      <c r="F36" s="11">
        <v>-3183.0372713861043</v>
      </c>
      <c r="H36" s="11">
        <v>-12155.032926992102</v>
      </c>
      <c r="J36" s="11">
        <f t="shared" si="3"/>
        <v>-12684.396510125698</v>
      </c>
      <c r="K36" s="11">
        <f t="shared" si="3"/>
        <v>-13063.177945420646</v>
      </c>
      <c r="L36" s="11">
        <f t="shared" si="3"/>
        <v>-13488.480694682004</v>
      </c>
      <c r="M36" s="11">
        <f t="shared" si="3"/>
        <v>-15338.070198378206</v>
      </c>
    </row>
    <row r="37" spans="1:13">
      <c r="B37" s="4" t="s">
        <v>24</v>
      </c>
      <c r="C37" s="11">
        <v>159.1176084834986</v>
      </c>
      <c r="D37" s="11">
        <v>272.77378610623168</v>
      </c>
      <c r="E37" s="11">
        <v>400.48290803577027</v>
      </c>
      <c r="F37" s="11">
        <v>954.71605278426875</v>
      </c>
      <c r="H37" s="11">
        <v>1.2014175184574813</v>
      </c>
      <c r="J37" s="11">
        <f t="shared" si="3"/>
        <v>160.31902600195608</v>
      </c>
      <c r="K37" s="11">
        <f t="shared" si="3"/>
        <v>273.97520362468919</v>
      </c>
      <c r="L37" s="11">
        <f t="shared" si="3"/>
        <v>401.68432555422777</v>
      </c>
      <c r="M37" s="11">
        <f t="shared" si="3"/>
        <v>955.9174703027262</v>
      </c>
    </row>
    <row r="38" spans="1:13">
      <c r="B38" s="4" t="s">
        <v>25</v>
      </c>
      <c r="C38" s="11">
        <v>0</v>
      </c>
      <c r="D38" s="11">
        <v>0</v>
      </c>
      <c r="E38" s="11">
        <v>0</v>
      </c>
      <c r="F38" s="11">
        <v>0</v>
      </c>
      <c r="H38" s="11">
        <v>-0.67519664537310464</v>
      </c>
      <c r="J38" s="11">
        <f t="shared" si="3"/>
        <v>-0.67519664537310464</v>
      </c>
      <c r="K38" s="11">
        <f t="shared" si="3"/>
        <v>-0.67519664537310464</v>
      </c>
      <c r="L38" s="11">
        <f t="shared" si="3"/>
        <v>-0.67519664537310464</v>
      </c>
      <c r="M38" s="11">
        <f t="shared" si="3"/>
        <v>-0.67519664537310464</v>
      </c>
    </row>
    <row r="39" spans="1:13">
      <c r="B39" s="4"/>
      <c r="C39" s="5"/>
      <c r="D39" s="5"/>
      <c r="E39" s="5"/>
      <c r="F39" s="5"/>
      <c r="H39" s="5"/>
    </row>
    <row r="40" spans="1:13">
      <c r="A40" s="15"/>
      <c r="B40" s="13" t="s">
        <v>26</v>
      </c>
      <c r="C40" s="14">
        <f>SUM(C24:C38)</f>
        <v>2164.6531027798846</v>
      </c>
      <c r="D40" s="14">
        <f t="shared" ref="D40:F40" si="4">SUM(D24:D38)</f>
        <v>3712.1198972817692</v>
      </c>
      <c r="E40" s="14">
        <f t="shared" si="4"/>
        <v>5450.3193186453727</v>
      </c>
      <c r="F40" s="14">
        <f t="shared" si="4"/>
        <v>13001.204482450106</v>
      </c>
      <c r="H40" s="14">
        <f>SUM(H24:H38)</f>
        <v>8821.2280388836825</v>
      </c>
      <c r="J40" s="14">
        <f>SUM(J24:J38)</f>
        <v>10985.881141663582</v>
      </c>
      <c r="K40" s="14">
        <f t="shared" ref="K40:M40" si="5">SUM(K24:K38)</f>
        <v>12533.347936165448</v>
      </c>
      <c r="L40" s="14">
        <f t="shared" si="5"/>
        <v>14271.547357529053</v>
      </c>
      <c r="M40" s="14">
        <f t="shared" si="5"/>
        <v>21822.432521333791</v>
      </c>
    </row>
    <row r="41" spans="1:13">
      <c r="B41" s="3"/>
      <c r="C41" s="5"/>
      <c r="D41" s="5"/>
      <c r="E41" s="5"/>
      <c r="F41" s="5"/>
      <c r="H41" s="5"/>
    </row>
    <row r="42" spans="1:13">
      <c r="B42" s="2" t="s">
        <v>27</v>
      </c>
      <c r="C42" s="5"/>
      <c r="D42" s="5"/>
      <c r="E42" s="5"/>
      <c r="F42" s="5"/>
      <c r="H42" s="5"/>
    </row>
    <row r="43" spans="1:13">
      <c r="B43" s="4" t="s">
        <v>28</v>
      </c>
      <c r="C43" s="11">
        <v>0</v>
      </c>
      <c r="D43" s="11">
        <v>0</v>
      </c>
      <c r="E43" s="11">
        <v>0</v>
      </c>
      <c r="F43" s="11">
        <v>0</v>
      </c>
      <c r="H43" s="11">
        <v>1180.0467964008603</v>
      </c>
      <c r="J43" s="11">
        <f t="shared" ref="J43:M48" si="6">C43+$H43</f>
        <v>1180.0467964008603</v>
      </c>
      <c r="K43" s="11">
        <f t="shared" si="6"/>
        <v>1180.0467964008603</v>
      </c>
      <c r="L43" s="11">
        <f t="shared" si="6"/>
        <v>1180.0467964008603</v>
      </c>
      <c r="M43" s="11">
        <f t="shared" si="6"/>
        <v>1180.0467964008603</v>
      </c>
    </row>
    <row r="44" spans="1:13">
      <c r="B44" s="4" t="s">
        <v>29</v>
      </c>
      <c r="C44" s="11">
        <v>3012.674890107407</v>
      </c>
      <c r="D44" s="11">
        <v>16835.536150600223</v>
      </c>
      <c r="E44" s="11">
        <v>25209.000183398755</v>
      </c>
      <c r="F44" s="11">
        <v>73899.142892634656</v>
      </c>
      <c r="H44" s="11">
        <v>0</v>
      </c>
      <c r="J44" s="11">
        <f t="shared" si="6"/>
        <v>3012.674890107407</v>
      </c>
      <c r="K44" s="11">
        <f t="shared" si="6"/>
        <v>16835.536150600223</v>
      </c>
      <c r="L44" s="11">
        <f t="shared" si="6"/>
        <v>25209.000183398755</v>
      </c>
      <c r="M44" s="11">
        <f t="shared" si="6"/>
        <v>73899.142892634656</v>
      </c>
    </row>
    <row r="45" spans="1:13">
      <c r="B45" s="4" t="s">
        <v>30</v>
      </c>
      <c r="C45" s="11">
        <v>0</v>
      </c>
      <c r="D45" s="11">
        <v>0</v>
      </c>
      <c r="E45" s="11">
        <v>0</v>
      </c>
      <c r="F45" s="11">
        <v>0</v>
      </c>
      <c r="H45" s="11">
        <v>0</v>
      </c>
      <c r="J45" s="11">
        <f t="shared" si="6"/>
        <v>0</v>
      </c>
      <c r="K45" s="11">
        <f t="shared" si="6"/>
        <v>0</v>
      </c>
      <c r="L45" s="11">
        <f t="shared" si="6"/>
        <v>0</v>
      </c>
      <c r="M45" s="11">
        <f t="shared" si="6"/>
        <v>0</v>
      </c>
    </row>
    <row r="46" spans="1:13">
      <c r="B46" s="4" t="s">
        <v>31</v>
      </c>
      <c r="C46" s="11">
        <v>3802.0043326647296</v>
      </c>
      <c r="D46" s="11">
        <v>6517.7394664073709</v>
      </c>
      <c r="E46" s="11">
        <v>9569.2599079508909</v>
      </c>
      <c r="F46" s="11">
        <v>22812.27454173805</v>
      </c>
      <c r="H46" s="11">
        <v>12.573680929932408</v>
      </c>
      <c r="J46" s="11">
        <f t="shared" si="6"/>
        <v>3814.578013594662</v>
      </c>
      <c r="K46" s="11">
        <f t="shared" si="6"/>
        <v>6530.3131473373032</v>
      </c>
      <c r="L46" s="11">
        <f t="shared" si="6"/>
        <v>9581.8335888808233</v>
      </c>
      <c r="M46" s="11">
        <f t="shared" si="6"/>
        <v>22824.848222667984</v>
      </c>
    </row>
    <row r="47" spans="1:13">
      <c r="B47" s="4" t="s">
        <v>32</v>
      </c>
      <c r="C47" s="11">
        <v>2889.5232928251944</v>
      </c>
      <c r="D47" s="11">
        <v>4953.4819944696046</v>
      </c>
      <c r="E47" s="11">
        <v>7272.6375300426726</v>
      </c>
      <c r="F47" s="11">
        <v>17337.328651720913</v>
      </c>
      <c r="H47" s="11">
        <v>9.5559975067486302</v>
      </c>
      <c r="J47" s="11">
        <f t="shared" si="6"/>
        <v>2899.079290331943</v>
      </c>
      <c r="K47" s="11">
        <f t="shared" si="6"/>
        <v>4963.0379919763536</v>
      </c>
      <c r="L47" s="11">
        <f t="shared" si="6"/>
        <v>7282.1935275494216</v>
      </c>
      <c r="M47" s="11">
        <f t="shared" si="6"/>
        <v>17346.884649227661</v>
      </c>
    </row>
    <row r="48" spans="1:13">
      <c r="B48" s="4" t="s">
        <v>33</v>
      </c>
      <c r="C48" s="11">
        <v>0</v>
      </c>
      <c r="D48" s="11">
        <v>0</v>
      </c>
      <c r="E48" s="11">
        <v>0</v>
      </c>
      <c r="F48" s="11">
        <v>0</v>
      </c>
      <c r="H48" s="11"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  <c r="M48" s="11">
        <f t="shared" si="6"/>
        <v>0</v>
      </c>
    </row>
    <row r="49" spans="1:13">
      <c r="B49" s="4" t="s">
        <v>58</v>
      </c>
      <c r="C49" s="11">
        <v>0</v>
      </c>
      <c r="D49" s="11">
        <v>0</v>
      </c>
      <c r="E49" s="11">
        <v>0</v>
      </c>
      <c r="F49" s="11">
        <v>0</v>
      </c>
      <c r="H49" s="11">
        <f>'IT Costs'!$C$6/1000</f>
        <v>2503.1379450482391</v>
      </c>
      <c r="J49" s="11">
        <f t="shared" ref="J49" si="7">C49+$H49</f>
        <v>2503.1379450482391</v>
      </c>
      <c r="K49" s="11">
        <f t="shared" ref="K49" si="8">D49+$H49</f>
        <v>2503.1379450482391</v>
      </c>
      <c r="L49" s="11">
        <f t="shared" ref="L49" si="9">E49+$H49</f>
        <v>2503.1379450482391</v>
      </c>
      <c r="M49" s="11">
        <f t="shared" ref="M49" si="10">F49+$H49</f>
        <v>2503.1379450482391</v>
      </c>
    </row>
    <row r="50" spans="1:13">
      <c r="B50" s="4"/>
      <c r="C50" s="5"/>
      <c r="D50" s="5"/>
      <c r="E50" s="5"/>
      <c r="F50" s="5"/>
      <c r="H50" s="5"/>
    </row>
    <row r="51" spans="1:13">
      <c r="A51" s="15"/>
      <c r="B51" s="13" t="s">
        <v>34</v>
      </c>
      <c r="C51" s="14">
        <f t="shared" ref="C51:F51" si="11">C43+C45+C47</f>
        <v>2889.5232928251944</v>
      </c>
      <c r="D51" s="14">
        <f t="shared" si="11"/>
        <v>4953.4819944696046</v>
      </c>
      <c r="E51" s="14">
        <f t="shared" si="11"/>
        <v>7272.6375300426726</v>
      </c>
      <c r="F51" s="14">
        <f t="shared" si="11"/>
        <v>17337.328651720913</v>
      </c>
      <c r="H51" s="14">
        <f>H43+H45+H47</f>
        <v>1189.6027939076089</v>
      </c>
      <c r="J51" s="14">
        <f>J43+J45+J47+J49</f>
        <v>6582.2640317810419</v>
      </c>
      <c r="K51" s="14">
        <f t="shared" ref="K51:M51" si="12">K43+K45+K47+K49</f>
        <v>8646.222733425453</v>
      </c>
      <c r="L51" s="14">
        <f t="shared" si="12"/>
        <v>10965.37826899852</v>
      </c>
      <c r="M51" s="14">
        <f t="shared" si="12"/>
        <v>21030.069390676759</v>
      </c>
    </row>
    <row r="52" spans="1:13">
      <c r="B52" s="4" t="s">
        <v>35</v>
      </c>
      <c r="C52" s="11">
        <f>C44</f>
        <v>3012.674890107407</v>
      </c>
      <c r="D52" s="11">
        <f t="shared" ref="D52:F52" si="13">D44</f>
        <v>16835.536150600223</v>
      </c>
      <c r="E52" s="11">
        <f t="shared" si="13"/>
        <v>25209.000183398755</v>
      </c>
      <c r="F52" s="11">
        <f t="shared" si="13"/>
        <v>73899.142892634656</v>
      </c>
      <c r="H52" s="11">
        <f>H43</f>
        <v>1180.0467964008603</v>
      </c>
      <c r="J52" s="11">
        <f>J44</f>
        <v>3012.674890107407</v>
      </c>
      <c r="K52" s="11">
        <f t="shared" ref="K52:M52" si="14">K44</f>
        <v>16835.536150600223</v>
      </c>
      <c r="L52" s="11">
        <f t="shared" si="14"/>
        <v>25209.000183398755</v>
      </c>
      <c r="M52" s="11">
        <f t="shared" si="14"/>
        <v>73899.142892634656</v>
      </c>
    </row>
    <row r="53" spans="1:13">
      <c r="B53" s="3"/>
      <c r="C53" s="5"/>
      <c r="D53" s="5"/>
      <c r="E53" s="5"/>
      <c r="F53" s="5"/>
      <c r="H53" s="5"/>
    </row>
    <row r="54" spans="1:13">
      <c r="B54" s="4" t="s">
        <v>36</v>
      </c>
      <c r="C54" s="11">
        <f>C46</f>
        <v>3802.0043326647296</v>
      </c>
      <c r="D54" s="11">
        <f t="shared" ref="D54:F54" si="15">D46</f>
        <v>6517.7394664073709</v>
      </c>
      <c r="E54" s="11">
        <f t="shared" si="15"/>
        <v>9569.2599079508909</v>
      </c>
      <c r="F54" s="11">
        <f t="shared" si="15"/>
        <v>22812.27454173805</v>
      </c>
      <c r="H54" s="11">
        <v>4839.1761304535194</v>
      </c>
      <c r="J54" s="11">
        <f>J46</f>
        <v>3814.578013594662</v>
      </c>
      <c r="K54" s="11">
        <f t="shared" ref="K54:M54" si="16">K46</f>
        <v>6530.3131473373032</v>
      </c>
      <c r="L54" s="11">
        <f t="shared" si="16"/>
        <v>9581.8335888808233</v>
      </c>
      <c r="M54" s="11">
        <f t="shared" si="16"/>
        <v>22824.848222667984</v>
      </c>
    </row>
    <row r="55" spans="1:13">
      <c r="B55" s="3"/>
      <c r="C55" s="6"/>
      <c r="D55" s="6"/>
      <c r="E55" s="6"/>
      <c r="F55" s="6"/>
      <c r="H55" s="6"/>
    </row>
    <row r="56" spans="1:13" ht="18.75">
      <c r="B56" s="16" t="s">
        <v>37</v>
      </c>
      <c r="C56" s="17">
        <f>C40/C51</f>
        <v>0.74913848528399396</v>
      </c>
      <c r="D56" s="17">
        <f t="shared" ref="D56:F56" si="17">D40/D51</f>
        <v>0.74939606148285709</v>
      </c>
      <c r="E56" s="17">
        <f t="shared" si="17"/>
        <v>0.74942815397172591</v>
      </c>
      <c r="F56" s="17">
        <f t="shared" si="17"/>
        <v>0.74989663884347024</v>
      </c>
      <c r="H56" s="17">
        <f>H40/H51</f>
        <v>7.4152717899288891</v>
      </c>
      <c r="J56" s="17">
        <f>J40/J51</f>
        <v>1.6690125295218521</v>
      </c>
      <c r="K56" s="17">
        <f>K40/K51</f>
        <v>1.4495749557448652</v>
      </c>
      <c r="L56" s="17">
        <f>L40/L51</f>
        <v>1.3015098072701954</v>
      </c>
      <c r="M56" s="17">
        <f>M40/M51</f>
        <v>1.0376776279686604</v>
      </c>
    </row>
    <row r="57" spans="1:13" ht="18.75">
      <c r="B57" s="8" t="s">
        <v>38</v>
      </c>
      <c r="C57" s="12">
        <f>C40/C52</f>
        <v>0.71851533329662098</v>
      </c>
      <c r="D57" s="12">
        <f t="shared" ref="D57:F57" si="18">D40/D52</f>
        <v>0.22049312027104193</v>
      </c>
      <c r="E57" s="12">
        <f t="shared" si="18"/>
        <v>0.21620529489442622</v>
      </c>
      <c r="F57" s="12">
        <f t="shared" si="18"/>
        <v>0.17593173578939986</v>
      </c>
      <c r="H57" s="12">
        <f>H40/H52</f>
        <v>7.4753205260913429</v>
      </c>
      <c r="J57" s="12">
        <f t="shared" ref="J57:M57" si="19">J40/J52</f>
        <v>3.6465538242236009</v>
      </c>
      <c r="K57" s="12">
        <f t="shared" si="19"/>
        <v>0.74445790285797386</v>
      </c>
      <c r="L57" s="12">
        <f t="shared" si="19"/>
        <v>0.56612905127937196</v>
      </c>
      <c r="M57" s="12">
        <f t="shared" si="19"/>
        <v>0.295300211438701</v>
      </c>
    </row>
    <row r="58" spans="1:13" ht="18.75">
      <c r="B58" s="8" t="s">
        <v>39</v>
      </c>
      <c r="C58" s="12">
        <f>C46/C44</f>
        <v>1.2620028616925145</v>
      </c>
      <c r="D58" s="12">
        <f t="shared" ref="D58:F58" si="20">D46/D44</f>
        <v>0.38714178200823141</v>
      </c>
      <c r="E58" s="12">
        <f t="shared" si="20"/>
        <v>0.37959696292329248</v>
      </c>
      <c r="F58" s="12">
        <f t="shared" si="20"/>
        <v>0.30869471077467248</v>
      </c>
      <c r="H58" s="19" t="s">
        <v>47</v>
      </c>
      <c r="J58" s="12">
        <f t="shared" ref="J58:M58" si="21">J46/J44</f>
        <v>1.2661764553886747</v>
      </c>
      <c r="K58" s="12">
        <f t="shared" si="21"/>
        <v>0.38788863561701797</v>
      </c>
      <c r="L58" s="12">
        <f t="shared" si="21"/>
        <v>0.38009574037731514</v>
      </c>
      <c r="M58" s="12">
        <f t="shared" si="21"/>
        <v>0.30886485728027141</v>
      </c>
    </row>
    <row r="61" spans="1:13">
      <c r="I61" s="28" t="s">
        <v>55</v>
      </c>
      <c r="J61" s="29">
        <f>(J40-J51)*1000</f>
        <v>4403617.1098825401</v>
      </c>
      <c r="K61" s="29">
        <f t="shared" ref="K61:M61" si="22">(K40-K51)*1000</f>
        <v>3887125.202739995</v>
      </c>
      <c r="L61" s="29">
        <f t="shared" si="22"/>
        <v>3306169.0885305326</v>
      </c>
      <c r="M61" s="29">
        <f t="shared" si="22"/>
        <v>792363.13065703143</v>
      </c>
    </row>
  </sheetData>
  <mergeCells count="2">
    <mergeCell ref="C5:F5"/>
    <mergeCell ref="J5:M5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268D-BA67-4354-8606-5334DA6EDE3A}">
  <dimension ref="B1:F11"/>
  <sheetViews>
    <sheetView showGridLines="0" workbookViewId="0">
      <selection activeCell="C25" sqref="C25"/>
    </sheetView>
  </sheetViews>
  <sheetFormatPr defaultRowHeight="15"/>
  <cols>
    <col min="3" max="3" width="12.7109375" bestFit="1" customWidth="1"/>
  </cols>
  <sheetData>
    <row r="1" spans="2:6">
      <c r="F1" s="36" t="s">
        <v>63</v>
      </c>
    </row>
    <row r="2" spans="2:6">
      <c r="F2" s="36" t="s">
        <v>61</v>
      </c>
    </row>
    <row r="6" spans="2:6">
      <c r="B6" t="s">
        <v>59</v>
      </c>
      <c r="C6" s="20">
        <f>NPV(0.081,C8:C10)+C7</f>
        <v>2503137.9450482391</v>
      </c>
    </row>
    <row r="7" spans="2:6">
      <c r="B7">
        <v>2023</v>
      </c>
      <c r="C7" s="20">
        <v>0</v>
      </c>
    </row>
    <row r="8" spans="2:6">
      <c r="B8">
        <f>B7+1</f>
        <v>2024</v>
      </c>
      <c r="C8" s="20">
        <v>0</v>
      </c>
    </row>
    <row r="9" spans="2:6">
      <c r="B9">
        <f t="shared" ref="B9:B11" si="0">B8+1</f>
        <v>2025</v>
      </c>
      <c r="C9" s="20">
        <v>2000000</v>
      </c>
    </row>
    <row r="10" spans="2:6">
      <c r="B10">
        <f t="shared" si="0"/>
        <v>2026</v>
      </c>
      <c r="C10" s="20">
        <v>1000000</v>
      </c>
    </row>
    <row r="11" spans="2:6">
      <c r="B11">
        <f t="shared" si="0"/>
        <v>2027</v>
      </c>
      <c r="C11" s="20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D755-FC11-4E80-90E0-61BD47889513}">
  <sheetPr>
    <pageSetUpPr fitToPage="1"/>
  </sheetPr>
  <dimension ref="A1:L68"/>
  <sheetViews>
    <sheetView zoomScale="145" zoomScaleNormal="145" workbookViewId="0">
      <selection sqref="A1:A3"/>
    </sheetView>
  </sheetViews>
  <sheetFormatPr defaultRowHeight="15"/>
  <cols>
    <col min="2" max="3" width="12.7109375" bestFit="1" customWidth="1"/>
    <col min="4" max="4" width="15.85546875" bestFit="1" customWidth="1"/>
    <col min="5" max="5" width="12.7109375" bestFit="1" customWidth="1"/>
    <col min="6" max="7" width="11.28515625" customWidth="1"/>
    <col min="8" max="8" width="31.140625" bestFit="1" customWidth="1"/>
    <col min="9" max="12" width="18.5703125" customWidth="1"/>
  </cols>
  <sheetData>
    <row r="1" spans="1:12">
      <c r="D1" s="35" t="s">
        <v>64</v>
      </c>
    </row>
    <row r="2" spans="1:12">
      <c r="D2" s="35" t="s">
        <v>61</v>
      </c>
    </row>
    <row r="5" spans="1:12" ht="33.75" customHeight="1">
      <c r="C5" s="22" t="s">
        <v>51</v>
      </c>
      <c r="E5" s="22" t="s">
        <v>52</v>
      </c>
      <c r="F5" s="22" t="s">
        <v>54</v>
      </c>
      <c r="G5" s="22"/>
      <c r="H5" s="32" t="s">
        <v>60</v>
      </c>
      <c r="I5" s="7" t="str">
        <f>'CostEff Summary'!J6</f>
        <v>16 SEER + ROC</v>
      </c>
      <c r="J5" s="7" t="str">
        <f>'CostEff Summary'!K6</f>
        <v>16.8 SEER + ROC</v>
      </c>
      <c r="K5" s="7" t="str">
        <f>'CostEff Summary'!L6</f>
        <v>17.8 SEER + ROC</v>
      </c>
      <c r="L5" s="7" t="str">
        <f>'CostEff Summary'!M6</f>
        <v>24 SEER + ROC</v>
      </c>
    </row>
    <row r="6" spans="1:12">
      <c r="C6" s="23">
        <v>231.54351436273774</v>
      </c>
      <c r="E6" s="23">
        <v>32.250238862725809</v>
      </c>
      <c r="F6" s="23">
        <f>E6/12</f>
        <v>2.6875199052271506</v>
      </c>
      <c r="G6" s="23"/>
      <c r="H6" s="25" t="s">
        <v>55</v>
      </c>
      <c r="I6" s="26">
        <f>('CostEff Summary'!J40-'CostEff Summary'!J51)*1000</f>
        <v>4403617.1098825401</v>
      </c>
      <c r="J6" s="26">
        <f>('CostEff Summary'!K40-'CostEff Summary'!K51)*1000</f>
        <v>3887125.202739995</v>
      </c>
      <c r="K6" s="26">
        <f>('CostEff Summary'!L40-'CostEff Summary'!L51)*1000</f>
        <v>3306169.0885305326</v>
      </c>
      <c r="L6" s="26">
        <f>('CostEff Summary'!M40-'CostEff Summary'!M51)*1000</f>
        <v>792363.13065703143</v>
      </c>
    </row>
    <row r="7" spans="1:12">
      <c r="A7" t="s">
        <v>48</v>
      </c>
      <c r="C7" s="20">
        <f>NPV(0.081,C10:C68)+C9</f>
        <v>1736602.0000000009</v>
      </c>
      <c r="E7" s="20">
        <f>NPV(0.081,E10:E68)+E9</f>
        <v>1736602.0000000042</v>
      </c>
      <c r="H7" s="25" t="s">
        <v>56</v>
      </c>
      <c r="I7" s="26">
        <f>I6/1.01</f>
        <v>4360016.9404777624</v>
      </c>
      <c r="J7" s="26">
        <f t="shared" ref="J7:L7" si="0">J6/1.01</f>
        <v>3848638.8145940546</v>
      </c>
      <c r="K7" s="26">
        <f t="shared" si="0"/>
        <v>3273434.7411193391</v>
      </c>
      <c r="L7" s="26">
        <f t="shared" si="0"/>
        <v>784517.95114557561</v>
      </c>
    </row>
    <row r="8" spans="1:12" ht="30">
      <c r="B8" s="1" t="s">
        <v>53</v>
      </c>
      <c r="C8" s="24" t="s">
        <v>49</v>
      </c>
      <c r="D8" s="7" t="s">
        <v>50</v>
      </c>
      <c r="E8" s="24" t="s">
        <v>49</v>
      </c>
      <c r="I8" s="21"/>
      <c r="J8" s="21"/>
      <c r="K8" s="21"/>
      <c r="L8" s="21"/>
    </row>
    <row r="9" spans="1:12">
      <c r="A9">
        <v>2023</v>
      </c>
      <c r="B9">
        <v>0</v>
      </c>
      <c r="C9" s="20">
        <f>B9*$C$6</f>
        <v>0</v>
      </c>
      <c r="D9">
        <v>0</v>
      </c>
      <c r="E9" s="20">
        <f>D9*$E$6</f>
        <v>0</v>
      </c>
      <c r="H9" s="25" t="s">
        <v>57</v>
      </c>
      <c r="I9" s="23">
        <v>581.32701612763344</v>
      </c>
      <c r="J9" s="23">
        <v>513.14428958016424</v>
      </c>
      <c r="K9" s="23">
        <v>436.45155535810068</v>
      </c>
      <c r="L9" s="23">
        <v>104.60085546419177</v>
      </c>
    </row>
    <row r="10" spans="1:12">
      <c r="A10">
        <v>2024</v>
      </c>
      <c r="B10">
        <v>0</v>
      </c>
      <c r="C10" s="20">
        <f t="shared" ref="C10:C68" si="1">B10*$C$6</f>
        <v>0</v>
      </c>
      <c r="D10">
        <v>0</v>
      </c>
      <c r="E10" s="20">
        <f t="shared" ref="E10:E68" si="2">D10*$E$6</f>
        <v>0</v>
      </c>
      <c r="H10" s="25" t="s">
        <v>52</v>
      </c>
      <c r="I10" s="23">
        <v>80.969381410101363</v>
      </c>
      <c r="J10" s="23">
        <v>71.472638547233004</v>
      </c>
      <c r="K10" s="23">
        <v>60.790590274344154</v>
      </c>
      <c r="L10" s="23">
        <v>14.569194836875615</v>
      </c>
    </row>
    <row r="11" spans="1:12">
      <c r="A11">
        <v>2025</v>
      </c>
      <c r="B11">
        <v>300</v>
      </c>
      <c r="C11" s="20">
        <f t="shared" si="1"/>
        <v>69463.054308821316</v>
      </c>
      <c r="D11">
        <f>B11</f>
        <v>300</v>
      </c>
      <c r="E11" s="20">
        <f t="shared" si="2"/>
        <v>9675.071658817742</v>
      </c>
      <c r="H11" s="25" t="s">
        <v>54</v>
      </c>
      <c r="I11" s="23">
        <f>I10/12</f>
        <v>6.7474484508417802</v>
      </c>
      <c r="J11" s="23">
        <f t="shared" ref="J11:L11" si="3">J10/12</f>
        <v>5.956053212269417</v>
      </c>
      <c r="K11" s="23">
        <f t="shared" si="3"/>
        <v>5.0658825228620126</v>
      </c>
      <c r="L11" s="23">
        <f t="shared" si="3"/>
        <v>1.2140995697396346</v>
      </c>
    </row>
    <row r="12" spans="1:12">
      <c r="A12">
        <v>2026</v>
      </c>
      <c r="B12">
        <v>500</v>
      </c>
      <c r="C12" s="20">
        <f t="shared" si="1"/>
        <v>115771.75718136887</v>
      </c>
      <c r="D12">
        <f>D11+B12</f>
        <v>800</v>
      </c>
      <c r="E12" s="20">
        <f t="shared" si="2"/>
        <v>25800.191090180648</v>
      </c>
    </row>
    <row r="13" spans="1:12">
      <c r="A13">
        <v>2027</v>
      </c>
      <c r="B13">
        <v>750</v>
      </c>
      <c r="C13" s="20">
        <f t="shared" si="1"/>
        <v>173657.6357720533</v>
      </c>
      <c r="D13">
        <f t="shared" ref="D13:D18" si="4">D12+B13</f>
        <v>1550</v>
      </c>
      <c r="E13" s="20">
        <f t="shared" si="2"/>
        <v>49987.870237225005</v>
      </c>
      <c r="H13" s="32"/>
    </row>
    <row r="14" spans="1:12">
      <c r="A14">
        <v>2028</v>
      </c>
      <c r="B14">
        <v>825</v>
      </c>
      <c r="C14" s="20">
        <f t="shared" si="1"/>
        <v>191023.39934925863</v>
      </c>
      <c r="D14">
        <f t="shared" si="4"/>
        <v>2375</v>
      </c>
      <c r="E14" s="20">
        <f t="shared" si="2"/>
        <v>76594.317298973794</v>
      </c>
      <c r="H14" s="25"/>
      <c r="I14" s="26"/>
      <c r="J14" s="26"/>
      <c r="K14" s="26"/>
      <c r="L14" s="26"/>
    </row>
    <row r="15" spans="1:12">
      <c r="A15">
        <v>2029</v>
      </c>
      <c r="B15">
        <v>908</v>
      </c>
      <c r="C15" s="20">
        <f t="shared" si="1"/>
        <v>210241.51104136585</v>
      </c>
      <c r="D15">
        <f t="shared" si="4"/>
        <v>3283</v>
      </c>
      <c r="E15" s="20">
        <f t="shared" si="2"/>
        <v>105877.53418632883</v>
      </c>
      <c r="H15" s="25"/>
      <c r="I15" s="26"/>
      <c r="J15" s="26"/>
      <c r="K15" s="26"/>
      <c r="L15" s="33"/>
    </row>
    <row r="16" spans="1:12">
      <c r="A16">
        <v>2030</v>
      </c>
      <c r="B16">
        <v>998</v>
      </c>
      <c r="C16" s="20">
        <f t="shared" si="1"/>
        <v>231080.42733401226</v>
      </c>
      <c r="D16">
        <f t="shared" si="4"/>
        <v>4281</v>
      </c>
      <c r="E16" s="20">
        <f t="shared" si="2"/>
        <v>138063.27257132917</v>
      </c>
    </row>
    <row r="17" spans="1:12">
      <c r="A17">
        <v>2031</v>
      </c>
      <c r="B17">
        <v>1098</v>
      </c>
      <c r="C17" s="20">
        <f t="shared" si="1"/>
        <v>254234.77877028604</v>
      </c>
      <c r="D17">
        <f t="shared" si="4"/>
        <v>5379</v>
      </c>
      <c r="E17" s="20">
        <f t="shared" si="2"/>
        <v>173474.03484260212</v>
      </c>
      <c r="H17" s="25"/>
      <c r="I17" s="23"/>
      <c r="J17" s="23"/>
      <c r="K17" s="23"/>
      <c r="L17" s="33"/>
    </row>
    <row r="18" spans="1:12">
      <c r="A18">
        <v>2032</v>
      </c>
      <c r="B18">
        <v>1208</v>
      </c>
      <c r="C18" s="20">
        <f t="shared" si="1"/>
        <v>279704.56535018719</v>
      </c>
      <c r="D18">
        <f t="shared" si="4"/>
        <v>6587</v>
      </c>
      <c r="E18" s="20">
        <f t="shared" si="2"/>
        <v>212432.32338877491</v>
      </c>
      <c r="H18" s="25"/>
      <c r="I18" s="23"/>
      <c r="J18" s="23"/>
      <c r="K18" s="23"/>
      <c r="L18" s="33"/>
    </row>
    <row r="19" spans="1:12">
      <c r="A19">
        <v>2033</v>
      </c>
      <c r="B19">
        <v>0</v>
      </c>
      <c r="C19" s="20">
        <f t="shared" si="1"/>
        <v>0</v>
      </c>
      <c r="D19">
        <f>D18</f>
        <v>6587</v>
      </c>
      <c r="E19" s="20">
        <f t="shared" si="2"/>
        <v>212432.32338877491</v>
      </c>
      <c r="H19" s="25"/>
      <c r="I19" s="23"/>
      <c r="J19" s="23"/>
      <c r="K19" s="23"/>
      <c r="L19" s="33"/>
    </row>
    <row r="20" spans="1:12">
      <c r="A20">
        <v>2034</v>
      </c>
      <c r="B20">
        <v>0</v>
      </c>
      <c r="C20" s="20">
        <f t="shared" si="1"/>
        <v>0</v>
      </c>
      <c r="D20">
        <f t="shared" ref="D20:D68" si="5">D19</f>
        <v>6587</v>
      </c>
      <c r="E20" s="20">
        <f t="shared" si="2"/>
        <v>212432.32338877491</v>
      </c>
    </row>
    <row r="21" spans="1:12">
      <c r="A21">
        <v>2035</v>
      </c>
      <c r="B21">
        <f>B11</f>
        <v>300</v>
      </c>
      <c r="C21" s="20">
        <f t="shared" si="1"/>
        <v>69463.054308821316</v>
      </c>
      <c r="D21">
        <f t="shared" si="5"/>
        <v>6587</v>
      </c>
      <c r="E21" s="20">
        <f t="shared" si="2"/>
        <v>212432.32338877491</v>
      </c>
    </row>
    <row r="22" spans="1:12">
      <c r="A22">
        <v>2036</v>
      </c>
      <c r="B22">
        <f t="shared" ref="B22:B68" si="6">B12</f>
        <v>500</v>
      </c>
      <c r="C22" s="20">
        <f t="shared" si="1"/>
        <v>115771.75718136887</v>
      </c>
      <c r="D22">
        <f t="shared" si="5"/>
        <v>6587</v>
      </c>
      <c r="E22" s="20">
        <f t="shared" si="2"/>
        <v>212432.32338877491</v>
      </c>
    </row>
    <row r="23" spans="1:12">
      <c r="A23">
        <v>2037</v>
      </c>
      <c r="B23">
        <f t="shared" si="6"/>
        <v>750</v>
      </c>
      <c r="C23" s="20">
        <f t="shared" si="1"/>
        <v>173657.6357720533</v>
      </c>
      <c r="D23">
        <f t="shared" si="5"/>
        <v>6587</v>
      </c>
      <c r="E23" s="20">
        <f t="shared" si="2"/>
        <v>212432.32338877491</v>
      </c>
    </row>
    <row r="24" spans="1:12">
      <c r="A24">
        <v>2038</v>
      </c>
      <c r="B24">
        <f t="shared" si="6"/>
        <v>825</v>
      </c>
      <c r="C24" s="20">
        <f t="shared" si="1"/>
        <v>191023.39934925863</v>
      </c>
      <c r="D24">
        <f t="shared" si="5"/>
        <v>6587</v>
      </c>
      <c r="E24" s="20">
        <f t="shared" si="2"/>
        <v>212432.32338877491</v>
      </c>
    </row>
    <row r="25" spans="1:12">
      <c r="A25">
        <v>2039</v>
      </c>
      <c r="B25">
        <f t="shared" si="6"/>
        <v>908</v>
      </c>
      <c r="C25" s="20">
        <f t="shared" si="1"/>
        <v>210241.51104136585</v>
      </c>
      <c r="D25">
        <f t="shared" si="5"/>
        <v>6587</v>
      </c>
      <c r="E25" s="20">
        <f t="shared" si="2"/>
        <v>212432.32338877491</v>
      </c>
    </row>
    <row r="26" spans="1:12">
      <c r="A26">
        <v>2040</v>
      </c>
      <c r="B26">
        <f t="shared" si="6"/>
        <v>998</v>
      </c>
      <c r="C26" s="20">
        <f t="shared" si="1"/>
        <v>231080.42733401226</v>
      </c>
      <c r="D26">
        <f t="shared" si="5"/>
        <v>6587</v>
      </c>
      <c r="E26" s="20">
        <f t="shared" si="2"/>
        <v>212432.32338877491</v>
      </c>
    </row>
    <row r="27" spans="1:12">
      <c r="A27">
        <v>2041</v>
      </c>
      <c r="B27">
        <f t="shared" si="6"/>
        <v>1098</v>
      </c>
      <c r="C27" s="20">
        <f t="shared" si="1"/>
        <v>254234.77877028604</v>
      </c>
      <c r="D27">
        <f t="shared" si="5"/>
        <v>6587</v>
      </c>
      <c r="E27" s="20">
        <f t="shared" si="2"/>
        <v>212432.32338877491</v>
      </c>
    </row>
    <row r="28" spans="1:12">
      <c r="A28">
        <v>2042</v>
      </c>
      <c r="B28">
        <f t="shared" si="6"/>
        <v>1208</v>
      </c>
      <c r="C28" s="20">
        <f t="shared" si="1"/>
        <v>279704.56535018719</v>
      </c>
      <c r="D28">
        <f t="shared" si="5"/>
        <v>6587</v>
      </c>
      <c r="E28" s="20">
        <f t="shared" si="2"/>
        <v>212432.32338877491</v>
      </c>
    </row>
    <row r="29" spans="1:12">
      <c r="A29">
        <v>2043</v>
      </c>
      <c r="B29">
        <f t="shared" si="6"/>
        <v>0</v>
      </c>
      <c r="C29" s="20">
        <f t="shared" si="1"/>
        <v>0</v>
      </c>
      <c r="D29">
        <f t="shared" si="5"/>
        <v>6587</v>
      </c>
      <c r="E29" s="20">
        <f t="shared" si="2"/>
        <v>212432.32338877491</v>
      </c>
    </row>
    <row r="30" spans="1:12">
      <c r="A30">
        <v>2044</v>
      </c>
      <c r="B30">
        <f t="shared" si="6"/>
        <v>0</v>
      </c>
      <c r="C30" s="20">
        <f t="shared" si="1"/>
        <v>0</v>
      </c>
      <c r="D30">
        <f t="shared" si="5"/>
        <v>6587</v>
      </c>
      <c r="E30" s="20">
        <f t="shared" si="2"/>
        <v>212432.32338877491</v>
      </c>
    </row>
    <row r="31" spans="1:12">
      <c r="A31">
        <v>2045</v>
      </c>
      <c r="B31">
        <f t="shared" si="6"/>
        <v>300</v>
      </c>
      <c r="C31" s="20">
        <f t="shared" si="1"/>
        <v>69463.054308821316</v>
      </c>
      <c r="D31">
        <f t="shared" si="5"/>
        <v>6587</v>
      </c>
      <c r="E31" s="20">
        <f t="shared" si="2"/>
        <v>212432.32338877491</v>
      </c>
    </row>
    <row r="32" spans="1:12">
      <c r="A32">
        <v>2046</v>
      </c>
      <c r="B32">
        <f t="shared" si="6"/>
        <v>500</v>
      </c>
      <c r="C32" s="20">
        <f t="shared" si="1"/>
        <v>115771.75718136887</v>
      </c>
      <c r="D32">
        <f t="shared" si="5"/>
        <v>6587</v>
      </c>
      <c r="E32" s="20">
        <f t="shared" si="2"/>
        <v>212432.32338877491</v>
      </c>
    </row>
    <row r="33" spans="1:5">
      <c r="A33">
        <v>2047</v>
      </c>
      <c r="B33">
        <f t="shared" si="6"/>
        <v>750</v>
      </c>
      <c r="C33" s="20">
        <f t="shared" si="1"/>
        <v>173657.6357720533</v>
      </c>
      <c r="D33">
        <f t="shared" si="5"/>
        <v>6587</v>
      </c>
      <c r="E33" s="20">
        <f t="shared" si="2"/>
        <v>212432.32338877491</v>
      </c>
    </row>
    <row r="34" spans="1:5">
      <c r="A34">
        <v>2048</v>
      </c>
      <c r="B34">
        <f t="shared" si="6"/>
        <v>825</v>
      </c>
      <c r="C34" s="20">
        <f t="shared" si="1"/>
        <v>191023.39934925863</v>
      </c>
      <c r="D34">
        <f t="shared" si="5"/>
        <v>6587</v>
      </c>
      <c r="E34" s="20">
        <f t="shared" si="2"/>
        <v>212432.32338877491</v>
      </c>
    </row>
    <row r="35" spans="1:5">
      <c r="A35">
        <v>2049</v>
      </c>
      <c r="B35">
        <f t="shared" si="6"/>
        <v>908</v>
      </c>
      <c r="C35" s="20">
        <f t="shared" si="1"/>
        <v>210241.51104136585</v>
      </c>
      <c r="D35">
        <f t="shared" si="5"/>
        <v>6587</v>
      </c>
      <c r="E35" s="20">
        <f t="shared" si="2"/>
        <v>212432.32338877491</v>
      </c>
    </row>
    <row r="36" spans="1:5">
      <c r="A36">
        <v>2050</v>
      </c>
      <c r="B36">
        <f t="shared" si="6"/>
        <v>998</v>
      </c>
      <c r="C36" s="20">
        <f t="shared" si="1"/>
        <v>231080.42733401226</v>
      </c>
      <c r="D36">
        <f t="shared" si="5"/>
        <v>6587</v>
      </c>
      <c r="E36" s="20">
        <f t="shared" si="2"/>
        <v>212432.32338877491</v>
      </c>
    </row>
    <row r="37" spans="1:5">
      <c r="A37">
        <v>2051</v>
      </c>
      <c r="B37">
        <f t="shared" si="6"/>
        <v>1098</v>
      </c>
      <c r="C37" s="20">
        <f t="shared" si="1"/>
        <v>254234.77877028604</v>
      </c>
      <c r="D37">
        <f t="shared" si="5"/>
        <v>6587</v>
      </c>
      <c r="E37" s="20">
        <f t="shared" si="2"/>
        <v>212432.32338877491</v>
      </c>
    </row>
    <row r="38" spans="1:5">
      <c r="A38">
        <v>2052</v>
      </c>
      <c r="B38">
        <f t="shared" si="6"/>
        <v>1208</v>
      </c>
      <c r="C38" s="20">
        <f t="shared" si="1"/>
        <v>279704.56535018719</v>
      </c>
      <c r="D38">
        <f t="shared" si="5"/>
        <v>6587</v>
      </c>
      <c r="E38" s="20">
        <f t="shared" si="2"/>
        <v>212432.32338877491</v>
      </c>
    </row>
    <row r="39" spans="1:5">
      <c r="A39">
        <v>2053</v>
      </c>
      <c r="B39">
        <f t="shared" si="6"/>
        <v>0</v>
      </c>
      <c r="C39" s="20">
        <f t="shared" si="1"/>
        <v>0</v>
      </c>
      <c r="D39">
        <f t="shared" si="5"/>
        <v>6587</v>
      </c>
      <c r="E39" s="20">
        <f t="shared" si="2"/>
        <v>212432.32338877491</v>
      </c>
    </row>
    <row r="40" spans="1:5">
      <c r="A40">
        <v>2054</v>
      </c>
      <c r="B40">
        <f t="shared" si="6"/>
        <v>0</v>
      </c>
      <c r="C40" s="20">
        <f t="shared" si="1"/>
        <v>0</v>
      </c>
      <c r="D40">
        <f t="shared" si="5"/>
        <v>6587</v>
      </c>
      <c r="E40" s="20">
        <f t="shared" si="2"/>
        <v>212432.32338877491</v>
      </c>
    </row>
    <row r="41" spans="1:5">
      <c r="A41">
        <v>2055</v>
      </c>
      <c r="B41">
        <f t="shared" si="6"/>
        <v>300</v>
      </c>
      <c r="C41" s="20">
        <f t="shared" si="1"/>
        <v>69463.054308821316</v>
      </c>
      <c r="D41">
        <f t="shared" si="5"/>
        <v>6587</v>
      </c>
      <c r="E41" s="20">
        <f t="shared" si="2"/>
        <v>212432.32338877491</v>
      </c>
    </row>
    <row r="42" spans="1:5">
      <c r="A42">
        <v>2056</v>
      </c>
      <c r="B42">
        <f t="shared" si="6"/>
        <v>500</v>
      </c>
      <c r="C42" s="20">
        <f t="shared" si="1"/>
        <v>115771.75718136887</v>
      </c>
      <c r="D42">
        <f t="shared" si="5"/>
        <v>6587</v>
      </c>
      <c r="E42" s="20">
        <f t="shared" si="2"/>
        <v>212432.32338877491</v>
      </c>
    </row>
    <row r="43" spans="1:5">
      <c r="A43">
        <v>2057</v>
      </c>
      <c r="B43">
        <f t="shared" si="6"/>
        <v>750</v>
      </c>
      <c r="C43" s="20">
        <f t="shared" si="1"/>
        <v>173657.6357720533</v>
      </c>
      <c r="D43">
        <f t="shared" si="5"/>
        <v>6587</v>
      </c>
      <c r="E43" s="20">
        <f t="shared" si="2"/>
        <v>212432.32338877491</v>
      </c>
    </row>
    <row r="44" spans="1:5">
      <c r="A44">
        <v>2058</v>
      </c>
      <c r="B44">
        <f t="shared" si="6"/>
        <v>825</v>
      </c>
      <c r="C44" s="20">
        <f t="shared" si="1"/>
        <v>191023.39934925863</v>
      </c>
      <c r="D44">
        <f t="shared" si="5"/>
        <v>6587</v>
      </c>
      <c r="E44" s="20">
        <f t="shared" si="2"/>
        <v>212432.32338877491</v>
      </c>
    </row>
    <row r="45" spans="1:5">
      <c r="A45">
        <v>2059</v>
      </c>
      <c r="B45">
        <f t="shared" si="6"/>
        <v>908</v>
      </c>
      <c r="C45" s="20">
        <f t="shared" si="1"/>
        <v>210241.51104136585</v>
      </c>
      <c r="D45">
        <f t="shared" si="5"/>
        <v>6587</v>
      </c>
      <c r="E45" s="20">
        <f t="shared" si="2"/>
        <v>212432.32338877491</v>
      </c>
    </row>
    <row r="46" spans="1:5">
      <c r="A46">
        <v>2060</v>
      </c>
      <c r="B46">
        <f t="shared" si="6"/>
        <v>998</v>
      </c>
      <c r="C46" s="20">
        <f t="shared" si="1"/>
        <v>231080.42733401226</v>
      </c>
      <c r="D46">
        <f t="shared" si="5"/>
        <v>6587</v>
      </c>
      <c r="E46" s="20">
        <f t="shared" si="2"/>
        <v>212432.32338877491</v>
      </c>
    </row>
    <row r="47" spans="1:5">
      <c r="A47">
        <v>2061</v>
      </c>
      <c r="B47">
        <f t="shared" si="6"/>
        <v>1098</v>
      </c>
      <c r="C47" s="20">
        <f t="shared" si="1"/>
        <v>254234.77877028604</v>
      </c>
      <c r="D47">
        <f t="shared" si="5"/>
        <v>6587</v>
      </c>
      <c r="E47" s="20">
        <f t="shared" si="2"/>
        <v>212432.32338877491</v>
      </c>
    </row>
    <row r="48" spans="1:5">
      <c r="A48">
        <v>2062</v>
      </c>
      <c r="B48">
        <f t="shared" si="6"/>
        <v>1208</v>
      </c>
      <c r="C48" s="20">
        <f t="shared" si="1"/>
        <v>279704.56535018719</v>
      </c>
      <c r="D48">
        <f t="shared" si="5"/>
        <v>6587</v>
      </c>
      <c r="E48" s="20">
        <f t="shared" si="2"/>
        <v>212432.32338877491</v>
      </c>
    </row>
    <row r="49" spans="1:5">
      <c r="A49">
        <v>2063</v>
      </c>
      <c r="B49">
        <f t="shared" si="6"/>
        <v>0</v>
      </c>
      <c r="C49" s="20">
        <f t="shared" si="1"/>
        <v>0</v>
      </c>
      <c r="D49">
        <f t="shared" si="5"/>
        <v>6587</v>
      </c>
      <c r="E49" s="20">
        <f t="shared" si="2"/>
        <v>212432.32338877491</v>
      </c>
    </row>
    <row r="50" spans="1:5">
      <c r="A50">
        <v>2064</v>
      </c>
      <c r="B50">
        <f t="shared" si="6"/>
        <v>0</v>
      </c>
      <c r="C50" s="20">
        <f t="shared" si="1"/>
        <v>0</v>
      </c>
      <c r="D50">
        <f t="shared" si="5"/>
        <v>6587</v>
      </c>
      <c r="E50" s="20">
        <f t="shared" si="2"/>
        <v>212432.32338877491</v>
      </c>
    </row>
    <row r="51" spans="1:5">
      <c r="A51">
        <v>2065</v>
      </c>
      <c r="B51">
        <f t="shared" si="6"/>
        <v>300</v>
      </c>
      <c r="C51" s="20">
        <f t="shared" si="1"/>
        <v>69463.054308821316</v>
      </c>
      <c r="D51">
        <f t="shared" si="5"/>
        <v>6587</v>
      </c>
      <c r="E51" s="20">
        <f t="shared" si="2"/>
        <v>212432.32338877491</v>
      </c>
    </row>
    <row r="52" spans="1:5">
      <c r="A52">
        <v>2066</v>
      </c>
      <c r="B52">
        <f t="shared" si="6"/>
        <v>500</v>
      </c>
      <c r="C52" s="20">
        <f t="shared" si="1"/>
        <v>115771.75718136887</v>
      </c>
      <c r="D52">
        <f t="shared" si="5"/>
        <v>6587</v>
      </c>
      <c r="E52" s="20">
        <f t="shared" si="2"/>
        <v>212432.32338877491</v>
      </c>
    </row>
    <row r="53" spans="1:5">
      <c r="A53">
        <v>2067</v>
      </c>
      <c r="B53">
        <f t="shared" si="6"/>
        <v>750</v>
      </c>
      <c r="C53" s="20">
        <f t="shared" si="1"/>
        <v>173657.6357720533</v>
      </c>
      <c r="D53">
        <f t="shared" si="5"/>
        <v>6587</v>
      </c>
      <c r="E53" s="20">
        <f t="shared" si="2"/>
        <v>212432.32338877491</v>
      </c>
    </row>
    <row r="54" spans="1:5">
      <c r="A54">
        <v>2068</v>
      </c>
      <c r="B54">
        <f t="shared" si="6"/>
        <v>825</v>
      </c>
      <c r="C54" s="20">
        <f t="shared" si="1"/>
        <v>191023.39934925863</v>
      </c>
      <c r="D54">
        <f t="shared" si="5"/>
        <v>6587</v>
      </c>
      <c r="E54" s="20">
        <f t="shared" si="2"/>
        <v>212432.32338877491</v>
      </c>
    </row>
    <row r="55" spans="1:5">
      <c r="A55">
        <v>2069</v>
      </c>
      <c r="B55">
        <f t="shared" si="6"/>
        <v>908</v>
      </c>
      <c r="C55" s="20">
        <f t="shared" si="1"/>
        <v>210241.51104136585</v>
      </c>
      <c r="D55">
        <f t="shared" si="5"/>
        <v>6587</v>
      </c>
      <c r="E55" s="20">
        <f t="shared" si="2"/>
        <v>212432.32338877491</v>
      </c>
    </row>
    <row r="56" spans="1:5">
      <c r="A56">
        <v>2070</v>
      </c>
      <c r="B56">
        <f t="shared" si="6"/>
        <v>998</v>
      </c>
      <c r="C56" s="20">
        <f t="shared" si="1"/>
        <v>231080.42733401226</v>
      </c>
      <c r="D56">
        <f t="shared" si="5"/>
        <v>6587</v>
      </c>
      <c r="E56" s="20">
        <f t="shared" si="2"/>
        <v>212432.32338877491</v>
      </c>
    </row>
    <row r="57" spans="1:5">
      <c r="A57">
        <v>2071</v>
      </c>
      <c r="B57">
        <f t="shared" si="6"/>
        <v>1098</v>
      </c>
      <c r="C57" s="20">
        <f t="shared" si="1"/>
        <v>254234.77877028604</v>
      </c>
      <c r="D57">
        <f t="shared" si="5"/>
        <v>6587</v>
      </c>
      <c r="E57" s="20">
        <f t="shared" si="2"/>
        <v>212432.32338877491</v>
      </c>
    </row>
    <row r="58" spans="1:5">
      <c r="A58">
        <v>2072</v>
      </c>
      <c r="B58">
        <f t="shared" si="6"/>
        <v>1208</v>
      </c>
      <c r="C58" s="20">
        <f t="shared" si="1"/>
        <v>279704.56535018719</v>
      </c>
      <c r="D58">
        <f t="shared" si="5"/>
        <v>6587</v>
      </c>
      <c r="E58" s="20">
        <f t="shared" si="2"/>
        <v>212432.32338877491</v>
      </c>
    </row>
    <row r="59" spans="1:5">
      <c r="A59">
        <v>2073</v>
      </c>
      <c r="B59">
        <f t="shared" si="6"/>
        <v>0</v>
      </c>
      <c r="C59" s="20">
        <f t="shared" si="1"/>
        <v>0</v>
      </c>
      <c r="D59">
        <f t="shared" si="5"/>
        <v>6587</v>
      </c>
      <c r="E59" s="20">
        <f t="shared" si="2"/>
        <v>212432.32338877491</v>
      </c>
    </row>
    <row r="60" spans="1:5">
      <c r="A60">
        <v>2074</v>
      </c>
      <c r="B60">
        <f t="shared" si="6"/>
        <v>0</v>
      </c>
      <c r="C60" s="20">
        <f t="shared" si="1"/>
        <v>0</v>
      </c>
      <c r="D60">
        <f t="shared" si="5"/>
        <v>6587</v>
      </c>
      <c r="E60" s="20">
        <f t="shared" si="2"/>
        <v>212432.32338877491</v>
      </c>
    </row>
    <row r="61" spans="1:5">
      <c r="A61">
        <v>2075</v>
      </c>
      <c r="B61">
        <f t="shared" si="6"/>
        <v>300</v>
      </c>
      <c r="C61" s="20">
        <f t="shared" si="1"/>
        <v>69463.054308821316</v>
      </c>
      <c r="D61">
        <f t="shared" si="5"/>
        <v>6587</v>
      </c>
      <c r="E61" s="20">
        <f t="shared" si="2"/>
        <v>212432.32338877491</v>
      </c>
    </row>
    <row r="62" spans="1:5">
      <c r="A62">
        <v>2076</v>
      </c>
      <c r="B62">
        <f t="shared" si="6"/>
        <v>500</v>
      </c>
      <c r="C62" s="20">
        <f t="shared" si="1"/>
        <v>115771.75718136887</v>
      </c>
      <c r="D62">
        <f t="shared" si="5"/>
        <v>6587</v>
      </c>
      <c r="E62" s="20">
        <f t="shared" si="2"/>
        <v>212432.32338877491</v>
      </c>
    </row>
    <row r="63" spans="1:5">
      <c r="A63">
        <v>2077</v>
      </c>
      <c r="B63">
        <f t="shared" si="6"/>
        <v>750</v>
      </c>
      <c r="C63" s="20">
        <f t="shared" si="1"/>
        <v>173657.6357720533</v>
      </c>
      <c r="D63">
        <f t="shared" si="5"/>
        <v>6587</v>
      </c>
      <c r="E63" s="20">
        <f t="shared" si="2"/>
        <v>212432.32338877491</v>
      </c>
    </row>
    <row r="64" spans="1:5">
      <c r="A64">
        <v>2078</v>
      </c>
      <c r="B64">
        <f t="shared" si="6"/>
        <v>825</v>
      </c>
      <c r="C64" s="20">
        <f t="shared" si="1"/>
        <v>191023.39934925863</v>
      </c>
      <c r="D64">
        <f t="shared" si="5"/>
        <v>6587</v>
      </c>
      <c r="E64" s="20">
        <f t="shared" si="2"/>
        <v>212432.32338877491</v>
      </c>
    </row>
    <row r="65" spans="1:5">
      <c r="A65">
        <v>2079</v>
      </c>
      <c r="B65">
        <f t="shared" si="6"/>
        <v>908</v>
      </c>
      <c r="C65" s="20">
        <f t="shared" si="1"/>
        <v>210241.51104136585</v>
      </c>
      <c r="D65">
        <f t="shared" si="5"/>
        <v>6587</v>
      </c>
      <c r="E65" s="20">
        <f t="shared" si="2"/>
        <v>212432.32338877491</v>
      </c>
    </row>
    <row r="66" spans="1:5">
      <c r="A66">
        <v>2080</v>
      </c>
      <c r="B66">
        <f t="shared" si="6"/>
        <v>998</v>
      </c>
      <c r="C66" s="20">
        <f t="shared" si="1"/>
        <v>231080.42733401226</v>
      </c>
      <c r="D66">
        <f t="shared" si="5"/>
        <v>6587</v>
      </c>
      <c r="E66" s="20">
        <f t="shared" si="2"/>
        <v>212432.32338877491</v>
      </c>
    </row>
    <row r="67" spans="1:5">
      <c r="A67">
        <v>2081</v>
      </c>
      <c r="B67">
        <f t="shared" si="6"/>
        <v>1098</v>
      </c>
      <c r="C67" s="20">
        <f t="shared" si="1"/>
        <v>254234.77877028604</v>
      </c>
      <c r="D67">
        <f t="shared" si="5"/>
        <v>6587</v>
      </c>
      <c r="E67" s="20">
        <f t="shared" si="2"/>
        <v>212432.32338877491</v>
      </c>
    </row>
    <row r="68" spans="1:5">
      <c r="A68">
        <v>2082</v>
      </c>
      <c r="B68">
        <f t="shared" si="6"/>
        <v>1208</v>
      </c>
      <c r="C68" s="20">
        <f t="shared" si="1"/>
        <v>279704.56535018719</v>
      </c>
      <c r="D68">
        <f t="shared" si="5"/>
        <v>6587</v>
      </c>
      <c r="E68" s="20">
        <f t="shared" si="2"/>
        <v>212432.32338877491</v>
      </c>
    </row>
  </sheetData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CostEff Summary</vt:lpstr>
      <vt:lpstr>IT Costs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2024-05-08T23:11:58Z</dcterms:created>
  <dcterms:modified xsi:type="dcterms:W3CDTF">2024-05-08T23:33:55Z</dcterms:modified>
</cp:coreProperties>
</file>