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9B639B59-224A-4969-A68F-B138FD5D1AAD}" xr6:coauthVersionLast="47" xr6:coauthVersionMax="47" xr10:uidLastSave="{00000000-0000-0000-0000-000000000000}"/>
  <bookViews>
    <workbookView xWindow="930" yWindow="2325" windowWidth="21975" windowHeight="13530" activeTab="1" xr2:uid="{0592395E-C4E6-4517-8774-F6DB5C3B612C}"/>
  </bookViews>
  <sheets>
    <sheet name="Blended Program Savings" sheetId="1" r:id="rId1"/>
    <sheet name="Admin Cos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R11" i="1"/>
  <c r="J19" i="1" s="1"/>
  <c r="R8" i="1"/>
  <c r="K17" i="1" s="1"/>
  <c r="R5" i="1"/>
  <c r="M15" i="1" s="1"/>
  <c r="J17" i="1" l="1"/>
  <c r="O15" i="1"/>
  <c r="I19" i="1"/>
  <c r="I17" i="1"/>
  <c r="O19" i="1"/>
  <c r="N19" i="1"/>
  <c r="M19" i="1"/>
  <c r="I15" i="1"/>
  <c r="N17" i="1"/>
  <c r="K15" i="1"/>
  <c r="M17" i="1"/>
  <c r="L19" i="1"/>
  <c r="N15" i="1"/>
  <c r="J15" i="1"/>
  <c r="L15" i="1"/>
  <c r="L17" i="1"/>
  <c r="K19" i="1"/>
  <c r="O17" i="1"/>
  <c r="J24" i="1" l="1"/>
  <c r="M24" i="1"/>
  <c r="L24" i="1"/>
  <c r="E5" i="2" s="1"/>
  <c r="K24" i="1" s="1"/>
  <c r="O24" i="1"/>
  <c r="I24" i="1"/>
  <c r="N24" i="1"/>
</calcChain>
</file>

<file path=xl/sharedStrings.xml><?xml version="1.0" encoding="utf-8"?>
<sst xmlns="http://schemas.openxmlformats.org/spreadsheetml/2006/main" count="85" uniqueCount="50">
  <si>
    <t>#</t>
  </si>
  <si>
    <t>ID</t>
  </si>
  <si>
    <t>Code</t>
  </si>
  <si>
    <t>No</t>
  </si>
  <si>
    <t>Category</t>
  </si>
  <si>
    <t>Segment</t>
  </si>
  <si>
    <t>Vintage</t>
  </si>
  <si>
    <t>(1)                                                                                           Measure</t>
  </si>
  <si>
    <t>(2)                                       Summer Peak Per Cust (kW)</t>
  </si>
  <si>
    <t>(3)                            Winter Peak Per Cust (kW)</t>
  </si>
  <si>
    <t>Upfront Admin Per Participant</t>
  </si>
  <si>
    <t>(4)                    Annual energy Per Cust (kWh)</t>
  </si>
  <si>
    <t>(5) service Life(Yrs)</t>
  </si>
  <si>
    <t>Tax Credit</t>
  </si>
  <si>
    <t>(7) Measure incremental cost</t>
  </si>
  <si>
    <t>Units</t>
  </si>
  <si>
    <t>Segment Weighting</t>
  </si>
  <si>
    <t>RMFT309</t>
  </si>
  <si>
    <t>RMFT</t>
  </si>
  <si>
    <t>HVAC</t>
  </si>
  <si>
    <t>Multi-Family</t>
  </si>
  <si>
    <t>Turnover</t>
  </si>
  <si>
    <t>ASHP - ENERGY STAR/CEE Tier 1: 16 SEER/15.2 SEER2 (from elect resistance)</t>
  </si>
  <si>
    <t>Per Unit</t>
  </si>
  <si>
    <t>RSFT309</t>
  </si>
  <si>
    <t>RSFT</t>
  </si>
  <si>
    <t>Single Family</t>
  </si>
  <si>
    <t>RMFT310</t>
  </si>
  <si>
    <t>ASHP - ENERGY STAR/CEE Tier 1: 16 SEER/15.2 SEER2, 9.0 HSPF</t>
  </si>
  <si>
    <t>RSFT310</t>
  </si>
  <si>
    <t>RMFT314</t>
  </si>
  <si>
    <t>Central AC - ENERGY STAR/CEE Tier 1:  16 SEER/15.2 SEER2</t>
  </si>
  <si>
    <t>Per System</t>
  </si>
  <si>
    <t>RSFT314</t>
  </si>
  <si>
    <t>Measure Weighting</t>
  </si>
  <si>
    <t>Single Family/Multi- Family Weighting</t>
  </si>
  <si>
    <t>Non Rec</t>
  </si>
  <si>
    <t>Annual</t>
  </si>
  <si>
    <t>SKW</t>
  </si>
  <si>
    <t>WKW</t>
  </si>
  <si>
    <t>Admin Per</t>
  </si>
  <si>
    <t>KWH</t>
  </si>
  <si>
    <t>Life (Yrs)</t>
  </si>
  <si>
    <t>Measure Cost</t>
  </si>
  <si>
    <t>Blended Savings - 16 SEER HP/HP from ER/Central AC</t>
  </si>
  <si>
    <t>Per Part</t>
  </si>
  <si>
    <t>FPL  Res A/C - Admin per KWH from Resource Innovations calcs</t>
  </si>
  <si>
    <t>20240012-EG</t>
  </si>
  <si>
    <t>FPL 002708</t>
  </si>
  <si>
    <t>FPL 002709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</si>
</sst>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1"/>
      <color rgb="FF1A10E0"/>
      <name val="Calibri"/>
      <family val="2"/>
      <scheme val="minor"/>
    </font>
    <font>
      <sz val="12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44" fontId="0" fillId="0" borderId="0" xfId="1" applyFont="1"/>
    <xf numFmtId="0" fontId="0" fillId="0" borderId="2" xfId="0" applyFill="1" applyBorder="1"/>
    <xf numFmtId="0" fontId="3" fillId="0" borderId="2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44" fontId="0" fillId="0" borderId="1" xfId="1" applyFont="1" applyFill="1" applyBorder="1"/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1" applyNumberFormat="1" applyFont="1" applyFill="1" applyBorder="1"/>
    <xf numFmtId="0" fontId="0" fillId="0" borderId="6" xfId="0" applyFill="1" applyBorder="1"/>
    <xf numFmtId="9" fontId="6" fillId="0" borderId="0" xfId="2" applyFont="1" applyFill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2" fontId="0" fillId="0" borderId="8" xfId="0" applyNumberFormat="1" applyFill="1" applyBorder="1" applyAlignment="1">
      <alignment horizontal="center"/>
    </xf>
    <xf numFmtId="44" fontId="0" fillId="0" borderId="8" xfId="1" applyFont="1" applyFill="1" applyBorder="1"/>
    <xf numFmtId="1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8" xfId="1" applyNumberFormat="1" applyFont="1" applyFill="1" applyBorder="1"/>
    <xf numFmtId="0" fontId="0" fillId="0" borderId="9" xfId="0" applyFill="1" applyBorder="1"/>
    <xf numFmtId="9" fontId="0" fillId="0" borderId="0" xfId="2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44" fontId="0" fillId="0" borderId="0" xfId="1" applyFont="1" applyFill="1" applyBorder="1"/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0" fillId="0" borderId="10" xfId="0" applyFill="1" applyBorder="1"/>
    <xf numFmtId="44" fontId="0" fillId="0" borderId="0" xfId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7" xfId="0" applyFill="1" applyBorder="1"/>
    <xf numFmtId="44" fontId="0" fillId="0" borderId="8" xfId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44" fontId="2" fillId="0" borderId="16" xfId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3" xfId="0" applyFont="1" applyFill="1" applyBorder="1"/>
    <xf numFmtId="2" fontId="0" fillId="0" borderId="12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44" fontId="0" fillId="0" borderId="13" xfId="1" applyFon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/>
    </xf>
    <xf numFmtId="0" fontId="0" fillId="0" borderId="14" xfId="0" applyFill="1" applyBorder="1"/>
    <xf numFmtId="0" fontId="8" fillId="0" borderId="0" xfId="3" applyFont="1"/>
  </cellXfs>
  <cellStyles count="4">
    <cellStyle name="Currency" xfId="1" builtinId="4"/>
    <cellStyle name="Normal" xfId="0" builtinId="0"/>
    <cellStyle name="Normal 8" xfId="3" xr:uid="{01603A06-D729-4107-AC33-43DEE1DB89B8}"/>
    <cellStyle name="Percent" xfId="2" builtinId="5"/>
  </cellStyles>
  <dxfs count="0"/>
  <tableStyles count="0" defaultTableStyle="TableStyleMedium2" defaultPivotStyle="PivotStyleLight16"/>
  <colors>
    <mruColors>
      <color rgb="FF1A1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CC32-131B-43FC-9A8E-8305108EA6B8}">
  <dimension ref="A1:R24"/>
  <sheetViews>
    <sheetView zoomScaleNormal="100" workbookViewId="0">
      <selection sqref="A1:A2"/>
    </sheetView>
  </sheetViews>
  <sheetFormatPr defaultRowHeight="15" x14ac:dyDescent="0.25"/>
  <cols>
    <col min="1" max="5" width="9.140625" style="6"/>
    <col min="6" max="6" width="13.140625" style="6" bestFit="1" customWidth="1"/>
    <col min="7" max="7" width="9" style="6" bestFit="1" customWidth="1"/>
    <col min="8" max="8" width="68.28515625" style="6" bestFit="1" customWidth="1"/>
    <col min="9" max="10" width="9.140625" style="6"/>
    <col min="11" max="11" width="10.28515625" style="6" bestFit="1" customWidth="1"/>
    <col min="12" max="13" width="9.140625" style="6"/>
    <col min="14" max="14" width="10.5703125" style="6" bestFit="1" customWidth="1"/>
    <col min="15" max="15" width="13.140625" style="6" bestFit="1" customWidth="1"/>
    <col min="16" max="16" width="10.85546875" style="6" bestFit="1" customWidth="1"/>
    <col min="17" max="17" width="9.140625" style="6"/>
    <col min="18" max="18" width="18.7109375" style="6" bestFit="1" customWidth="1"/>
    <col min="19" max="16384" width="9.140625" style="6"/>
  </cols>
  <sheetData>
    <row r="1" spans="1:18" x14ac:dyDescent="0.25">
      <c r="A1" s="57" t="s">
        <v>48</v>
      </c>
    </row>
    <row r="2" spans="1:18" x14ac:dyDescent="0.25">
      <c r="A2" s="57" t="s">
        <v>47</v>
      </c>
    </row>
    <row r="3" spans="1:18" ht="64.5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3" t="s">
        <v>6</v>
      </c>
      <c r="H3" s="4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4" t="s">
        <v>14</v>
      </c>
      <c r="P3" s="5" t="s">
        <v>15</v>
      </c>
      <c r="R3" s="7" t="s">
        <v>16</v>
      </c>
    </row>
    <row r="4" spans="1:18" x14ac:dyDescent="0.25">
      <c r="A4" s="8">
        <v>399</v>
      </c>
      <c r="B4" s="6" t="s">
        <v>17</v>
      </c>
      <c r="C4" s="6" t="s">
        <v>18</v>
      </c>
      <c r="D4" s="6">
        <v>309</v>
      </c>
      <c r="E4" s="6" t="s">
        <v>19</v>
      </c>
      <c r="F4" s="6" t="s">
        <v>20</v>
      </c>
      <c r="G4" s="6" t="s">
        <v>21</v>
      </c>
      <c r="H4" s="9" t="s">
        <v>22</v>
      </c>
      <c r="I4" s="10">
        <v>0.106</v>
      </c>
      <c r="J4" s="10">
        <v>2.388832024948722</v>
      </c>
      <c r="K4" s="11">
        <v>645.25525407658859</v>
      </c>
      <c r="L4" s="12">
        <v>3409.0099999999998</v>
      </c>
      <c r="M4" s="13">
        <v>16</v>
      </c>
      <c r="N4" s="14">
        <v>2000</v>
      </c>
      <c r="O4" s="14">
        <v>875.00000005000004</v>
      </c>
      <c r="P4" s="15" t="s">
        <v>23</v>
      </c>
      <c r="R4" s="16">
        <v>0.12</v>
      </c>
    </row>
    <row r="5" spans="1:18" ht="15.75" thickBot="1" x14ac:dyDescent="0.3">
      <c r="A5" s="17">
        <v>401</v>
      </c>
      <c r="B5" s="18" t="s">
        <v>24</v>
      </c>
      <c r="C5" s="18" t="s">
        <v>25</v>
      </c>
      <c r="D5" s="18">
        <v>309</v>
      </c>
      <c r="E5" s="18" t="s">
        <v>19</v>
      </c>
      <c r="F5" s="18" t="s">
        <v>26</v>
      </c>
      <c r="G5" s="18" t="s">
        <v>21</v>
      </c>
      <c r="H5" s="18" t="s">
        <v>22</v>
      </c>
      <c r="I5" s="19">
        <v>0.127</v>
      </c>
      <c r="J5" s="19">
        <v>2.866396915806189</v>
      </c>
      <c r="K5" s="20">
        <v>774.30592633317292</v>
      </c>
      <c r="L5" s="21">
        <v>4090.81</v>
      </c>
      <c r="M5" s="22">
        <v>16</v>
      </c>
      <c r="N5" s="23">
        <v>2000</v>
      </c>
      <c r="O5" s="23">
        <v>1049.9999999899999</v>
      </c>
      <c r="P5" s="24" t="s">
        <v>23</v>
      </c>
      <c r="R5" s="25">
        <f>1-R4</f>
        <v>0.88</v>
      </c>
    </row>
    <row r="6" spans="1:18" ht="15.75" thickBot="1" x14ac:dyDescent="0.3">
      <c r="R6" s="26"/>
    </row>
    <row r="7" spans="1:18" x14ac:dyDescent="0.25">
      <c r="A7" s="27">
        <v>405</v>
      </c>
      <c r="B7" s="9" t="s">
        <v>27</v>
      </c>
      <c r="C7" s="9" t="s">
        <v>18</v>
      </c>
      <c r="D7" s="9">
        <v>310</v>
      </c>
      <c r="E7" s="9" t="s">
        <v>19</v>
      </c>
      <c r="F7" s="9" t="s">
        <v>20</v>
      </c>
      <c r="G7" s="9" t="s">
        <v>21</v>
      </c>
      <c r="H7" s="9" t="s">
        <v>28</v>
      </c>
      <c r="I7" s="10">
        <v>0.106</v>
      </c>
      <c r="J7" s="10">
        <v>7.6999999999999999E-2</v>
      </c>
      <c r="K7" s="11">
        <v>56.533961263708676</v>
      </c>
      <c r="L7" s="12">
        <v>298.68</v>
      </c>
      <c r="M7" s="13">
        <v>16</v>
      </c>
      <c r="N7" s="14">
        <v>2000</v>
      </c>
      <c r="O7" s="14">
        <v>875</v>
      </c>
      <c r="P7" s="15" t="s">
        <v>23</v>
      </c>
      <c r="R7" s="16">
        <v>0.12</v>
      </c>
    </row>
    <row r="8" spans="1:18" ht="15.75" thickBot="1" x14ac:dyDescent="0.3">
      <c r="A8" s="17">
        <v>407</v>
      </c>
      <c r="B8" s="18" t="s">
        <v>29</v>
      </c>
      <c r="C8" s="18" t="s">
        <v>25</v>
      </c>
      <c r="D8" s="18">
        <v>310</v>
      </c>
      <c r="E8" s="18" t="s">
        <v>19</v>
      </c>
      <c r="F8" s="18" t="s">
        <v>26</v>
      </c>
      <c r="G8" s="18" t="s">
        <v>21</v>
      </c>
      <c r="H8" s="18" t="s">
        <v>28</v>
      </c>
      <c r="I8" s="19">
        <v>0.127</v>
      </c>
      <c r="J8" s="19">
        <v>9.2999999999999999E-2</v>
      </c>
      <c r="K8" s="20">
        <v>67.839617840249844</v>
      </c>
      <c r="L8" s="21">
        <v>358.40999999999997</v>
      </c>
      <c r="M8" s="22">
        <v>16</v>
      </c>
      <c r="N8" s="23">
        <v>2000</v>
      </c>
      <c r="O8" s="23">
        <v>1050</v>
      </c>
      <c r="P8" s="24" t="s">
        <v>23</v>
      </c>
      <c r="R8" s="25">
        <f>1-R7</f>
        <v>0.88</v>
      </c>
    </row>
    <row r="9" spans="1:18" ht="15.75" thickBot="1" x14ac:dyDescent="0.3">
      <c r="R9" s="26"/>
    </row>
    <row r="10" spans="1:18" x14ac:dyDescent="0.25">
      <c r="A10" s="27">
        <v>429</v>
      </c>
      <c r="B10" s="9" t="s">
        <v>30</v>
      </c>
      <c r="C10" s="9" t="s">
        <v>18</v>
      </c>
      <c r="D10" s="9">
        <v>314</v>
      </c>
      <c r="E10" s="9" t="s">
        <v>19</v>
      </c>
      <c r="F10" s="9" t="s">
        <v>20</v>
      </c>
      <c r="G10" s="9" t="s">
        <v>21</v>
      </c>
      <c r="H10" s="9" t="s">
        <v>31</v>
      </c>
      <c r="I10" s="10">
        <v>0.106</v>
      </c>
      <c r="J10" s="10">
        <v>1E-3</v>
      </c>
      <c r="K10" s="11">
        <v>48.256774555318486</v>
      </c>
      <c r="L10" s="12">
        <v>254.95</v>
      </c>
      <c r="M10" s="13">
        <v>18</v>
      </c>
      <c r="N10" s="14">
        <v>0</v>
      </c>
      <c r="O10" s="14">
        <v>340</v>
      </c>
      <c r="P10" s="15" t="s">
        <v>32</v>
      </c>
      <c r="R10" s="16">
        <v>0.12</v>
      </c>
    </row>
    <row r="11" spans="1:18" ht="15.75" thickBot="1" x14ac:dyDescent="0.3">
      <c r="A11" s="17">
        <v>431</v>
      </c>
      <c r="B11" s="18" t="s">
        <v>33</v>
      </c>
      <c r="C11" s="18" t="s">
        <v>25</v>
      </c>
      <c r="D11" s="18">
        <v>314</v>
      </c>
      <c r="E11" s="18" t="s">
        <v>19</v>
      </c>
      <c r="F11" s="18" t="s">
        <v>26</v>
      </c>
      <c r="G11" s="18" t="s">
        <v>21</v>
      </c>
      <c r="H11" s="18" t="s">
        <v>31</v>
      </c>
      <c r="I11" s="19">
        <v>0.127</v>
      </c>
      <c r="J11" s="19">
        <v>1E-3</v>
      </c>
      <c r="K11" s="20">
        <v>57.908129466382185</v>
      </c>
      <c r="L11" s="21">
        <v>305.94</v>
      </c>
      <c r="M11" s="22">
        <v>18</v>
      </c>
      <c r="N11" s="23">
        <v>0</v>
      </c>
      <c r="O11" s="23">
        <v>408</v>
      </c>
      <c r="P11" s="24" t="s">
        <v>32</v>
      </c>
      <c r="R11" s="25">
        <f>1-R10</f>
        <v>0.88</v>
      </c>
    </row>
    <row r="12" spans="1:18" x14ac:dyDescent="0.25">
      <c r="A12" s="26"/>
      <c r="I12" s="28"/>
      <c r="J12" s="28"/>
      <c r="K12" s="29"/>
      <c r="L12" s="30"/>
      <c r="M12" s="26"/>
      <c r="N12" s="31"/>
      <c r="O12" s="31"/>
      <c r="R12" s="25"/>
    </row>
    <row r="13" spans="1:18" ht="15.75" thickBot="1" x14ac:dyDescent="0.3">
      <c r="R13" s="32" t="s">
        <v>34</v>
      </c>
    </row>
    <row r="14" spans="1:18" x14ac:dyDescent="0.25">
      <c r="A14" s="33" t="s">
        <v>35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5"/>
    </row>
    <row r="15" spans="1:18" x14ac:dyDescent="0.25">
      <c r="A15" s="34"/>
      <c r="H15" s="6" t="s">
        <v>22</v>
      </c>
      <c r="I15" s="28">
        <f t="shared" ref="I15:O15" si="0">(I4*$R$4)+(I5*$R$5)</f>
        <v>0.12447999999999999</v>
      </c>
      <c r="J15" s="28">
        <f t="shared" si="0"/>
        <v>2.8090891289032931</v>
      </c>
      <c r="K15" s="35">
        <f t="shared" si="0"/>
        <v>758.81984566238282</v>
      </c>
      <c r="L15" s="30">
        <f t="shared" si="0"/>
        <v>4008.9940000000001</v>
      </c>
      <c r="M15" s="30">
        <f t="shared" si="0"/>
        <v>16</v>
      </c>
      <c r="N15" s="36">
        <f t="shared" si="0"/>
        <v>2000</v>
      </c>
      <c r="O15" s="36">
        <f t="shared" si="0"/>
        <v>1028.9999999971999</v>
      </c>
      <c r="P15" s="37" t="s">
        <v>23</v>
      </c>
      <c r="R15" s="16">
        <v>0.1</v>
      </c>
    </row>
    <row r="16" spans="1:18" x14ac:dyDescent="0.25">
      <c r="A16" s="34"/>
      <c r="P16" s="37"/>
    </row>
    <row r="17" spans="1:18" x14ac:dyDescent="0.25">
      <c r="A17" s="34"/>
      <c r="H17" s="6" t="s">
        <v>28</v>
      </c>
      <c r="I17" s="28">
        <f>(I7*$R$7)+(I8*$R$8)</f>
        <v>0.12447999999999999</v>
      </c>
      <c r="J17" s="28">
        <f t="shared" ref="J17:O17" si="1">(J7*$R$7)+(J8*$R$8)</f>
        <v>9.1079999999999994E-2</v>
      </c>
      <c r="K17" s="35">
        <f t="shared" si="1"/>
        <v>66.482939051064903</v>
      </c>
      <c r="L17" s="30">
        <f t="shared" si="1"/>
        <v>351.24239999999998</v>
      </c>
      <c r="M17" s="30">
        <f t="shared" si="1"/>
        <v>16</v>
      </c>
      <c r="N17" s="36">
        <f t="shared" si="1"/>
        <v>2000</v>
      </c>
      <c r="O17" s="36">
        <f t="shared" si="1"/>
        <v>1029</v>
      </c>
      <c r="P17" s="37" t="s">
        <v>23</v>
      </c>
      <c r="R17" s="16">
        <v>0.1</v>
      </c>
    </row>
    <row r="18" spans="1:18" x14ac:dyDescent="0.25">
      <c r="A18" s="34"/>
      <c r="P18" s="37"/>
    </row>
    <row r="19" spans="1:18" ht="15.75" thickBot="1" x14ac:dyDescent="0.3">
      <c r="A19" s="38"/>
      <c r="B19" s="18"/>
      <c r="C19" s="18"/>
      <c r="D19" s="18"/>
      <c r="E19" s="18"/>
      <c r="F19" s="18"/>
      <c r="G19" s="18"/>
      <c r="H19" s="18" t="s">
        <v>31</v>
      </c>
      <c r="I19" s="19">
        <f>(I10*$R$10)+(I11*$R$11)</f>
        <v>0.12447999999999999</v>
      </c>
      <c r="J19" s="19">
        <f t="shared" ref="J19:O19" si="2">(J10*$R$10)+(J11*$R$11)</f>
        <v>1E-3</v>
      </c>
      <c r="K19" s="39">
        <f t="shared" si="2"/>
        <v>56.74996687705454</v>
      </c>
      <c r="L19" s="21">
        <f t="shared" si="2"/>
        <v>299.82119999999998</v>
      </c>
      <c r="M19" s="21">
        <f t="shared" si="2"/>
        <v>18</v>
      </c>
      <c r="N19" s="40">
        <f t="shared" si="2"/>
        <v>0</v>
      </c>
      <c r="O19" s="40">
        <f t="shared" si="2"/>
        <v>399.84000000000003</v>
      </c>
      <c r="P19" s="24" t="s">
        <v>23</v>
      </c>
      <c r="R19" s="25">
        <f>1-R17-R15</f>
        <v>0.8</v>
      </c>
    </row>
    <row r="20" spans="1:18" x14ac:dyDescent="0.25">
      <c r="I20" s="28"/>
      <c r="J20" s="28"/>
      <c r="K20" s="35"/>
      <c r="L20" s="30"/>
      <c r="M20" s="30"/>
      <c r="N20" s="36"/>
      <c r="O20" s="36"/>
      <c r="R20" s="25"/>
    </row>
    <row r="21" spans="1:18" ht="15.75" thickBot="1" x14ac:dyDescent="0.3">
      <c r="I21" s="28"/>
      <c r="J21" s="28"/>
      <c r="K21" s="35"/>
      <c r="L21" s="30"/>
      <c r="M21" s="30"/>
      <c r="N21" s="36"/>
      <c r="O21" s="36"/>
      <c r="R21" s="25"/>
    </row>
    <row r="22" spans="1:18" x14ac:dyDescent="0.25">
      <c r="I22" s="41"/>
      <c r="J22" s="42"/>
      <c r="K22" s="43" t="s">
        <v>36</v>
      </c>
      <c r="L22" s="44" t="s">
        <v>37</v>
      </c>
      <c r="M22" s="44"/>
      <c r="N22" s="45"/>
      <c r="O22" s="45"/>
      <c r="P22" s="46"/>
      <c r="R22" s="25"/>
    </row>
    <row r="23" spans="1:18" ht="15.75" thickBot="1" x14ac:dyDescent="0.3">
      <c r="I23" s="47" t="s">
        <v>38</v>
      </c>
      <c r="J23" s="48" t="s">
        <v>39</v>
      </c>
      <c r="K23" s="48" t="s">
        <v>40</v>
      </c>
      <c r="L23" s="48" t="s">
        <v>41</v>
      </c>
      <c r="M23" s="48" t="s">
        <v>42</v>
      </c>
      <c r="N23" s="48" t="s">
        <v>13</v>
      </c>
      <c r="O23" s="48" t="s">
        <v>43</v>
      </c>
      <c r="P23" s="49" t="s">
        <v>15</v>
      </c>
    </row>
    <row r="24" spans="1:18" ht="15.75" thickBot="1" x14ac:dyDescent="0.3">
      <c r="H24" s="50" t="s">
        <v>44</v>
      </c>
      <c r="I24" s="51">
        <f>I15*$R$15+I17*$R$17+I19*$R$19</f>
        <v>0.12448000000000001</v>
      </c>
      <c r="J24" s="52">
        <f t="shared" ref="J24:O24" si="3">J15*$R$15+J17*$R$17+J19*$R$19</f>
        <v>0.29081691289032935</v>
      </c>
      <c r="K24" s="53">
        <f>'Admin Cost'!E5</f>
        <v>30.820155359999998</v>
      </c>
      <c r="L24" s="54">
        <f t="shared" si="3"/>
        <v>675.88059999999996</v>
      </c>
      <c r="M24" s="54">
        <f t="shared" si="3"/>
        <v>17.600000000000001</v>
      </c>
      <c r="N24" s="55">
        <f t="shared" si="3"/>
        <v>400</v>
      </c>
      <c r="O24" s="55">
        <f t="shared" si="3"/>
        <v>525.67199999972013</v>
      </c>
      <c r="P24" s="56" t="s">
        <v>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5514-F2B6-4EBC-804A-0DA62F88ACDD}">
  <dimension ref="A1:E5"/>
  <sheetViews>
    <sheetView tabSelected="1" workbookViewId="0">
      <selection activeCell="C14" sqref="C14"/>
    </sheetView>
  </sheetViews>
  <sheetFormatPr defaultRowHeight="15" x14ac:dyDescent="0.25"/>
  <cols>
    <col min="3" max="3" width="57.5703125" bestFit="1" customWidth="1"/>
  </cols>
  <sheetData>
    <row r="1" spans="1:5" x14ac:dyDescent="0.25">
      <c r="A1" s="57" t="s">
        <v>49</v>
      </c>
    </row>
    <row r="2" spans="1:5" x14ac:dyDescent="0.25">
      <c r="A2" s="57" t="s">
        <v>47</v>
      </c>
    </row>
    <row r="4" spans="1:5" x14ac:dyDescent="0.25">
      <c r="E4" t="s">
        <v>45</v>
      </c>
    </row>
    <row r="5" spans="1:5" x14ac:dyDescent="0.25">
      <c r="C5" t="s">
        <v>46</v>
      </c>
      <c r="D5">
        <v>4.5600000000000002E-2</v>
      </c>
      <c r="E5" s="1">
        <f>D5*'Blended Program Savings'!L24</f>
        <v>30.820155359999998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Blended Program Savings</vt:lpstr>
      <vt:lpstr>Admin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2024-05-11T02:21:34Z</dcterms:created>
  <dcterms:modified xsi:type="dcterms:W3CDTF">2024-05-11T02:21:42Z</dcterms:modified>
  <cp:category/>
  <cp:contentStatus/>
</cp:coreProperties>
</file>