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0C9F5E5-C87B-49F7-B86C-1F26DD0FA113}" xr6:coauthVersionLast="47" xr6:coauthVersionMax="47" xr10:uidLastSave="{00000000-0000-0000-0000-000000000000}"/>
  <bookViews>
    <workbookView xWindow="495" yWindow="195" windowWidth="25680" windowHeight="13950" tabRatio="695" activeTab="3" xr2:uid="{695463BF-DB31-46B4-8421-929087B9FE7C}"/>
  </bookViews>
  <sheets>
    <sheet name="JNF Sheet 1" sheetId="1" r:id="rId1"/>
    <sheet name="Sheet 2" sheetId="2" r:id="rId2"/>
    <sheet name="Bill Impacts" sheetId="3" r:id="rId3"/>
    <sheet name="2024" sheetId="4" r:id="rId4"/>
    <sheet name="Page 4 C-1 Calculation Factor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0" localSheetId="4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C">#REF!</definedName>
    <definedName name="\d">[1]ISFPLSUB!#REF!</definedName>
    <definedName name="\e">#REF!</definedName>
    <definedName name="\f">#REF!</definedName>
    <definedName name="\g">#REF!</definedName>
    <definedName name="\h">#REF!</definedName>
    <definedName name="\K">#REF!</definedName>
    <definedName name="\l">[1]ISFPLSUB!#REF!</definedName>
    <definedName name="\m">#REF!</definedName>
    <definedName name="\o">#REF!</definedName>
    <definedName name="\P">'[2]Cost of Capital Worksheet'!#REF!</definedName>
    <definedName name="\q">'[3]SUMMARY-OLD'!#REF!</definedName>
    <definedName name="\s">#REF!</definedName>
    <definedName name="\t">'[3]SUMMARY-OLD'!#REF!</definedName>
    <definedName name="\W">#REF!</definedName>
    <definedName name="\y">[1]JVTAX.XLS!#REF!</definedName>
    <definedName name="\Z">#REF!</definedName>
    <definedName name="___________n4" localSheetId="4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n4" localSheetId="4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localSheetId="4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C44">#REF!</definedName>
    <definedName name="________n4" localSheetId="4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C44">#REF!</definedName>
    <definedName name="_______DOC1">#REF!</definedName>
    <definedName name="_______DOC2">#REF!</definedName>
    <definedName name="_______ESY12">[1]ISFPLSUB!#REF!</definedName>
    <definedName name="_______INP5">[4]SITRP!#REF!</definedName>
    <definedName name="_______n4" localSheetId="4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SCH1">#REF!</definedName>
    <definedName name="_______SCH2">#REF!</definedName>
    <definedName name="______C44">#REF!</definedName>
    <definedName name="______DOC1">#REF!</definedName>
    <definedName name="______DOC2">#REF!</definedName>
    <definedName name="______ESY12">[1]ISFPLSUB!#REF!</definedName>
    <definedName name="______INP5">[4]SITRP!#REF!</definedName>
    <definedName name="______n4" localSheetId="4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SCH1">#REF!</definedName>
    <definedName name="______SCH2">#REF!</definedName>
    <definedName name="______WN1">#REF!</definedName>
    <definedName name="______WN2">#REF!</definedName>
    <definedName name="_____C44">#REF!</definedName>
    <definedName name="_____DOC1">#REF!</definedName>
    <definedName name="_____DOC2">#REF!</definedName>
    <definedName name="_____ESY12">[1]ISFPLSUB!#REF!</definedName>
    <definedName name="_____INP5">[4]SITRP!#REF!</definedName>
    <definedName name="_____n4" localSheetId="4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SCH1">#REF!</definedName>
    <definedName name="_____SCH2">#REF!</definedName>
    <definedName name="_____WN1">#REF!</definedName>
    <definedName name="_____WN2">#REF!</definedName>
    <definedName name="____C44">#REF!</definedName>
    <definedName name="____DOC1">#REF!</definedName>
    <definedName name="____DOC2">#REF!</definedName>
    <definedName name="____ESY12">[1]ISFPLSUB!#REF!</definedName>
    <definedName name="____INP5">[4]SITRP!#REF!</definedName>
    <definedName name="____n4" localSheetId="4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SCH1">#REF!</definedName>
    <definedName name="____SCH2">#REF!</definedName>
    <definedName name="____WN1">#REF!</definedName>
    <definedName name="____WN2">#REF!</definedName>
    <definedName name="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'[5]EE Detail'!#REF!</definedName>
    <definedName name="___DOC1">#REF!</definedName>
    <definedName name="___DOC2">#REF!</definedName>
    <definedName name="___ESY12">[1]ISFPLSUB!#REF!</definedName>
    <definedName name="___INP5">[4]SITRP!#REF!</definedName>
    <definedName name="___n4" localSheetId="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SCH1">#REF!</definedName>
    <definedName name="___SCH2">#REF!</definedName>
    <definedName name="___WN1">#REF!</definedName>
    <definedName name="___WN2">#REF!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ESY12">[1]ISFPLSUB!#REF!</definedName>
    <definedName name="__FDS_HYPERLINK_TOGGLE_STATE__" hidden="1">"ON"</definedName>
    <definedName name="__INP1">#REF!</definedName>
    <definedName name="__INP2">#REF!</definedName>
    <definedName name="__INP5">[4]SITRP!#REF!</definedName>
    <definedName name="__IntlFixup" hidden="1">TRUE</definedName>
    <definedName name="__n4" localSheetId="4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SCH1">#REF!</definedName>
    <definedName name="__SCH2">#REF!</definedName>
    <definedName name="__VNT86">#REF!</definedName>
    <definedName name="__WN1">#REF!</definedName>
    <definedName name="__WN2">#REF!</definedName>
    <definedName name="_10B_9A">#REF!</definedName>
    <definedName name="_10C_38B">[6]REPORT!$A$1:$N$56</definedName>
    <definedName name="_10C_56">[7]REPORT!$A$1:$P$56</definedName>
    <definedName name="_10D_1">#REF!</definedName>
    <definedName name="_10PG_1">#REF!</definedName>
    <definedName name="_11C_56">[8]REPORT!$A$1:$P$56</definedName>
    <definedName name="_11C_58">#REF!</definedName>
    <definedName name="_11PG_1">#REF!</definedName>
    <definedName name="_12C_58">#REF!</definedName>
    <definedName name="_12C_9">#REF!</definedName>
    <definedName name="_12MOS">[1]ISFPLSUB!#REF!</definedName>
    <definedName name="_12MOSA">[1]ISFPLSUB!#REF!</definedName>
    <definedName name="_13B_9B">#REF!</definedName>
    <definedName name="_13C_9">#REF!</definedName>
    <definedName name="_14C_12">[9]REPORT!$A$1:$AB$56</definedName>
    <definedName name="_14D_1">#REF!</definedName>
    <definedName name="_15PG_1">#REF!</definedName>
    <definedName name="_16C_2">#REF!</definedName>
    <definedName name="_16PG_1">#REF!</definedName>
    <definedName name="_17C_38A">#REF!</definedName>
    <definedName name="_18C_38B">[10]REPORT!$A$1:$N$56</definedName>
    <definedName name="_1990">[4]SITRP!#REF!</definedName>
    <definedName name="_1990C">[4]SITRP!#REF!</definedName>
    <definedName name="_1991">[4]SITRP!#REF!</definedName>
    <definedName name="_199112C">#REF!</definedName>
    <definedName name="_199112M0">#REF!</definedName>
    <definedName name="_1991C">[4]SITRP!#REF!</definedName>
    <definedName name="_19C_56">[7]REPORT!$A$1:$P$56</definedName>
    <definedName name="_1B_6">#REF!</definedName>
    <definedName name="_1B_7_2OF3">#REF!</definedName>
    <definedName name="_1C_12">[11]REPORT!$A$1:$AB$56</definedName>
    <definedName name="_1D_1">#REF!</definedName>
    <definedName name="_21C_58">#REF!</definedName>
    <definedName name="_25C_9">#REF!</definedName>
    <definedName name="_28D_1">#REF!</definedName>
    <definedName name="_2B_6">#REF!</definedName>
    <definedName name="_2B_7_1OF3">#REF!</definedName>
    <definedName name="_2B_7_3OF3">#REF!</definedName>
    <definedName name="_2C_12">[12]REPORT!$A$1:$AB$56</definedName>
    <definedName name="_2C_38B">[13]REPORT!$A$1:$N$56</definedName>
    <definedName name="_2PG_1">#REF!</definedName>
    <definedName name="_31PG_1">#REF!</definedName>
    <definedName name="_3B_6">#REF!</definedName>
    <definedName name="_3B_7_2OF3">#REF!</definedName>
    <definedName name="_3B_9A">#REF!</definedName>
    <definedName name="_3C_19">#REF!</definedName>
    <definedName name="_3C_38B">[14]REPORT!$A$1:$N$56</definedName>
    <definedName name="_3C_56">[15]REPORT!$A$1:$P$56</definedName>
    <definedName name="_4B_7_3OF3">#REF!</definedName>
    <definedName name="_4B_9B">#REF!</definedName>
    <definedName name="_4C_12">[16]REPORT!$A$1:$AB$56</definedName>
    <definedName name="_4C_2">#REF!</definedName>
    <definedName name="_4C_56">[17]REPORT!$A$1:$P$56</definedName>
    <definedName name="_5B_7_1OF3">#REF!</definedName>
    <definedName name="_5B_9A">#REF!</definedName>
    <definedName name="_5C_12" localSheetId="4">[18]REPORT!$A$1:$AB$56</definedName>
    <definedName name="_5C_12">[19]REPORT!$A$1:$AB$56</definedName>
    <definedName name="_5C_38B">[20]REPORT!$A$1:$N$56</definedName>
    <definedName name="_6B_7_2OF3">#REF!</definedName>
    <definedName name="_6B_9B">#REF!</definedName>
    <definedName name="_6C_19">#REF!</definedName>
    <definedName name="_6C_38B" localSheetId="4">[21]REPORT!$A$1:$N$56</definedName>
    <definedName name="_6C_38B">[22]REPORT!$A$1:$N$56</definedName>
    <definedName name="_6C_56">[23]REPORT!$A$1:$P$56</definedName>
    <definedName name="_7B_7_3OF3">#REF!</definedName>
    <definedName name="_7C_12">[24]REPORT!$A$1:$AB$56</definedName>
    <definedName name="_7C_2">#REF!</definedName>
    <definedName name="_7C_38B">[10]REPORT!$A$1:$N$56</definedName>
    <definedName name="_7C_56" localSheetId="4">[25]REPORT!$A$1:$P$56</definedName>
    <definedName name="_7C_56">[26]REPORT!$A$1:$P$56</definedName>
    <definedName name="_7C_58">#REF!</definedName>
    <definedName name="_8C_2">#REF!</definedName>
    <definedName name="_8C_56">[7]REPORT!$A$1:$P$56</definedName>
    <definedName name="_8C_9">#REF!</definedName>
    <definedName name="_8D_1">#REF!</definedName>
    <definedName name="_90THOUS">#REF!</definedName>
    <definedName name="_90WHOLE">#REF!</definedName>
    <definedName name="_91THOUS">#REF!</definedName>
    <definedName name="_91WHOLE">#REF!</definedName>
    <definedName name="_9C_38A">#REF!</definedName>
    <definedName name="_9C_38B">[27]REPORT!$A$1:$N$56</definedName>
    <definedName name="_9C_9">#REF!</definedName>
    <definedName name="_9D_1">#REF!</definedName>
    <definedName name="_9PG_1">#REF!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localSheetId="4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4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4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hidden="1">'[28]ST Corrections'!#REF!</definedName>
    <definedName name="_ATPRegress_Range2" hidden="1">'[28]ST Corrections'!#REF!</definedName>
    <definedName name="_ATPRegress_Range3" hidden="1">'[28]ST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'[29]D1 - Books'!#REF!</definedName>
    <definedName name="_DAT2">#REF!</definedName>
    <definedName name="_DAT20">'[29]D1 - Books'!#REF!</definedName>
    <definedName name="_DAT21">'[29]D1 - Books'!#REF!</definedName>
    <definedName name="_DAT22">'[29]D1 - Books'!#REF!</definedName>
    <definedName name="_DAT23">'[29]D1 - Books'!#REF!</definedName>
    <definedName name="_DAT24">'[29]D1 - Books'!#REF!</definedName>
    <definedName name="_DAT25">'[29]D1 - Books'!#REF!</definedName>
    <definedName name="_DAT26">'[29]D1 - Books'!#REF!</definedName>
    <definedName name="_DAT27">'[29]D1 - Books'!#REF!</definedName>
    <definedName name="_DAT28">'[29]D1 - Books'!#REF!</definedName>
    <definedName name="_DAT29">'[29]D1 - Books'!#REF!</definedName>
    <definedName name="_DAT3">#REF!</definedName>
    <definedName name="_DAT30">'[29]D1 - Books'!#REF!</definedName>
    <definedName name="_DAT31">'[29]D1 - Books'!#REF!</definedName>
    <definedName name="_DAT32">'[29]D1 - Books'!#REF!</definedName>
    <definedName name="_DAT33">'[29]D1 - Books'!#REF!</definedName>
    <definedName name="_DAT34">'[29]D1 - Books'!#REF!</definedName>
    <definedName name="_DAT35">'[29]D1 - Books'!#REF!</definedName>
    <definedName name="_DAT36">'[29]D1 - Books'!#REF!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DOC1">#REF!</definedName>
    <definedName name="_DOC2">#REF!</definedName>
    <definedName name="_ESY12">[1]ISFPLSUB!#REF!</definedName>
    <definedName name="_Fill" hidden="1">#REF!</definedName>
    <definedName name="_hpe1">#REF!</definedName>
    <definedName name="_hpe2">#REF!</definedName>
    <definedName name="_hwp1">#REF!</definedName>
    <definedName name="_hwp2">#REF!</definedName>
    <definedName name="_INP1">#REF!</definedName>
    <definedName name="_INP2">#REF!</definedName>
    <definedName name="_INP5">[4]SITRP!#REF!</definedName>
    <definedName name="_Key1" hidden="1">'[30]1999'!$D$9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 localSheetId="4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Own10">#REF!</definedName>
    <definedName name="_Own11">#REF!</definedName>
    <definedName name="_Own4">#REF!</definedName>
    <definedName name="_Own5">#REF!</definedName>
    <definedName name="_Own6">#REF!</definedName>
    <definedName name="_Own8">#REF!</definedName>
    <definedName name="_p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>#REF!</definedName>
    <definedName name="_SCH2">#REF!</definedName>
    <definedName name="_Sort" hidden="1">'[30]1999'!#REF!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NT86">#REF!</definedName>
    <definedName name="_W">#REF!</definedName>
    <definedName name="_WN1">#REF!</definedName>
    <definedName name="_WN2">#REF!</definedName>
    <definedName name="a" localSheetId="4" hidden="1">{"Martin Oct94_Mar95",#N/A,FALSE,"Martin Oct94 - Mar95"}</definedName>
    <definedName name="a" hidden="1">{"Martin Oct94_Mar95",#N/A,FALSE,"Martin Oct94 - Mar95"}</definedName>
    <definedName name="A_">#REF!</definedName>
    <definedName name="A_1">#REF!</definedName>
    <definedName name="A_1A_2">#REF!</definedName>
    <definedName name="A_1A_3">#REF!</definedName>
    <definedName name="A_1A_4">#REF!</definedName>
    <definedName name="A_1A_5">#REF!</definedName>
    <definedName name="A6_" localSheetId="4">[31]A6!#REF!</definedName>
    <definedName name="A6_">[32]A6!#REF!</definedName>
    <definedName name="A6_OS" localSheetId="4">[31]A6!#REF!</definedName>
    <definedName name="A6_OS">[32]A6!#REF!</definedName>
    <definedName name="A6_PTD_DATA" localSheetId="4">[31]A6!#REF!</definedName>
    <definedName name="A6_PTD_DATA">[32]A6!#REF!</definedName>
    <definedName name="A6a" localSheetId="4">[31]A6!#REF!</definedName>
    <definedName name="A6a">[32]A6!#REF!</definedName>
    <definedName name="A6a_C" localSheetId="4">[31]A6!#REF!</definedName>
    <definedName name="A6a_C">[32]A6!#REF!</definedName>
    <definedName name="A8_">#REF!</definedName>
    <definedName name="A9_" localSheetId="4">[33]A9!#REF!</definedName>
    <definedName name="A9_">[34]A9!#REF!</definedName>
    <definedName name="A9_PTD_DATA" localSheetId="4">[33]A9!#REF!</definedName>
    <definedName name="A9_PTD_DATA">[34]A9!#REF!</definedName>
    <definedName name="A9Worksheet" localSheetId="4">[33]A9!#REF!</definedName>
    <definedName name="A9Worksheet">[34]A9!#REF!</definedName>
    <definedName name="aa" localSheetId="4" hidden="1">{"Martin Oct94_Mar95",#N/A,FALSE,"Martin Oct94 - Mar95"}</definedName>
    <definedName name="aa" hidden="1">{"Martin Oct94_Mar95",#N/A,FALSE,"Martin Oct94 - Mar95"}</definedName>
    <definedName name="aaa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c" localSheetId="4" hidden="1">{#N/A,#N/A,TRUE,"TOTAL DISTRIBUTION";#N/A,#N/A,TRUE,"SOUTH";#N/A,#N/A,TRUE,"NORTHEAST";#N/A,#N/A,TRUE,"WEST"}</definedName>
    <definedName name="abc" hidden="1">{#N/A,#N/A,TRUE,"TOTAL DISTRIBUTION";#N/A,#N/A,TRUE,"SOUTH";#N/A,#N/A,TRUE,"NORTHEAST";#N/A,#N/A,TRUE,"WEST"}</definedName>
    <definedName name="abcd" localSheetId="4" hidden="1">{#N/A,#N/A,TRUE,"TOTAL DSBN";#N/A,#N/A,TRUE,"WEST";#N/A,#N/A,TRUE,"SOUTH";#N/A,#N/A,TRUE,"NORTHEAST"}</definedName>
    <definedName name="abcd" hidden="1">{#N/A,#N/A,TRUE,"TOTAL DSBN";#N/A,#N/A,TRUE,"WEST";#N/A,#N/A,TRUE,"SOUTH";#N/A,#N/A,TRUE,"NORTHEAST"}</definedName>
    <definedName name="abd">#REF!</definedName>
    <definedName name="abit">0.000000001</definedName>
    <definedName name="ACCNT">#REF!</definedName>
    <definedName name="ACCOUNTS">#REF!</definedName>
    <definedName name="acct_desc" localSheetId="4">[35]sys_desc!$B:$C</definedName>
    <definedName name="acct_desc">[36]sys_desc!$B:$C</definedName>
    <definedName name="ACE">#REF!</definedName>
    <definedName name="ACGDIST">#REF!</definedName>
    <definedName name="ACTUALS">#REF!</definedName>
    <definedName name="ADDCOST">#REF!</definedName>
    <definedName name="ALANDCO">'[3]SUMMARY-OLD'!#REF!</definedName>
    <definedName name="ALL" localSheetId="4">'[37]#REF'!$N$6:$W$59</definedName>
    <definedName name="ALL">'[38]#REF'!$N$6:$W$59</definedName>
    <definedName name="alloc1">#REF!</definedName>
    <definedName name="alloc2">#REF!</definedName>
    <definedName name="ALTADJ">#REF!</definedName>
    <definedName name="AMOUNT">'[39]Cap Structure Adj'!$E:$E</definedName>
    <definedName name="AMT">#REF!</definedName>
    <definedName name="ANALYSIS_OF_BREAKDOWN_OF_OS_SALE_BYACCOUNTS">#REF!</definedName>
    <definedName name="ANNUAL">[1]ISFPLSUB!#REF!</definedName>
    <definedName name="anscount" hidden="1">1</definedName>
    <definedName name="Application">#REF!</definedName>
    <definedName name="apr">#REF!</definedName>
    <definedName name="april">#REF!</definedName>
    <definedName name="AS2DocOpenMode" hidden="1">"AS2DocumentEdit"</definedName>
    <definedName name="asd" localSheetId="4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dfas">#REF!</definedName>
    <definedName name="aserf" localSheetId="4" hidden="1">{"Summary Schedule",#N/A,FALSE,"Sheet1";"Divisional Support",#N/A,FALSE,"Sheet2";"Corporate Support",#N/A,FALSE,"Sheet3"}</definedName>
    <definedName name="aserf" hidden="1">{"Summary Schedule",#N/A,FALSE,"Sheet1";"Divisional Support",#N/A,FALSE,"Sheet2";"Corporate Support",#N/A,FALSE,"Sheet3"}</definedName>
    <definedName name="aserf_1" localSheetId="4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localSheetId="4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localSheetId="4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ug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_func">#REF!</definedName>
    <definedName name="baird">#REF!</definedName>
    <definedName name="balancesheet">#REF!</definedName>
    <definedName name="bayatxinc">'[40]All Companies'!#REF!</definedName>
    <definedName name="Because" localSheetId="4" hidden="1">{#N/A,#N/A,TRUE,"TOTAL DISTRIBUTION";#N/A,#N/A,TRUE,"SOUTH";#N/A,#N/A,TRUE,"NORTHEAST";#N/A,#N/A,TRUE,"WEST"}</definedName>
    <definedName name="Because" hidden="1">{#N/A,#N/A,TRUE,"TOTAL DISTRIBUTION";#N/A,#N/A,TRUE,"SOUTH";#N/A,#N/A,TRUE,"NORTHEAST";#N/A,#N/A,TRUE,"WEST"}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>#REF!</definedName>
    <definedName name="BONNIE">#N/A</definedName>
    <definedName name="bonus">'[41]Restoration - Detail'!$D$33</definedName>
    <definedName name="booby" localSheetId="4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localSheetId="4" hidden="1">{#N/A,#N/A,TRUE,"TOTAL DSBN";#N/A,#N/A,TRUE,"WEST";#N/A,#N/A,TRUE,"SOUTH";#N/A,#N/A,TRUE,"NORTHEAST"}</definedName>
    <definedName name="booby2" hidden="1">{#N/A,#N/A,TRUE,"TOTAL DSBN";#N/A,#N/A,TRUE,"WEST";#N/A,#N/A,TRUE,"SOUTH";#N/A,#N/A,TRUE,"NORTHEAST"}</definedName>
    <definedName name="book2.xls" localSheetId="4" hidden="1">{#N/A,#N/A,TRUE,"TOTAL DISTRIBUTION";#N/A,#N/A,TRUE,"SOUTH";#N/A,#N/A,TRUE,"NORTHEAST";#N/A,#N/A,TRUE,"WEST"}</definedName>
    <definedName name="book2.xls" hidden="1">{#N/A,#N/A,TRUE,"TOTAL DISTRIBUTION";#N/A,#N/A,TRUE,"SOUTH";#N/A,#N/A,TRUE,"NORTHEAST";#N/A,#N/A,TRUE,"WEST"}</definedName>
    <definedName name="book2a\.xls" localSheetId="4" hidden="1">{#N/A,#N/A,TRUE,"TOTAL DSBN";#N/A,#N/A,TRUE,"WEST";#N/A,#N/A,TRUE,"SOUTH";#N/A,#N/A,TRUE,"NORTHEAST"}</definedName>
    <definedName name="book2a\.xls" hidden="1">{#N/A,#N/A,TRUE,"TOTAL DSBN";#N/A,#N/A,TRUE,"WEST";#N/A,#N/A,TRUE,"SOUTH";#N/A,#N/A,TRUE,"NORTHEAST"}</definedName>
    <definedName name="BottomUDA">#REF!</definedName>
    <definedName name="bra">[42]ConBeg!#REF!</definedName>
    <definedName name="bradtxinc">'[43]All Companies'!#REF!</definedName>
    <definedName name="BTL_06Actual_Essbase">#REF!</definedName>
    <definedName name="btwcols" localSheetId="4">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</definedName>
    <definedName name="btwcols">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</definedName>
    <definedName name="bud" localSheetId="4" hidden="1">{"summary",#N/A,FALSE,"PCR DIRECTORY"}</definedName>
    <definedName name="bud" hidden="1">{"summary",#N/A,FALSE,"PCR DIRECTORY"}</definedName>
    <definedName name="budget" localSheetId="4">[44]actual!#REF!</definedName>
    <definedName name="budget">[45]actual!#REF!</definedName>
    <definedName name="BUSelection">#REF!</definedName>
    <definedName name="c_">#REF!</definedName>
    <definedName name="c_1">#REF!</definedName>
    <definedName name="C_19">#REF!</definedName>
    <definedName name="C_19_1">#REF!</definedName>
    <definedName name="C_19_2">#REF!</definedName>
    <definedName name="C_19_6">#REF!</definedName>
    <definedName name="C_19_7">#REF!</definedName>
    <definedName name="C_5">#REF!</definedName>
    <definedName name="C00_tax_rptBak">#REF!</definedName>
    <definedName name="CALC">#REF!</definedName>
    <definedName name="calitxinc">'[40]All Companies'!#REF!</definedName>
    <definedName name="Cap_06Actual_Essbase">#REF!</definedName>
    <definedName name="CAP_STRUCT_ITEM" localSheetId="4">'[46]~4600717'!$A$2:$A$15</definedName>
    <definedName name="CAP_STRUCT_ITEM">'[47]~4600717'!$A$2:$A$15</definedName>
    <definedName name="CapacityRate" localSheetId="4">HLOOKUP(ProjectYear,tblCapRate,swCaptbl+1)</definedName>
    <definedName name="CapacityRate">HLOOKUP(ProjectYear,tblCapRate,swCaptbl+1)</definedName>
    <definedName name="capBig" localSheetId="4">#REF!,#REF!,#REF!,#REF!,#REF!,#REF!,#REF!</definedName>
    <definedName name="capBig">#REF!,#REF!,#REF!,#REF!,#REF!,#REF!,#REF!</definedName>
    <definedName name="CAPCALC" localSheetId="4">#REF!</definedName>
    <definedName name="CAPCALC">#REF!</definedName>
    <definedName name="capData">#REF!</definedName>
    <definedName name="CapGL">#REF!</definedName>
    <definedName name="capSmall" localSheetId="4">#REF!,#REF!,#REF!,#REF!,#REF!,#REF!</definedName>
    <definedName name="capSmall">#REF!,#REF!,#REF!,#REF!,#REF!,#REF!</definedName>
    <definedName name="CAPTI">#REF!</definedName>
    <definedName name="CASH">#REF!</definedName>
    <definedName name="cashflowstatement">#REF!</definedName>
    <definedName name="cell_data" localSheetId="4">'[48]R-Sched Sample'!$F$8,'[48]R-Sched Sample'!$B$7:$C$11,'[48]R-Sched Sample'!$B$8:$C$12,'[48]R-Sched Sample'!$B$15:$C$19,'[48]R-Sched Sample'!$B$22:$C$26,'[48]R-Sched Sample'!$B$29:$C$30,'[48]R-Sched Sample'!$B$33:$C$37,'[48]R-Sched Sample'!$B$40:$C$43,'[48]R-Sched Sample'!$F$7:$F$11,'[48]R-Sched Sample'!$F$8:$F$12,'[48]R-Sched Sample'!$F$15:$F$19,'[48]R-Sched Sample'!$F$22:$F$26,'[48]R-Sched Sample'!$F$29:$F$30,'[48]R-Sched Sample'!$F$33:$F$37,'[48]R-Sched Sample'!$F$40:$F$43,'[48]R-Sched Sample'!$I$7:$I$11,'[48]R-Sched Sample'!$I$8:$I$12,'[48]R-Sched Sample'!$I$15:$I$19,'[48]R-Sched Sample'!$I$22:$I$26,'[48]R-Sched Sample'!$I$29:$I$30,'[48]R-Sched Sample'!$I$33:$I$37,'[48]R-Sched Sample'!$I$40:$I$43</definedName>
    <definedName name="cell_data">'[49]R-Sched Sample'!$F$8,'[49]R-Sched Sample'!$B$7:$C$11,'[49]R-Sched Sample'!$B$8:$C$12,'[49]R-Sched Sample'!$B$15:$C$19,'[49]R-Sched Sample'!$B$22:$C$26,'[49]R-Sched Sample'!$B$29:$C$30,'[49]R-Sched Sample'!$B$33:$C$37,'[49]R-Sched Sample'!$B$40:$C$43,'[49]R-Sched Sample'!$F$7:$F$11,'[49]R-Sched Sample'!$F$8:$F$12,'[49]R-Sched Sample'!$F$15:$F$19,'[49]R-Sched Sample'!$F$22:$F$26,'[49]R-Sched Sample'!$F$29:$F$30,'[49]R-Sched Sample'!$F$33:$F$37,'[49]R-Sched Sample'!$F$40:$F$43,'[49]R-Sched Sample'!$I$7:$I$11,'[49]R-Sched Sample'!$I$8:$I$12,'[49]R-Sched Sample'!$I$15:$I$19,'[49]R-Sched Sample'!$I$22:$I$26,'[49]R-Sched Sample'!$I$29:$I$30,'[49]R-Sched Sample'!$I$33:$I$37,'[49]R-Sched Sample'!$I$40:$I$43</definedName>
    <definedName name="cell_data1" localSheetId="4">'[48]R-Sched Sample'!$L$7:$L$11,'[48]R-Sched Sample'!#REF!,'[48]R-Sched Sample'!#REF!,'[48]R-Sched Sample'!$L$8:$L$12,'[48]R-Sched Sample'!#REF!,'[48]R-Sched Sample'!#REF!,'[48]R-Sched Sample'!$L$15:$L$19,'[48]R-Sched Sample'!#REF!,'[48]R-Sched Sample'!#REF!,'[48]R-Sched Sample'!$L$22:$L$26,'[48]R-Sched Sample'!#REF!,'[48]R-Sched Sample'!#REF!,'[48]R-Sched Sample'!$L$29:$L$30,'[48]R-Sched Sample'!#REF!,'[48]R-Sched Sample'!#REF!,'[48]R-Sched Sample'!$L$33:$L$37,'[48]R-Sched Sample'!#REF!,'[48]R-Sched Sample'!#REF!</definedName>
    <definedName name="cell_data1">'[49]R-Sched Sample'!$L$7:$L$11,'[49]R-Sched Sample'!#REF!,'[49]R-Sched Sample'!#REF!,'[49]R-Sched Sample'!$L$8:$L$12,'[49]R-Sched Sample'!#REF!,'[49]R-Sched Sample'!#REF!,'[49]R-Sched Sample'!$L$15:$L$19,'[49]R-Sched Sample'!#REF!,'[49]R-Sched Sample'!#REF!,'[49]R-Sched Sample'!$L$22:$L$26,'[49]R-Sched Sample'!#REF!,'[49]R-Sched Sample'!#REF!,'[49]R-Sched Sample'!$L$29:$L$30,'[49]R-Sched Sample'!#REF!,'[49]R-Sched Sample'!#REF!,'[49]R-Sched Sample'!$L$33:$L$37,'[49]R-Sched Sample'!#REF!,'[49]R-Sched Sample'!#REF!</definedName>
    <definedName name="cell_data2" localSheetId="4">'[48]R-Sched Sample'!#REF!,'[48]R-Sched Sample'!$L$40:$L$43,'[48]R-Sched Sample'!#REF!,'[48]R-Sched Sample'!#REF!</definedName>
    <definedName name="cell_data2">'[49]R-Sched Sample'!#REF!,'[49]R-Sched Sample'!$L$40:$L$43,'[49]R-Sched Sample'!#REF!,'[49]R-Sched Sample'!#REF!</definedName>
    <definedName name="CER">#REF!</definedName>
    <definedName name="ChartAccounts">#REF!</definedName>
    <definedName name="clause_acct" localSheetId="4">[50]sys_data!$B:$B</definedName>
    <definedName name="clause_acct">[51]sys_data!$B:$B</definedName>
    <definedName name="CMCY">[1]ISFPLSUB!#REF!</definedName>
    <definedName name="co_name_line1">#REF!</definedName>
    <definedName name="co_name_line2">#REF!</definedName>
    <definedName name="col_fin" localSheetId="4">'[48]R-Sched Sample'!$B$1:$B$65536,'[48]R-Sched Sample'!$C$1:$C$65536,'[48]R-Sched Sample'!#REF!,'[48]R-Sched Sample'!#REF!,'[48]R-Sched Sample'!$F$1:$F$65536,'[48]R-Sched Sample'!$I$1:$I$65536,'[48]R-Sched Sample'!$L$1:$L$65536,'[48]R-Sched Sample'!#REF!,'[48]R-Sched Sample'!#REF!</definedName>
    <definedName name="col_fin">'[49]R-Sched Sample'!$B$1:$B$65536,'[49]R-Sched Sample'!$C$1:$C$65536,'[49]R-Sched Sample'!#REF!,'[49]R-Sched Sample'!#REF!,'[49]R-Sched Sample'!$F$1:$F$65536,'[49]R-Sched Sample'!$I$1:$I$65536,'[49]R-Sched Sample'!$L$1:$L$65536,'[49]R-Sched Sample'!#REF!,'[49]R-Sched Sample'!#REF!</definedName>
    <definedName name="col_percent" localSheetId="4">'[48]R-Sched Sample'!$H$1:$H$65536,'[48]R-Sched Sample'!$K$1:$K$65536,'[48]R-Sched Sample'!$N$1:$N$65536,'[48]R-Sched Sample'!#REF!,'[48]R-Sched Sample'!#REF!</definedName>
    <definedName name="col_percent">'[49]R-Sched Sample'!$H$1:$H$65536,'[49]R-Sched Sample'!$K$1:$K$65536,'[49]R-Sched Sample'!$N$1:$N$65536,'[49]R-Sched Sample'!#REF!,'[49]R-Sched Sample'!#REF!</definedName>
    <definedName name="cold" localSheetId="4">'[52]FPSC TU'!#REF!</definedName>
    <definedName name="cold">'[53]FPSC TU'!#REF!</definedName>
    <definedName name="cold2" localSheetId="4">'[52]FPSC TU'!#REF!</definedName>
    <definedName name="cold2">'[53]FPSC TU'!#REF!</definedName>
    <definedName name="COLUMN1" localSheetId="4">'[54]FPSC TU'!#REF!</definedName>
    <definedName name="COLUMN1">'[55]FPSC TU'!#REF!</definedName>
    <definedName name="COLUMN1_1">'[56]FPSC TU'!#REF!</definedName>
    <definedName name="COLUMN1_2">'[56]FPSC TU'!#REF!</definedName>
    <definedName name="COLUMN1_6">'[56]FPSC TU'!#REF!</definedName>
    <definedName name="COLUMN1_7">'[56]FPSC TU'!#REF!</definedName>
    <definedName name="COLUMN2" localSheetId="4">'[54]FPSC TU'!#REF!</definedName>
    <definedName name="COLUMN2">'[55]FPSC TU'!#REF!</definedName>
    <definedName name="COLUMN2_1">'[56]FPSC TU'!#REF!</definedName>
    <definedName name="COLUMN2_2">'[56]FPSC TU'!#REF!</definedName>
    <definedName name="COLUMN2_6">'[56]FPSC TU'!#REF!</definedName>
    <definedName name="COLUMN2_7">'[56]FPSC TU'!#REF!</definedName>
    <definedName name="COLUMN3" localSheetId="4">'[54]FPSC TU'!#REF!</definedName>
    <definedName name="COLUMN3">'[55]FPSC TU'!#REF!</definedName>
    <definedName name="COLUMN3_1">'[56]FPSC TU'!#REF!</definedName>
    <definedName name="COLUMN3_2">'[56]FPSC TU'!#REF!</definedName>
    <definedName name="COLUMN3_6">'[56]FPSC TU'!#REF!</definedName>
    <definedName name="COLUMN3_7">'[56]FPSC TU'!#REF!</definedName>
    <definedName name="COLUMN4" localSheetId="4">'[54]FPSC TU'!#REF!</definedName>
    <definedName name="COLUMN4">'[55]FPSC TU'!#REF!</definedName>
    <definedName name="COLUMN4_1">'[56]FPSC TU'!#REF!</definedName>
    <definedName name="COLUMN4_2">'[56]FPSC TU'!#REF!</definedName>
    <definedName name="COLUMN4_6">'[56]FPSC TU'!#REF!</definedName>
    <definedName name="COLUMN4_7">'[56]FPSC TU'!#REF!</definedName>
    <definedName name="COLUMN5" localSheetId="4">'[54]FPSC TU'!#REF!</definedName>
    <definedName name="COLUMN5">'[55]FPSC TU'!#REF!</definedName>
    <definedName name="COLUMN5_1">'[56]FPSC TU'!#REF!</definedName>
    <definedName name="COLUMN5_2">'[56]FPSC TU'!#REF!</definedName>
    <definedName name="COLUMN5_6">'[56]FPSC TU'!#REF!</definedName>
    <definedName name="COLUMN5_7">'[56]FPSC TU'!#REF!</definedName>
    <definedName name="COLUMN6" localSheetId="4">'[54]FPSC TU'!#REF!</definedName>
    <definedName name="COLUMN6">'[55]FPSC TU'!#REF!</definedName>
    <definedName name="COLUMN6_1">'[56]FPSC TU'!#REF!</definedName>
    <definedName name="COLUMN6_2">'[56]FPSC TU'!#REF!</definedName>
    <definedName name="COLUMN6_6">'[56]FPSC TU'!#REF!</definedName>
    <definedName name="COLUMN6_7">'[56]FPSC TU'!#REF!</definedName>
    <definedName name="COLUMN7" localSheetId="4">'[54]FPSC TU'!#REF!</definedName>
    <definedName name="COLUMN7">'[55]FPSC TU'!#REF!</definedName>
    <definedName name="COLUMN7_1">'[56]FPSC TU'!#REF!</definedName>
    <definedName name="COLUMN7_2">'[56]FPSC TU'!#REF!</definedName>
    <definedName name="COLUMN7_6">'[56]FPSC TU'!#REF!</definedName>
    <definedName name="COLUMN7_7">'[56]FPSC TU'!#REF!</definedName>
    <definedName name="COLUMN8" localSheetId="4">'[54]FPSC TU'!#REF!</definedName>
    <definedName name="COLUMN8">'[55]FPSC TU'!#REF!</definedName>
    <definedName name="COLUMN8_1">'[56]FPSC TU'!#REF!</definedName>
    <definedName name="COLUMN8_2">'[56]FPSC TU'!#REF!</definedName>
    <definedName name="COLUMN8_6">'[56]FPSC TU'!#REF!</definedName>
    <definedName name="COLUMN8_7">'[56]FPSC TU'!#REF!</definedName>
    <definedName name="COLUMN9" localSheetId="4">'[54]FPSC TU'!#REF!</definedName>
    <definedName name="COLUMN9">'[55]FPSC TU'!#REF!</definedName>
    <definedName name="COLUMN9_1">'[56]FPSC TU'!#REF!</definedName>
    <definedName name="COLUMN9_2">'[56]FPSC TU'!#REF!</definedName>
    <definedName name="COLUMN9_6">'[56]FPSC TU'!#REF!</definedName>
    <definedName name="COLUMN9_7">'[56]FPSC TU'!#REF!</definedName>
    <definedName name="COMBINED">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[4]FTI!#REF!</definedName>
    <definedName name="CONSOL">'[3]SUMMARY-OLD'!$C$3:$T$30</definedName>
    <definedName name="Contacts">#REF!</definedName>
    <definedName name="CorpSec_OM_06Actual_Essbase">#REF!</definedName>
    <definedName name="CORPTAX_DATAMAPDEFINITIONS_DataMap_1" hidden="1">#REF!</definedName>
    <definedName name="CORPTAX_DATAMAPDEFINITIONS_DataMap_2" localSheetId="4" hidden="1">'[57](A) Book to Tax Recon'!#REF!</definedName>
    <definedName name="CORPTAX_DATAMAPDEFINITIONS_DataMap_2" hidden="1">'[58](A) Book to Tax Recon'!#REF!</definedName>
    <definedName name="CORPTAX_DATAMAPDEFINITIONS_DataMap_3" hidden="1">#REF!</definedName>
    <definedName name="COS_ID" localSheetId="4">'[46]~4600717'!$B$2:$B$15</definedName>
    <definedName name="COS_ID">'[47]~4600717'!$B$2:$B$15</definedName>
    <definedName name="COS_ID_DESC">'[39]Cap Structure Adj'!$A:$A</definedName>
    <definedName name="cosotxinc">#REF!</definedName>
    <definedName name="cost">#REF!</definedName>
    <definedName name="cost_1" localSheetId="4" hidden="1">{#N/A,#N/A,FALSE,"T COST";#N/A,#N/A,FALSE,"COST_FH"}</definedName>
    <definedName name="cost_1" hidden="1">{#N/A,#N/A,FALSE,"T COST";#N/A,#N/A,FALSE,"COST_FH"}</definedName>
    <definedName name="cost_offpeak">#REF!</definedName>
    <definedName name="cost_onpeak">#REF!</definedName>
    <definedName name="COSTS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redits">#REF!</definedName>
    <definedName name="CRIT">#REF!</definedName>
    <definedName name="CRIT5">[4]SITRP!#REF!</definedName>
    <definedName name="CRITC">#REF!</definedName>
    <definedName name="_xlnm.Criteria">#REF!</definedName>
    <definedName name="Criteria_MI">[4]SITRP!#REF!</definedName>
    <definedName name="CSAMOUNT">'[39]Cap Structure'!$D:$D</definedName>
    <definedName name="CSCATEGORY">'[39]Cap Structure'!$A:$A</definedName>
    <definedName name="CSLEDGER_MONTH">'[39]Cap Structure'!$B:$B</definedName>
    <definedName name="CSRAMOUNT">'[39]Cap Structure Cost Rates'!$D:$D</definedName>
    <definedName name="CSRCAP_STRUCTURE_ITEM">'[39]Cap Structure Cost Rates'!$A:$A</definedName>
    <definedName name="CSRLEDGER_MONTH">'[39]Cap Structure Cost Rates'!$C:$C</definedName>
    <definedName name="Curr_Mth_Capacity" localSheetId="4">'[59]B5 Rates'!$B$11</definedName>
    <definedName name="Curr_Mth_Capacity">'[60]B5 Rates'!$B$11</definedName>
    <definedName name="Curr_Mth_ECRC" localSheetId="4">'[59]B5 Rates'!$B$12</definedName>
    <definedName name="Curr_Mth_ECRC">'[60]B5 Rates'!$B$12</definedName>
    <definedName name="Curr_Mth_Fuel" localSheetId="4">'[59]B5 Rates'!$B$13</definedName>
    <definedName name="Curr_Mth_Fuel">'[60]B5 Rates'!$B$13</definedName>
    <definedName name="Curr_Mth_General" localSheetId="4">'[59]B5 Rates'!$B$14</definedName>
    <definedName name="Curr_Mth_General">'[60]B5 Rates'!$B$14</definedName>
    <definedName name="CurrentOptions">#REF!</definedName>
    <definedName name="Customers">#REF!</definedName>
    <definedName name="Cwvu.GREY_ALL." hidden="1">#REF!</definedName>
    <definedName name="D">#REF!</definedName>
    <definedName name="d_">#REF!</definedName>
    <definedName name="D_1">#REF!</definedName>
    <definedName name="d_acct" localSheetId="4">[35]sys_data!$D$2:$D$2453</definedName>
    <definedName name="d_acct">[36]sys_data!$D$2:$D$2453</definedName>
    <definedName name="d_amt" localSheetId="4">[35]sys_data!$E$2:$E$2453</definedName>
    <definedName name="d_amt">[36]sys_data!$E$2:$E$2453</definedName>
    <definedName name="d_month" localSheetId="4">[35]sys_data!$B$2:$B$2453</definedName>
    <definedName name="d_month">[36]sys_data!$B$2:$B$2453</definedName>
    <definedName name="d_year" localSheetId="4">[35]sys_data!$A$2:$A$2453</definedName>
    <definedName name="d_year">[36]sys_data!$A$2:$A$2453</definedName>
    <definedName name="data_APR">#REF!</definedName>
    <definedName name="data_AUG">#REF!</definedName>
    <definedName name="data_DEC">#REF!</definedName>
    <definedName name="data_DEC_prior">#REF!</definedName>
    <definedName name="data_FEB">#REF!</definedName>
    <definedName name="data_FEB_prior">[61]CWIP_AFUDC!#REF!</definedName>
    <definedName name="data_FIN" localSheetId="4">'[48]R-Sched Sample'!$B$7:$F$46,'[48]R-Sched Sample'!$I$7:$I$46,'[48]R-Sched Sample'!$L$7:$L$46,'[48]R-Sched Sample'!#REF!,'[48]R-Sched Sample'!#REF!,'[48]R-Sched Sample'!#REF!</definedName>
    <definedName name="data_FIN">'[49]R-Sched Sample'!$B$7:$F$46,'[49]R-Sched Sample'!$I$7:$I$46,'[49]R-Sched Sample'!$L$7:$L$46,'[49]R-Sched Sample'!#REF!,'[49]R-Sched Sample'!#REF!,'[49]R-Sched Sample'!#REF!</definedName>
    <definedName name="data_JAN">#REF!</definedName>
    <definedName name="data_JUL">#REF!</definedName>
    <definedName name="data_JUN">#REF!</definedName>
    <definedName name="data_MAR">#REF!</definedName>
    <definedName name="data_mar_2010">[61]CWIP_AFUDC!$R$5:$R$25</definedName>
    <definedName name="data_MAY">#REF!</definedName>
    <definedName name="data_may2012">[61]CWIP_AFUDC!$S$5:$S$25</definedName>
    <definedName name="data_NOV">#REF!</definedName>
    <definedName name="data_OCT">#REF!</definedName>
    <definedName name="data_PER" localSheetId="4">'[48]R-Sched Sample'!$H$7:$H$46,'[48]R-Sched Sample'!$K$7:$K$46,'[48]R-Sched Sample'!$N$7:$N$46,'[48]R-Sched Sample'!#REF!,'[48]R-Sched Sample'!#REF!</definedName>
    <definedName name="data_PER">'[49]R-Sched Sample'!$H$7:$H$46,'[49]R-Sched Sample'!$K$7:$K$46,'[49]R-Sched Sample'!$N$7:$N$46,'[49]R-Sched Sample'!#REF!,'[49]R-Sched Sample'!#REF!</definedName>
    <definedName name="data_SE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taOrigin" hidden="1">'[62]HP Detail'!#REF!</definedName>
    <definedName name="date">#REF!</definedName>
    <definedName name="DATE1" localSheetId="4">'[54]FPSC TU'!#REF!</definedName>
    <definedName name="DATE1">'[55]FPSC TU'!#REF!</definedName>
    <definedName name="DATE1_1">'[56]FPSC TU'!#REF!</definedName>
    <definedName name="DATE1_2">'[56]FPSC TU'!#REF!</definedName>
    <definedName name="DATE1_6">'[56]FPSC TU'!#REF!</definedName>
    <definedName name="DATE1_7">'[56]FPSC TU'!#REF!</definedName>
    <definedName name="Ddd">#REF!,#REF!,#REF!</definedName>
    <definedName name="ddddd" localSheetId="4" hidden="1">{"Summary Schedule",#N/A,FALSE,"Sheet1";"Divisional Support",#N/A,FALSE,"Sheet2";"Corporate Support",#N/A,FALSE,"Sheet3"}</definedName>
    <definedName name="ddddd" hidden="1">{"Summary Schedule",#N/A,FALSE,"Sheet1";"Divisional Support",#N/A,FALSE,"Sheet2";"Corporate Support",#N/A,FALSE,"Sheet3"}</definedName>
    <definedName name="ddddd_1" localSheetId="4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localSheetId="4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localSheetId="4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cwip">#REF!</definedName>
    <definedName name="DefaultPageMember1">#REF!</definedName>
    <definedName name="DefaultTitle">#REF!</definedName>
    <definedName name="DefaultUDA">#REF!</definedName>
    <definedName name="delete" localSheetId="4" hidden="1">{"summary",#N/A,FALSE,"PCR DIRECTORY"}</definedName>
    <definedName name="delete" hidden="1">{"summary",#N/A,FALSE,"PCR DIRECTORY"}</definedName>
    <definedName name="DEPACC">#REF!</definedName>
    <definedName name="DEPR">#REF!</definedName>
    <definedName name="depreciation">#REF!</definedName>
    <definedName name="depreciation97">#REF!</definedName>
    <definedName name="depreciation98">#REF!</definedName>
    <definedName name="depreciation99">#REF!</definedName>
    <definedName name="DEPREG">#REF!</definedName>
    <definedName name="DEPTAB">#REF!</definedName>
    <definedName name="DESC">#REF!</definedName>
    <definedName name="detail_colB" localSheetId="4">'[48]Cal 8 Sch 1rev1'!$B$1:$B$65536,'[48]Cal 8 Sch 1rev1'!$H$1:$H$65536,'[48]Cal 8 Sch 1rev1'!#REF!,'[48]Cal 8 Sch 1rev1'!$N$1:$N$65536,'[48]Cal 8 Sch 1rev1'!$T$1:$T$65536,'[48]Cal 8 Sch 1rev1'!$Z$1:$Z$65536</definedName>
    <definedName name="detail_colB">'[49]Cal 8 Sch 1rev1'!$B$1:$B$65536,'[49]Cal 8 Sch 1rev1'!$H$1:$H$65536,'[49]Cal 8 Sch 1rev1'!#REF!,'[49]Cal 8 Sch 1rev1'!$N$1:$N$65536,'[49]Cal 8 Sch 1rev1'!$T$1:$T$65536,'[49]Cal 8 Sch 1rev1'!$Z$1:$Z$65536</definedName>
    <definedName name="detail_colS" localSheetId="4">'[48]Cal 8 Sch 1rev1'!$E$1:$E$65536,'[48]Cal 8 Sch 1rev1'!#REF!,'[48]Cal 8 Sch 1rev1'!$M$1:$M$65536,'[48]Cal 8 Sch 1rev1'!$S$1:$S$65536,'[48]Cal 8 Sch 1rev1'!$Y$1:$Y$65536</definedName>
    <definedName name="detail_colS">'[49]Cal 8 Sch 1rev1'!$E$1:$E$65536,'[49]Cal 8 Sch 1rev1'!#REF!,'[49]Cal 8 Sch 1rev1'!$M$1:$M$65536,'[49]Cal 8 Sch 1rev1'!$S$1:$S$65536,'[49]Cal 8 Sch 1rev1'!$Y$1:$Y$65536</definedName>
    <definedName name="detail_data" localSheetId="4">'[48]Cal 8 Sch 1rev1'!$B$8:$Z$50,'[48]Cal 8 Sch 1rev1'!#REF!</definedName>
    <definedName name="detail_data">'[49]Cal 8 Sch 1rev1'!$B$8:$Z$50,'[49]Cal 8 Sch 1rev1'!#REF!</definedName>
    <definedName name="DETAIL_EST">#REF!</definedName>
    <definedName name="DF_GRID_1">#REF!</definedName>
    <definedName name="DF_NAVPANEL_13">#REF!</definedName>
    <definedName name="DF_NAVPANEL_18">#REF!</definedName>
    <definedName name="DF_Sheet4_GRID_1" localSheetId="4">Account [63]Detail!$F$15:$S$86</definedName>
    <definedName name="DF_Sheet4_GRID_1">Account [63]Detail!$F$15:$S$86</definedName>
    <definedName name="DF_Sheet5_Sheet4_GRID_1" localSheetId="4">Incentive [64]Pool!$F$15:$T$17</definedName>
    <definedName name="DF_Sheet5_Sheet4_GRID_1">Incentive [64]Pool!$F$15:$T$17</definedName>
    <definedName name="DF_Sheet7_GRID_1" localSheetId="4">Income tax [65]recon!$F$15:$L$105</definedName>
    <definedName name="DF_Sheet7_GRID_1">Income tax [65]recon!$F$15:$L$105</definedName>
    <definedName name="DIF_DETAIL" localSheetId="4">#REF!</definedName>
    <definedName name="DIF_DETAIL">#REF!</definedName>
    <definedName name="DIF_SUM" localSheetId="4">#REF!</definedName>
    <definedName name="DIF_SUM">#REF!</definedName>
    <definedName name="DIF_SUM_SUM">#REF!</definedName>
    <definedName name="diffexpl" localSheetId="4">'[40]All Companies'!#REF!</definedName>
    <definedName name="diffexpl">'[40]All Companies'!#REF!</definedName>
    <definedName name="DISTR">#REF!</definedName>
    <definedName name="DOC1">#REF!</definedName>
    <definedName name="DOC1A">#REF!</definedName>
    <definedName name="DOC2">#REF!</definedName>
    <definedName name="docket_no" localSheetId="4">'[66]B-1 2013'!#REF!</definedName>
    <definedName name="docket_no">'[66]B-1 2013'!#REF!</definedName>
    <definedName name="docket_num" localSheetId="4">#REF!</definedName>
    <definedName name="docket_num">#REF!</definedName>
    <definedName name="done" localSheetId="4" hidden="1">{"summary",#N/A,FALSE,"PCR DIRECTORY"}</definedName>
    <definedName name="done" hidden="1">{"summary",#N/A,FALSE,"PCR DIRECTORY"}</definedName>
    <definedName name="doswtxinc">#REF!</definedName>
    <definedName name="doubtxinc">'[40]All Companies'!#REF!</definedName>
    <definedName name="download" localSheetId="4">[50]sys_data!$B:$D</definedName>
    <definedName name="download">[51]sys_data!$B:$D</definedName>
    <definedName name="DRI_Mnemonics">#REF!</definedName>
    <definedName name="dwnld_all" localSheetId="4">[50]sys_data!$A:$M</definedName>
    <definedName name="dwnld_all">[51]sys_data!$A:$M</definedName>
    <definedName name="e">#REF!</definedName>
    <definedName name="E_1">#REF!</definedName>
    <definedName name="e_Bonds_30241457">#REF!</definedName>
    <definedName name="e_GULFRegulatoryAdjustment_31884284">#REF!</definedName>
    <definedName name="e_PlanningEntity_1602">#REF!</definedName>
    <definedName name="e_RetiredBonds_30310732">#REF!</definedName>
    <definedName name="E4SYS1">#REF!</definedName>
    <definedName name="E4SYS2">#REF!</definedName>
    <definedName name="E4sys3">#REF!</definedName>
    <definedName name="E6Sys1">#REF!</definedName>
    <definedName name="ebentxinc">'[40]All Companies'!#REF!</definedName>
    <definedName name="ECCR" localSheetId="4">'[37]#REF'!$P$20</definedName>
    <definedName name="ECCR">'[38]#REF'!$P$20</definedName>
    <definedName name="Energy" localSheetId="4">HLOOKUP(ProjectYear,tblEnergyRate,swEnergytbl+1)</definedName>
    <definedName name="Energy">HLOOKUP(ProjectYear,tblEnergyRate,swEnergytbl+1)</definedName>
    <definedName name="Energy_Sales" localSheetId="4">#REF!</definedName>
    <definedName name="Energy_Sales">#REF!</definedName>
    <definedName name="EnergyRate" localSheetId="4">HLOOKUP(ProjectYear,tblEnergyRate,swEnergytbl+1)</definedName>
    <definedName name="EnergyRate">HLOOKUP(ProjectYear,tblEnergyRate,swEnergytbl+1)</definedName>
    <definedName name="Entity">[67]Admin!$G$3</definedName>
    <definedName name="EntityName">[68]Input!$C$6</definedName>
    <definedName name="EPMWorkbookOptions_1" hidden="1">"dgEAAB|LCAAAAAAABACFkMEKgkAQhu9B77DsPVcLOoTaoS5BYhRU10lHXdJZ2d3aHj8pLKpD12||f4b5w/mtqdkVtZGKIh54PmdImcollRG/2GIUTPk8Hg7Cg9Lnk1LntLWdaliXIzO7GRnxytp2JoRzznMTT|lSjH0/EMdkvcsqbGAkyVigDPkrlf9P8e4qY|EWC42mSiltkeICaoOh|IQPb1Ej6CVYSGkHV|zNb/xw|182WlnMLOa9/Tv49F3"</definedName>
    <definedName name="EPMWorkbookOptions_2" hidden="1">"OxBOtzB60hFONCeryveGHd9WJr|7iO45h/1l2AQAA"</definedName>
    <definedName name="EPMWorkbookOptions_3" hidden="1">"7FbvEVfflFvpjk9VfL4hetc4b6veOTkzffH3/v5fGr0xdvvr1Lvx5/e/f16cm3aby91j143y7yOqun82vXKCXeebQsys8|aus1scbd/ltPi0W|BGfe/q3Hd7/BIX/19OzN2dNw1GdPf/83X745fv7/32GffPnFy5dvXoXDPnn5//dRf4UR0/||ev30/7|jfPPm93l5Gs7sw4cP//873p887fDxT|78f2WwG77xvvh2MZvlS9txs4FettFPFk0xK"</definedName>
    <definedName name="EPMWorkbookOptions_4" hidden="1">"cqivb7VEI6g|h/fjX0ToRvQOcJYH9/VPzYM|GaUvpkBiCL///QYVCv/f3sMX/1/G3/Wnv|fHgHpw58b/IPGG5WWP07nD/cU2|t55To9qcqqVlwjX2x6lUcfeTNCFX6RAo42f9c|yy6rumgJL3b65eXed7d4/1lRN62HQPz7DiCL5TCBbttqiNXPvrglp/sAhNwUM97f2b13sOsBiE0Ev/tlPcvro53Hd|WXKPRmVWbXL|tqldfEVln|cPLw4f7D"</definedName>
    <definedName name="EPMWorkbookOptions_5" hidden="1">"7dlkcm97//7uwfbk/EG2nX06uzd5eO/|3t75DD2Hb0UAP8|a9nVeUviYz8QliJEn5MhogzTqahEFQ99jb2d3f7yzfxsHRKF|LTdE343M3e3e3eR/aYtvlCD3fkSQgCC7ez8iiEeQez8iSE9k/j9PkMd3b6N8Pfvxs2boKHP2|cnXt3Q7O59|eu/ezu0t3e7//ywdkzBk0xenp/9fZ9FvkBonn7/48sWPCOII8uzlrTKJCvL/79QgYXn1I3L45Pj"</definedName>
    <definedName name="EPMWorkbookOptions_6" hidden="1">"yzbf/v0|S/zfZuC9efm0Td|/e/fv7|/u3t3B7/3|0cF|8dEy6B5X|7b2f1zbOpwebuJ/fFq5Hjt37O7daaVCYP1fk|GGRg5b2f0QOX3n8/8AD|n|Xfbv12kjExH36YHfn4ODB7U3cvfcwcbv3P71/nk/Ot|9/Otvf3t87f7h9cD/Pt3eyfG9/Nnmw/2By7/8lJu5DVv0V8P8rOfUbpsn/H0zd/3uE9/aryxHJff|Vhv3//4kuKBjy6PG3d1|fnn"</definedName>
    <definedName name="EPMWorkbookOptions_7" hidden="1">"z7/|tM|o0S5MXpm7MXJ/9fJ8n/i|T2q6dnb86efn3R3dnZP9h5j8zp/f8fSq7QMOTVs6e//89rqxslyuuTb//|r79Nf7/|EVm6ZHlz/OZHVOlI0MtXp5Ra/P86Vf7fo|1Pvvr64dX7O2mfvoeq//9KCvErxBH0v69eP/3/Olt|MA1Ojv8/T4P/94jmmze/z8vTH6JwPngP4fz/iB/GJAxtyMOHD/|/zqLfIDXevPn/h0/6/x6p/cnTH6ZBPfj/n"</definedName>
    <definedName name="EPMWorkbookOptions_8" hidden="1">"8wSAUMe/cmXO7v/X|fPb44YP2|XW/qkePP7Hx//f50a/|9RXF|cHr/|iuLwH6L2evj/P|1lqCj|8O/z5v/z/vA3Q4if|BEhhBAvT1|dffn07Gc7X23Q|X87NXb3vvjRktt7NQqwiTd6fPd4tSqLadYSHPt58KlpTtCq5ZIQp8|eZm3GH/sfvqm6g3/8Kj|v82b|5fLLVb48Os/KJn98N/yQ252UeVYD6JfL19llblp2P|a2363qt5OqekuKu2Uy"</definedName>
    <definedName name="EPMWorkbookOptions_9" hidden="1">"mtb9L8L2VzOdtcdnzU9mdZFNyvyLvL5wEHqf/8aJA/vlSqjx/wQAAP///C/TRTBDAAA="</definedName>
    <definedName name="ER_Table">[69]Tables!$A$3:$C$13</definedName>
    <definedName name="erase" localSheetId="4" hidden="1">{#N/A,#N/A,TRUE,"TOTAL DISTRIBUTION";#N/A,#N/A,TRUE,"SOUTH";#N/A,#N/A,TRUE,"NORTHEAST";#N/A,#N/A,TRUE,"WEST"}</definedName>
    <definedName name="erase" hidden="1">{#N/A,#N/A,TRUE,"TOTAL DISTRIBUTION";#N/A,#N/A,TRUE,"SOUTH";#N/A,#N/A,TRUE,"NORTHEAST";#N/A,#N/A,TRUE,"WEST"}</definedName>
    <definedName name="ert4e" localSheetId="4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I">'[3]SUMMARY-OLD'!#REF!</definedName>
    <definedName name="esireport">'[40]All Companies'!$D$1:$H$118,'[40]All Companies'!$L$1:$M$118,'[40]All Companies'!$N$1:$O$118,'[40]All Companies'!$P$1:$Q$118,'[40]All Companies'!$R$1:$T$118,'[40]All Companies'!$U$1:$W$118,'[40]All Companies'!$X$1:$Y$118,'[40]All Companies'!$Z$1:$AA$118</definedName>
    <definedName name="Ess_300">#REF!</definedName>
    <definedName name="Ess_304">#REF!</definedName>
    <definedName name="Ess_Database">#REF!</definedName>
    <definedName name="ESY12">[1]ISFPLSUB!#REF!</definedName>
    <definedName name="ESYA">[1]ISFPLSUB!#REF!</definedName>
    <definedName name="ESYTD">[1]ISFPLSUB!#REF!</definedName>
    <definedName name="ESYY">[1]ISFPLSUB!#REF!</definedName>
    <definedName name="EXAMP">#REF!</definedName>
    <definedName name="exc">#REF!</definedName>
    <definedName name="Excel_BuiltIn_Print_Area_6">#REF!</definedName>
    <definedName name="Excel_BuiltIn_Print_Area_7">#REF!</definedName>
    <definedName name="exp">#REF!</definedName>
    <definedName name="EXP_OFFSET">#REF!</definedName>
    <definedName name="_xlnm.Extract">[4]SITRP!#REF!</definedName>
    <definedName name="Extract_MI">[4]SITRP!#REF!</definedName>
    <definedName name="f" localSheetId="4" hidden="1">{#N/A,#N/A,TRUE,"TOTAL DISTRIBUTION";#N/A,#N/A,TRUE,"SOUTH";#N/A,#N/A,TRUE,"NORTHEAST";#N/A,#N/A,TRUE,"WEST"}</definedName>
    <definedName name="f" hidden="1">{#N/A,#N/A,TRUE,"TOTAL DISTRIBUTION";#N/A,#N/A,TRUE,"SOUTH";#N/A,#N/A,TRUE,"NORTHEAST";#N/A,#N/A,TRUE,"WEST"}</definedName>
    <definedName name="f_acct_top" localSheetId="4">[70]Final!#REF!</definedName>
    <definedName name="f_acct_top">[71]Final!#REF!</definedName>
    <definedName name="f_roi" localSheetId="4">[70]Final!#REF!</definedName>
    <definedName name="f_roi">[71]Final!#REF!</definedName>
    <definedName name="FDAROH" localSheetId="4">#REF!</definedName>
    <definedName name="FDAROH">#REF!</definedName>
    <definedName name="FDARRL" localSheetId="4">#REF!</definedName>
    <definedName name="FDARRL">#REF!</definedName>
    <definedName name="FDRT" localSheetId="4">#REF!</definedName>
    <definedName name="FDRT">#REF!</definedName>
    <definedName name="feb">#REF!</definedName>
    <definedName name="fed_other">[72]BalancesNew!#REF!</definedName>
    <definedName name="FERC" localSheetId="4">#REF!</definedName>
    <definedName name="FERC">#REF!</definedName>
    <definedName name="FERCTAX" localSheetId="4">#REF!</definedName>
    <definedName name="FERCTAX">#REF!</definedName>
    <definedName name="fg" localSheetId="4" hidden="1">{#N/A,#N/A,FALSE,"T COST";#N/A,#N/A,FALSE,"COST_FH"}</definedName>
    <definedName name="fg" hidden="1">{#N/A,#N/A,FALSE,"T COST";#N/A,#N/A,FALSE,"COST_FH"}</definedName>
    <definedName name="FILE">#REF!</definedName>
    <definedName name="financials">#REF!</definedName>
    <definedName name="financials97">#REF!</definedName>
    <definedName name="financials98">#REF!</definedName>
    <definedName name="financials99">#REF!</definedName>
    <definedName name="findwrn" localSheetId="4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localSheetId="4" hidden="1">{#N/A,#N/A,TRUE,"TOTAL DSBN";#N/A,#N/A,TRUE,"WEST";#N/A,#N/A,TRUE,"SOUTH";#N/A,#N/A,TRUE,"NORTHEAST"}</definedName>
    <definedName name="findwrnor" hidden="1">{#N/A,#N/A,TRUE,"TOTAL DSBN";#N/A,#N/A,TRUE,"WEST";#N/A,#N/A,TRUE,"SOUTH";#N/A,#N/A,TRUE,"NORTHEAST"}</definedName>
    <definedName name="FINISH" localSheetId="4" hidden="1">{#N/A,#N/A,TRUE,"TOTAL DISTRIBUTION";#N/A,#N/A,TRUE,"SOUTH";#N/A,#N/A,TRUE,"NORTHEAST";#N/A,#N/A,TRUE,"WEST"}</definedName>
    <definedName name="FINISH" hidden="1">{#N/A,#N/A,TRUE,"TOTAL DISTRIBUTION";#N/A,#N/A,TRUE,"SOUTH";#N/A,#N/A,TRUE,"NORTHEAST";#N/A,#N/A,TRUE,"WEST"}</definedName>
    <definedName name="FIVE">#REF!</definedName>
    <definedName name="fixedcost">#REF!</definedName>
    <definedName name="FormatSelection">#REF!</definedName>
    <definedName name="fpc_pur">#REF!</definedName>
    <definedName name="fpl">#REF!</definedName>
    <definedName name="fplds">#REF!</definedName>
    <definedName name="fplitxinc">#REF!</definedName>
    <definedName name="FPLPAIDS">#REF!</definedName>
    <definedName name="fplreport">'[40]All Companies'!$D$1:$H$92,'[40]All Companies'!$L$1:$M$92,'[40]All Companies'!$N$1:$O$92,'[40]All Companies'!$P$1:$Q$92,'[40]All Companies'!$R$1:$T$92,'[40]All Companies'!$U$1:$W$92,'[40]All Companies'!$X$1:$Y$92,'[40]All Companies'!$Z$1:$AA$92</definedName>
    <definedName name="FPSC">#REF!</definedName>
    <definedName name="FPSCTAX">#REF!</definedName>
    <definedName name="FUEL2" localSheetId="4">'[37]#REF'!$N$21:$O$52</definedName>
    <definedName name="FUEL2">'[38]#REF'!$N$21:$O$52</definedName>
    <definedName name="FUND">#REF!</definedName>
    <definedName name="FUNINC">#REF!</definedName>
    <definedName name="G">#REF!</definedName>
    <definedName name="GAAP_Other">[72]BalancesNew!#REF!</definedName>
    <definedName name="gas_offpeak" localSheetId="4">#REF!</definedName>
    <definedName name="gas_offpeak">#REF!</definedName>
    <definedName name="gas_onpeak" localSheetId="4">#REF!</definedName>
    <definedName name="gas_onpeak">#REF!</definedName>
    <definedName name="GASADD" localSheetId="4">#REF!</definedName>
    <definedName name="GASADD">#REF!</definedName>
    <definedName name="GENSLRT">#REF!</definedName>
    <definedName name="gh" localSheetId="4" hidden="1">{"view1",#N/A,FALSE,"ON AIR"}</definedName>
    <definedName name="gh" hidden="1">{"view1",#N/A,FALSE,"ON AIR"}</definedName>
    <definedName name="gh_1" localSheetId="4" hidden="1">{"view1",#N/A,FALSE,"ON AIR"}</definedName>
    <definedName name="gh_1" hidden="1">{"view1",#N/A,FALSE,"ON AIR"}</definedName>
    <definedName name="GP_COMPSTUD_Sheet">'[2]Cost of Capital Worksheet'!#REF!</definedName>
    <definedName name="GP_Cost_of_Capital">#REF!</definedName>
    <definedName name="GP_Sheet1">#REF!</definedName>
    <definedName name="GROSS">#REF!</definedName>
    <definedName name="group">#REF!</definedName>
    <definedName name="GRPCALC">#REF!</definedName>
    <definedName name="GRPTI">#REF!</definedName>
    <definedName name="GUY">[4]SITRP!#REF!</definedName>
    <definedName name="H">#REF!</definedName>
    <definedName name="HDLGSTI">#REF!</definedName>
    <definedName name="HELD">#REF!</definedName>
    <definedName name="hg" localSheetId="4" hidden="1">{#N/A,#N/A,FALSE,"MARKET"}</definedName>
    <definedName name="hg" hidden="1">{#N/A,#N/A,FALSE,"MARKET"}</definedName>
    <definedName name="hg_1" localSheetId="4" hidden="1">{#N/A,#N/A,FALSE,"MARKET"}</definedName>
    <definedName name="hg_1" hidden="1">{#N/A,#N/A,FALSE,"MARKET"}</definedName>
    <definedName name="high" localSheetId="4" hidden="1">{#N/A,#N/A,TRUE,"TOTAL DSBN";#N/A,#N/A,TRUE,"WEST";#N/A,#N/A,TRUE,"SOUTH";#N/A,#N/A,TRUE,"NORTHEAST"}</definedName>
    <definedName name="high" hidden="1">{#N/A,#N/A,TRUE,"TOTAL DSBN";#N/A,#N/A,TRUE,"WEST";#N/A,#N/A,TRUE,"SOUTH";#N/A,#N/A,TRUE,"NORTHEAST"}</definedName>
    <definedName name="HighSum" localSheetId="4" hidden="1">{#N/A,#N/A,TRUE,"TOTAL DISTRIBUTION";#N/A,#N/A,TRUE,"SOUTH";#N/A,#N/A,TRUE,"NORTHEAST";#N/A,#N/A,TRUE,"WEST"}</definedName>
    <definedName name="HighSum" hidden="1">{#N/A,#N/A,TRUE,"TOTAL DISTRIBUTION";#N/A,#N/A,TRUE,"SOUTH";#N/A,#N/A,TRUE,"NORTHEAST";#N/A,#N/A,TRUE,"WEST"}</definedName>
    <definedName name="HISTORICAL_YEAR_DATE">'[66]A-1 2013'!$I$7</definedName>
    <definedName name="HISTORICAL_YEAR_X" localSheetId="4">#REF!</definedName>
    <definedName name="HISTORICAL_YEAR_X">#REF!</definedName>
    <definedName name="HISTORY">[1]ISFPLSUB!#REF!</definedName>
    <definedName name="HLDGSCALC">#REF!</definedName>
    <definedName name="howToChange">#REF!</definedName>
    <definedName name="howToCheck">#REF!</definedName>
    <definedName name="hwpcoc">#REF!</definedName>
    <definedName name="hwpcoc2">#REF!</definedName>
    <definedName name="hyp8txinc">#REF!</definedName>
    <definedName name="hyp9txinc">#REF!</definedName>
    <definedName name="i_amount">[73]sys_data!$L$2:$L$25000</definedName>
    <definedName name="i_group">[73]sys_data!$E$2:$E$25000</definedName>
    <definedName name="i_month">[73]sys_data!$D$2:$D$25000</definedName>
    <definedName name="i_period">[73]sys_data!$K$2:$K$25000</definedName>
    <definedName name="i_scen">[73]sys_data!$A$2:$A$25000</definedName>
    <definedName name="i_yr">[73]sys_data!$C$2:$C$25000</definedName>
    <definedName name="ID_sorted" localSheetId="4">#REF!</definedName>
    <definedName name="ID_sorted">#REF!</definedName>
    <definedName name="impetxinc">'[40]All Companies'!#REF!</definedName>
    <definedName name="incomestatement">#REF!</definedName>
    <definedName name="incr">[72]MMaint!A2=0</definedName>
    <definedName name="INCSTA">[4]A194!#REF!</definedName>
    <definedName name="IND" localSheetId="4">#REF!</definedName>
    <definedName name="IND">#REF!</definedName>
    <definedName name="index" localSheetId="4">#REF!</definedName>
    <definedName name="index">#REF!</definedName>
    <definedName name="InfoPane" localSheetId="4">#REF!</definedName>
    <definedName name="InfoPane">#REF!</definedName>
    <definedName name="InformationPane">#REF!</definedName>
    <definedName name="InfpPane">#REF!</definedName>
    <definedName name="INP5">[4]SITRP!#REF!</definedName>
    <definedName name="INPUT5">[4]SITRP!#REF!</definedName>
    <definedName name="INPUTC">#REF!</definedName>
    <definedName name="INPUTS">#REF!</definedName>
    <definedName name="INS">#REF!</definedName>
    <definedName name="insvc">'[74]in svc pt'!$A$3:$B$201</definedName>
    <definedName name="INTCALC" localSheetId="4">#REF!</definedName>
    <definedName name="INTCALC">#REF!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ULATED_PENSION_OBLIGATION" hidden="1">"c2244"</definedName>
    <definedName name="IQ_ACQ_COST_SUB" hidden="1">"c2125"</definedName>
    <definedName name="IQ_ADVERTISING" hidden="1">"c2246"</definedName>
    <definedName name="IQ_ALLOW_DOUBT_ACCT" hidden="1">"c2092"</definedName>
    <definedName name="IQ_AMT_OUT" hidden="1">"c2145"</definedName>
    <definedName name="IQ_ARPU" hidden="1">"c2126"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VG_BANK_ASSETS" hidden="1">"c2072"</definedName>
    <definedName name="IQ_AVG_BANK_LOANS" hidden="1">"c2073"</definedName>
    <definedName name="IQ_BENCHMARK_SECURITY" hidden="1">"c2154"</definedName>
    <definedName name="IQ_BENCHMARK_SPRD" hidden="1">"c2153"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OARD_MEMBER_BACKGROUND" hidden="1">"c2101"</definedName>
    <definedName name="IQ_BOND_COUPON" hidden="1">"c2183"</definedName>
    <definedName name="IQ_BOND_COUPON_TYPE" hidden="1">"c2184"</definedName>
    <definedName name="IQ_BOND_PRICE" hidden="1">"c2162"</definedName>
    <definedName name="IQ_CALL_FEATURE" hidden="1">"c2197"</definedName>
    <definedName name="IQ_CALLABLE" hidden="1">"c2196"</definedName>
    <definedName name="IQ_CAPITALIZED_INTEREST" hidden="1">"c2076"</definedName>
    <definedName name="IQ_CASH_SHARE" hidden="1">"c1911"</definedName>
    <definedName name="IQ_CH">110000</definedName>
    <definedName name="IQ_CHANGE_NET_WORKING_CAPITAL" hidden="1">"c1909"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_ADJ" hidden="1">"c2115"</definedName>
    <definedName name="IQ_COMPANY_STATUS" hidden="1">"c2097"</definedName>
    <definedName name="IQ_COMPANY_TYPE" hidden="1">"c2096"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VERED_POPS" hidden="1">"c2124"</definedName>
    <definedName name="IQ_CQ">5000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Y">10000</definedName>
    <definedName name="IQ_DAILY">500000</definedName>
    <definedName name="IQ_DATED_DATE" hidden="1">"c2185"</definedName>
    <definedName name="IQ_DAY_COUNT" hidden="1">"c2161"</definedName>
    <definedName name="IQ_DEFERRED_DOMESTIC_TAXES" hidden="1">"c2077"</definedName>
    <definedName name="IQ_DEFERRED_FOREIGN_TAXES" hidden="1">"c2078"</definedName>
    <definedName name="IQ_DILUT_EPS_NORM" hidden="1">"c1903"</definedName>
    <definedName name="IQ_DILUT_NI" hidden="1">"c2079"</definedName>
    <definedName name="IQ_DIV_PAYMENT_DATE" hidden="1">"c2205"</definedName>
    <definedName name="IQ_DIV_RECORD_DATE" hidden="1">"c2204"</definedName>
    <definedName name="IQ_DURATION" hidden="1">"c2181"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T_INCL_MARGIN" hidden="1">"c387"</definedName>
    <definedName name="IQ_EFFECT_TAX_RATE" hidden="1">"c1899"</definedName>
    <definedName name="IQ_EPS_NORM" hidden="1">"c1902"</definedName>
    <definedName name="IQ_EVAL_DATE" hidden="1">"c2180"</definedName>
    <definedName name="IQ_EXERCISED" hidden="1">"c406"</definedName>
    <definedName name="IQ_FEDFUNDS_SOLD" hidden="1">"c2256"</definedName>
    <definedName name="IQ_FH">100000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M_RIGHTS" hidden="1">"c2254"</definedName>
    <definedName name="IQ_FIRST_INT_DATE" hidden="1">"c2186"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_EXP" hidden="1">"c2241"</definedName>
    <definedName name="IQ_GROSS_SPRD" hidden="1">"c2155"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INT_EXP_LTD" hidden="1">"c2086"</definedName>
    <definedName name="IQ_INTEREST_CASH_DEPOSITS" hidden="1">"c2255"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_DATE" hidden="1">"c2109"</definedName>
    <definedName name="IQ_LATESTK" hidden="1">1000</definedName>
    <definedName name="IQ_LATESTQ" hidden="1">500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TM">2000</definedName>
    <definedName name="IQ_LTMMONTH" hidden="1">120000</definedName>
    <definedName name="IQ_MAINT_REPAIR" hidden="1">"c2087"</definedName>
    <definedName name="IQ_MARKET_CAP_LFCF" hidden="1">"c2209"</definedName>
    <definedName name="IQ_MARKETING" hidden="1">"c2239"</definedName>
    <definedName name="IQ_MATURITY_DATE" hidden="1">"c2146"</definedName>
    <definedName name="IQ_MINORITY_INTEREST_TOTAL" hidden="1">"c1905"</definedName>
    <definedName name="IQ_MONTH">15000</definedName>
    <definedName name="IQ_MORTGAGE_SERV_RIGHTS" hidden="1">"c2242"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ONUTIL_REV" hidden="1">"c2089"</definedName>
    <definedName name="IQ_NTM">6000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PTIONS_EXERCISED" hidden="1">"c2116"</definedName>
    <definedName name="IQ_ORDER_BACKLOG" hidden="1">"c2090"</definedName>
    <definedName name="IQ_OTHER_ASSETS_SERV_RIGHTS" hidden="1">"c2243"</definedName>
    <definedName name="IQ_OTHER_OUTSTANDING_BS_DATE" hidden="1">"c1972"</definedName>
    <definedName name="IQ_OTHER_OUTSTANDING_FILING_DATE" hidden="1">"c1974"</definedName>
    <definedName name="IQ_OWNERSHIP" hidden="1">"c2160"</definedName>
    <definedName name="IQ_PAYOUT_RATIO" hidden="1">"c1900"</definedName>
    <definedName name="IQ_PE_NORMALIZED" hidden="1">"c2207"</definedName>
    <definedName name="IQ_PLL" hidden="1">"c2114"</definedName>
    <definedName name="IQ_PMT_FREQ" hidden="1">"c2236"</definedName>
    <definedName name="IQ_POSTPAID_CHURN" hidden="1">"c2121"</definedName>
    <definedName name="IQ_POSTPAID_SUBS" hidden="1">"c2118"</definedName>
    <definedName name="IQ_PREPAID_CHURN" hidden="1">"c2120"</definedName>
    <definedName name="IQ_PREPAID_SUBS" hidden="1">"c2117"</definedName>
    <definedName name="IQ_PRINCIPAL_AMT" hidden="1">"c2157"</definedName>
    <definedName name="IQ_PROJECTED_PENSION_OBLIGATION" hidden="1">"c1292"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VISION_DATE_" hidden="1">39036.4994560185</definedName>
    <definedName name="IQ_SALES_MARKETING" hidden="1">"c2240"</definedName>
    <definedName name="IQ_SECURITY_LEVEL" hidden="1">"c2159"</definedName>
    <definedName name="IQ_SECURITY_NOTES" hidden="1">"c2202"</definedName>
    <definedName name="IQ_SECURITY_TYPE" hidden="1">"c2158"</definedName>
    <definedName name="IQ_SGA_MARGIN" hidden="1">"c1898"</definedName>
    <definedName name="IQ_STW" hidden="1">"c2166"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EV_UFCF" hidden="1">"c2208"</definedName>
    <definedName name="IQ_TODAY" hidden="1">0</definedName>
    <definedName name="IQ_TOTAL_CHURN" hidden="1">"c2122"</definedName>
    <definedName name="IQ_TOTAL_EMPLOYEES" hidden="1">"c1522"</definedName>
    <definedName name="IQ_TOTAL_NON_REC" hidden="1">"c1444"</definedName>
    <definedName name="IQ_TOTAL_OUTSTANDING_BS_DATE" hidden="1">"c1022"</definedName>
    <definedName name="IQ_TOTAL_OUTSTANDING_FILING_DATE" hidden="1">"c2107"</definedName>
    <definedName name="IQ_TOTAL_PROVED_RESERVES_OIL" hidden="1">"c2040"</definedName>
    <definedName name="IQ_TOTAL_REV_SHARE" hidden="1">"c1912"</definedName>
    <definedName name="IQ_TOTAL_SUBS" hidden="1">"c2119"</definedName>
    <definedName name="IQ_TRADING_CURRENCY" hidden="1">"c2212"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LEVERED_FCF" hidden="1">"c1908"</definedName>
    <definedName name="IQ_UNUSUAL_EXP" hidden="1">"c1456"</definedName>
    <definedName name="IQ_UTIL_REV" hidden="1">"c2091"</definedName>
    <definedName name="IQ_WEEK">50000</definedName>
    <definedName name="IQ_XDIV_DATE" hidden="1">"c2203"</definedName>
    <definedName name="IQ_YEARHIGH_DATE" hidden="1">"c2250"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TARSJUN">#REF!</definedName>
    <definedName name="jan">#REF!</definedName>
    <definedName name="JE_S">#REF!</definedName>
    <definedName name="JEs">[75]JEs!$H$4,[75]JEs!$H$55,[75]JEs!$H$107,[75]JEs!$H$156,[75]JEs!$H$205,[75]JEs!$H$254,[75]JEs!$H$304,[75]JEs!$H$351,[75]JEs!$H$399,[75]JEs!$H$448,[75]JEs!$H$495,[75]JEs!$H$541,[75]JEs!$H$587,[75]JEs!$H$636,[75]JEs!$H$685,[75]JEs!$H$729,[75]JEs!$H$772,[75]JEs!$H$817,[75]JEs!$H$862,[75]JEs!$H$907</definedName>
    <definedName name="jonetxinc" localSheetId="4">'[43]All Companies'!#REF!</definedName>
    <definedName name="jonetxinc">'[43]All Companies'!#REF!</definedName>
    <definedName name="jpg" localSheetId="4" hidden="1">{"detail305",#N/A,FALSE,"BI-305"}</definedName>
    <definedName name="jpg" hidden="1">{"detail305",#N/A,FALSE,"BI-305"}</definedName>
    <definedName name="july">#REF!</definedName>
    <definedName name="Jun2K4K7200">#REF!</definedName>
    <definedName name="june">#REF!</definedName>
    <definedName name="JV1_38_90">#REF!</definedName>
    <definedName name="kerntxinc">'[43]All Companies'!#REF!</definedName>
    <definedName name="keys">#REF!</definedName>
    <definedName name="KL" localSheetId="4" hidden="1">{"summary",#N/A,FALSE,"PCR DIRECTORY"}</definedName>
    <definedName name="KL" hidden="1">{"summary",#N/A,FALSE,"PCR DIRECTORY"}</definedName>
    <definedName name="KWH_Data">#REF!</definedName>
    <definedName name="l_BalanceSheetDetail_30300512">#REF!</definedName>
    <definedName name="l_CashFlowActuals_31080090">#REF!</definedName>
    <definedName name="l_CashFlowStatement_31080510">#REF!</definedName>
    <definedName name="l_ConOutput_31104884">#REF!</definedName>
    <definedName name="l_DiagnosticsRulesofThumb_31106195">#REF!</definedName>
    <definedName name="l_FinancialSummary_30300934">#REF!</definedName>
    <definedName name="l_GULFAdditionalGrossReceiptsTaxRevenue_30793485">#REF!</definedName>
    <definedName name="l_GULFAdditionalGrossReceiptsTaxRevenueFeeder_31539084">#REF!</definedName>
    <definedName name="l_GULFBalanceSheet_30773272">#REF!</definedName>
    <definedName name="l_GULFBalanceSheetWashoutEntries_31101084">#REF!</definedName>
    <definedName name="l_GULFBilledRevenueSummary_31269885">#REF!</definedName>
    <definedName name="l_GULFBondsDetailReport_31167684">#REF!</definedName>
    <definedName name="l_GULFBudretBondsPreferred_31072884">#REF!</definedName>
    <definedName name="l_GULFBudretCapacityAdjustmentsforNOI_31134686">#REF!</definedName>
    <definedName name="l_GULFBudretChecks_31689084">#REF!</definedName>
    <definedName name="l_GULFBudretCustomerDeposits_31185286">#REF!</definedName>
    <definedName name="l_GULFBudretEnergyConservationCostRecovery_31141281">#REF!</definedName>
    <definedName name="l_GULFBudretEnvironmentalRecoveryClause_31141084">#REF!</definedName>
    <definedName name="l_GULFBudretFinancialModel12MTD_31146884">#REF!</definedName>
    <definedName name="l_GULFBudretFuelClause_31129484">#REF!</definedName>
    <definedName name="l_GULFBudretHurricaneAdjustments_31140084">#REF!</definedName>
    <definedName name="l_GULFBudretInputsReport_31126710">#REF!</definedName>
    <definedName name="l_GULFBudretJurisdictionalFactorforROR_31235884">#REF!</definedName>
    <definedName name="l_GULFBudretJurisdictionalSeperationFactors_31186288">#REF!</definedName>
    <definedName name="l_GULFBudretLongTermDebtPreferredStockSummary_31176382">#REF!</definedName>
    <definedName name="l_GULFBudretMiscellaneous_31176284">#REF!</definedName>
    <definedName name="l_GULFBudretNOI_31255700">#REF!</definedName>
    <definedName name="l_GULFBudretNOIAdjustments_31184884">#REF!</definedName>
    <definedName name="l_GULFBudretNOIJurisReturn_31243884">#REF!</definedName>
    <definedName name="l_GULFBudretNOIRegulatoryAdjustments_31184911">#REF!</definedName>
    <definedName name="l_GULFBudretNonUtilityAdjustmentstoRateBase_31126084">#REF!</definedName>
    <definedName name="l_GULFBudretOtherCalc_31248484">#REF!</definedName>
    <definedName name="l_GULFBudretOtherWorkingCapital_31140518">#REF!</definedName>
    <definedName name="l_GULFBudretProRataAdjustmentsforCapitalStructure_31127333">#REF!</definedName>
    <definedName name="l_GULFBudretProRataAdjustmentsforCapitalStructureexclTCI_31127333">#REF!</definedName>
    <definedName name="l_GULFBudretProRataAdjustmentsforCapStructureinclTCI_31538484">#REF!</definedName>
    <definedName name="l_GULFBudretRateBaseandCapitalStructureperBooks_31071884">#REF!</definedName>
    <definedName name="l_GULFBudretRetailTargeting_31471484">#REF!</definedName>
    <definedName name="l_GULFBudretROERECON_31264884">#REF!</definedName>
    <definedName name="l_GULFBudretRORSummary_31229684">#REF!</definedName>
    <definedName name="l_GULFBudretShortTermDebt_31183684">#REF!</definedName>
    <definedName name="l_GULFBudretSpecialCapitalStructureAdjustments_31140321">#REF!</definedName>
    <definedName name="l_GULFBudretSpecialRateBaseAdjustment_31140310">#REF!</definedName>
    <definedName name="l_GULFBudretUnitPowerSalesAdjustments_31133526">#REF!</definedName>
    <definedName name="l_GULFBudretWorkingCapitalTotalsForWCAdjustments_31140484">#REF!</definedName>
    <definedName name="l_GULFCapacityRevenue_30676284">#REF!</definedName>
    <definedName name="l_GULFCPIIndex_30754084">#REF!</definedName>
    <definedName name="l_GULFEnvironmentalInterface_30760284">#REF!</definedName>
    <definedName name="l_GULFFuelModuleEnergy_30743917">#REF!</definedName>
    <definedName name="l_GULFFuelModuleInputs_30743084">#REF!</definedName>
    <definedName name="l_GULFFuelModuleOutput_30747514">#REF!</definedName>
    <definedName name="l_GULFFuelModuleReconciliation_30746668">#REF!</definedName>
    <definedName name="l_GULFFuelModuleRetlFuel_30743806">#REF!</definedName>
    <definedName name="l_GULFIncomeStatement_30773084">#REF!</definedName>
    <definedName name="l_GULFMiscellaneousFuelAdjustments_30789484">#REF!</definedName>
    <definedName name="l_GULFMiscellaneousOtherItems_30799284">#REF!</definedName>
    <definedName name="l_GULFMiscellaneousRevenue_30680484">#REF!</definedName>
    <definedName name="l_GULFMiscServiceRevenues_30684684">#REF!</definedName>
    <definedName name="l_GULFOtherIncome_30726284">#REF!</definedName>
    <definedName name="l_GULFOtherInterestExpense_30730684">#REF!</definedName>
    <definedName name="l_GULFOtherTaxes_30739086">#REF!</definedName>
    <definedName name="l_GULFOutputtoBudret_31005884">#REF!</definedName>
    <definedName name="l_GULFPlancaseAdjustmentReport_30788284">#REF!</definedName>
    <definedName name="l_GULFReaquiredDebtReport_31174285">#REF!</definedName>
    <definedName name="l_GULFRegulatoryAdjustmentsFeeder_31884884">#REF!</definedName>
    <definedName name="l_GULFRegulatoryAssetLiability109s_30798484">#REF!</definedName>
    <definedName name="l_GULFRentalRevenues_30678484">#REF!</definedName>
    <definedName name="l_GULFRevenueStatistics_40771400">#REF!</definedName>
    <definedName name="l_GULFTaxesOther_30794884">#REF!</definedName>
    <definedName name="l_GULFTerritorialRevenues_30656089">#REF!</definedName>
    <definedName name="l_GULFWholesaleRevenues_30681484">#REF!</definedName>
    <definedName name="l_GULFZeroOutBalance_30794694">#REF!</definedName>
    <definedName name="l_ImputedDebtInputs_30885684">#REF!</definedName>
    <definedName name="l_IncomeStatementDetailSECView_30279626">#REF!</definedName>
    <definedName name="l_OMExpense_30310014">#REF!</definedName>
    <definedName name="l_PlanningScenarioAssumptions_31585084">#REF!</definedName>
    <definedName name="l_Statistics_31687685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ndscape_print">#REF!</definedName>
    <definedName name="LEDGER_MONTH">'[39]Cap Structure Adj'!$B:$B</definedName>
    <definedName name="LFKWH">#REF!</definedName>
    <definedName name="LIST">#REF!</definedName>
    <definedName name="loads">#REF!</definedName>
    <definedName name="LOLD">1</definedName>
    <definedName name="LOLD_Table">7</definedName>
    <definedName name="LRIC12">[1]ISFPLSUB!#REF!</definedName>
    <definedName name="LRICA">[1]ISFPLSUB!#REF!</definedName>
    <definedName name="LRICY">[1]ISFPLSUB!#REF!</definedName>
    <definedName name="LRICYTD">[1]ISFPLSUB!#REF!</definedName>
    <definedName name="MACROS">'[4]Storm Fund Earn Gross Up'!#REF!</definedName>
    <definedName name="MANUALINPT" localSheetId="4">#REF!</definedName>
    <definedName name="MANUALINPT">#REF!</definedName>
    <definedName name="mar" localSheetId="4">#REF!</definedName>
    <definedName name="mar">#REF!</definedName>
    <definedName name="march_01_capital_accrual">'[76]CAPITAL ACCRUAL CALC JAN01'!$A$1:$F$41</definedName>
    <definedName name="MARY" localSheetId="4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may">#REF!</definedName>
    <definedName name="MENU">#REF!</definedName>
    <definedName name="midcols" localSheetId="4">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</definedName>
    <definedName name="midcols">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Companies'!#REF!,'[40]All Companies'!#REF!</definedName>
    <definedName name="MIKE" localSheetId="4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2">#REF!</definedName>
    <definedName name="MONTHLY">#REF!</definedName>
    <definedName name="MONTHS">#N/A</definedName>
    <definedName name="MonthSelectionRange">#REF!</definedName>
    <definedName name="Monthy2">#REF!</definedName>
    <definedName name="MonthYear">#REF!</definedName>
    <definedName name="monttxinc">'[40]All Companies'!#REF!</definedName>
    <definedName name="MTD_May_31__2011">#REF!</definedName>
    <definedName name="mthincst2003">#REF!</definedName>
    <definedName name="mthincstmt2002">#REF!</definedName>
    <definedName name="NA" localSheetId="4" hidden="1">{#N/A,#N/A,FALSE,"Expenses";#N/A,#N/A,FALSE,"Revenue"}</definedName>
    <definedName name="NA" hidden="1">{#N/A,#N/A,FALSE,"Expenses";#N/A,#N/A,FALSE,"Revenue"}</definedName>
    <definedName name="nada" localSheetId="4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ada_1" localSheetId="4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MES">#REF!</definedName>
    <definedName name="NavPane">#REF!</definedName>
    <definedName name="Net_Generation">#REF!</definedName>
    <definedName name="Net_Income">#REF!</definedName>
    <definedName name="New" localSheetId="4">'[77]Monthly Expenditures'!$A$2:$R$66</definedName>
    <definedName name="New">'[78]Monthly Expenditures'!$A$2:$R$66</definedName>
    <definedName name="New_8">'[79]Monthly Expenditures'!$A$2:$R$66</definedName>
    <definedName name="New_9">'[79]Monthly Expenditures'!$A$2:$R$66</definedName>
    <definedName name="new_name">[80]tbl_festub_details!$A$1:$AZ$1067</definedName>
    <definedName name="newacct">[81]Sheet2!$K$2:$K$4</definedName>
    <definedName name="newdata">[82]ytd!$A$2:$B$115</definedName>
    <definedName name="NewName" localSheetId="4" hidden="1">{"Assumptions",#N/A,FALSE,"Sheet1";"Main Report",#N/A,FALSE,"Sheet1";"Results",#N/A,FALSE,"Sheet1";"Advances",#N/A,FALSE,"Sheet1"}</definedName>
    <definedName name="NewName" hidden="1">{"Assumptions",#N/A,FALSE,"Sheet1";"Main Report",#N/A,FALSE,"Sheet1";"Results",#N/A,FALSE,"Sheet1";"Advances",#N/A,FALSE,"Sheet1"}</definedName>
    <definedName name="NewName_1" localSheetId="4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table">[83]table!$A$1:$B$287</definedName>
    <definedName name="none" localSheetId="4" hidden="1">{#N/A,#N/A,TRUE,"TOTAL DISTRIBUTION";#N/A,#N/A,TRUE,"SOUTH";#N/A,#N/A,TRUE,"NORTHEAST";#N/A,#N/A,TRUE,"WEST"}</definedName>
    <definedName name="none" hidden="1">{#N/A,#N/A,TRUE,"TOTAL DISTRIBUTION";#N/A,#N/A,TRUE,"SOUTH";#N/A,#N/A,TRUE,"NORTHEAST";#N/A,#N/A,TRUE,"WEST"}</definedName>
    <definedName name="NonUtil_06Actual_Essbase">#REF!</definedName>
    <definedName name="nov">#REF!</definedName>
    <definedName name="NOV_83">#REF!</definedName>
    <definedName name="NUAMOUNT">'[39]NON UTILITY'!$C:$C</definedName>
    <definedName name="NUITEM_LIST">'[39]NON UTILITY'!$B:$B</definedName>
    <definedName name="NULEDGER_MONTH">'[39]NON UTILITY'!$A:$A</definedName>
    <definedName name="numqtrs" localSheetId="4">#REF!</definedName>
    <definedName name="numqtrs">#REF!</definedName>
    <definedName name="OBC" localSheetId="4">#REF!</definedName>
    <definedName name="OBC">#REF!</definedName>
    <definedName name="OBO" localSheetId="4">[4]A194!#REF!</definedName>
    <definedName name="OBO">[4]A194!#REF!</definedName>
    <definedName name="OBODEFTX" localSheetId="4">'[84]0394OBF.XLS'!#REF!</definedName>
    <definedName name="OBODEFTX">'[84]0394OBF.XLS'!#REF!</definedName>
    <definedName name="OFF" localSheetId="4">'[37]#REF'!$L$10</definedName>
    <definedName name="OFF">'[38]#REF'!$L$10</definedName>
    <definedName name="off_peak_days">#REF!</definedName>
    <definedName name="offpeak_days">#REF!</definedName>
    <definedName name="oiladd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N" localSheetId="4">'[37]#REF'!#REF!</definedName>
    <definedName name="ON">'[38]#REF'!#REF!</definedName>
    <definedName name="on_peak_days">#REF!</definedName>
    <definedName name="ONE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RIGACCR">'[85]1999 ACCRUAL'!$A$2:$B$13</definedName>
    <definedName name="ormetxinc">'[40]All Companies'!#REF!</definedName>
    <definedName name="OTHER">#REF!</definedName>
    <definedName name="OTHINC">[4]A194!#REF!</definedName>
    <definedName name="Otl_Dims" localSheetId="4">#REF!</definedName>
    <definedName name="Otl_Dims">#REF!</definedName>
    <definedName name="outbasis_esi">[72]BalancesNew!#REF!</definedName>
    <definedName name="outbasis_other">[72]BalancesNew!#REF!</definedName>
    <definedName name="OUTPUT" localSheetId="4">#REF!</definedName>
    <definedName name="OUTPUT">#REF!</definedName>
    <definedName name="OUTPUT5">[4]SITRP!#REF!</definedName>
    <definedName name="OUTPUTC">#REF!</definedName>
    <definedName name="Own">#REF!</definedName>
    <definedName name="P1_">'[86]Overhauls, pg 2'!#REF!</definedName>
    <definedName name="P10_" localSheetId="4">#REF!</definedName>
    <definedName name="P10_">#REF!</definedName>
    <definedName name="P11_" localSheetId="4">#REF!</definedName>
    <definedName name="P11_">#REF!</definedName>
    <definedName name="P12_" localSheetId="4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'[66]A-1 2013'!$I$17</definedName>
    <definedName name="PAGE_10_END" localSheetId="4">#REF!</definedName>
    <definedName name="PAGE_10_END">#REF!</definedName>
    <definedName name="PAGE_10_START" localSheetId="4">#REF!</definedName>
    <definedName name="PAGE_10_START">#REF!</definedName>
    <definedName name="PAGE_11_END" localSheetId="4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'[66]C-4 2013'!#REF!</definedName>
    <definedName name="PAGE_15_START">'[66]C-4 2013'!#REF!</definedName>
    <definedName name="PAGE_2_END" localSheetId="4">#REF!</definedName>
    <definedName name="PAGE_2_END">#REF!</definedName>
    <definedName name="PAGE_2_START" localSheetId="4">#REF!</definedName>
    <definedName name="PAGE_2_START">#REF!</definedName>
    <definedName name="PAGE_3_END" localSheetId="4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>[4]FTI!#REF!</definedName>
    <definedName name="PAGE10" localSheetId="4">'[87]NUKEX Jul2011-Dec2012'!#REF!</definedName>
    <definedName name="PAGE10">'[88]NUKEX Jul2011-Dec2012'!#REF!</definedName>
    <definedName name="PAGE11" localSheetId="4">'[87]NUKEX Jul2011-Dec2012'!#REF!</definedName>
    <definedName name="PAGE11">'[88]NUKEX Jul2011-Dec2012'!#REF!</definedName>
    <definedName name="PAGE12" localSheetId="4">'[87]NUKEX Jul2011-Dec2012'!#REF!</definedName>
    <definedName name="PAGE12">'[88]NUKEX Jul2011-Dec2012'!#REF!</definedName>
    <definedName name="page1a" localSheetId="4">'[89]1997 PSA'!#REF!</definedName>
    <definedName name="page1a">'[90]1997 PSA'!#REF!</definedName>
    <definedName name="PAGE2">#N/A</definedName>
    <definedName name="PAGE21">'[4]Storm Fund Earn Gross Up'!#REF!</definedName>
    <definedName name="PAGE2VIEWS" localSheetId="4">#REF!</definedName>
    <definedName name="PAGE2VIEWS">#REF!</definedName>
    <definedName name="PAGE3">[1]ISFPLSUB!#REF!</definedName>
    <definedName name="PAGE4" localSheetId="4">'[87]NUKEX Jul2011-Dec2012'!#REF!</definedName>
    <definedName name="PAGE4">'[88]NUKEX Jul2011-Dec2012'!#REF!</definedName>
    <definedName name="PAGE5" localSheetId="4">'[87]NUKEX Jul2011-Dec2012'!#REF!</definedName>
    <definedName name="PAGE5">'[88]NUKEX Jul2011-Dec2012'!#REF!</definedName>
    <definedName name="PAGE6" localSheetId="4">'[87]NUKEX Jul2011-Dec2012'!#REF!</definedName>
    <definedName name="PAGE6">'[88]NUKEX Jul2011-Dec2012'!#REF!</definedName>
    <definedName name="PAGE7" localSheetId="4">'[87]NUKEX Jul2011-Dec2012'!#REF!</definedName>
    <definedName name="PAGE7">'[88]NUKEX Jul2011-Dec2012'!#REF!</definedName>
    <definedName name="PAGE8" localSheetId="4">'[87]NUKEX Jul2011-Dec2012'!#REF!</definedName>
    <definedName name="PAGE8">'[88]NUKEX Jul2011-Dec2012'!#REF!</definedName>
    <definedName name="PAGE9" localSheetId="4">'[87]NUKEX Jul2011-Dec2012'!#REF!</definedName>
    <definedName name="PAGE9">'[88]NUKEX Jul2011-Dec2012'!#REF!</definedName>
    <definedName name="PageDim1" localSheetId="4">#REF!</definedName>
    <definedName name="PageDim1">#REF!</definedName>
    <definedName name="Pal_Workbook_GUID" hidden="1">"8JHMH9DXSMHNF44G668W66ZD"</definedName>
    <definedName name="panel">#REF!</definedName>
    <definedName name="parea">'[40]All Companies'!$D$6:$L$49,'[40]All Companies'!$M$6:$M$49,'[40]All Companies'!$N$6:$O$49,'[40]All Companies'!$Q$6:$R$49,'[40]All Companies'!$S$6:$T$49,'[40]All Companies'!$U$6:$W$49,'[40]All Companies'!$X$6:$Y$49,'[40]All Companies'!$D$54:$L$118,'[40]All Companies'!$M$54:$M$118,'[40]All Companies'!$N$54:$O$118,'[40]All Companies'!$Q$54:$R$118,'[40]All Companies'!$S$54:$T$118,'[40]All Companies'!$U$54:$W$118,'[40]All Companies'!$X$54:$Y$118,'[40]All Companies'!#REF!</definedName>
    <definedName name="pareaold">'[40]All Companies'!$D$6:$L$49,'[40]All Companies'!$M$6:$M$49,'[40]All Companies'!$N$6:$O$49,'[40]All Companies'!$Q$6:$R$49,'[40]All Companies'!$S$6:$T$49,'[40]All Companies'!$U$6:$W$49,'[40]All Companies'!$X$6:$Y$49,'[40]All Companies'!$D$54:$L$118,'[40]All Companies'!$M$54:$M$118,'[40]All Companies'!$N$54:$O$118,'[40]All Companies'!$Q$54:$R$118,'[40]All Companies'!$S$54:$T$118,'[40]All Companies'!$U$54:$W$118,'[40]All Companies'!$X$54:$Y$118,'[40]All Companies'!#REF!</definedName>
    <definedName name="Partialyr">[72]Assume1!$K$29</definedName>
    <definedName name="Password" localSheetId="4">#REF!</definedName>
    <definedName name="Password">#REF!</definedName>
    <definedName name="PEAK" localSheetId="4">#REF!</definedName>
    <definedName name="PEAK">#REF!</definedName>
    <definedName name="peaks" localSheetId="4">#REF!</definedName>
    <definedName name="peaks">#REF!</definedName>
    <definedName name="PERIOD">#REF!</definedName>
    <definedName name="PG1">#N/A</definedName>
    <definedName name="PG2">#N/A</definedName>
    <definedName name="PG3">#N/A</definedName>
    <definedName name="PGD" localSheetId="4" hidden="1">{"detail305",#N/A,FALSE,"BI-305"}</definedName>
    <definedName name="PGD" hidden="1">{"detail305",#N/A,FALSE,"BI-305"}</definedName>
    <definedName name="pig_dig5" localSheetId="4" hidden="1">{#N/A,#N/A,FALSE,"T COST";#N/A,#N/A,FALSE,"COST_FH"}</definedName>
    <definedName name="pig_dig5" hidden="1">{#N/A,#N/A,FALSE,"T COST";#N/A,#N/A,FALSE,"COST_FH"}</definedName>
    <definedName name="pig_dog" localSheetId="4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4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4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4" hidden="1">{#N/A,#N/A,FALSE,"INPUTDATA";#N/A,#N/A,FALSE,"SUMMARY"}</definedName>
    <definedName name="pig_dog7" hidden="1">{#N/A,#N/A,FALSE,"INPUTDATA";#N/A,#N/A,FALSE,"SUMMARY"}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>#REF!</definedName>
    <definedName name="pmm" localSheetId="4" hidden="1">{"summary",#N/A,FALSE,"PCR DIRECTORY"}</definedName>
    <definedName name="pmm" hidden="1">{"summary",#N/A,FALSE,"PCR DIRECTORY"}</definedName>
    <definedName name="PMT" localSheetId="4" hidden="1">{"detail305",#N/A,FALSE,"BI-305"}</definedName>
    <definedName name="PMT" hidden="1">{"detail305",#N/A,FALSE,"BI-305"}</definedName>
    <definedName name="PMX" localSheetId="4" hidden="1">{"detail305",#N/A,FALSE,"BI-305"}</definedName>
    <definedName name="PMX" hidden="1">{"detail305",#N/A,FALSE,"BI-305"}</definedName>
    <definedName name="posdtxinc">#REF!</definedName>
    <definedName name="PPage">#REF!</definedName>
    <definedName name="PPage1">#REF!</definedName>
    <definedName name="PPage2">#REF!</definedName>
    <definedName name="Ppas">#REF!</definedName>
    <definedName name="PRAXIS">#REF!</definedName>
    <definedName name="Prel_Estimate_for_Final">#REF!</definedName>
    <definedName name="PRELIMINARY_DETAIL_on_Summary_data">#REF!</definedName>
    <definedName name="Preliminary_Estimate">#REF!</definedName>
    <definedName name="Prev_Mth_Capacity" localSheetId="4">'[59]B5 Rates'!$B$6</definedName>
    <definedName name="Prev_Mth_Capacity">'[60]B5 Rates'!$B$6</definedName>
    <definedName name="Prev_Mth_ECRC" localSheetId="4">'[59]B5 Rates'!$B$7</definedName>
    <definedName name="Prev_Mth_ECRC">'[60]B5 Rates'!$B$7</definedName>
    <definedName name="Prev_Mth_Fuel" localSheetId="4">'[59]B5 Rates'!$B$8</definedName>
    <definedName name="Prev_Mth_Fuel">'[60]B5 Rates'!$B$8</definedName>
    <definedName name="Prev_Mth_General" localSheetId="4">'[59]B5 Rates'!$B$9</definedName>
    <definedName name="Prev_Mth_General">'[60]B5 Rates'!$B$9</definedName>
    <definedName name="PRhandicap">#REF!</definedName>
    <definedName name="PRINT">[4]FTI!#REF!</definedName>
    <definedName name="_xlnm.Print_Area">#REF!</definedName>
    <definedName name="PRINT_AREA_MI">#REF!</definedName>
    <definedName name="print_sheet">#REF!</definedName>
    <definedName name="_xlnm.Print_Titles" localSheetId="4">'Page 4 C-1 Calculation Factors'!$A:$B,'Page 4 C-1 Calculation Factors'!$3:$8</definedName>
    <definedName name="PRINT_TITLES_MI" localSheetId="4">'[37]#REF'!$A$1:$IV$9</definedName>
    <definedName name="PRINT_TITLES_MI">'[38]#REF'!$A$1:$IV$9</definedName>
    <definedName name="PRINT1" localSheetId="4">'[37]#REF'!$L$5:$M$58</definedName>
    <definedName name="PRINT1">'[38]#REF'!$L$5:$M$58</definedName>
    <definedName name="PrintArea">#REF!</definedName>
    <definedName name="PRINTC">#REF!</definedName>
    <definedName name="printfpli">'[40]All Companies'!$S$6:$Z$49,'[40]All Companies'!$S$54:$Z$118,'[40]All Companies'!#REF!</definedName>
    <definedName name="PRIOR">[1]JVTAX.XLS!#REF!</definedName>
    <definedName name="PRIOR_YEAR_DATE">#REF!</definedName>
    <definedName name="PRIOR_YEAR_X">#REF!</definedName>
    <definedName name="PRNMACRO">#REF!</definedName>
    <definedName name="Profile">[91]PROFILES!$A$10:$B$15</definedName>
    <definedName name="proj_info" localSheetId="4">[35]sys_proj!$C$1:$I$23</definedName>
    <definedName name="proj_info">[36]sys_proj!$C$1:$I$23</definedName>
    <definedName name="Project" localSheetId="4">[92]stratadata!$A$2:$A$25</definedName>
    <definedName name="Project">[93]stratadata!$A$2:$A$25</definedName>
    <definedName name="project_top" localSheetId="4">[70]Final!#REF!</definedName>
    <definedName name="project_top">[71]Final!#REF!</definedName>
    <definedName name="ProjectScenario">[72]Assume1!$B$13</definedName>
    <definedName name="ProjectStrata" localSheetId="4">[92]stratadata!$A$2:$B$25</definedName>
    <definedName name="ProjectStrata">[93]stratadata!$A$2:$B$25</definedName>
    <definedName name="ProjectTitle">[72]Assume1!$E$12</definedName>
    <definedName name="Proposed" localSheetId="4" hidden="1">{#N/A,#N/A,TRUE,"TOTAL DISTRIBUTION";#N/A,#N/A,TRUE,"SOUTH";#N/A,#N/A,TRUE,"NORTHEAST";#N/A,#N/A,TRUE,"WEST"}</definedName>
    <definedName name="Proposed" hidden="1">{#N/A,#N/A,TRUE,"TOTAL DISTRIBUTION";#N/A,#N/A,TRUE,"SOUTH";#N/A,#N/A,TRUE,"NORTHEAST";#N/A,#N/A,TRUE,"WEST"}</definedName>
    <definedName name="prtrecon" localSheetId="4">'[40]All Companies'!#REF!,'[40]All Companies'!#REF!,'[40]All Companies'!#REF!,'[40]All Companies'!#REF!</definedName>
    <definedName name="prtrecon">'[40]All Companies'!#REF!,'[40]All Companies'!#REF!,'[40]All Companies'!#REF!,'[40]All Companies'!#REF!</definedName>
    <definedName name="psnh1">#REF!</definedName>
    <definedName name="psnh2">#REF!</definedName>
    <definedName name="psnhcoc">#REF!</definedName>
    <definedName name="PSNHCOC2">#REF!</definedName>
    <definedName name="PURCHASE">#REF!</definedName>
    <definedName name="PURE">[4]SITRP!#REF!</definedName>
    <definedName name="PUREC">[4]SITRP!#REF!</definedName>
    <definedName name="Purpose">#REF!</definedName>
    <definedName name="qqq" localSheetId="4" hidden="1">{"Martin Oct94_Mar95",#N/A,FALSE,"Martin Oct94 - Mar95"}</definedName>
    <definedName name="qqq" hidden="1">{"Martin Oct94_Mar95",#N/A,FALSE,"Martin Oct94 - Mar95"}</definedName>
    <definedName name="QUALTEC">'[3]SUMMARY-OLD'!#REF!</definedName>
    <definedName name="QUALTEC_QUALITY_SERVICES__INC.">#REF!</definedName>
    <definedName name="Quarter">#REF!</definedName>
    <definedName name="RAIL">#REF!</definedName>
    <definedName name="rate_schedule">'[40]All Companies'!#REF!</definedName>
    <definedName name="RATES" localSheetId="4">'[37]#REF'!#REF!</definedName>
    <definedName name="RATES">'[38]#REF'!#REF!</definedName>
    <definedName name="REALPROP">#REF!</definedName>
    <definedName name="RECAP">#REF!</definedName>
    <definedName name="RECON">#REF!</definedName>
    <definedName name="Reconciliation">#REF!</definedName>
    <definedName name="ref">[94]ref!$A$20:$C$144</definedName>
    <definedName name="Rem">'[41]Restoration - Detail'!$D$34</definedName>
    <definedName name="RepAllFormat">#REF!</definedName>
    <definedName name="RepAllHead">#REF!</definedName>
    <definedName name="RepDataFormat">#REF!</definedName>
    <definedName name="RepDataMoney">'[95]Incr Hedg'!#REF!</definedName>
    <definedName name="RepDataMoney1">'[95]Incr Hedg'!#REF!</definedName>
    <definedName name="RepDataMoney2">'[95]Incr Hedg'!#REF!</definedName>
    <definedName name="RepDataMoney3">'[95]Incr Hedg'!#REF!</definedName>
    <definedName name="RepDataMoney4">'[95]Incr Hedg'!#REF!</definedName>
    <definedName name="RepDataPercent">'[95]Incr Hedg'!#REF!</definedName>
    <definedName name="RepDataPercent1">'[95]Incr Hedg'!#REF!</definedName>
    <definedName name="RepDataPercent2">'[95]Incr Hedg'!#REF!</definedName>
    <definedName name="RepDataPercent3">'[95]Incr Hedg'!#REF!</definedName>
    <definedName name="RepDelete">'[95]Incr Hedg'!#REF!</definedName>
    <definedName name="REPORT" localSheetId="4">#REF!</definedName>
    <definedName name="REPORT">#REF!</definedName>
    <definedName name="REPORT_DATE" localSheetId="4">#REF!</definedName>
    <definedName name="REPORT_DATE">#REF!</definedName>
    <definedName name="Report1Layout" localSheetId="4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erves">#REF!</definedName>
    <definedName name="RESP1">#REF!</definedName>
    <definedName name="rev" localSheetId="4" hidden="1">{#N/A,#N/A,TRUE,"TOTAL DISTRIBUTION";#N/A,#N/A,TRUE,"SOUTH";#N/A,#N/A,TRUE,"NORTHEAST";#N/A,#N/A,TRUE,"WEST"}</definedName>
    <definedName name="rev" hidden="1">{#N/A,#N/A,TRUE,"TOTAL DISTRIBUTION";#N/A,#N/A,TRUE,"SOUTH";#N/A,#N/A,TRUE,"NORTHEAST";#N/A,#N/A,TRUE,"WEST"}</definedName>
    <definedName name="REVENUERPT" localSheetId="4">'[54]FPSC TU'!#REF!</definedName>
    <definedName name="REVENUERPT">'[55]FPSC TU'!#REF!</definedName>
    <definedName name="REVENUERPT_1">'[56]FPSC TU'!#REF!</definedName>
    <definedName name="REVENUERPT_2">'[56]FPSC TU'!#REF!</definedName>
    <definedName name="REVENUERPT_6">'[56]FPSC TU'!#REF!</definedName>
    <definedName name="REVENUERPT_7">'[56]FPSC TU'!#REF!</definedName>
    <definedName name="revised" localSheetId="4" hidden="1">{#N/A,#N/A,TRUE,"TOTAL DSBN";#N/A,#N/A,TRUE,"WEST";#N/A,#N/A,TRUE,"SOUTH";#N/A,#N/A,TRUE,"NORTHEAST"}</definedName>
    <definedName name="revised" hidden="1">{#N/A,#N/A,TRUE,"TOTAL DSBN";#N/A,#N/A,TRUE,"WEST";#N/A,#N/A,TRUE,"SOUTH";#N/A,#N/A,TRUE,"NORTHEAST"}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localSheetId="4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Digits">[96]Inputs!$G$1</definedName>
    <definedName name="RoundingOption" localSheetId="4">#REF!</definedName>
    <definedName name="RoundingOption">#REF!</definedName>
    <definedName name="row_blank" localSheetId="4">'[48]R-Sched Sample'!#REF!,'[48]R-Sched Sample'!$A$14:$IV$14,'[48]R-Sched Sample'!$A$21:$IV$21,'[48]R-Sched Sample'!$A$28:$IV$28,'[48]R-Sched Sample'!$A$31:$IV$31,'[48]R-Sched Sample'!$A$39:$IV$39,'[48]R-Sched Sample'!$A$45:$IV$45</definedName>
    <definedName name="row_blank">'[49]R-Sched Sample'!#REF!,'[49]R-Sched Sample'!$A$14:$IV$14,'[49]R-Sched Sample'!$A$21:$IV$21,'[49]R-Sched Sample'!$A$28:$IV$28,'[49]R-Sched Sample'!$A$31:$IV$31,'[49]R-Sched Sample'!$A$39:$IV$39,'[49]R-Sched Sample'!$A$45:$IV$45</definedName>
    <definedName name="row_data" localSheetId="4">'[48]R-Sched Sample'!$A$7:$IV$11,'[48]R-Sched Sample'!$A$8:$IV$12,'[48]R-Sched Sample'!$A$15:$IV$19,'[48]R-Sched Sample'!$A$22:$IV$26,'[48]R-Sched Sample'!$A$29:$IV$30,'[48]R-Sched Sample'!$A$33:$IV$37,'[48]R-Sched Sample'!$A$40:$IV$43</definedName>
    <definedName name="row_data">'[49]R-Sched Sample'!$A$7:$IV$11,'[49]R-Sched Sample'!$A$8:$IV$12,'[49]R-Sched Sample'!$A$15:$IV$19,'[49]R-Sched Sample'!$A$22:$IV$26,'[49]R-Sched Sample'!$A$29:$IV$30,'[49]R-Sched Sample'!$A$33:$IV$37,'[49]R-Sched Sample'!$A$40:$IV$43</definedName>
    <definedName name="row_header" localSheetId="4">'[48]R-Sched Sample'!#REF!,'[48]R-Sched Sample'!#REF!,'[48]R-Sched Sample'!#REF!,'[48]R-Sched Sample'!$H$5,'[48]R-Sched Sample'!#REF!,'[48]R-Sched Sample'!$A$5:$IV$5,'[48]R-Sched Sample'!#REF!,'[48]R-Sched Sample'!#REF!,'[48]R-Sched Sample'!#REF!,'[48]R-Sched Sample'!$H$5,'[48]R-Sched Sample'!#REF!,'[48]R-Sched Sample'!$A$6:$IV$6,'[48]R-Sched Sample'!$A$32:$IV$32</definedName>
    <definedName name="row_header">'[49]R-Sched Sample'!#REF!,'[49]R-Sched Sample'!#REF!,'[49]R-Sched Sample'!#REF!,'[49]R-Sched Sample'!$H$5,'[49]R-Sched Sample'!#REF!,'[49]R-Sched Sample'!$A$5:$IV$5,'[49]R-Sched Sample'!#REF!,'[49]R-Sched Sample'!#REF!,'[49]R-Sched Sample'!#REF!,'[49]R-Sched Sample'!$H$5,'[49]R-Sched Sample'!#REF!,'[49]R-Sched Sample'!$A$6:$IV$6,'[49]R-Sched Sample'!$A$32:$IV$32</definedName>
    <definedName name="rp_efoh_puf_yrs_rp_efoh_puf_yrs_List">#REF!</definedName>
    <definedName name="Rpt1_RequiredRev">#REF!</definedName>
    <definedName name="RTAX">#REF!</definedName>
    <definedName name="RTSLABEL" localSheetId="4">'[37]#REF'!#REF!</definedName>
    <definedName name="RTSLABEL">'[38]#REF'!#REF!</definedName>
    <definedName name="S">#REF!</definedName>
    <definedName name="s_year" localSheetId="4">[35]sys_header!$G$2:$G$14</definedName>
    <definedName name="s_year">[36]sys_header!$G$2:$G$14</definedName>
    <definedName name="S1V76" localSheetId="4">#REF!</definedName>
    <definedName name="S1V76">#REF!</definedName>
    <definedName name="sada" localSheetId="4" hidden="1">{"summary",#N/A,FALSE,"PCR DIRECTORY"}</definedName>
    <definedName name="sada" hidden="1">{"summary",#N/A,FALSE,"PCR DIRECTORY"}</definedName>
    <definedName name="SALES">#REF!</definedName>
    <definedName name="SAPBEXdnldView" hidden="1">"4FF00RAMDPJZ88O2AGW5D406R"</definedName>
    <definedName name="SAPBEXhrIndnt" hidden="1">1</definedName>
    <definedName name="SAPBEXrevision" hidden="1">0</definedName>
    <definedName name="SAPBEXrevision_1" hidden="1">0</definedName>
    <definedName name="SAPBEXsysID" hidden="1">"GP1"</definedName>
    <definedName name="SAPBEXwbID" hidden="1">"4EHVVTWW5NJH9YQ89TMHA90XF"</definedName>
    <definedName name="SAPCrosstab1">#REF!</definedName>
    <definedName name="SAPsysID" hidden="1">"708C5W7SBKP804JT78WJ0JNKI"</definedName>
    <definedName name="SAPwbID" hidden="1">"ARS"</definedName>
    <definedName name="SCALC">#REF!</definedName>
    <definedName name="Scenario">[67]Admin!$C$3</definedName>
    <definedName name="Scenario_Name">[67]Scenarios!$B:$B</definedName>
    <definedName name="SCH" localSheetId="4">#REF!</definedName>
    <definedName name="SCH">#REF!</definedName>
    <definedName name="SCH1" localSheetId="4">#REF!</definedName>
    <definedName name="SCH1">#REF!</definedName>
    <definedName name="SCH2" localSheetId="4">#REF!</definedName>
    <definedName name="SCH2">#REF!</definedName>
    <definedName name="SCHC22P1">#REF!</definedName>
    <definedName name="SCHC22P2">#REF!</definedName>
    <definedName name="Scherer" localSheetId="4">'[97]Final Fuel Sch 2001'!#REF!</definedName>
    <definedName name="Scherer">'[98]Final Fuel Sch 2001'!#REF!</definedName>
    <definedName name="SCHM" localSheetId="4">#REF!</definedName>
    <definedName name="SCHM">#REF!</definedName>
    <definedName name="SecOps_OM_06Actual_Essbase" localSheetId="4">#REF!</definedName>
    <definedName name="SecOps_OM_06Actual_Essbase">#REF!</definedName>
    <definedName name="SelectedDate">[67]Input!$E$7</definedName>
    <definedName name="sematxinc">'[40]All Companies'!#REF!</definedName>
    <definedName name="sencount" hidden="1">1</definedName>
    <definedName name="sep">#REF!</definedName>
    <definedName name="Sequence_Code">[67]Admin!$J$3</definedName>
    <definedName name="serp" localSheetId="4">#REF!</definedName>
    <definedName name="serp">#REF!</definedName>
    <definedName name="Server" localSheetId="4">#REF!</definedName>
    <definedName name="Server">#REF!</definedName>
    <definedName name="SIDE">'[3]SUMMARY-OLD'!$A$2:$A$30</definedName>
    <definedName name="siertxinc">'[40]All Companies'!#REF!</definedName>
    <definedName name="sign_date">'[99]October additions to ppd comm'!#REF!</definedName>
    <definedName name="Sites" localSheetId="4" hidden="1">{#N/A,#N/A,TRUE,"TOTAL DISTRIBUTION";#N/A,#N/A,TRUE,"SOUTH";#N/A,#N/A,TRUE,"NORTHEAST";#N/A,#N/A,TRUE,"WEST"}</definedName>
    <definedName name="Sites" hidden="1">{#N/A,#N/A,TRUE,"TOTAL DISTRIBUTION";#N/A,#N/A,TRUE,"SOUTH";#N/A,#N/A,TRUE,"NORTHEAST";#N/A,#N/A,TRUE,"WEST"}</definedName>
    <definedName name="Sitesdate" localSheetId="4" hidden="1">{#N/A,#N/A,TRUE,"TOTAL DSBN";#N/A,#N/A,TRUE,"WEST";#N/A,#N/A,TRUE,"SOUTH";#N/A,#N/A,TRUE,"NORTHEAST"}</definedName>
    <definedName name="Sitesdate" hidden="1">{#N/A,#N/A,TRUE,"TOTAL DSBN";#N/A,#N/A,TRUE,"WEST";#N/A,#N/A,TRUE,"SOUTH";#N/A,#N/A,TRUE,"NORTHEAST"}</definedName>
    <definedName name="skyrtxinc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e">#REF!</definedName>
    <definedName name="spec">[100]Detail!#REF!</definedName>
    <definedName name="SRCA" localSheetId="4">#REF!</definedName>
    <definedName name="SRCA">#REF!</definedName>
    <definedName name="SRCM" localSheetId="4">#REF!</definedName>
    <definedName name="SRCM">#REF!</definedName>
    <definedName name="STAROH" localSheetId="4">#REF!</definedName>
    <definedName name="STAROH">#REF!</definedName>
    <definedName name="STARRL">#REF!</definedName>
    <definedName name="startupgas">#REF!</definedName>
    <definedName name="state_other">[72]BalancesNew!#REF!</definedName>
    <definedName name="Stats_App" localSheetId="4">#REF!</definedName>
    <definedName name="Stats_App">#REF!</definedName>
    <definedName name="Stats_Data" localSheetId="4">#REF!</definedName>
    <definedName name="Stats_Data">#REF!</definedName>
    <definedName name="Stats_DB" localSheetId="4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I">#REF!</definedName>
    <definedName name="STRATAKEY" localSheetId="4">[92]STRATAKEY!$G$2:$H$155</definedName>
    <definedName name="STRATAKEY">[93]STRATAKEY!$G$2:$H$155</definedName>
    <definedName name="Stratification_of_Cost" localSheetId="4">#REF!</definedName>
    <definedName name="Stratification_of_Cost">#REF!</definedName>
    <definedName name="STRT" localSheetId="4">#REF!</definedName>
    <definedName name="STRT">#REF!</definedName>
    <definedName name="SUBSEQUENT_YEAR_DATE">'[66]A-1 2013'!$I$8</definedName>
    <definedName name="SUBSEQUENT_YEAR_X">'[66]A-1 2013'!$H$8</definedName>
    <definedName name="SUE" localSheetId="4" hidden="1">{#N/A,#N/A,TRUE,"TOTAL DISTRIBUTION";#N/A,#N/A,TRUE,"SOUTH";#N/A,#N/A,TRUE,"NORTHEAST";#N/A,#N/A,TRUE,"WEST"}</definedName>
    <definedName name="SUE" hidden="1">{#N/A,#N/A,TRUE,"TOTAL DISTRIBUTION";#N/A,#N/A,TRUE,"SOUTH";#N/A,#N/A,TRUE,"NORTHEAST";#N/A,#N/A,TRUE,"WEST"}</definedName>
    <definedName name="sum">#REF!</definedName>
    <definedName name="SUMM">#REF!</definedName>
    <definedName name="SUMMARY">#REF!</definedName>
    <definedName name="sumtran2">#REF!</definedName>
    <definedName name="sumtrans">#REF!</definedName>
    <definedName name="SumUDA">#REF!</definedName>
    <definedName name="T" localSheetId="4">'[54]NFE 518 (FEB)'!#REF!</definedName>
    <definedName name="T">'[55]NFE 518 (FEB)'!#REF!</definedName>
    <definedName name="T_1">'[56]NFE 518 (FEB)'!#REF!</definedName>
    <definedName name="T_2">'[56]NFE 518 (FEB)'!#REF!</definedName>
    <definedName name="T_6">'[56]NFE 518 (FEB)'!#REF!</definedName>
    <definedName name="T_7">'[56]NFE 518 (FEB)'!#REF!</definedName>
    <definedName name="Table">'[101]Paste FERD Download here'!$A:$C</definedName>
    <definedName name="TAMI" localSheetId="4" hidden="1">{"summary",#N/A,FALSE,"PCR DIRECTORY"}</definedName>
    <definedName name="TAMI" hidden="1">{"summary",#N/A,FALSE,"PCR DIRECTORY"}</definedName>
    <definedName name="tax">#REF!</definedName>
    <definedName name="Taxsection">#REF!</definedName>
    <definedName name="tbl_festub_ack">#REF!</definedName>
    <definedName name="tbl_festub_details">#REF!</definedName>
    <definedName name="teast" localSheetId="4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MPINV">#REF!</definedName>
    <definedName name="temppt">'[40]All Companies'!$D$6:$L$49,'[40]All Companies'!$M$6:$M$49,'[40]All Companies'!$N$6:$Q$49,'[40]All Companies'!$R$6:$Z$49,'[40]All Companies'!$S$6:$U$49,'[40]All Companies'!$V$6:$W$49,'[40]All Companies'!$X$6:$Y$49,'[40]All Companies'!$D$54:$L$118,'[40]All Companies'!$M$54:$M$118,'[40]All Companies'!$N$54:$Q$118,'[40]All Companies'!$R$54:$R$118,'[40]All Companies'!$S$54:$U$118,'[40]All Companies'!$V$54:$W$118,'[40]All Companies'!$X$54:$Y$118</definedName>
    <definedName name="TEN">#REF!</definedName>
    <definedName name="test" localSheetId="4" hidden="1">{"detail305",#N/A,FALSE,"BI-305"}</definedName>
    <definedName name="test" hidden="1">{"detail305",#N/A,FALSE,"BI-305"}</definedName>
    <definedName name="test." localSheetId="4" hidden="1">{#N/A,#N/A,TRUE,"TOTAL DISTRIBUTION";#N/A,#N/A,TRUE,"SOUTH";#N/A,#N/A,TRUE,"NORTHEAST";#N/A,#N/A,TRUE,"WEST"}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'[102]YTD 2009'!#REF!</definedName>
    <definedName name="TEST10" localSheetId="4">#REF!</definedName>
    <definedName name="TEST10">#REF!</definedName>
    <definedName name="TEST11" localSheetId="4">#REF!</definedName>
    <definedName name="TEST11">#REF!</definedName>
    <definedName name="TEST12" localSheetId="4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ing" localSheetId="4" hidden="1">{"detail305",#N/A,FALSE,"BI-305"}</definedName>
    <definedName name="testing" hidden="1">{"detail305",#N/A,FALSE,"BI-305"}</definedName>
    <definedName name="testing2" localSheetId="4" hidden="1">{"detail305",#N/A,FALSE,"BI-305"}</definedName>
    <definedName name="testing2" hidden="1">{"detail305",#N/A,FALSE,"BI-305"}</definedName>
    <definedName name="TESTKEYS">#REF!</definedName>
    <definedName name="TESTVKEY">#REF!</definedName>
    <definedName name="testwe" localSheetId="4" hidden="1">{#N/A,#N/A,TRUE,"TOTAL DSBN";#N/A,#N/A,TRUE,"WEST";#N/A,#N/A,TRUE,"SOUTH";#N/A,#N/A,TRUE,"NORTHEAST"}</definedName>
    <definedName name="testwe" hidden="1">{#N/A,#N/A,TRUE,"TOTAL DSBN";#N/A,#N/A,TRUE,"WEST";#N/A,#N/A,TRUE,"SOUTH";#N/A,#N/A,TRUE,"NORTHEAST"}</definedName>
    <definedName name="th">#REF!</definedName>
    <definedName name="thjty" localSheetId="4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HREE">#REF!</definedName>
    <definedName name="TI">#REF!</definedName>
    <definedName name="titles">'[40]All Companies'!$1:$5,'[40]All Companies'!$A:$A</definedName>
    <definedName name="TOP">#REF!</definedName>
    <definedName name="tot_cost">#REF!</definedName>
    <definedName name="Total_Co">#REF!</definedName>
    <definedName name="totaltrans">#REF!</definedName>
    <definedName name="TRUPCALC">#REF!</definedName>
    <definedName name="TRUPVAR">#REF!</definedName>
    <definedName name="Ttt">#REF!,#REF!,#REF!</definedName>
    <definedName name="TURNER">'[3]SUMMARY-OLD'!#REF!</definedName>
    <definedName name="Turner2">[103]ENTRY!#REF!</definedName>
    <definedName name="two" localSheetId="4">#REF!</definedName>
    <definedName name="two">#REF!</definedName>
    <definedName name="TXREC" localSheetId="4">#REF!</definedName>
    <definedName name="TXREC">#REF!</definedName>
    <definedName name="TYPE" localSheetId="4">#REF!</definedName>
    <definedName name="TYPE">#REF!</definedName>
    <definedName name="u" localSheetId="4" hidden="1">{#N/A,#N/A,FALSE,"Expenses";#N/A,#N/A,FALSE,"Revenue"}</definedName>
    <definedName name="u" hidden="1">{#N/A,#N/A,FALSE,"Expenses";#N/A,#N/A,FALSE,"Revenue"}</definedName>
    <definedName name="UI_Entity_Groups">#REF!</definedName>
    <definedName name="UI_Reports">#REF!</definedName>
    <definedName name="UI_Scenario_List">#REF!</definedName>
    <definedName name="UI_Scenarios">[67]Scenarios!$B:$F</definedName>
    <definedName name="UnitClass" localSheetId="4">#REF!</definedName>
    <definedName name="UnitClass">#REF!</definedName>
    <definedName name="unitclassstrata" localSheetId="4">[92]stratadata!$G$2:$H$57</definedName>
    <definedName name="unitclassstrata">[93]stratadata!$G$2:$H$57</definedName>
    <definedName name="unlock_NonOp" localSheetId="4">'[48]Sched 4'!$B$7:$B$23,'[48]Sched 4'!#REF!,'[48]Sched 4'!$C$7:$C$23,'[48]Sched 4'!$A$3:$IV$4</definedName>
    <definedName name="unlock_NonOp">'[49]Sched 4'!$B$7:$B$23,'[49]Sched 4'!#REF!,'[49]Sched 4'!$C$7:$C$23,'[49]Sched 4'!$A$3:$IV$4</definedName>
    <definedName name="User" localSheetId="4">#REF!</definedName>
    <definedName name="User">#REF!</definedName>
    <definedName name="UserPageMember1" localSheetId="4">#REF!</definedName>
    <definedName name="UserPageMember1">#REF!</definedName>
    <definedName name="UserParameters">#REF!</definedName>
    <definedName name="UTLPROP">#REF!</definedName>
    <definedName name="UTLSLRT">#REF!</definedName>
    <definedName name="Variance">#REF!</definedName>
    <definedName name="Variance_1">'[104]Monthly Expenditures'!$A$2:$R$55</definedName>
    <definedName name="Variance_2">'[104]Monthly Expenditures'!$A$2:$R$55</definedName>
    <definedName name="Variance_3">'[104]Monthly Expenditures'!$A$2:$R$55</definedName>
    <definedName name="Variance_4">'[104]Monthly Expenditures'!$A$2:$R$55</definedName>
    <definedName name="Variance_5">'[104]Monthly Expenditures'!$A$2:$R$55</definedName>
    <definedName name="Variance_6" localSheetId="4">#REF!</definedName>
    <definedName name="Variance_6">#REF!</definedName>
    <definedName name="Variance_7" localSheetId="4">#REF!</definedName>
    <definedName name="Variance_7">#REF!</definedName>
    <definedName name="Variance_8" localSheetId="4">#REF!</definedName>
    <definedName name="Variance_8">#REF!</definedName>
    <definedName name="Version">[67]Admin!$H$3</definedName>
    <definedName name="victtxinc" localSheetId="4">#REF!</definedName>
    <definedName name="victtxinc">#REF!</definedName>
    <definedName name="votingshare" localSheetId="4">#REF!</definedName>
    <definedName name="votingshare">#REF!</definedName>
    <definedName name="W1X42" localSheetId="4">#REF!</definedName>
    <definedName name="W1X42">#REF!</definedName>
    <definedName name="waterfall">#REF!</definedName>
    <definedName name="wavy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sttxinc">'[40]All Companies'!#REF!</definedName>
    <definedName name="what" localSheetId="4" hidden="1">{#N/A,#N/A,TRUE,"TOTAL DISTRIBUTION";#N/A,#N/A,TRUE,"SOUTH";#N/A,#N/A,TRUE,"NORTHEAST";#N/A,#N/A,TRUE,"WEST"}</definedName>
    <definedName name="what" hidden="1">{#N/A,#N/A,TRUE,"TOTAL DISTRIBUTION";#N/A,#N/A,TRUE,"SOUTH";#N/A,#N/A,TRUE,"NORTHEAST";#N/A,#N/A,TRUE,"WEST"}</definedName>
    <definedName name="whnos" localSheetId="4" hidden="1">{#N/A,#N/A,TRUE,"TOTAL DSBN";#N/A,#N/A,TRUE,"WEST";#N/A,#N/A,TRUE,"SOUTH";#N/A,#N/A,TRUE,"NORTHEAST"}</definedName>
    <definedName name="whnos" hidden="1">{#N/A,#N/A,TRUE,"TOTAL DSBN";#N/A,#N/A,TRUE,"WEST";#N/A,#N/A,TRUE,"SOUTH";#N/A,#N/A,TRUE,"NORTHEAST"}</definedName>
    <definedName name="why" localSheetId="4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localSheetId="4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4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>#REF!</definedName>
    <definedName name="WKSHEET">#REF!</definedName>
    <definedName name="wmeco1">#REF!</definedName>
    <definedName name="wmeco2">#REF!</definedName>
    <definedName name="wmecococ">#REF!</definedName>
    <definedName name="WMECOCOC2">#REF!</definedName>
    <definedName name="wo">#REF!</definedName>
    <definedName name="woorder">'[105]DESCRIPTION TABLE'!#REF!</definedName>
    <definedName name="workingcapitalloan" localSheetId="4">#REF!</definedName>
    <definedName name="workingcapitalloan">#REF!</definedName>
    <definedName name="WorkOrders" localSheetId="4">#REF!</definedName>
    <definedName name="WorkOrders">#REF!</definedName>
    <definedName name="wpdesc" localSheetId="4">#REF!</definedName>
    <definedName name="wpdesc">#REF!</definedName>
    <definedName name="wrn.3cases." localSheetId="4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3cases._1" localSheetId="4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5cap." localSheetId="4" hidden="1">{#N/A,#N/A,FALSE,"95CAPGRY"}</definedName>
    <definedName name="wrn.95cap." hidden="1">{#N/A,#N/A,FALSE,"95CAPGRY"}</definedName>
    <definedName name="wrn.96._.ju._.forecat." localSheetId="4" hidden="1">{#N/A,#N/A,FALSE,"Expenses";#N/A,#N/A,FALSE,"Revenue"}</definedName>
    <definedName name="wrn.96._.ju._.forecat." hidden="1">{#N/A,#N/A,FALSE,"Expenses";#N/A,#N/A,FALSE,"Revenue"}</definedName>
    <definedName name="wrn.97maint.xls." localSheetId="4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4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ccretion." localSheetId="4" hidden="1">{"Accretion",#N/A,FALSE,"Assum"}</definedName>
    <definedName name="wrn.Accretion." hidden="1">{"Accretion",#N/A,FALSE,"Assum"}</definedName>
    <definedName name="wrn.Accretion._1" localSheetId="4" hidden="1">{"Accretion",#N/A,FALSE,"Assum"}</definedName>
    <definedName name="wrn.Accretion._1" hidden="1">{"Accretion",#N/A,FALSE,"Assum"}</definedName>
    <definedName name="wrn.ACTUAL._.ALL._.PAGES." localSheetId="4" hidden="1">{"ACTUAL",#N/A,FALSE,"OVER_UND"}</definedName>
    <definedName name="wrn.ACTUAL._.ALL._.PAGES." hidden="1">{"ACTUAL",#N/A,FALSE,"OVER_UND"}</definedName>
    <definedName name="wrn.Ad._.Sales._.Op._.Exp." localSheetId="4" hidden="1">{#N/A,#N/A,FALSE,"ADSALES"}</definedName>
    <definedName name="wrn.Ad._.Sales._.Op._.Exp." hidden="1">{#N/A,#N/A,FALSE,"ADSALES"}</definedName>
    <definedName name="wrn.Ad._.Sales._.Op._.Exp._1" localSheetId="4" hidden="1">{#N/A,#N/A,FALSE,"ADSALES"}</definedName>
    <definedName name="wrn.Ad._.Sales._.Op._.Exp._1" hidden="1">{#N/A,#N/A,FALSE,"ADSALES"}</definedName>
    <definedName name="wrn.Aff._.Sales._.Oper._.Exp." localSheetId="4" hidden="1">{#N/A,#N/A,FALSE,"AFFSALES"}</definedName>
    <definedName name="wrn.Aff._.Sales._.Oper._.Exp." hidden="1">{#N/A,#N/A,FALSE,"AFFSALES"}</definedName>
    <definedName name="wrn.Aff._.Sales._.Oper._.Exp._1" localSheetId="4" hidden="1">{#N/A,#N/A,FALSE,"AFFSALES"}</definedName>
    <definedName name="wrn.Aff._.Sales._.Oper._.Exp._1" hidden="1">{#N/A,#N/A,FALSE,"AFFSALES"}</definedName>
    <definedName name="wrn.AFUDC." localSheetId="4" hidden="1">{#N/A,#N/A,FALSE,"AFDC"}</definedName>
    <definedName name="wrn.AFUDC." hidden="1">{#N/A,#N/A,FALSE,"AFDC"}</definedName>
    <definedName name="wrn.afudc1" localSheetId="4" hidden="1">{#N/A,#N/A,FALSE,"AFDC"}</definedName>
    <definedName name="wrn.afudc1" hidden="1">{#N/A,#N/A,FALSE,"AFDC"}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4" hidden="1">{"APAGE1",#N/A,FALSE,"JAN95_OU"}</definedName>
    <definedName name="wrn.APAGE1." hidden="1">{"APAGE1",#N/A,FALSE,"JAN95_OU"}</definedName>
    <definedName name="wrn.APAGE2." localSheetId="4" hidden="1">{"APAGE2",#N/A,FALSE,"JAN95_OU"}</definedName>
    <definedName name="wrn.APAGE2." hidden="1">{"APAGE2",#N/A,FALSE,"JAN95_OU"}</definedName>
    <definedName name="wrn.APAGE3." localSheetId="4" hidden="1">{"APAGE3",#N/A,FALSE,"JAN95_OU"}</definedName>
    <definedName name="wrn.APAGE3." hidden="1">{"APAGE3",#N/A,FALSE,"JAN95_OU"}</definedName>
    <definedName name="wrn.Apr94_Sep95." localSheetId="4" hidden="1">{"Apr95_Sep95",#N/A,FALSE,"Actual Estimt (Apr 95 - Sep 95)"}</definedName>
    <definedName name="wrn.Apr94_Sep95." hidden="1">{"Apr95_Sep95",#N/A,FALSE,"Actual Estimt (Apr 95 - Sep 95)"}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localSheetId="4" hidden="1">{"Assumptions",#N/A,FALSE,"Assum"}</definedName>
    <definedName name="wrn.Assumptions." hidden="1">{"Assumptions",#N/A,FALSE,"Assum"}</definedName>
    <definedName name="wrn.Assumptions._1" localSheetId="4" hidden="1">{"Assumptions",#N/A,FALSE,"Assum"}</definedName>
    <definedName name="wrn.Assumptions._1" hidden="1">{"Assumptions",#N/A,FALSE,"Assum"}</definedName>
    <definedName name="wrn.Board._.Forecast." localSheetId="4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4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localSheetId="4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4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localSheetId="4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4" hidden="1">{#N/A,#N/A,FALSE,"T COST";#N/A,#N/A,FALSE,"COST_FH"}</definedName>
    <definedName name="wrn.COST." hidden="1">{#N/A,#N/A,FALSE,"T COST";#N/A,#N/A,FALSE,"COST_FH"}</definedName>
    <definedName name="wrn.COST._1" localSheetId="4" hidden="1">{#N/A,#N/A,FALSE,"T COST";#N/A,#N/A,FALSE,"COST_FH"}</definedName>
    <definedName name="wrn.COST._1" hidden="1">{#N/A,#N/A,FALSE,"T COST";#N/A,#N/A,FALSE,"COST_FH"}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4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localSheetId="4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4" hidden="1">{#N/A,#N/A,FALSE,"INPUTDATA";#N/A,#N/A,FALSE,"SUMMARY"}</definedName>
    <definedName name="wrn.Exec._.Summary." hidden="1">{#N/A,#N/A,FALSE,"INPUTDATA";#N/A,#N/A,FALSE,"SUMMARY"}</definedName>
    <definedName name="wrn.Exec._.Summary._1" localSheetId="4" hidden="1">{#N/A,#N/A,FALSE,"INPUTDATA";#N/A,#N/A,FALSE,"SUMMARY"}</definedName>
    <definedName name="wrn.Exec._.Summary._1" hidden="1">{#N/A,#N/A,FALSE,"INPUTDATA";#N/A,#N/A,FALSE,"SUMMARY"}</definedName>
    <definedName name="wrn.Exec1._.Summary" localSheetId="4" hidden="1">{#N/A,#N/A,FALSE,"INPUTDATA";#N/A,#N/A,FALSE,"SUMMARY"}</definedName>
    <definedName name="wrn.Exec1._.Summary" hidden="1">{#N/A,#N/A,FALSE,"INPUTDATA";#N/A,#N/A,FALSE,"SUMMARY"}</definedName>
    <definedName name="wrn.FCB." localSheetId="4" hidden="1">{"FCB_ALL",#N/A,FALSE,"FCB"}</definedName>
    <definedName name="wrn.FCB." hidden="1">{"FCB_ALL",#N/A,FALSE,"FCB"}</definedName>
    <definedName name="wrn.FCB._1" localSheetId="4" hidden="1">{"FCB_ALL",#N/A,FALSE,"FCB"}</definedName>
    <definedName name="wrn.FCB._1" hidden="1">{"FCB_ALL",#N/A,FALSE,"FCB"}</definedName>
    <definedName name="wrn.fcb2" localSheetId="4" hidden="1">{"FCB_ALL",#N/A,FALSE,"FCB"}</definedName>
    <definedName name="wrn.fcb2" hidden="1">{"FCB_ALL",#N/A,FALSE,"FCB"}</definedName>
    <definedName name="wrn.fcb2_1" localSheetId="4" hidden="1">{"FCB_ALL",#N/A,FALSE,"FCB"}</definedName>
    <definedName name="wrn.fcb2_1" hidden="1">{"FCB_ALL",#N/A,FALSE,"FCB"}</definedName>
    <definedName name="wrn.FILING." localSheetId="4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localSheetId="4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4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4" hidden="1">{"FPL Consol Inc State Pg 3Y",#N/A,FALSE,"ISFPLSUB"}</definedName>
    <definedName name="wrn.FPL._.Cnsl._.Inc._.State._.Pg._.3Y." hidden="1">{"FPL Consol Inc State Pg 3Y",#N/A,FALSE,"ISFPLSUB"}</definedName>
    <definedName name="wrn.fpl._.Con" localSheetId="4" hidden="1">{"Fpl Consol Pg 1",#N/A,FALSE,"FPL Consolidated";"FPL Consol Pg 2",#N/A,FALSE,"FPL Consolidated"}</definedName>
    <definedName name="wrn.fpl._.Con" hidden="1">{"Fpl Consol Pg 1",#N/A,FALSE,"FPL Consolidated";"FPL Consol Pg 2",#N/A,FALSE,"FPL Consolidated"}</definedName>
    <definedName name="wrn.FPL._.Consolidated." localSheetId="4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Report." localSheetId="4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Full._.Report._1" localSheetId="4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localSheetId="4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4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localSheetId="4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localSheetId="4" hidden="1">{"Apr94_Sep94",#N/A,FALSE,"Apr 94 - Sep 94"}</definedName>
    <definedName name="wrn.Laud._.Apr94._.Sep94." hidden="1">{"Apr94_Sep94",#N/A,FALSE,"Apr 94 - Sep 94"}</definedName>
    <definedName name="wrn.Laud._.Apr95._.Sep95." localSheetId="4" hidden="1">{"Apr95_Sep95",#N/A,FALSE,"Apr 95 - Sep 95"}</definedName>
    <definedName name="wrn.Laud._.Apr95._.Sep95." hidden="1">{"Apr95_Sep95",#N/A,FALSE,"Apr 95 - Sep 95"}</definedName>
    <definedName name="wrn.Laud._.Oct93._.Mar94." localSheetId="4" hidden="1">{"Oct93_Mar94",#N/A,FALSE,"Oct 93 - Mar 94"}</definedName>
    <definedName name="wrn.Laud._.Oct93._.Mar94." hidden="1">{"Oct93_Mar94",#N/A,FALSE,"Oct 93 - Mar 94"}</definedName>
    <definedName name="wrn.Laud._.Oct94._.Mar95." localSheetId="4" hidden="1">{"Oct94_Mar95",#N/A,FALSE,"Oct 94 - Mar 95"}</definedName>
    <definedName name="wrn.Laud._.Oct94._.Mar95." hidden="1">{"Oct94_Mar95",#N/A,FALSE,"Oct 94 - Mar 95"}</definedName>
    <definedName name="wrn.Laud._.Oct95._.Mar96." localSheetId="4" hidden="1">{"Oct95_Mar96",#N/A,FALSE,"Oct 95 - Mar 96"}</definedName>
    <definedName name="wrn.Laud._.Oct95._.Mar96." hidden="1">{"Oct95_Mar96",#N/A,FALSE,"Oct 95 - Mar 96"}</definedName>
    <definedName name="wrn.LITIGATION." localSheetId="4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ket._.Op._.Exp." localSheetId="4" hidden="1">{#N/A,#N/A,FALSE,"MARKET"}</definedName>
    <definedName name="wrn.Market._.Op._.Exp." hidden="1">{#N/A,#N/A,FALSE,"MARKET"}</definedName>
    <definedName name="wrn.Market._.Op._.Exp._1" localSheetId="4" hidden="1">{#N/A,#N/A,FALSE,"MARKET"}</definedName>
    <definedName name="wrn.Market._.Op._.Exp._1" hidden="1">{#N/A,#N/A,FALSE,"MARKET"}</definedName>
    <definedName name="wrn.Market._.Share._.Report." localSheetId="4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4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tin._.Apr94_Sep94." localSheetId="4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4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4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4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4" hidden="1">{"Martin Oct95_Mar96",#N/A,FALSE,"Martin Oct95 - Mar96"}</definedName>
    <definedName name="wrn.Martin._.Oct95_Mar96." hidden="1">{"Martin Oct95_Mar96",#N/A,FALSE,"Martin Oct95 - Mar96"}</definedName>
    <definedName name="wrn.MONTH_QTR_YTD." localSheetId="4" hidden="1">{"MTH_QTR_YTD",#N/A,FALSE,"Summary";"VAR_MTH_QTR_YTD",#N/A,FALSE,"Summary"}</definedName>
    <definedName name="wrn.MONTH_QTR_YTD." hidden="1">{"MTH_QTR_YTD",#N/A,FALSE,"Summary";"VAR_MTH_QTR_YTD",#N/A,FALSE,"Summary"}</definedName>
    <definedName name="wrn.MONTH_YTD." localSheetId="4" hidden="1">{"MTH_YTD",#N/A,FALSE,"Summary";"VAR_MTH_YTD",#N/A,FALSE,"Summary"}</definedName>
    <definedName name="wrn.MONTH_YTD." hidden="1">{"MTH_YTD",#N/A,FALSE,"Summary";"VAR_MTH_YTD",#N/A,FALSE,"Summary"}</definedName>
    <definedName name="wrn.OBO._.12._.MO._.ENDED." localSheetId="4" hidden="1">{"OBO 12 Month Ended",#N/A,FALSE,"OBO 12 Months"}</definedName>
    <definedName name="wrn.OBO._.12._.MO._.ENDED." hidden="1">{"OBO 12 Month Ended",#N/A,FALSE,"OBO 12 Months"}</definedName>
    <definedName name="wrn.OBO._.MONTHLY." localSheetId="4" hidden="1">{"obo monthly",#N/A,FALSE,"OBO Monthly"}</definedName>
    <definedName name="wrn.OBO._.MONTHLY." hidden="1">{"obo monthly",#N/A,FALSE,"OBO Monthly"}</definedName>
    <definedName name="wrn.OBO._.Summary." localSheetId="4" hidden="1">{"OBO Deferred Tax Sum",#N/A,FALSE,"OBO DEF TAX"}</definedName>
    <definedName name="wrn.OBO._.Summary." hidden="1">{"OBO Deferred Tax Sum",#N/A,FALSE,"OBO DEF TAX"}</definedName>
    <definedName name="wrn.Oct93_Mar94." localSheetId="4" hidden="1">{"Oct93_Mar94",#N/A,FALSE,"Actuals (Oct 93 - Mar 94)"}</definedName>
    <definedName name="wrn.Oct93_Mar94." hidden="1">{"Oct93_Mar94",#N/A,FALSE,"Actuals (Oct 93 - Mar 94)"}</definedName>
    <definedName name="wrn.Oct94_Mar95." localSheetId="4" hidden="1">{"Oct94_Mar95",#N/A,FALSE,"Actuals (Oct 94 - Mar 95)"}</definedName>
    <definedName name="wrn.Oct94_Mar95." hidden="1">{"Oct94_Mar95",#N/A,FALSE,"Actuals (Oct 94 - Mar 95)"}</definedName>
    <definedName name="wrn.Oct95_Mar96." localSheetId="4" hidden="1">{"Oct95_Mar96",#N/A,FALSE,"Estimates (Oct 95 - Mar 96)"}</definedName>
    <definedName name="wrn.Oct95_Mar96." hidden="1">{"Oct95_Mar96",#N/A,FALSE,"Estimates (Oct 95 - Mar 96)"}</definedName>
    <definedName name="wrn.On._.Air._.Op._.Exp." localSheetId="4" hidden="1">{"view1",#N/A,FALSE,"ON AIR"}</definedName>
    <definedName name="wrn.On._.Air._.Op._.Exp." hidden="1">{"view1",#N/A,FALSE,"ON AIR"}</definedName>
    <definedName name="wrn.On._.Air._.Op._.Exp._1" localSheetId="4" hidden="1">{"view1",#N/A,FALSE,"ON AIR"}</definedName>
    <definedName name="wrn.On._.Air._.Op._.Exp._1" hidden="1">{"view1",#N/A,FALSE,"ON AIR"}</definedName>
    <definedName name="wrn.oth._.inc._.tax._.exp._.fpl._.consol." localSheetId="4" hidden="1">{"Oth inc tx exp fpl consol",#N/A,FALSE,"Other Inc Tax Exp - FPL Consol"}</definedName>
    <definedName name="wrn.oth._.inc._.tax._.exp._.fpl._.consol." hidden="1">{"Oth inc tx exp fpl consol",#N/A,FALSE,"Other Inc Tax Exp - FPL Consol"}</definedName>
    <definedName name="wrn.Out._.of._.Period." localSheetId="4" hidden="1">{"Out of Period",#N/A,FALSE,"Out of Period"}</definedName>
    <definedName name="wrn.Out._.of._.Period." hidden="1">{"Out of Period",#N/A,FALSE,"Out of Period"}</definedName>
    <definedName name="wrn.PPAGE2." localSheetId="4" hidden="1">{"PPAGE2",#N/A,FALSE,"JAN95_OU"}</definedName>
    <definedName name="wrn.PPAGE2." hidden="1">{"PPAGE2",#N/A,FALSE,"JAN95_OU"}</definedName>
    <definedName name="wrn.PPAGE3." localSheetId="4" hidden="1">{"PPAGE3",#N/A,FALSE,"JAN95_OU"}</definedName>
    <definedName name="wrn.PPAGE3." hidden="1">{"PPAGE3",#N/A,FALSE,"JAN95_OU"}</definedName>
    <definedName name="wrn.PRELIMINARY._.ALL._.PAGES." localSheetId="4" hidden="1">{"PRELIMINARY",#N/A,FALSE,"MAR95_OU"}</definedName>
    <definedName name="wrn.PRELIMINARY._.ALL._.PAGES." hidden="1">{"PRELIMINARY",#N/A,FALSE,"MAR95_OU"}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4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aw._.data._.entry._1" localSheetId="4" hidden="1">{"inputs raw data",#N/A,TRUE,"INPUT"}</definedName>
    <definedName name="wrn.print._.raw._.data._.entry._1" hidden="1">{"inputs raw data",#N/A,TRUE,"INPUT"}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4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localSheetId="4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localSheetId="4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localSheetId="4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localSheetId="4" hidden="1">{#N/A,#N/A,FALSE,"RESEARCH"}</definedName>
    <definedName name="wrn.Research._.Op._.Exp." hidden="1">{#N/A,#N/A,FALSE,"RESEARCH"}</definedName>
    <definedName name="wrn.Research._.Op._.Exp._1" localSheetId="4" hidden="1">{#N/A,#N/A,FALSE,"RESEARCH"}</definedName>
    <definedName name="wrn.Research._.Op._.Exp._1" hidden="1">{#N/A,#N/A,FALSE,"RESEARCH"}</definedName>
    <definedName name="wrn.Return._.on._.Capital." localSheetId="4" hidden="1">{"Summary Schedule",#N/A,FALSE,"Sheet1";"Divisional Support",#N/A,FALSE,"Sheet2";"Corporate Support",#N/A,FALSE,"Sheet3"}</definedName>
    <definedName name="wrn.Return._.on._.Capital." hidden="1">{"Summary Schedule",#N/A,FALSE,"Sheet1";"Divisional Support",#N/A,FALSE,"Sheet2";"Corporate Support",#N/A,FALSE,"Sheet3"}</definedName>
    <definedName name="wrn.Return._.on._.Capital._1" localSheetId="4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cherer._.Apr95_Sep95." localSheetId="4" hidden="1">{"Schr Apr95_Oct95",#N/A,FALSE,"Scherer Apr95-Sep95"}</definedName>
    <definedName name="wrn.Scherer._.Apr95_Sep95." hidden="1">{"Schr Apr95_Oct95",#N/A,FALSE,"Scherer Apr95-Sep95"}</definedName>
    <definedName name="wrn.Scherer._.Oct94_Mar95." localSheetId="4" hidden="1">{"Schr Oct94_Mar95",#N/A,FALSE,"Scherer Oct94-Mar95"}</definedName>
    <definedName name="wrn.Scherer._.Oct94_Mar95." hidden="1">{"Schr Oct94_Mar95",#N/A,FALSE,"Scherer Oct94-Mar95"}</definedName>
    <definedName name="wrn.Scherer._.Oct95_Mar96." localSheetId="4" hidden="1">{"Schr Oct95_Mar96",#N/A,FALSE,"Scherer Oct95-Mar96"}</definedName>
    <definedName name="wrn.Scherer._.Oct95_Mar96." hidden="1">{"Schr Oct95_Mar96",#N/A,FALSE,"Scherer Oct95-Mar96"}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AND_ALONE_BOTH._1" localSheetId="4" hidden="1">{"FCB_ALL",#N/A,FALSE,"FCB";"GREY_ALL",#N/A,FALSE,"GREY"}</definedName>
    <definedName name="wrn.STAND_ALONE_BOTH._1" hidden="1">{"FCB_ALL",#N/A,FALSE,"FCB";"GREY_ALL",#N/A,FALSE,"GREY"}</definedName>
    <definedName name="wrn.Statement._.of._.Income._.Taxes." localSheetId="4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localSheetId="4" hidden="1">{#N/A,#N/A,FALSE,"TRANS"}</definedName>
    <definedName name="wrn.Trans._.Op._.Exp." hidden="1">{#N/A,#N/A,FALSE,"TRANS"}</definedName>
    <definedName name="wrn.Trans._.Op._.Exp._1" localSheetId="4" hidden="1">{#N/A,#N/A,FALSE,"TRANS"}</definedName>
    <definedName name="wrn.Trans._.Op._.Exp._1" hidden="1">{#N/A,#N/A,FALSE,"TRANS"}</definedName>
    <definedName name="wrn.UTIL." localSheetId="4" hidden="1">{"Twelve Mo Ended Pg 2",#N/A,TRUE,"Utility";"YTD Adj _ Pg 1",#N/A,TRUE,"Utility"}</definedName>
    <definedName name="wrn.UTIL." hidden="1">{"Twelve Mo Ended Pg 2",#N/A,TRUE,"Utility";"YTD Adj _ Pg 1",#N/A,TRUE,"Utility"}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>'[106](C-3) Middle Tier'!$A$11:$A$52</definedName>
    <definedName name="xpg" localSheetId="4" hidden="1">{"detail305",#N/A,FALSE,"BI-305"}</definedName>
    <definedName name="xpg" hidden="1">{"detail305",#N/A,FALSE,"BI-305"}</definedName>
    <definedName name="xx" localSheetId="4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localSheetId="4" hidden="1">{"detail305",#N/A,FALSE,"BI-305"}</definedName>
    <definedName name="xxx.detail" hidden="1">{"detail305",#N/A,FALSE,"BI-305"}</definedName>
    <definedName name="xxx.detail_1" localSheetId="4" hidden="1">{"detail305",#N/A,FALSE,"BI-305"}</definedName>
    <definedName name="xxx.detail_1" hidden="1">{"detail305",#N/A,FALSE,"BI-305"}</definedName>
    <definedName name="xxx.directory" localSheetId="4" hidden="1">{"summary",#N/A,FALSE,"PCR DIRECTORY"}</definedName>
    <definedName name="xxx.directory" hidden="1">{"summary",#N/A,FALSE,"PCR DIRECTORY"}</definedName>
    <definedName name="xxx.directory_1" localSheetId="4" hidden="1">{"summary",#N/A,FALSE,"PCR DIRECTORY"}</definedName>
    <definedName name="xxx.directory_1" hidden="1">{"summary",#N/A,FALSE,"PCR DIRECTORY"}</definedName>
    <definedName name="xxxxx" localSheetId="4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xxxxxx" localSheetId="4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ytd">#REF!</definedName>
    <definedName name="YTDA">[1]ISFPLSUB!#REF!</definedName>
    <definedName name="Yyyy" localSheetId="4">#REF!,#REF!,#REF!,#REF!</definedName>
    <definedName name="Yyyy">#REF!,#REF!,#REF!,#REF!</definedName>
    <definedName name="zzz" localSheetId="4" hidden="1">{"detail305",#N/A,FALSE,"BI-305"}</definedName>
    <definedName name="zzz" hidden="1">{"detail305",#N/A,FALSE,"BI-305"}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" i="3" l="1"/>
  <c r="L101" i="3"/>
  <c r="K101" i="3"/>
  <c r="J101" i="3"/>
  <c r="I101" i="3"/>
  <c r="H101" i="3"/>
  <c r="G101" i="3"/>
  <c r="F101" i="3"/>
  <c r="E101" i="3"/>
  <c r="D101" i="3"/>
  <c r="M61" i="3"/>
  <c r="L61" i="3"/>
  <c r="K61" i="3"/>
  <c r="J61" i="3"/>
  <c r="I61" i="3"/>
  <c r="H61" i="3"/>
  <c r="G61" i="3"/>
  <c r="F61" i="3"/>
  <c r="E61" i="3"/>
  <c r="D61" i="3"/>
  <c r="M21" i="3"/>
  <c r="L21" i="3"/>
  <c r="K21" i="3"/>
  <c r="J21" i="3"/>
  <c r="I21" i="3"/>
  <c r="H21" i="3"/>
  <c r="G21" i="3"/>
  <c r="F21" i="3"/>
  <c r="E21" i="3"/>
  <c r="D21" i="3"/>
  <c r="K23" i="6"/>
  <c r="I23" i="6"/>
  <c r="G23" i="6"/>
  <c r="C21" i="3" s="1"/>
  <c r="F23" i="6"/>
  <c r="C15" i="3" s="1"/>
  <c r="E23" i="6"/>
  <c r="C94" i="3" s="1"/>
  <c r="H22" i="6"/>
  <c r="M22" i="6" s="1"/>
  <c r="M21" i="6"/>
  <c r="H21" i="6"/>
  <c r="H20" i="6"/>
  <c r="L20" i="6" s="1"/>
  <c r="H19" i="6"/>
  <c r="L19" i="6" s="1"/>
  <c r="H18" i="6"/>
  <c r="L18" i="6" s="1"/>
  <c r="H17" i="6"/>
  <c r="H16" i="6"/>
  <c r="H15" i="6"/>
  <c r="L15" i="6" s="1"/>
  <c r="H14" i="6"/>
  <c r="L14" i="6" s="1"/>
  <c r="L13" i="6"/>
  <c r="H13" i="6"/>
  <c r="H12" i="6"/>
  <c r="M12" i="6" s="1"/>
  <c r="H11" i="6"/>
  <c r="L11" i="6" s="1"/>
  <c r="M10" i="6"/>
  <c r="H10" i="6"/>
  <c r="H9" i="6"/>
  <c r="M9" i="6" s="1"/>
  <c r="C49" i="3" l="1"/>
  <c r="C60" i="3"/>
  <c r="C65" i="3" s="1"/>
  <c r="C95" i="3"/>
  <c r="L107" i="3"/>
  <c r="C50" i="3"/>
  <c r="C61" i="3"/>
  <c r="C9" i="3"/>
  <c r="C51" i="3"/>
  <c r="C100" i="3"/>
  <c r="F107" i="3"/>
  <c r="C10" i="3"/>
  <c r="C54" i="3"/>
  <c r="C101" i="3"/>
  <c r="C11" i="3"/>
  <c r="J107" i="3" s="1"/>
  <c r="C55" i="3"/>
  <c r="C89" i="3"/>
  <c r="C14" i="3"/>
  <c r="C90" i="3"/>
  <c r="C20" i="3"/>
  <c r="C25" i="3" s="1"/>
  <c r="H67" i="3"/>
  <c r="C91" i="3"/>
  <c r="C66" i="3"/>
  <c r="L67" i="3"/>
  <c r="C67" i="3"/>
  <c r="C72" i="3" s="1"/>
  <c r="C77" i="3" s="1"/>
  <c r="J27" i="3"/>
  <c r="K27" i="3"/>
  <c r="G27" i="3"/>
  <c r="H27" i="3"/>
  <c r="H23" i="6"/>
  <c r="F136" i="4"/>
  <c r="H136" i="4" s="1"/>
  <c r="F135" i="4"/>
  <c r="H135" i="4" s="1"/>
  <c r="F134" i="4"/>
  <c r="H134" i="4" s="1"/>
  <c r="F133" i="4"/>
  <c r="H133" i="4" s="1"/>
  <c r="F132" i="4"/>
  <c r="H132" i="4" s="1"/>
  <c r="H131" i="4"/>
  <c r="F131" i="4"/>
  <c r="F130" i="4"/>
  <c r="H130" i="4" s="1"/>
  <c r="F129" i="4"/>
  <c r="H129" i="4" s="1"/>
  <c r="F128" i="4"/>
  <c r="H128" i="4" s="1"/>
  <c r="F127" i="4"/>
  <c r="H127" i="4" s="1"/>
  <c r="H126" i="4"/>
  <c r="F126" i="4"/>
  <c r="F125" i="4"/>
  <c r="H125" i="4" s="1"/>
  <c r="F124" i="4"/>
  <c r="H124" i="4" s="1"/>
  <c r="F123" i="4"/>
  <c r="H123" i="4" s="1"/>
  <c r="F122" i="4"/>
  <c r="H122" i="4" s="1"/>
  <c r="F121" i="4"/>
  <c r="H121" i="4" s="1"/>
  <c r="F120" i="4"/>
  <c r="H120" i="4" s="1"/>
  <c r="F119" i="4"/>
  <c r="H119" i="4" s="1"/>
  <c r="F118" i="4"/>
  <c r="H118" i="4" s="1"/>
  <c r="F117" i="4"/>
  <c r="H117" i="4" s="1"/>
  <c r="F116" i="4"/>
  <c r="H116" i="4" s="1"/>
  <c r="F115" i="4"/>
  <c r="H115" i="4" s="1"/>
  <c r="F114" i="4"/>
  <c r="H114" i="4" s="1"/>
  <c r="F113" i="4"/>
  <c r="H113" i="4" s="1"/>
  <c r="F112" i="4"/>
  <c r="H112" i="4" s="1"/>
  <c r="F111" i="4"/>
  <c r="H111" i="4" s="1"/>
  <c r="F110" i="4"/>
  <c r="H110" i="4" s="1"/>
  <c r="F109" i="4"/>
  <c r="H109" i="4" s="1"/>
  <c r="H108" i="4"/>
  <c r="F108" i="4"/>
  <c r="F107" i="4"/>
  <c r="H107" i="4" s="1"/>
  <c r="F106" i="4"/>
  <c r="H106" i="4" s="1"/>
  <c r="F105" i="4"/>
  <c r="H105" i="4" s="1"/>
  <c r="F104" i="4"/>
  <c r="H104" i="4" s="1"/>
  <c r="F103" i="4"/>
  <c r="H103" i="4" s="1"/>
  <c r="F102" i="4"/>
  <c r="H102" i="4" s="1"/>
  <c r="F101" i="4"/>
  <c r="H101" i="4" s="1"/>
  <c r="F100" i="4"/>
  <c r="H100" i="4" s="1"/>
  <c r="F99" i="4"/>
  <c r="H99" i="4" s="1"/>
  <c r="F98" i="4"/>
  <c r="H98" i="4" s="1"/>
  <c r="F97" i="4"/>
  <c r="H97" i="4" s="1"/>
  <c r="H96" i="4"/>
  <c r="F96" i="4"/>
  <c r="F95" i="4"/>
  <c r="H95" i="4" s="1"/>
  <c r="F94" i="4"/>
  <c r="H94" i="4" s="1"/>
  <c r="F93" i="4"/>
  <c r="H93" i="4" s="1"/>
  <c r="F92" i="4"/>
  <c r="H92" i="4" s="1"/>
  <c r="F91" i="4"/>
  <c r="H91" i="4" s="1"/>
  <c r="F90" i="4"/>
  <c r="H90" i="4" s="1"/>
  <c r="F89" i="4"/>
  <c r="H89" i="4" s="1"/>
  <c r="F88" i="4"/>
  <c r="H88" i="4" s="1"/>
  <c r="F87" i="4"/>
  <c r="H87" i="4" s="1"/>
  <c r="H86" i="4"/>
  <c r="F86" i="4"/>
  <c r="F85" i="4"/>
  <c r="H85" i="4" s="1"/>
  <c r="F84" i="4"/>
  <c r="H84" i="4" s="1"/>
  <c r="F83" i="4"/>
  <c r="H83" i="4" s="1"/>
  <c r="F82" i="4"/>
  <c r="H82" i="4" s="1"/>
  <c r="H81" i="4"/>
  <c r="F81" i="4"/>
  <c r="F80" i="4"/>
  <c r="H80" i="4" s="1"/>
  <c r="F79" i="4"/>
  <c r="H79" i="4" s="1"/>
  <c r="F78" i="4"/>
  <c r="H78" i="4" s="1"/>
  <c r="F77" i="4"/>
  <c r="H77" i="4" s="1"/>
  <c r="F76" i="4"/>
  <c r="H76" i="4" s="1"/>
  <c r="H75" i="4"/>
  <c r="F75" i="4"/>
  <c r="F74" i="4"/>
  <c r="H74" i="4" s="1"/>
  <c r="F73" i="4"/>
  <c r="H73" i="4" s="1"/>
  <c r="F72" i="4"/>
  <c r="H72" i="4" s="1"/>
  <c r="H71" i="4"/>
  <c r="F71" i="4"/>
  <c r="F70" i="4"/>
  <c r="H70" i="4" s="1"/>
  <c r="F69" i="4"/>
  <c r="H69" i="4" s="1"/>
  <c r="F68" i="4"/>
  <c r="H68" i="4" s="1"/>
  <c r="F67" i="4"/>
  <c r="H67" i="4" s="1"/>
  <c r="F66" i="4"/>
  <c r="H66" i="4" s="1"/>
  <c r="F65" i="4"/>
  <c r="H65" i="4" s="1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H54" i="4"/>
  <c r="F54" i="4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H43" i="4"/>
  <c r="F43" i="4"/>
  <c r="F42" i="4"/>
  <c r="H42" i="4" s="1"/>
  <c r="F41" i="4"/>
  <c r="H41" i="4" s="1"/>
  <c r="F40" i="4"/>
  <c r="H40" i="4" s="1"/>
  <c r="F39" i="4"/>
  <c r="H39" i="4" s="1"/>
  <c r="H38" i="4"/>
  <c r="F38" i="4"/>
  <c r="F37" i="4"/>
  <c r="H37" i="4" s="1"/>
  <c r="F36" i="4"/>
  <c r="H36" i="4" s="1"/>
  <c r="F35" i="4"/>
  <c r="H35" i="4" s="1"/>
  <c r="F34" i="4"/>
  <c r="H34" i="4" s="1"/>
  <c r="H33" i="4"/>
  <c r="F33" i="4"/>
  <c r="F32" i="4"/>
  <c r="H32" i="4" s="1"/>
  <c r="F31" i="4"/>
  <c r="H31" i="4" s="1"/>
  <c r="F30" i="4"/>
  <c r="H30" i="4" s="1"/>
  <c r="F29" i="4"/>
  <c r="H29" i="4" s="1"/>
  <c r="H28" i="4"/>
  <c r="F28" i="4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H16" i="4"/>
  <c r="F16" i="4"/>
  <c r="F15" i="4"/>
  <c r="H15" i="4" s="1"/>
  <c r="F14" i="4"/>
  <c r="H14" i="4" s="1"/>
  <c r="F13" i="4"/>
  <c r="H13" i="4" s="1"/>
  <c r="H12" i="4"/>
  <c r="F12" i="4"/>
  <c r="F11" i="4"/>
  <c r="H11" i="4" s="1"/>
  <c r="F10" i="4"/>
  <c r="H10" i="4" s="1"/>
  <c r="F9" i="4"/>
  <c r="H9" i="4" s="1"/>
  <c r="F8" i="4"/>
  <c r="H8" i="4" s="1"/>
  <c r="F7" i="4"/>
  <c r="H7" i="4" s="1"/>
  <c r="K6" i="4"/>
  <c r="F6" i="4"/>
  <c r="H6" i="4" s="1"/>
  <c r="C6" i="4"/>
  <c r="B6" i="4"/>
  <c r="F5" i="4"/>
  <c r="H5" i="4" s="1"/>
  <c r="L27" i="3" l="1"/>
  <c r="D67" i="3"/>
  <c r="I67" i="3"/>
  <c r="F67" i="3"/>
  <c r="E27" i="3"/>
  <c r="C22" i="3"/>
  <c r="G67" i="3"/>
  <c r="C107" i="3"/>
  <c r="C112" i="3" s="1"/>
  <c r="C117" i="3" s="1"/>
  <c r="J67" i="3"/>
  <c r="C106" i="3"/>
  <c r="C105" i="3"/>
  <c r="G107" i="3"/>
  <c r="I27" i="3"/>
  <c r="C26" i="3"/>
  <c r="C28" i="3" s="1"/>
  <c r="C102" i="3"/>
  <c r="M67" i="3"/>
  <c r="M107" i="3"/>
  <c r="D107" i="3"/>
  <c r="D27" i="3"/>
  <c r="C62" i="3"/>
  <c r="K67" i="3"/>
  <c r="H107" i="3"/>
  <c r="E67" i="3"/>
  <c r="E107" i="3"/>
  <c r="F27" i="3"/>
  <c r="M27" i="3"/>
  <c r="C27" i="3"/>
  <c r="C32" i="3" s="1"/>
  <c r="C37" i="3" s="1"/>
  <c r="K107" i="3"/>
  <c r="I107" i="3"/>
  <c r="C68" i="3"/>
  <c r="B7" i="4"/>
  <c r="C7" i="4"/>
  <c r="K7" i="4"/>
  <c r="C31" i="3" l="1"/>
  <c r="C41" i="3" s="1"/>
  <c r="C40" i="3"/>
  <c r="C71" i="3"/>
  <c r="C81" i="3" s="1"/>
  <c r="C80" i="3"/>
  <c r="C108" i="3"/>
  <c r="C76" i="3"/>
  <c r="C8" i="4"/>
  <c r="B8" i="4"/>
  <c r="K8" i="4"/>
  <c r="C36" i="3" l="1"/>
  <c r="C111" i="3"/>
  <c r="C120" i="3"/>
  <c r="K9" i="4"/>
  <c r="C9" i="4"/>
  <c r="B9" i="4"/>
  <c r="C121" i="3" l="1"/>
  <c r="C116" i="3"/>
  <c r="K10" i="4"/>
  <c r="B10" i="4"/>
  <c r="C10" i="4"/>
  <c r="B11" i="4" l="1"/>
  <c r="C11" i="4"/>
  <c r="K11" i="4"/>
  <c r="B12" i="4" l="1"/>
  <c r="C12" i="4"/>
  <c r="K12" i="4"/>
  <c r="K13" i="4" l="1"/>
  <c r="C13" i="4"/>
  <c r="B13" i="4"/>
  <c r="C14" i="4" l="1"/>
  <c r="B14" i="4"/>
  <c r="K14" i="4"/>
  <c r="K15" i="4" l="1"/>
  <c r="B15" i="4"/>
  <c r="C15" i="4"/>
  <c r="B16" i="4" l="1"/>
  <c r="C16" i="4"/>
  <c r="C17" i="4" l="1"/>
  <c r="B17" i="4"/>
  <c r="B18" i="4" l="1"/>
  <c r="C18" i="4"/>
  <c r="B19" i="4" l="1"/>
  <c r="C19" i="4"/>
  <c r="C20" i="4" l="1"/>
  <c r="B20" i="4"/>
  <c r="C21" i="4" l="1"/>
  <c r="B21" i="4"/>
  <c r="C22" i="4" l="1"/>
  <c r="B22" i="4"/>
  <c r="B23" i="4" l="1"/>
  <c r="C23" i="4"/>
  <c r="B24" i="4" l="1"/>
  <c r="C24" i="4"/>
  <c r="C25" i="4" l="1"/>
  <c r="B25" i="4"/>
  <c r="B26" i="4" l="1"/>
  <c r="C26" i="4"/>
  <c r="C27" i="4" l="1"/>
  <c r="B27" i="4"/>
  <c r="B28" i="4" l="1"/>
  <c r="C28" i="4"/>
  <c r="B29" i="4" l="1"/>
  <c r="C29" i="4"/>
  <c r="C30" i="4" l="1"/>
  <c r="B30" i="4"/>
  <c r="B31" i="4" l="1"/>
  <c r="C31" i="4"/>
  <c r="C32" i="4" l="1"/>
  <c r="B32" i="4"/>
  <c r="B33" i="4" l="1"/>
  <c r="C33" i="4"/>
  <c r="B34" i="4" l="1"/>
  <c r="C34" i="4"/>
  <c r="C35" i="4" l="1"/>
  <c r="B35" i="4"/>
  <c r="B36" i="4" l="1"/>
  <c r="C36" i="4"/>
  <c r="C37" i="4" l="1"/>
  <c r="B37" i="4"/>
  <c r="B38" i="4" l="1"/>
  <c r="C38" i="4"/>
  <c r="B39" i="4" l="1"/>
  <c r="C39" i="4"/>
  <c r="C40" i="4" l="1"/>
  <c r="B40" i="4"/>
  <c r="C41" i="4" l="1"/>
  <c r="B41" i="4"/>
  <c r="C42" i="4" l="1"/>
  <c r="B42" i="4"/>
  <c r="B43" i="4" l="1"/>
  <c r="C43" i="4"/>
  <c r="B44" i="4" l="1"/>
  <c r="C44" i="4"/>
  <c r="C45" i="4" l="1"/>
  <c r="B45" i="4"/>
  <c r="C46" i="4" l="1"/>
  <c r="B46" i="4"/>
  <c r="C47" i="4" l="1"/>
  <c r="B47" i="4"/>
  <c r="B48" i="4" l="1"/>
  <c r="C48" i="4"/>
  <c r="B49" i="4" l="1"/>
  <c r="C49" i="4"/>
  <c r="C50" i="4" l="1"/>
  <c r="B50" i="4"/>
  <c r="B51" i="4" l="1"/>
  <c r="C51" i="4"/>
  <c r="C52" i="4" l="1"/>
  <c r="B52" i="4"/>
  <c r="B53" i="4" l="1"/>
  <c r="C53" i="4"/>
  <c r="B54" i="4" l="1"/>
  <c r="C54" i="4"/>
  <c r="C55" i="4" l="1"/>
  <c r="B55" i="4"/>
  <c r="C56" i="4" l="1"/>
  <c r="B56" i="4"/>
  <c r="C57" i="4" l="1"/>
  <c r="B57" i="4"/>
  <c r="C58" i="4" l="1"/>
  <c r="B58" i="4"/>
  <c r="B59" i="4" l="1"/>
  <c r="C59" i="4"/>
  <c r="C60" i="4" l="1"/>
  <c r="B60" i="4"/>
  <c r="C61" i="4" l="1"/>
  <c r="B61" i="4"/>
  <c r="C62" i="4" l="1"/>
  <c r="B62" i="4"/>
  <c r="B63" i="4" l="1"/>
  <c r="C63" i="4"/>
  <c r="B64" i="4" l="1"/>
  <c r="C64" i="4"/>
  <c r="C65" i="4" l="1"/>
  <c r="B65" i="4"/>
  <c r="C66" i="4" l="1"/>
  <c r="B66" i="4"/>
  <c r="C67" i="4" l="1"/>
  <c r="B67" i="4"/>
  <c r="B68" i="4" l="1"/>
  <c r="C68" i="4"/>
  <c r="B69" i="4" l="1"/>
  <c r="C69" i="4"/>
  <c r="C70" i="4" l="1"/>
  <c r="B70" i="4"/>
  <c r="B71" i="4" l="1"/>
  <c r="C71" i="4"/>
  <c r="C72" i="4" l="1"/>
  <c r="B72" i="4"/>
  <c r="B73" i="4" l="1"/>
  <c r="C73" i="4"/>
  <c r="B74" i="4" l="1"/>
  <c r="C74" i="4"/>
  <c r="C75" i="4" l="1"/>
  <c r="B75" i="4"/>
  <c r="B76" i="4" l="1"/>
  <c r="C76" i="4"/>
  <c r="C77" i="4" l="1"/>
  <c r="B77" i="4"/>
  <c r="B78" i="4" l="1"/>
  <c r="C78" i="4"/>
  <c r="B79" i="4" l="1"/>
  <c r="C79" i="4"/>
  <c r="C80" i="4" l="1"/>
  <c r="B80" i="4"/>
  <c r="C81" i="4" l="1"/>
  <c r="B81" i="4"/>
  <c r="C82" i="4" l="1"/>
  <c r="B82" i="4"/>
  <c r="B83" i="4" l="1"/>
  <c r="C83" i="4"/>
  <c r="B84" i="4" l="1"/>
  <c r="C84" i="4"/>
  <c r="C85" i="4" l="1"/>
  <c r="B85" i="4"/>
  <c r="C86" i="4" l="1"/>
  <c r="B86" i="4"/>
  <c r="C87" i="4" l="1"/>
  <c r="B87" i="4"/>
  <c r="B88" i="4" l="1"/>
  <c r="C88" i="4"/>
  <c r="B89" i="4" l="1"/>
  <c r="C89" i="4"/>
  <c r="C90" i="4" l="1"/>
  <c r="B90" i="4"/>
  <c r="B91" i="4" l="1"/>
  <c r="C91" i="4"/>
  <c r="C92" i="4" l="1"/>
  <c r="B92" i="4"/>
  <c r="B93" i="4" l="1"/>
  <c r="C93" i="4"/>
  <c r="B94" i="4" l="1"/>
  <c r="C94" i="4"/>
  <c r="C95" i="4" l="1"/>
  <c r="B95" i="4"/>
  <c r="B96" i="4" l="1"/>
  <c r="C96" i="4"/>
  <c r="C97" i="4" l="1"/>
  <c r="B97" i="4"/>
  <c r="B98" i="4" l="1"/>
  <c r="C98" i="4"/>
  <c r="B99" i="4" l="1"/>
  <c r="C99" i="4"/>
  <c r="C100" i="4" l="1"/>
  <c r="B100" i="4"/>
  <c r="C101" i="4" l="1"/>
  <c r="B101" i="4"/>
  <c r="C102" i="4" l="1"/>
  <c r="B102" i="4"/>
  <c r="B103" i="4" l="1"/>
  <c r="C103" i="4"/>
  <c r="B104" i="4" l="1"/>
  <c r="C104" i="4"/>
  <c r="C105" i="4" l="1"/>
  <c r="B105" i="4"/>
  <c r="C106" i="4" l="1"/>
  <c r="B106" i="4"/>
  <c r="C107" i="4" l="1"/>
  <c r="B107" i="4"/>
  <c r="B108" i="4" l="1"/>
  <c r="C108" i="4"/>
  <c r="B109" i="4" l="1"/>
  <c r="C109" i="4"/>
  <c r="C110" i="4" l="1"/>
  <c r="B110" i="4"/>
  <c r="B111" i="4" l="1"/>
  <c r="C111" i="4"/>
  <c r="C112" i="4" l="1"/>
  <c r="B112" i="4"/>
  <c r="B113" i="4" l="1"/>
  <c r="C113" i="4"/>
  <c r="B114" i="4" l="1"/>
  <c r="C114" i="4"/>
  <c r="C115" i="4" l="1"/>
  <c r="B115" i="4"/>
  <c r="B116" i="4" l="1"/>
  <c r="C116" i="4"/>
  <c r="C117" i="4" l="1"/>
  <c r="B117" i="4"/>
  <c r="B118" i="4" l="1"/>
  <c r="C118" i="4"/>
  <c r="B119" i="4" l="1"/>
  <c r="C119" i="4"/>
  <c r="B120" i="4" l="1"/>
  <c r="C120" i="4"/>
  <c r="C121" i="4" l="1"/>
  <c r="B121" i="4"/>
  <c r="C122" i="4" l="1"/>
  <c r="B122" i="4"/>
  <c r="B123" i="4" l="1"/>
  <c r="C123" i="4"/>
  <c r="B124" i="4" l="1"/>
  <c r="C124" i="4"/>
  <c r="B125" i="4" l="1"/>
  <c r="C125" i="4"/>
  <c r="C126" i="4" l="1"/>
  <c r="B126" i="4"/>
  <c r="C127" i="4" l="1"/>
  <c r="B127" i="4"/>
  <c r="B128" i="4" l="1"/>
  <c r="C128" i="4"/>
  <c r="B129" i="4" l="1"/>
  <c r="C129" i="4"/>
  <c r="C130" i="4" l="1"/>
  <c r="B130" i="4"/>
  <c r="C131" i="4" l="1"/>
  <c r="B131" i="4"/>
  <c r="C132" i="4" l="1"/>
  <c r="B132" i="4"/>
  <c r="C133" i="4" l="1"/>
  <c r="B133" i="4"/>
  <c r="B134" i="4" l="1"/>
  <c r="C134" i="4"/>
  <c r="C135" i="4" l="1"/>
  <c r="B135" i="4"/>
  <c r="C136" i="4" l="1"/>
  <c r="B136" i="4"/>
  <c r="L5" i="4" l="1"/>
  <c r="M6" i="4"/>
  <c r="N6" i="4"/>
  <c r="N5" i="4"/>
  <c r="M8" i="4"/>
  <c r="M5" i="4"/>
  <c r="L6" i="4"/>
  <c r="L8" i="4"/>
  <c r="N7" i="4"/>
  <c r="M7" i="4"/>
  <c r="L7" i="4"/>
  <c r="L11" i="4"/>
  <c r="N10" i="4"/>
  <c r="M9" i="4"/>
  <c r="L9" i="4"/>
  <c r="N8" i="4"/>
  <c r="N9" i="4"/>
  <c r="N12" i="4"/>
  <c r="L10" i="4"/>
  <c r="M10" i="4"/>
  <c r="L12" i="4"/>
  <c r="M11" i="4"/>
  <c r="M12" i="4"/>
  <c r="N11" i="4"/>
  <c r="M13" i="4"/>
  <c r="N13" i="4"/>
  <c r="N14" i="4"/>
  <c r="L14" i="4"/>
  <c r="L13" i="4"/>
  <c r="M14" i="4"/>
  <c r="L15" i="4"/>
  <c r="M15" i="4"/>
  <c r="N15" i="4"/>
  <c r="D17" i="3" l="1" a="1"/>
  <c r="D57" i="3" a="1"/>
  <c r="D97" i="3" a="1"/>
  <c r="E10" i="1"/>
  <c r="F10" i="1"/>
  <c r="G10" i="1"/>
  <c r="H10" i="1"/>
  <c r="I10" i="1"/>
  <c r="J10" i="1"/>
  <c r="K10" i="1"/>
  <c r="L10" i="1"/>
  <c r="M10" i="1"/>
  <c r="D10" i="1"/>
  <c r="E28" i="1"/>
  <c r="F28" i="1"/>
  <c r="G28" i="1"/>
  <c r="H28" i="1"/>
  <c r="I28" i="1"/>
  <c r="J28" i="1"/>
  <c r="K28" i="1"/>
  <c r="L28" i="1"/>
  <c r="M28" i="1"/>
  <c r="D28" i="1"/>
  <c r="E20" i="1"/>
  <c r="F20" i="1"/>
  <c r="G20" i="1"/>
  <c r="H20" i="1"/>
  <c r="I20" i="1"/>
  <c r="J20" i="1"/>
  <c r="K20" i="1"/>
  <c r="L20" i="1"/>
  <c r="M20" i="1"/>
  <c r="D20" i="1"/>
  <c r="E12" i="1"/>
  <c r="F12" i="1"/>
  <c r="D12" i="1"/>
  <c r="G17" i="2"/>
  <c r="H17" i="2"/>
  <c r="I17" i="2"/>
  <c r="G12" i="1" s="1"/>
  <c r="J17" i="2"/>
  <c r="H12" i="1" s="1"/>
  <c r="K17" i="2"/>
  <c r="I12" i="1" s="1"/>
  <c r="L17" i="2"/>
  <c r="J12" i="1" s="1"/>
  <c r="M17" i="2"/>
  <c r="K12" i="1" s="1"/>
  <c r="N17" i="2"/>
  <c r="L12" i="1" s="1"/>
  <c r="F17" i="2"/>
  <c r="I30" i="1"/>
  <c r="J30" i="1"/>
  <c r="K30" i="1"/>
  <c r="L30" i="1"/>
  <c r="G14" i="2"/>
  <c r="E30" i="1" s="1"/>
  <c r="H14" i="2"/>
  <c r="F30" i="1" s="1"/>
  <c r="I14" i="2"/>
  <c r="G30" i="1" s="1"/>
  <c r="J14" i="2"/>
  <c r="H30" i="1" s="1"/>
  <c r="K14" i="2"/>
  <c r="L14" i="2"/>
  <c r="M14" i="2"/>
  <c r="N14" i="2"/>
  <c r="F14" i="2"/>
  <c r="D30" i="1" s="1"/>
  <c r="E22" i="1"/>
  <c r="F22" i="1"/>
  <c r="D22" i="1"/>
  <c r="G11" i="2"/>
  <c r="H11" i="2"/>
  <c r="I11" i="2"/>
  <c r="G22" i="1" s="1"/>
  <c r="J11" i="2"/>
  <c r="H22" i="1" s="1"/>
  <c r="K11" i="2"/>
  <c r="I22" i="1" s="1"/>
  <c r="L11" i="2"/>
  <c r="J22" i="1" s="1"/>
  <c r="M11" i="2"/>
  <c r="K22" i="1" s="1"/>
  <c r="N11" i="2"/>
  <c r="L22" i="1" s="1"/>
  <c r="F11" i="2"/>
  <c r="H9" i="2"/>
  <c r="I9" i="2"/>
  <c r="J9" i="2"/>
  <c r="K9" i="2"/>
  <c r="L9" i="2"/>
  <c r="M9" i="2"/>
  <c r="N9" i="2"/>
  <c r="G9" i="2"/>
  <c r="Q9" i="2" s="1"/>
  <c r="O8" i="2" s="1"/>
  <c r="O9" i="2" l="1"/>
  <c r="O17" i="2"/>
  <c r="M12" i="1" s="1"/>
  <c r="O11" i="2"/>
  <c r="M22" i="1" s="1"/>
  <c r="O14" i="2"/>
  <c r="M30" i="1" s="1"/>
  <c r="D97" i="3"/>
  <c r="D112" i="3" s="1"/>
  <c r="D117" i="3" s="1"/>
  <c r="D14" i="1" s="1"/>
  <c r="J112" i="3"/>
  <c r="J117" i="3" s="1"/>
  <c r="J14" i="1" s="1"/>
  <c r="L112" i="3"/>
  <c r="L117" i="3" s="1"/>
  <c r="L14" i="1" s="1"/>
  <c r="F112" i="3"/>
  <c r="F117" i="3" s="1"/>
  <c r="F14" i="1" s="1"/>
  <c r="K112" i="3"/>
  <c r="K117" i="3" s="1"/>
  <c r="K14" i="1" s="1"/>
  <c r="E112" i="3"/>
  <c r="E117" i="3" s="1"/>
  <c r="E14" i="1" s="1"/>
  <c r="M112" i="3"/>
  <c r="M117" i="3" s="1"/>
  <c r="M14" i="1" s="1"/>
  <c r="I112" i="3"/>
  <c r="I117" i="3" s="1"/>
  <c r="I14" i="1" s="1"/>
  <c r="G112" i="3"/>
  <c r="G117" i="3" s="1"/>
  <c r="G14" i="1" s="1"/>
  <c r="H112" i="3"/>
  <c r="H117" i="3" s="1"/>
  <c r="H14" i="1" s="1"/>
  <c r="D57" i="3"/>
  <c r="D72" i="3" s="1"/>
  <c r="D77" i="3" s="1"/>
  <c r="D32" i="1" s="1"/>
  <c r="H72" i="3"/>
  <c r="H77" i="3" s="1"/>
  <c r="H32" i="1" s="1"/>
  <c r="L72" i="3"/>
  <c r="L77" i="3" s="1"/>
  <c r="L32" i="1" s="1"/>
  <c r="I72" i="3"/>
  <c r="I77" i="3" s="1"/>
  <c r="I32" i="1" s="1"/>
  <c r="J72" i="3"/>
  <c r="J77" i="3" s="1"/>
  <c r="J32" i="1" s="1"/>
  <c r="F72" i="3"/>
  <c r="F77" i="3" s="1"/>
  <c r="F32" i="1" s="1"/>
  <c r="E72" i="3"/>
  <c r="E77" i="3" s="1"/>
  <c r="E32" i="1" s="1"/>
  <c r="G72" i="3"/>
  <c r="G77" i="3" s="1"/>
  <c r="G32" i="1" s="1"/>
  <c r="M72" i="3"/>
  <c r="M77" i="3" s="1"/>
  <c r="M32" i="1" s="1"/>
  <c r="K72" i="3"/>
  <c r="K77" i="3" s="1"/>
  <c r="K32" i="1" s="1"/>
  <c r="D17" i="3"/>
  <c r="D32" i="3" s="1"/>
  <c r="D37" i="3" s="1"/>
  <c r="D24" i="1" s="1"/>
  <c r="G32" i="3"/>
  <c r="G37" i="3" s="1"/>
  <c r="G24" i="1" s="1"/>
  <c r="H32" i="3"/>
  <c r="H37" i="3" s="1"/>
  <c r="H24" i="1" s="1"/>
  <c r="J32" i="3"/>
  <c r="J37" i="3" s="1"/>
  <c r="J24" i="1" s="1"/>
  <c r="K32" i="3"/>
  <c r="K37" i="3" s="1"/>
  <c r="K24" i="1" s="1"/>
  <c r="I32" i="3"/>
  <c r="I37" i="3" s="1"/>
  <c r="I24" i="1" s="1"/>
  <c r="E32" i="3"/>
  <c r="E37" i="3" s="1"/>
  <c r="E24" i="1" s="1"/>
  <c r="F32" i="3"/>
  <c r="F37" i="3" s="1"/>
  <c r="F24" i="1" s="1"/>
  <c r="L32" i="3"/>
  <c r="L37" i="3" s="1"/>
  <c r="L24" i="1" s="1"/>
  <c r="M32" i="3"/>
  <c r="M37" i="3" s="1"/>
  <c r="M24" i="1" s="1"/>
  <c r="L100" i="3"/>
  <c r="J100" i="3"/>
  <c r="I100" i="3"/>
  <c r="H100" i="3"/>
  <c r="G100" i="3"/>
  <c r="D100" i="3"/>
  <c r="F100" i="3"/>
  <c r="K100" i="3"/>
  <c r="M100" i="3"/>
  <c r="E100" i="3"/>
  <c r="J60" i="3"/>
  <c r="H60" i="3"/>
  <c r="I60" i="3"/>
  <c r="G60" i="3"/>
  <c r="D60" i="3"/>
  <c r="F60" i="3"/>
  <c r="M60" i="3"/>
  <c r="E60" i="3"/>
  <c r="L60" i="3"/>
  <c r="K60" i="3"/>
  <c r="H20" i="3"/>
  <c r="F20" i="3"/>
  <c r="M20" i="3"/>
  <c r="E20" i="3"/>
  <c r="L20" i="3"/>
  <c r="K20" i="3"/>
  <c r="J20" i="3"/>
  <c r="G20" i="3"/>
  <c r="I20" i="3"/>
  <c r="D20" i="3"/>
  <c r="H105" i="3" l="1"/>
  <c r="H102" i="3"/>
  <c r="H120" i="3" s="1"/>
  <c r="H106" i="3"/>
  <c r="H108" i="3" s="1"/>
  <c r="H111" i="3" s="1"/>
  <c r="H116" i="3" s="1"/>
  <c r="H13" i="1" s="1"/>
  <c r="J106" i="3"/>
  <c r="J105" i="3"/>
  <c r="J108" i="3" s="1"/>
  <c r="J111" i="3" s="1"/>
  <c r="J116" i="3" s="1"/>
  <c r="J13" i="1" s="1"/>
  <c r="J102" i="3"/>
  <c r="J120" i="3" s="1"/>
  <c r="E105" i="3"/>
  <c r="E102" i="3"/>
  <c r="E120" i="3" s="1"/>
  <c r="E106" i="3"/>
  <c r="I106" i="3"/>
  <c r="I105" i="3"/>
  <c r="I108" i="3" s="1"/>
  <c r="I111" i="3" s="1"/>
  <c r="I116" i="3" s="1"/>
  <c r="I13" i="1" s="1"/>
  <c r="I102" i="3"/>
  <c r="I120" i="3" s="1"/>
  <c r="G105" i="3"/>
  <c r="G106" i="3"/>
  <c r="G102" i="3"/>
  <c r="G120" i="3" s="1"/>
  <c r="K106" i="3"/>
  <c r="K102" i="3"/>
  <c r="K120" i="3" s="1"/>
  <c r="K105" i="3"/>
  <c r="F106" i="3"/>
  <c r="F102" i="3"/>
  <c r="F120" i="3" s="1"/>
  <c r="F105" i="3"/>
  <c r="D105" i="3"/>
  <c r="D106" i="3"/>
  <c r="D102" i="3"/>
  <c r="D120" i="3" s="1"/>
  <c r="M106" i="3"/>
  <c r="M102" i="3"/>
  <c r="M120" i="3" s="1"/>
  <c r="M105" i="3"/>
  <c r="L106" i="3"/>
  <c r="L102" i="3"/>
  <c r="L120" i="3" s="1"/>
  <c r="L105" i="3"/>
  <c r="E65" i="3"/>
  <c r="E62" i="3"/>
  <c r="E80" i="3" s="1"/>
  <c r="E66" i="3"/>
  <c r="H65" i="3"/>
  <c r="H66" i="3"/>
  <c r="H62" i="3"/>
  <c r="H80" i="3" s="1"/>
  <c r="G66" i="3"/>
  <c r="G65" i="3"/>
  <c r="G62" i="3"/>
  <c r="G80" i="3" s="1"/>
  <c r="M62" i="3"/>
  <c r="M80" i="3" s="1"/>
  <c r="M66" i="3"/>
  <c r="M65" i="3"/>
  <c r="F66" i="3"/>
  <c r="F62" i="3"/>
  <c r="F80" i="3" s="1"/>
  <c r="F65" i="3"/>
  <c r="I66" i="3"/>
  <c r="I65" i="3"/>
  <c r="I62" i="3"/>
  <c r="I80" i="3" s="1"/>
  <c r="K62" i="3"/>
  <c r="K80" i="3" s="1"/>
  <c r="K65" i="3"/>
  <c r="K66" i="3"/>
  <c r="L62" i="3"/>
  <c r="L80" i="3" s="1"/>
  <c r="L66" i="3"/>
  <c r="L65" i="3"/>
  <c r="D66" i="3"/>
  <c r="D65" i="3"/>
  <c r="D62" i="3"/>
  <c r="D80" i="3" s="1"/>
  <c r="J65" i="3"/>
  <c r="J66" i="3"/>
  <c r="J62" i="3"/>
  <c r="J80" i="3" s="1"/>
  <c r="J22" i="3"/>
  <c r="J40" i="3" s="1"/>
  <c r="J26" i="3"/>
  <c r="J25" i="3"/>
  <c r="K25" i="3"/>
  <c r="K26" i="3"/>
  <c r="K22" i="3"/>
  <c r="K40" i="3" s="1"/>
  <c r="M25" i="3"/>
  <c r="M22" i="3"/>
  <c r="M40" i="3" s="1"/>
  <c r="M26" i="3"/>
  <c r="E22" i="3"/>
  <c r="E40" i="3" s="1"/>
  <c r="E26" i="3"/>
  <c r="E25" i="3"/>
  <c r="I22" i="3"/>
  <c r="I40" i="3" s="1"/>
  <c r="I25" i="3"/>
  <c r="I26" i="3"/>
  <c r="H26" i="3"/>
  <c r="H25" i="3"/>
  <c r="H22" i="3"/>
  <c r="H40" i="3" s="1"/>
  <c r="G25" i="3"/>
  <c r="G26" i="3"/>
  <c r="G22" i="3"/>
  <c r="G40" i="3" s="1"/>
  <c r="F26" i="3"/>
  <c r="F25" i="3"/>
  <c r="F22" i="3"/>
  <c r="F40" i="3" s="1"/>
  <c r="L26" i="3"/>
  <c r="L22" i="3"/>
  <c r="L40" i="3" s="1"/>
  <c r="L25" i="3"/>
  <c r="D25" i="3"/>
  <c r="D22" i="3"/>
  <c r="D40" i="3" s="1"/>
  <c r="D26" i="3"/>
  <c r="J28" i="3" l="1"/>
  <c r="J31" i="3" s="1"/>
  <c r="J36" i="3" s="1"/>
  <c r="J23" i="1" s="1"/>
  <c r="I68" i="3"/>
  <c r="I71" i="3" s="1"/>
  <c r="I76" i="3" s="1"/>
  <c r="I31" i="1" s="1"/>
  <c r="L28" i="3"/>
  <c r="L31" i="3" s="1"/>
  <c r="L36" i="3" s="1"/>
  <c r="L23" i="1" s="1"/>
  <c r="G68" i="3"/>
  <c r="G71" i="3" s="1"/>
  <c r="G76" i="3" s="1"/>
  <c r="G31" i="1" s="1"/>
  <c r="M28" i="3"/>
  <c r="M31" i="3" s="1"/>
  <c r="M36" i="3" s="1"/>
  <c r="M23" i="1" s="1"/>
  <c r="G108" i="3"/>
  <c r="G111" i="3" s="1"/>
  <c r="G116" i="3" s="1"/>
  <c r="G13" i="1" s="1"/>
  <c r="M108" i="3"/>
  <c r="M111" i="3" s="1"/>
  <c r="M116" i="3" s="1"/>
  <c r="M13" i="1" s="1"/>
  <c r="M68" i="3"/>
  <c r="M71" i="3" s="1"/>
  <c r="M76" i="3" s="1"/>
  <c r="M31" i="1" s="1"/>
  <c r="H68" i="3"/>
  <c r="H71" i="3" s="1"/>
  <c r="H76" i="3" s="1"/>
  <c r="H31" i="1" s="1"/>
  <c r="J68" i="3"/>
  <c r="J71" i="3" s="1"/>
  <c r="J76" i="3" s="1"/>
  <c r="J31" i="1" s="1"/>
  <c r="I28" i="3"/>
  <c r="I31" i="3" s="1"/>
  <c r="I36" i="3" s="1"/>
  <c r="I23" i="1" s="1"/>
  <c r="H28" i="3"/>
  <c r="H31" i="3" s="1"/>
  <c r="H36" i="3" s="1"/>
  <c r="H23" i="1" s="1"/>
  <c r="E28" i="3"/>
  <c r="E31" i="3" s="1"/>
  <c r="E36" i="3" s="1"/>
  <c r="E23" i="1" s="1"/>
  <c r="E108" i="3"/>
  <c r="E111" i="3" s="1"/>
  <c r="E116" i="3" s="1"/>
  <c r="E13" i="1" s="1"/>
  <c r="K108" i="3"/>
  <c r="K111" i="3" s="1"/>
  <c r="K116" i="3" s="1"/>
  <c r="K13" i="1" s="1"/>
  <c r="F108" i="3"/>
  <c r="F111" i="3" s="1"/>
  <c r="F116" i="3" s="1"/>
  <c r="F13" i="1" s="1"/>
  <c r="L108" i="3"/>
  <c r="L111" i="3" s="1"/>
  <c r="L116" i="3" s="1"/>
  <c r="L13" i="1" s="1"/>
  <c r="D108" i="3"/>
  <c r="D111" i="3" s="1"/>
  <c r="D116" i="3" s="1"/>
  <c r="D13" i="1" s="1"/>
  <c r="D68" i="3"/>
  <c r="D71" i="3" s="1"/>
  <c r="D76" i="3" s="1"/>
  <c r="D31" i="1" s="1"/>
  <c r="L68" i="3"/>
  <c r="L71" i="3" s="1"/>
  <c r="L76" i="3" s="1"/>
  <c r="L31" i="1" s="1"/>
  <c r="F68" i="3"/>
  <c r="F71" i="3" s="1"/>
  <c r="F76" i="3" s="1"/>
  <c r="F31" i="1" s="1"/>
  <c r="K68" i="3"/>
  <c r="K71" i="3" s="1"/>
  <c r="K76" i="3" s="1"/>
  <c r="K31" i="1" s="1"/>
  <c r="E68" i="3"/>
  <c r="E71" i="3" s="1"/>
  <c r="E76" i="3" s="1"/>
  <c r="E31" i="1" s="1"/>
  <c r="F28" i="3"/>
  <c r="F31" i="3" s="1"/>
  <c r="F36" i="3" s="1"/>
  <c r="F23" i="1" s="1"/>
  <c r="G28" i="3"/>
  <c r="G31" i="3" s="1"/>
  <c r="G36" i="3" s="1"/>
  <c r="G23" i="1" s="1"/>
  <c r="K28" i="3"/>
  <c r="K31" i="3" s="1"/>
  <c r="K36" i="3" s="1"/>
  <c r="K23" i="1" s="1"/>
  <c r="D28" i="3"/>
  <c r="D31" i="3" s="1"/>
  <c r="D36" i="3" s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tc={E8FA2721-ACC2-4347-8312-18E4CF585CA0}</author>
  </authors>
  <commentList>
    <comment ref="F4" authorId="0" shapeId="0" xr:uid="{E8FA2721-ACC2-4347-8312-18E4CF585CA0}">
      <text>
        <t>[Threaded comment]
Your version of Excel allows you to read this threaded comment; however, any edits to it will get removed if the file is opened in a newer version of Excel. Learn more: https://go.microsoft.com/fwlink/?linkid=870924
Comment:
    Still includes adjustments for Resi Solar and Resi EV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<sst xmlns="http://schemas.openxmlformats.org/spreadsheetml/2006/main" count="291" uniqueCount="158">
  <si>
    <t>Bill Impact Scenarios</t>
  </si>
  <si>
    <t>RIM</t>
  </si>
  <si>
    <t>Annual Cost</t>
  </si>
  <si>
    <t>Includes demand and energy related costs</t>
  </si>
  <si>
    <t>demand related</t>
  </si>
  <si>
    <t>EE Only</t>
  </si>
  <si>
    <t>energy related</t>
  </si>
  <si>
    <t>includes energy related costs only</t>
  </si>
  <si>
    <t>Total GWh sales</t>
  </si>
  <si>
    <t>RS ECCR Factor/1,000 kwh</t>
  </si>
  <si>
    <t>calculation for all costs based on demand/energy allocation above</t>
  </si>
  <si>
    <t>RS ECCR Factor/1,000 kwh EE only</t>
  </si>
  <si>
    <t>calculation for EE only</t>
  </si>
  <si>
    <t>TRC</t>
  </si>
  <si>
    <t>Total GWh Sales</t>
  </si>
  <si>
    <t>Proposed</t>
  </si>
  <si>
    <t>TYSP Forecast GWh</t>
  </si>
  <si>
    <t>RIM DSM</t>
  </si>
  <si>
    <t>RIM Sales</t>
  </si>
  <si>
    <t>TRC DSM</t>
  </si>
  <si>
    <t>TRC Sales</t>
  </si>
  <si>
    <t>Proposed DSM</t>
  </si>
  <si>
    <t>Proposed Sales</t>
  </si>
  <si>
    <t>Florida Power &amp; Light Company</t>
  </si>
  <si>
    <t xml:space="preserve">Energy Conservation Cost Recovery (ECCR) </t>
  </si>
  <si>
    <t>DSM Bill Impacts</t>
  </si>
  <si>
    <t>Bill Impact (RIM)</t>
  </si>
  <si>
    <t>Residential Allocations</t>
  </si>
  <si>
    <t>Demand Costs Allocated on 12CP %</t>
  </si>
  <si>
    <t>Demand Costs Allocated on 1/13th %</t>
  </si>
  <si>
    <t>Energy Allocation %</t>
  </si>
  <si>
    <t xml:space="preserve">Demand Charge Allocations </t>
  </si>
  <si>
    <t>Forecasted Residential kWh Sales w/ DSM (2024 TYSP)</t>
  </si>
  <si>
    <t>Projected Recoverable Expenses</t>
  </si>
  <si>
    <t>Demand Related $</t>
  </si>
  <si>
    <t>Energy Related $</t>
  </si>
  <si>
    <t>Total</t>
  </si>
  <si>
    <t>Development of Allocated Costs</t>
  </si>
  <si>
    <t>Demand Costs Allocated on 12CP $</t>
  </si>
  <si>
    <t>Demand Costs Allocated on 1/13th $</t>
  </si>
  <si>
    <t>Energy Allocation $</t>
  </si>
  <si>
    <t>Development of Residential Rate</t>
  </si>
  <si>
    <t>Demand and Energy Rate ($/kwh)</t>
  </si>
  <si>
    <t>Energy Only Rate ($/kwh)</t>
  </si>
  <si>
    <t>Calculation of Bill Impact</t>
  </si>
  <si>
    <t>Typical Residential Bill Usage (kWh)</t>
  </si>
  <si>
    <t>Demand and Energy Impact ($)</t>
  </si>
  <si>
    <t>Energy Only Impact ($)</t>
  </si>
  <si>
    <t>Check Sum</t>
  </si>
  <si>
    <t>Check 2024 Rate</t>
  </si>
  <si>
    <t>Notes &amp; Assumptions</t>
  </si>
  <si>
    <t>2024 projection numbers included as reference point</t>
  </si>
  <si>
    <t>2023 TYSP Allocations based on 2024 ECCR conservation projection filing</t>
  </si>
  <si>
    <t>Bill Impact (TRC)</t>
  </si>
  <si>
    <t>2024 included as reference point</t>
  </si>
  <si>
    <t>Bill Impact (Proposed)</t>
  </si>
  <si>
    <t>KWH</t>
  </si>
  <si>
    <t>Year</t>
  </si>
  <si>
    <t>Month</t>
  </si>
  <si>
    <t>Forecasted Residential Sales w/ DSM</t>
  </si>
  <si>
    <t>Resi DSM</t>
  </si>
  <si>
    <t>Forecasted Residential Sales w/o DSM</t>
  </si>
  <si>
    <t>check</t>
  </si>
  <si>
    <t>Resi w/DSM</t>
  </si>
  <si>
    <t>Resi w/o DSM</t>
  </si>
  <si>
    <t>January 2024 through December 2024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</si>
  <si>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</si>
  <si>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</si>
  <si>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</si>
  <si>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</si>
  <si>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</si>
  <si>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</si>
  <si>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</si>
  <si>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</si>
  <si>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</si>
  <si>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</si>
  <si>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</si>
  <si>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</si>
  <si>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</si>
  <si>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</si>
  <si>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</si>
  <si>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Line No.</t>
  </si>
  <si>
    <t>RATE CLASS SUMMARY</t>
  </si>
  <si>
    <t>Percentage of Sales at Generation (%)</t>
  </si>
  <si>
    <t>Percentage of Demand at Generation (%)</t>
  </si>
  <si>
    <t>Demand Costs Allocated on 12CP</t>
  </si>
  <si>
    <t>Demand Costs Allocated on 1/13th</t>
  </si>
  <si>
    <t>Energy Allocation ($)</t>
  </si>
  <si>
    <t>Total Recoverable Costs ($)</t>
  </si>
  <si>
    <t>Projected Sales at Meter (kwh)</t>
  </si>
  <si>
    <t>Billing KW Load Factor (%)</t>
  </si>
  <si>
    <t>Projected Billed KW at Meter (KW)</t>
  </si>
  <si>
    <t>Conservation Recovery Factor ($/kw)</t>
  </si>
  <si>
    <t>Conservation Recovery Factor ($/kwh)</t>
  </si>
  <si>
    <t>RDC ($/KW)</t>
  </si>
  <si>
    <t>SDD ($/KW)</t>
  </si>
  <si>
    <t>1</t>
  </si>
  <si>
    <t>RS1/RTR1</t>
  </si>
  <si>
    <t/>
  </si>
  <si>
    <t>2</t>
  </si>
  <si>
    <t>GS1/GST1</t>
  </si>
  <si>
    <t>3</t>
  </si>
  <si>
    <t>GSD1/GSDT1/HLFT1/GSD1-EV</t>
  </si>
  <si>
    <t>4</t>
  </si>
  <si>
    <t>OS2</t>
  </si>
  <si>
    <t>5</t>
  </si>
  <si>
    <t>GSLD1/GSLDT1/CS1/CST1/HLFT2/GSLD1-EV</t>
  </si>
  <si>
    <t>6</t>
  </si>
  <si>
    <t>GSLD2/GSLDT2/CS2/CST2/HLFT3</t>
  </si>
  <si>
    <t>7</t>
  </si>
  <si>
    <t>GSLD3/GSLDT3/CS3/CST3</t>
  </si>
  <si>
    <t>8</t>
  </si>
  <si>
    <t>SST1T</t>
  </si>
  <si>
    <t>9</t>
  </si>
  <si>
    <t>SST1D1/SST1D2/SST1D3</t>
  </si>
  <si>
    <t>10</t>
  </si>
  <si>
    <t>CILC D/CILC G</t>
  </si>
  <si>
    <t>11</t>
  </si>
  <si>
    <t>CILC T</t>
  </si>
  <si>
    <t>12</t>
  </si>
  <si>
    <t>MET</t>
  </si>
  <si>
    <t>13</t>
  </si>
  <si>
    <t>OL1/SL1/SL1M/PL1/OSI/II</t>
  </si>
  <si>
    <t>14</t>
  </si>
  <si>
    <t>SL2/SL2M/GSCU1</t>
  </si>
  <si>
    <t>15</t>
  </si>
  <si>
    <t>16</t>
  </si>
  <si>
    <t>17</t>
  </si>
  <si>
    <t>(3) Obtained from Schedule C-1, page 3, col (10)</t>
  </si>
  <si>
    <t>18</t>
  </si>
  <si>
    <t>(4) Obtained from Schedule C-1, page 3, col (11)</t>
  </si>
  <si>
    <t>19</t>
  </si>
  <si>
    <t>(5) Total from C-1, page 2, line 12 x col (4)</t>
  </si>
  <si>
    <t>20</t>
  </si>
  <si>
    <t>(6) Total from C-1, page 2, line 13 X col (3)</t>
  </si>
  <si>
    <t>21</t>
  </si>
  <si>
    <t>(7) Total from C-1, page 2, line 10 X col (3)</t>
  </si>
  <si>
    <t>22</t>
  </si>
  <si>
    <t>(8) Total Recoverable Costs col (5) + (6) + (7)</t>
  </si>
  <si>
    <t>23</t>
  </si>
  <si>
    <t>(9) Projected kWh sales for the period January 2024 through December 2024, from C-1, page 3, total of column 4</t>
  </si>
  <si>
    <t>24</t>
  </si>
  <si>
    <t>(10) Avg 12 CP load factor based on 2021 load research data and 2024 projections</t>
  </si>
  <si>
    <t>25</t>
  </si>
  <si>
    <t>(11) Col (9)/(col (10)*730)</t>
  </si>
  <si>
    <t>26</t>
  </si>
  <si>
    <t>(12) Col (8) / col(11)</t>
  </si>
  <si>
    <t>27</t>
  </si>
  <si>
    <r>
      <t>(</t>
    </r>
    <r>
      <rPr>
        <sz val="8"/>
        <color rgb="FFFF0000"/>
        <rFont val="Arial"/>
        <family val="2"/>
      </rPr>
      <t>13</t>
    </r>
    <r>
      <rPr>
        <sz val="8"/>
        <rFont val="Arial"/>
        <family val="2"/>
      </rPr>
      <t>) Col (8) / col (9)</t>
    </r>
  </si>
  <si>
    <t>(14) (C-1 pg 4, total col (8) / C-1, pg 3, total col (9) x .10 x C-1, pg 3, col (6))/12</t>
  </si>
  <si>
    <t>(15) ((C-1 pg 4, total col (8) / C-1, pg 3, total col (9) / 21 x C-1, pg 3, col (6))/12</t>
  </si>
  <si>
    <t>Res AC</t>
  </si>
  <si>
    <t>FPL 003831</t>
  </si>
  <si>
    <t>Docket No. 20240012-EG</t>
  </si>
  <si>
    <t>FPL 003835</t>
  </si>
  <si>
    <t>FPL 003834</t>
  </si>
  <si>
    <t>FPL 003833</t>
  </si>
  <si>
    <t>FPL 003832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</si>
</sst>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#,##0.0000000%_);[Red]\(###,###,##0.0000000%\);&quot;0%&quot;"/>
    <numFmt numFmtId="167" formatCode="#,##0_);[Red]\(#,##0\);&quot; &quot;"/>
    <numFmt numFmtId="168" formatCode="#,##0.00000_);[Red]\(#,##0.00000\);&quot; &quot;"/>
    <numFmt numFmtId="169" formatCode="#,##0.00_);[Red]\(#,##0.00\);&quot; &quot;"/>
    <numFmt numFmtId="170" formatCode="0.0%"/>
    <numFmt numFmtId="171" formatCode="_(* #,##0.0000_);_(* \(#,##0.0000\);_(* &quot;-&quot;??_);_(@_)"/>
    <numFmt numFmtId="172" formatCode="_(* #,##0.00000_);_(* \(#,##0.0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etica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48B9"/>
      <name val="Arial"/>
      <family val="2"/>
    </font>
    <font>
      <sz val="8"/>
      <color rgb="FF0048B9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11"/>
      <color rgb="FFFF0000"/>
      <name val="Calibri"/>
      <family val="2"/>
      <charset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8B9"/>
      </left>
      <right/>
      <top style="medium">
        <color rgb="FF0048B9"/>
      </top>
      <bottom style="medium">
        <color rgb="FF0048B9"/>
      </bottom>
      <diagonal/>
    </border>
    <border>
      <left style="thin">
        <color rgb="FF0048B9"/>
      </left>
      <right style="thin">
        <color rgb="FF0048B9"/>
      </right>
      <top style="medium">
        <color rgb="FF0048B9"/>
      </top>
      <bottom style="medium">
        <color rgb="FF0048B9"/>
      </bottom>
      <diagonal/>
    </border>
    <border>
      <left style="thin">
        <color rgb="FF0048B9"/>
      </left>
      <right style="medium">
        <color rgb="FF0048B9"/>
      </right>
      <top style="medium">
        <color rgb="FF0048B9"/>
      </top>
      <bottom style="medium">
        <color rgb="FF0048B9"/>
      </bottom>
      <diagonal/>
    </border>
    <border>
      <left style="medium">
        <color rgb="FF0048B9"/>
      </left>
      <right/>
      <top/>
      <bottom/>
      <diagonal/>
    </border>
    <border>
      <left style="thin">
        <color rgb="FF0048B9"/>
      </left>
      <right style="thin">
        <color rgb="FF0048B9"/>
      </right>
      <top/>
      <bottom/>
      <diagonal/>
    </border>
    <border>
      <left style="thin">
        <color rgb="FF0048B9"/>
      </left>
      <right style="medium">
        <color rgb="FF0048B9"/>
      </right>
      <top/>
      <bottom/>
      <diagonal/>
    </border>
    <border>
      <left style="medium">
        <color rgb="FF0048B9"/>
      </left>
      <right/>
      <top/>
      <bottom style="medium">
        <color rgb="FF0048B9"/>
      </bottom>
      <diagonal/>
    </border>
    <border>
      <left style="thin">
        <color rgb="FF0048B9"/>
      </left>
      <right style="thin">
        <color rgb="FF0048B9"/>
      </right>
      <top/>
      <bottom style="medium">
        <color rgb="FF0048B9"/>
      </bottom>
      <diagonal/>
    </border>
    <border>
      <left style="thin">
        <color rgb="FF0048B9"/>
      </left>
      <right style="medium">
        <color rgb="FF0048B9"/>
      </right>
      <top/>
      <bottom style="medium">
        <color rgb="FF0048B9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0048B9"/>
      </left>
      <right style="medium">
        <color rgb="FF0048B9"/>
      </right>
      <top/>
      <bottom style="thin">
        <color rgb="FF0048B9"/>
      </bottom>
      <diagonal/>
    </border>
    <border>
      <left style="thin">
        <color rgb="FF0048B9"/>
      </left>
      <right style="thin">
        <color rgb="FF0048B9"/>
      </right>
      <top/>
      <bottom style="thin">
        <color rgb="FF0048B9"/>
      </bottom>
      <diagonal/>
    </border>
    <border>
      <left style="medium">
        <color rgb="FF0048B9"/>
      </left>
      <right style="thin">
        <color rgb="FF0048B9"/>
      </right>
      <top/>
      <bottom style="thin">
        <color rgb="FF0048B9"/>
      </bottom>
      <diagonal/>
    </border>
    <border>
      <left style="medium">
        <color rgb="FF0048B9"/>
      </left>
      <right style="thin">
        <color rgb="FF0048B9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3" fontId="3" fillId="0" borderId="0" xfId="2" applyNumberFormat="1" applyFont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4" xfId="0" applyNumberFormat="1" applyBorder="1"/>
    <xf numFmtId="1" fontId="0" fillId="0" borderId="5" xfId="0" applyNumberFormat="1" applyBorder="1"/>
    <xf numFmtId="0" fontId="0" fillId="0" borderId="3" xfId="0" applyBorder="1"/>
    <xf numFmtId="0" fontId="0" fillId="0" borderId="4" xfId="0" applyBorder="1"/>
    <xf numFmtId="3" fontId="3" fillId="0" borderId="4" xfId="2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165" fontId="0" fillId="0" borderId="0" xfId="1" applyNumberFormat="1" applyFont="1"/>
    <xf numFmtId="0" fontId="0" fillId="4" borderId="0" xfId="0" applyFill="1"/>
    <xf numFmtId="0" fontId="6" fillId="0" borderId="0" xfId="7" applyFont="1"/>
    <xf numFmtId="0" fontId="7" fillId="0" borderId="0" xfId="0" applyFont="1"/>
    <xf numFmtId="0" fontId="6" fillId="5" borderId="7" xfId="8" applyFont="1" applyFill="1" applyBorder="1"/>
    <xf numFmtId="0" fontId="6" fillId="5" borderId="8" xfId="8" applyFont="1" applyFill="1" applyBorder="1" applyAlignment="1">
      <alignment horizontal="center"/>
    </xf>
    <xf numFmtId="0" fontId="6" fillId="5" borderId="9" xfId="8" applyFont="1" applyFill="1" applyBorder="1" applyAlignment="1">
      <alignment horizontal="center"/>
    </xf>
    <xf numFmtId="0" fontId="7" fillId="0" borderId="10" xfId="8" applyFont="1" applyBorder="1"/>
    <xf numFmtId="5" fontId="7" fillId="0" borderId="11" xfId="8" applyNumberFormat="1" applyFont="1" applyBorder="1"/>
    <xf numFmtId="5" fontId="7" fillId="0" borderId="12" xfId="8" applyNumberFormat="1" applyFont="1" applyBorder="1"/>
    <xf numFmtId="5" fontId="7" fillId="0" borderId="14" xfId="8" applyNumberFormat="1" applyFont="1" applyBorder="1"/>
    <xf numFmtId="5" fontId="7" fillId="0" borderId="15" xfId="8" applyNumberFormat="1" applyFont="1" applyBorder="1"/>
    <xf numFmtId="0" fontId="6" fillId="0" borderId="13" xfId="8" applyFont="1" applyBorder="1"/>
    <xf numFmtId="3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16" xfId="7" applyBorder="1"/>
    <xf numFmtId="0" fontId="5" fillId="0" borderId="0" xfId="7"/>
    <xf numFmtId="0" fontId="10" fillId="0" borderId="0" xfId="7" applyFont="1" applyAlignment="1">
      <alignment horizontal="center"/>
    </xf>
    <xf numFmtId="0" fontId="10" fillId="0" borderId="17" xfId="7" applyFont="1" applyBorder="1" applyAlignment="1">
      <alignment horizontal="center" vertical="center" wrapText="1"/>
    </xf>
    <xf numFmtId="0" fontId="10" fillId="0" borderId="0" xfId="7" applyFont="1" applyAlignment="1">
      <alignment horizontal="left"/>
    </xf>
    <xf numFmtId="166" fontId="10" fillId="0" borderId="0" xfId="7" applyNumberFormat="1" applyFont="1" applyAlignment="1">
      <alignment horizontal="right"/>
    </xf>
    <xf numFmtId="167" fontId="10" fillId="0" borderId="0" xfId="7" applyNumberFormat="1" applyFont="1" applyAlignment="1">
      <alignment horizontal="right"/>
    </xf>
    <xf numFmtId="0" fontId="10" fillId="0" borderId="0" xfId="7" applyFont="1" applyAlignment="1">
      <alignment horizontal="right"/>
    </xf>
    <xf numFmtId="168" fontId="10" fillId="0" borderId="0" xfId="7" applyNumberFormat="1" applyFont="1" applyAlignment="1">
      <alignment horizontal="right"/>
    </xf>
    <xf numFmtId="169" fontId="10" fillId="0" borderId="0" xfId="7" applyNumberFormat="1" applyFont="1" applyAlignment="1">
      <alignment horizontal="right"/>
    </xf>
    <xf numFmtId="0" fontId="10" fillId="0" borderId="18" xfId="7" applyFont="1" applyBorder="1" applyAlignment="1">
      <alignment horizontal="left"/>
    </xf>
    <xf numFmtId="0" fontId="10" fillId="0" borderId="18" xfId="7" applyFont="1" applyBorder="1" applyAlignment="1">
      <alignment horizontal="right"/>
    </xf>
    <xf numFmtId="167" fontId="10" fillId="0" borderId="18" xfId="7" applyNumberFormat="1" applyFont="1" applyBorder="1" applyAlignment="1">
      <alignment horizontal="right"/>
    </xf>
    <xf numFmtId="0" fontId="10" fillId="0" borderId="0" xfId="7" applyFont="1"/>
    <xf numFmtId="0" fontId="11" fillId="0" borderId="0" xfId="7" applyFont="1" applyAlignment="1">
      <alignment horizontal="center"/>
    </xf>
    <xf numFmtId="0" fontId="11" fillId="0" borderId="0" xfId="7" applyFont="1"/>
    <xf numFmtId="0" fontId="9" fillId="0" borderId="0" xfId="7" applyFont="1"/>
    <xf numFmtId="0" fontId="7" fillId="0" borderId="10" xfId="8" applyFont="1" applyBorder="1" applyAlignment="1">
      <alignment horizontal="left" indent="1"/>
    </xf>
    <xf numFmtId="170" fontId="7" fillId="0" borderId="11" xfId="10" applyNumberFormat="1" applyFont="1" applyBorder="1"/>
    <xf numFmtId="0" fontId="12" fillId="0" borderId="0" xfId="0" applyFont="1"/>
    <xf numFmtId="0" fontId="6" fillId="0" borderId="10" xfId="8" applyFont="1" applyBorder="1"/>
    <xf numFmtId="0" fontId="6" fillId="0" borderId="11" xfId="8" applyFont="1" applyBorder="1" applyAlignment="1">
      <alignment horizontal="center"/>
    </xf>
    <xf numFmtId="0" fontId="6" fillId="0" borderId="12" xfId="8" applyFont="1" applyBorder="1" applyAlignment="1">
      <alignment horizontal="center"/>
    </xf>
    <xf numFmtId="5" fontId="6" fillId="0" borderId="11" xfId="8" applyNumberFormat="1" applyFont="1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5" fontId="7" fillId="0" borderId="20" xfId="8" applyNumberFormat="1" applyFont="1" applyBorder="1"/>
    <xf numFmtId="5" fontId="7" fillId="0" borderId="19" xfId="8" applyNumberFormat="1" applyFont="1" applyBorder="1"/>
    <xf numFmtId="0" fontId="6" fillId="0" borderId="10" xfId="8" applyFont="1" applyBorder="1" applyAlignment="1">
      <alignment horizontal="left" indent="1"/>
    </xf>
    <xf numFmtId="5" fontId="6" fillId="0" borderId="12" xfId="8" applyNumberFormat="1" applyFont="1" applyBorder="1"/>
    <xf numFmtId="0" fontId="7" fillId="0" borderId="21" xfId="8" applyFont="1" applyBorder="1" applyAlignment="1">
      <alignment horizontal="left" indent="1"/>
    </xf>
    <xf numFmtId="44" fontId="7" fillId="0" borderId="0" xfId="9" applyFont="1"/>
    <xf numFmtId="0" fontId="13" fillId="0" borderId="0" xfId="0" applyFont="1"/>
    <xf numFmtId="5" fontId="7" fillId="6" borderId="11" xfId="8" applyNumberFormat="1" applyFont="1" applyFill="1" applyBorder="1"/>
    <xf numFmtId="5" fontId="7" fillId="6" borderId="12" xfId="8" applyNumberFormat="1" applyFont="1" applyFill="1" applyBorder="1"/>
    <xf numFmtId="171" fontId="7" fillId="0" borderId="11" xfId="1" applyNumberFormat="1" applyFont="1" applyBorder="1"/>
    <xf numFmtId="172" fontId="7" fillId="0" borderId="11" xfId="1" applyNumberFormat="1" applyFont="1" applyBorder="1"/>
    <xf numFmtId="171" fontId="7" fillId="0" borderId="12" xfId="1" applyNumberFormat="1" applyFont="1" applyBorder="1"/>
    <xf numFmtId="0" fontId="7" fillId="0" borderId="22" xfId="8" applyFont="1" applyBorder="1" applyAlignment="1">
      <alignment horizontal="left" indent="1"/>
    </xf>
    <xf numFmtId="7" fontId="7" fillId="0" borderId="20" xfId="8" applyNumberFormat="1" applyFont="1" applyBorder="1"/>
    <xf numFmtId="7" fontId="7" fillId="0" borderId="19" xfId="8" applyNumberFormat="1" applyFont="1" applyBorder="1"/>
    <xf numFmtId="172" fontId="7" fillId="0" borderId="12" xfId="1" applyNumberFormat="1" applyFont="1" applyBorder="1"/>
    <xf numFmtId="172" fontId="12" fillId="0" borderId="0" xfId="0" applyNumberFormat="1" applyFont="1"/>
    <xf numFmtId="7" fontId="7" fillId="0" borderId="11" xfId="8" applyNumberFormat="1" applyFont="1" applyBorder="1"/>
    <xf numFmtId="7" fontId="7" fillId="0" borderId="12" xfId="8" applyNumberFormat="1" applyFont="1" applyBorder="1"/>
    <xf numFmtId="0" fontId="6" fillId="0" borderId="0" xfId="0" applyFont="1"/>
    <xf numFmtId="0" fontId="14" fillId="0" borderId="0" xfId="0" applyFont="1" applyAlignment="1">
      <alignment horizontal="right"/>
    </xf>
    <xf numFmtId="6" fontId="14" fillId="0" borderId="0" xfId="9" applyNumberFormat="1" applyFont="1"/>
    <xf numFmtId="6" fontId="14" fillId="0" borderId="0" xfId="9" applyNumberFormat="1" applyFont="1" applyAlignment="1">
      <alignment horizontal="right"/>
    </xf>
    <xf numFmtId="172" fontId="14" fillId="0" borderId="0" xfId="0" applyNumberFormat="1" applyFont="1" applyAlignment="1">
      <alignment horizontal="right"/>
    </xf>
    <xf numFmtId="5" fontId="14" fillId="0" borderId="0" xfId="0" applyNumberFormat="1" applyFont="1" applyAlignment="1">
      <alignment horizontal="right"/>
    </xf>
    <xf numFmtId="165" fontId="7" fillId="0" borderId="11" xfId="1" applyNumberFormat="1" applyFont="1" applyBorder="1"/>
    <xf numFmtId="165" fontId="7" fillId="0" borderId="12" xfId="1" applyNumberFormat="1" applyFont="1" applyBorder="1"/>
    <xf numFmtId="0" fontId="15" fillId="0" borderId="0" xfId="0" applyFont="1"/>
    <xf numFmtId="0" fontId="0" fillId="7" borderId="0" xfId="0" applyFill="1"/>
    <xf numFmtId="6" fontId="0" fillId="7" borderId="0" xfId="0" applyNumberFormat="1" applyFill="1"/>
    <xf numFmtId="6" fontId="4" fillId="7" borderId="0" xfId="0" applyNumberFormat="1" applyFont="1" applyFill="1"/>
    <xf numFmtId="165" fontId="0" fillId="7" borderId="0" xfId="1" applyNumberFormat="1" applyFont="1" applyFill="1"/>
    <xf numFmtId="7" fontId="0" fillId="7" borderId="6" xfId="0" applyNumberFormat="1" applyFill="1" applyBorder="1"/>
    <xf numFmtId="0" fontId="0" fillId="7" borderId="0" xfId="0" applyFill="1" applyAlignment="1">
      <alignment wrapText="1"/>
    </xf>
    <xf numFmtId="6" fontId="4" fillId="0" borderId="0" xfId="0" applyNumberFormat="1" applyFont="1"/>
    <xf numFmtId="165" fontId="0" fillId="0" borderId="0" xfId="1" applyNumberFormat="1" applyFont="1" applyFill="1"/>
    <xf numFmtId="7" fontId="0" fillId="0" borderId="6" xfId="0" applyNumberFormat="1" applyBorder="1"/>
    <xf numFmtId="0" fontId="10" fillId="0" borderId="0" xfId="7" applyFont="1" applyAlignment="1">
      <alignment horizontal="center"/>
    </xf>
    <xf numFmtId="49" fontId="16" fillId="0" borderId="0" xfId="0" applyNumberFormat="1" applyFont="1" applyAlignment="1">
      <alignment horizontal="left"/>
    </xf>
  </cellXfs>
  <cellStyles count="11">
    <cellStyle name="Comma" xfId="1" builtinId="3"/>
    <cellStyle name="Comma [0] 2" xfId="4" xr:uid="{2288185A-1CE6-4473-9281-56BFBE1DEE90}"/>
    <cellStyle name="Comma 2" xfId="3" xr:uid="{0CC47F54-593F-483D-8028-59ED860A1421}"/>
    <cellStyle name="Currency" xfId="9" builtinId="4"/>
    <cellStyle name="Normal" xfId="0" builtinId="0"/>
    <cellStyle name="Normal 10 3" xfId="7" xr:uid="{71F02714-DBB7-4EFB-9CEF-8EFD8A0C0C5A}"/>
    <cellStyle name="Normal 2" xfId="6" xr:uid="{D791886D-0981-45B2-B0E5-D007A5504B45}"/>
    <cellStyle name="Normal 3" xfId="2" xr:uid="{6BFE0535-00BF-4926-8946-8E582A322A79}"/>
    <cellStyle name="Normal_CONSERVATION FACTOR CALC- JAN-DEC 2013  DRAFT 2" xfId="8" xr:uid="{7D9FA77B-674F-4227-882F-F2461F8F833D}"/>
    <cellStyle name="Percent" xfId="10" builtinId="5"/>
    <cellStyle name="Percent 2" xfId="5" xr:uid="{EB4587F7-E0C4-4A5C-AAF4-2B5224D58DD2}"/>
  </cellStyles>
  <dxfs count="0"/>
  <tableStyles count="0" defaultTableStyle="TableStyleMedium2" defaultPivotStyle="PivotStyleLight16"/>
  <colors>
    <mruColors>
      <color rgb="FF004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microsoft.com/office/2017/10/relationships/person" Target="persons/person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102" Type="http://schemas.openxmlformats.org/officeDocument/2006/relationships/externalLink" Target="externalLinks/externalLink97.xml"/><Relationship Id="rId110" Type="http://schemas.openxmlformats.org/officeDocument/2006/relationships/externalLink" Target="externalLinks/externalLink105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13" Type="http://schemas.openxmlformats.org/officeDocument/2006/relationships/theme" Target="theme/theme1.xml"/><Relationship Id="rId118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16" Type="http://schemas.openxmlformats.org/officeDocument/2006/relationships/sheetMetadata" Target="metadata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11" Type="http://schemas.openxmlformats.org/officeDocument/2006/relationships/externalLink" Target="externalLinks/externalLink10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14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evised%20Proformas\SCHERER%20PRO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acation\hr%20vac%20liab%202005\Q2%20Vacation%20Liabilit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RIS_MFR_C_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C.Home.RemoteAccess.ttk0pjv\TEMP\RIS\RIS_Phase2\RIS_MFR_C_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IS\RIS_Phase2\RIS_MFR_C_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IS_MFR_C_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C.Home.RemoteAccess.ttk0pjv\TEMP\RIS\RIS_Phase2\RIS_MFR_C_2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IS_MFR_C_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C.Home.RemoteAccess.ttk0pjv\TEMP\RIS\RIS_Phase2\RIS_MFR_C_4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IS_MFR_C_4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IS\RIS_Phase2\RIS_MFR_C_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OMBCYC\PMG\performance\UNIT4PRF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AD/CLAUSES/A_SCHED/2007/A1throughA12forAPR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Temp/C.Home.RemoteAccess.dxf0uhb/~08832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1A%20FUEL\AAA%20Fuel%202015\A1A%20Fuel%20Retail\Fuel_1507_FPSC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ACG/CLAUSES/1A%20FUEL/AAA%20Fuel%202015/A1A%20Fuel%20Retail/Fuel_1507_FPSC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CLAUSES/SUMPACK/0402-1202mcc/WKFILE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G\TAXPROVS%20-%20NEW\Tax%20Reporting\2005%20Q3%20&amp;%20Q4\4th%20Quarter\CONSPROV_Q4.R1_01.09.06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AX\Audit%20Adjustments_IRS\Settlement%20agreement\Settled%20Items%20-%20Power%20Tax%20Adjustments\Tax%20Return%20Supporting%20Schedules\IRS%20PowerTax%20Computation%20Worksheet%20-%20Feder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Con_02_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AX\2006\Q2_2006\Reporting\FPLE%20Reporting\CONSPROV_Q2.R3_0711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Accounting\FPL\Financial%20Accounting\Reporting\Preliminary%20IS\2013\10.2013\FERC%20IS%20(Prelim)-Sep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Corporate%20Accounting/FPL/Financial%20Accounting/Reporting/Preliminary%20IS/2013/10.2013/FERC%20IS%20(Prelim)-Sep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XM09CB\AppData\Local\Microsoft\Windows\Temporary%20Internet%20Files\Content.Outlook\2WM3QDRD\Capital%20Structure%20and%20Cost%20Rates%20per%20May%202015%20ESR%20(Cost%20Recovery%20Clauses)%20(2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Users/DXM09CB/AppData/Local/Microsoft/Windows/Temporary%20Internet%20Files/Content.Outlook/2WM3QDRD/Capital%20Structure%20and%20Cost%20Rates%20per%20May%202015%20ESR%20(Cost%20Recovery%20Clauses)%20(2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Temp/C.Program%20Files.notes.data/Documents/FPL_2006PlngProc_Sec3_Apnd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1A%20CONSERV\AAA%20Cons%202015\ECCR_1507_Calc_Prel_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ACG/CLAUSES/1A%20CONSERV/AAA%20Cons%202015/ECCR_1507_Calc_Prel_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FUEL/Current%20Fuel%20Jan%20Dec%2000/2000%20Fuel%20Trueup%2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1A%20FUEL/AAA2008%20Fuel/2008%20A%20Fuel%20True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UEL\TRANSOUT\FUEL\CURRFUEL\Fuel_TU_19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2\FPL%20&amp;%20SUBS\Income%20Tax\Tax%20Return%20Workpapers\TQs\12TQ18%20MSC\2012_FPL_100101_TQ18_Mixed%20Service%20Cost_TaxWorkpaper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eturns/Post%202001%20returns/Tax%20Return%20Workpaper%20Files/2012/FPL%20&amp;%20SUBS/Income%20Tax/Tax%20Return%20Workpapers/TQs/12TQ18%20MSC/2012_FPL_100101_TQ18_Mixed%20Service%20Cost_TaxWorkpaper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c08yo\Desktop\August%202015%20flowback%20prelim%20variance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Users/joc08yo/Desktop/August%202015%20flowback%20prelim%20variance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URV%20RPT\2012\2012-12\Manuals\MANUAL_INPUTS_DEC_20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ol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c08yo\Local%20Settings\Temporary%20Internet%20Files\Content.Outlook\XWSFDBO5\ROR_2013_RC_SCHE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orkgroups\FPC%20AFT\Critical\Financial%20Planning\Budgeted%20Return\2018\Forecasted%20Surveillance%20Report\BUDRET%20Period%20Reports%20v2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PL%20Fibernet%20General\Accounting%20&amp;%20Administration\Work%20Orders\Work%20Order%20List%20-%209-12-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V\Env%202005\0512_env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Temp/ENV/Env%202005/0512_env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axt0gx5\Desktop\coc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_South-Central%20Region\Doswell\Journal%20entries\RECURRING%20-%20Doswell%20JEs%20and%20suppor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Temp/c.program%20files.notes.data/Nuclear%20Projection%20Schedu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64121\Local%20Settings\Temporary%20Internet%20Files\OLK23\Nuclear%20Projection%20Schedule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\Account%20Recons\2004\PP&amp;E%20and%20CWIP%20Details%20December%20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REGL/0%20%20FUEL%20COST%20RECOVERY/2011/Filing(s)%20Support/Nukex2011-2015%20-%20072011%20(GY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ange%20of%20control\CIC%20Payout%20PSA%20&amp;%20SVA%20excluding%20Top%208%20for%20Payrol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change%20of%20control/CIC%20Payout%20PSA%20&amp;%20SVA%20excluding%20Top%208%20for%20Payrol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XV0U0E\AppData\Local\Microsoft\Windows\Temporary%20Internet%20Files\Content.Outlook\B8M7SUGU\ECRC%20Workbook%20(Final%20As%20of%206-2016)-STRAT2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Users/MXV0U0E/AppData/Local/Microsoft/Windows/Temporary%20Internet%20Files/Content.Outlook/B8M7SUGU/ECRC%20Workbook%20(Final%20As%20of%206-2016)-STRAT2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\Closing%20Support\2002\08%20August%202002\Capitalized%20Interest%20Calculations%2008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ate%20Case%20-%202013\Budret%20(Rate%20Case)\Test%20Year\NO_UIGETS_MFR%20&amp;%20Testimony%20Pull%20Report%202013%20Ratecase%20v49%20juris%20factors%20-%20Range%20Valu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XXX%20Prior%20to%202002/2001%20%20Fuel%20Trueu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G\REG\Flowback%20Entry\2015\07-2015\WD3\C1%20(Aug%202015%20FERD%20S0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AX\Tax%20Acctg%20&amp;%20Reporting\2009\Q2_2009\Data%20Dumps\DATA%20DUMP%20ALL%20TAX%20ACCOUNTS%2007.08.09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mp\C.Home.RemoteAccess.djw0qbl\Nuclear%20Actual-Estimated%20True-up%20Schedule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10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ad_Forecasting_Group\Forecast\2023%20Update\2024%20TYSP_PLAN_FINAL\PLAN\Consolidated%20Energy%20Build_2024%20TYSP.xlsx" TargetMode="External"/><Relationship Id="rId1" Type="http://schemas.openxmlformats.org/officeDocument/2006/relationships/externalLinkPath" Target="file:///G:\Load_Forecasting_Group\Forecast\2023%20Update\2024%20TYSP_PLAN_FINAL\PLAN\Consolidated%20Energy%20Build_2024%20TY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FPLSUB"/>
      <sheetName val="JVTAX.XLS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e 2005 recon 242.420 "/>
      <sheetName val="Company Totals"/>
      <sheetName val="EE D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Cash Flow Progres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"/>
      <sheetName val="1999 W-pcc @18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Income Data"/>
      <sheetName val="FPSC TU"/>
      <sheetName val="LT CALC"/>
      <sheetName val="Scherer"/>
      <sheetName val="Fuel Used Recon"/>
      <sheetName val="A6 thru A9 Recon"/>
      <sheetName val="Interest Calc"/>
      <sheetName val="FUEL VAR 01"/>
      <sheetName val="FUEL VAR 03"/>
      <sheetName val="FUEL VAR 04"/>
      <sheetName val="FUEL VAR 05"/>
      <sheetName val="FUEL VAR 06"/>
      <sheetName val="FUEL VAR 07"/>
      <sheetName val="FUEL VAR 08"/>
      <sheetName val="FUEL VAR 09"/>
      <sheetName val="FUEL VAR 10"/>
      <sheetName val="FUEL VAR 11"/>
      <sheetName val="FUEL VAR 12"/>
      <sheetName val="FUEL VAR 02"/>
      <sheetName val="TU 2014"/>
      <sheetName val="TU 2012"/>
      <sheetName val="PROJECTIONS 2014"/>
      <sheetName val="FINALTU SUM 2014"/>
      <sheetName val="FINAL VAR 2012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Est-Act 7-5"/>
      <sheetName val="LT_ST"/>
      <sheetName val="ST_12M_rolling"/>
      <sheetName val="REC_AUDIT"/>
      <sheetName val="Scherer_OLD"/>
      <sheetName val="BExRepository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Income Data"/>
      <sheetName val="FPSC TU"/>
      <sheetName val="LT CALC"/>
      <sheetName val="Scherer"/>
      <sheetName val="Fuel Used Recon"/>
      <sheetName val="A6 thru A9 Recon"/>
      <sheetName val="Interest Calc"/>
      <sheetName val="FUEL VAR 01"/>
      <sheetName val="FUEL VAR 03"/>
      <sheetName val="FUEL VAR 04"/>
      <sheetName val="FUEL VAR 05"/>
      <sheetName val="FUEL VAR 06"/>
      <sheetName val="FUEL VAR 07"/>
      <sheetName val="FUEL VAR 08"/>
      <sheetName val="FUEL VAR 09"/>
      <sheetName val="FUEL VAR 10"/>
      <sheetName val="FUEL VAR 11"/>
      <sheetName val="FUEL VAR 12"/>
      <sheetName val="FUEL VAR 02"/>
      <sheetName val="TU 2014"/>
      <sheetName val="TU 2012"/>
      <sheetName val="PROJECTIONS 2014"/>
      <sheetName val="FINALTU SUM 2014"/>
      <sheetName val="FINAL VAR 2012"/>
      <sheetName val="Est-Act 6-6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Est-Act 7-5"/>
      <sheetName val="LT_ST"/>
      <sheetName val="ST_12M_rolling"/>
      <sheetName val="REC_AUDIT"/>
      <sheetName val="Scherer_OLD"/>
      <sheetName val="BExRepository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 IS "/>
      <sheetName val="FERC IS A vs B"/>
      <sheetName val="Trend Income Statement"/>
      <sheetName val="actual"/>
      <sheetName val="budget"/>
      <sheetName val="budget 2012"/>
      <sheetName val="original Budg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 IS "/>
      <sheetName val="FERC IS A vs B"/>
      <sheetName val="Trend Income Statement"/>
      <sheetName val="actual"/>
      <sheetName val="budget"/>
      <sheetName val="budget 2012"/>
      <sheetName val="original Budge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  <sheetName val="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  <sheetName val="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Revenue"/>
      <sheetName val="prior_period"/>
      <sheetName val="prior_period_old"/>
      <sheetName val="revenue_old"/>
      <sheetName val="emission"/>
      <sheetName val="SWA"/>
      <sheetName val="ROI_depr"/>
      <sheetName val="total_cost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Revenue"/>
      <sheetName val="prior_period"/>
      <sheetName val="prior_period_old"/>
      <sheetName val="revenue_old"/>
      <sheetName val="emission"/>
      <sheetName val="SWA"/>
      <sheetName val="ROI_depr"/>
      <sheetName val="total_cost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%CORPTAX_DATA_CACHE%"/>
      <sheetName val="(A) Book to Tax Recon"/>
      <sheetName val="Sch M"/>
      <sheetName val="(A1) Lead"/>
      <sheetName val="(B) Book-Tax Ratio"/>
      <sheetName val="(C) Headcount"/>
      <sheetName val="(C1) Headcount sum"/>
      <sheetName val="(D) SCA"/>
      <sheetName val="(E) 2012 CWIP Reconciliation"/>
      <sheetName val="(F) Taxes"/>
      <sheetName val="(G) O&amp;M MSC"/>
      <sheetName val="(H) RECON - Reconciliation"/>
      <sheetName val="ASSIGN msc COSTS"/>
      <sheetName val="(I) MSC   - Mixed Service Costs"/>
      <sheetName val="(J) DED   - Deductibles"/>
      <sheetName val="(K) BOOK  - Book Treatment"/>
      <sheetName val="(L) TOOLS - Tools"/>
      <sheetName val="(M) LAND  - Land"/>
      <sheetName val="(N) S - Stores"/>
      <sheetName val="(O) - Fleet"/>
      <sheetName val="(P)    - Disb &amp; Trans Ops Contr"/>
      <sheetName val="(Q)    - Direct Labor"/>
      <sheetName val="(R)  - Direct Costs"/>
      <sheetName val="Data"/>
      <sheetName val="Narrative"/>
      <sheetName val="Support"/>
      <sheetName val="Prep Point Sheets"/>
      <sheetName val="Carryforward"/>
      <sheetName val="Resear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back Adj"/>
      <sheetName val="NOI Calc"/>
      <sheetName val="B1"/>
      <sheetName val="B2"/>
      <sheetName val="B3"/>
      <sheetName val="B4"/>
      <sheetName val="B5 Summary"/>
      <sheetName val="B5 Rates"/>
      <sheetName val="B5 Using Current Mth Rates"/>
      <sheetName val="B6"/>
      <sheetName val="B7Sum"/>
      <sheetName val="B7a"/>
      <sheetName val="B7b"/>
      <sheetName val="B7c Sep Fac - Int Exp"/>
      <sheetName val="B7d Tax Input"/>
      <sheetName val="B8"/>
      <sheetName val="B9"/>
      <sheetName val="B10"/>
      <sheetName val="B11"/>
      <sheetName val="C1"/>
      <sheetName val="C1b Int Exp"/>
      <sheetName val="C2"/>
      <sheetName val="C3"/>
      <sheetName val="C4"/>
      <sheetName val="C5"/>
      <sheetName val="C6"/>
      <sheetName val="C7a"/>
      <sheetName val="C7b"/>
      <sheetName val="C8a"/>
      <sheetName val="C8a2"/>
      <sheetName val="C8a3"/>
      <sheetName val="C8b"/>
      <sheetName val="C8c"/>
      <sheetName val="C8d"/>
      <sheetName val="C8d3"/>
      <sheetName val="C8d4"/>
      <sheetName val="C9a"/>
      <sheetName val="C9b"/>
      <sheetName val="C9c1"/>
      <sheetName val="C9c2"/>
      <sheetName val="C10"/>
      <sheetName val="C11"/>
      <sheetName val="C12a"/>
      <sheetName val="C12b"/>
      <sheetName val="D1"/>
      <sheetName val="D2"/>
      <sheetName val="D3"/>
      <sheetName val="D4"/>
      <sheetName val="D5"/>
      <sheetName val="TRUE_UP"/>
      <sheetName val="Incremental Security P2"/>
      <sheetName val="Actual vs Estimated"/>
      <sheetName val="Sch1.1"/>
      <sheetName val="Sch2.2"/>
      <sheetName val="Sch4.1"/>
      <sheetName val="Sch5.1"/>
      <sheetName val="Schedule_4_1"/>
      <sheetName val="Schedule_5_1"/>
      <sheetName val="Monthly"/>
      <sheetName val="NOI ADJ - Annual"/>
      <sheetName val="NOI ADJ -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back Adj"/>
      <sheetName val="NOI Calc"/>
      <sheetName val="B1"/>
      <sheetName val="B2"/>
      <sheetName val="B3"/>
      <sheetName val="B4"/>
      <sheetName val="B5 Summary"/>
      <sheetName val="B5 Rates"/>
      <sheetName val="B5 Using Current Mth Rates"/>
      <sheetName val="B6"/>
      <sheetName val="B7Sum"/>
      <sheetName val="B7a"/>
      <sheetName val="B7b"/>
      <sheetName val="B7c Sep Fac - Int Exp"/>
      <sheetName val="B7d Tax Input"/>
      <sheetName val="B8"/>
      <sheetName val="B9"/>
      <sheetName val="B10"/>
      <sheetName val="B11"/>
      <sheetName val="C1"/>
      <sheetName val="C1b Int Exp"/>
      <sheetName val="C2"/>
      <sheetName val="C3"/>
      <sheetName val="C4"/>
      <sheetName val="C5"/>
      <sheetName val="C6"/>
      <sheetName val="C7a"/>
      <sheetName val="C7b"/>
      <sheetName val="C8a"/>
      <sheetName val="C8a2"/>
      <sheetName val="C8a3"/>
      <sheetName val="C8b"/>
      <sheetName val="C8c"/>
      <sheetName val="C8d"/>
      <sheetName val="C8d3"/>
      <sheetName val="C8d4"/>
      <sheetName val="C9a"/>
      <sheetName val="C9b"/>
      <sheetName val="C9c1"/>
      <sheetName val="C9c2"/>
      <sheetName val="C10"/>
      <sheetName val="C11"/>
      <sheetName val="C12a"/>
      <sheetName val="C12b"/>
      <sheetName val="D1"/>
      <sheetName val="D2"/>
      <sheetName val="D3"/>
      <sheetName val="D4"/>
      <sheetName val="D5"/>
      <sheetName val="TRUE_UP"/>
      <sheetName val="Incremental Security P2"/>
      <sheetName val="Actual vs Estimated"/>
      <sheetName val="Sch1.1"/>
      <sheetName val="Sch2.2"/>
      <sheetName val="Sch4.1"/>
      <sheetName val="Sch5.1"/>
      <sheetName val="Schedule_4_1"/>
      <sheetName val="Schedule_5_1"/>
      <sheetName val="Monthly"/>
      <sheetName val="NOI ADJ - Annual"/>
      <sheetName val="NOI ADJ -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"/>
      <sheetName val="Load Sheet"/>
      <sheetName val="consolidated"/>
      <sheetName val="CWIP_AFUDC"/>
      <sheetName val="CWIP_ECRC"/>
      <sheetName val="Misc"/>
      <sheetName val="capacity"/>
      <sheetName val="parm"/>
      <sheetName val="transpose_NOI"/>
      <sheetName val="FinPlan Serv"/>
      <sheetName val="CWIP AFUDC"/>
      <sheetName val="CAIR &amp; CAMR"/>
      <sheetName val="SOLAR"/>
      <sheetName val="ESP 800 MW"/>
      <sheetName val="F&amp;O"/>
      <sheetName val="Economic Devel"/>
      <sheetName val="Econ Dev Riders"/>
      <sheetName val="Dues and Subsc"/>
      <sheetName val="Exec Comp"/>
      <sheetName val="Non-exec Perf Share"/>
      <sheetName val="NCRC Recon"/>
      <sheetName val="Aviation Exp"/>
      <sheetName val="CPRC"/>
      <sheetName val="ECCR"/>
      <sheetName val="ECRC"/>
      <sheetName val="FUEL"/>
      <sheetName val="COC1"/>
      <sheetName val="Tax Perm 2"/>
      <sheetName val="Flow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ol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Increase 2012"/>
      <sheetName val="Rate Increase 2013"/>
      <sheetName val="COC"/>
      <sheetName val="RR Examples"/>
      <sheetName val="Cost Of Service"/>
      <sheetName val="NOI MULTIPLIER"/>
      <sheetName val="rbcs"/>
      <sheetName val="RIS RECON REPORT"/>
      <sheetName val="Debt Cost Rate"/>
      <sheetName val="Debt Cost Rate2"/>
      <sheetName val="A-1 2013"/>
      <sheetName val="B-1 2013"/>
      <sheetName val="B-2 2013"/>
      <sheetName val="B-6 2013"/>
      <sheetName val="C-1 2013"/>
      <sheetName val="C-4 2013"/>
      <sheetName val="C_44 2013"/>
      <sheetName val="C-44 2013"/>
      <sheetName val="D-1a 2013"/>
      <sheetName val="D_1a 2011"/>
      <sheetName val="D-1b 2013"/>
      <sheetName val="2011 Adj Utility"/>
      <sheetName val="2011 Juris Adj Utility"/>
      <sheetName val="Rev Exp Factor"/>
      <sheetName val="CosID Bal Sheet 2013"/>
      <sheetName val="Sheet1"/>
      <sheetName val="A-1 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Admin"/>
      <sheetName val="Scenarios"/>
      <sheetName val="VARIABLES"/>
      <sheetName val="RC-Exh. 13,14,15,16"/>
      <sheetName val="RC-Ex. 18"/>
      <sheetName val="NOI QLs"/>
      <sheetName val="NOI"/>
      <sheetName val="ROR SUMMARY"/>
      <sheetName val="ROE.RECON Summary"/>
      <sheetName val="ROE.RECON"/>
      <sheetName val="CURMO QLs"/>
      <sheetName val="CURMO Jur Per Books"/>
      <sheetName val="CURMO.NOI"/>
      <sheetName val="PE QLs"/>
      <sheetName val="PE.RORSUM"/>
      <sheetName val="PE.NOI"/>
      <sheetName val="PE. Juris Factors &amp; 10YR"/>
      <sheetName val="SCH1 FORECAST"/>
      <sheetName val="SCH2_1OF3 FORECAST"/>
      <sheetName val="SCH2_2OF3 FORECAST"/>
      <sheetName val="SCH2_3OF3 FORECAST"/>
      <sheetName val="SCH3 FORECAST"/>
      <sheetName val="SCH4 FORECAST"/>
      <sheetName val="SCH5 FORECAST"/>
      <sheetName val="SCH SUPP FORECAST"/>
      <sheetName val="SCH QLs"/>
      <sheetName val="SCH1"/>
      <sheetName val="SCH2_1OF3"/>
      <sheetName val="SCH2_2OF3"/>
      <sheetName val="SCH2_3OF3"/>
      <sheetName val="PE.SCH QLs"/>
      <sheetName val="PE.SCH3_1OF3"/>
      <sheetName val="PE.SCH3_2OF3"/>
      <sheetName val="PE.SCH3_3OF3"/>
      <sheetName val="SCH4"/>
      <sheetName val="SCH5"/>
      <sheetName val="FPU Blounts QLs"/>
      <sheetName val="FPU &amp; Blountstown Summary"/>
      <sheetName val="ESRI_MAPINFO_SHEET"/>
      <sheetName val="DSEE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_calc"/>
      <sheetName val="drill_down"/>
      <sheetName val="sys_data"/>
      <sheetName val="sys_desc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  <sheetName val="STAT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ACCRUAL CALC JAN01"/>
      <sheetName val="CAPITAL ACCRUAL CALC FEB01"/>
      <sheetName val="FEB 01Capital Accrual"/>
    </sheetNames>
    <sheetDataSet>
      <sheetData sheetId="0"/>
      <sheetData sheetId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onst Costs Proj Year - 1)"/>
      <sheetName val="Preconst Costs Proj Year"/>
      <sheetName val="Carrying Costs"/>
      <sheetName val="Monthly Expenditures"/>
      <sheetName val="Feasibility of Completing"/>
      <sheetName val="Technology Selected"/>
    </sheetNames>
    <sheetDataSet>
      <sheetData sheetId="0"/>
      <sheetData sheetId="1"/>
      <sheetData sheetId="2"/>
      <sheetData sheetId="3" refreshError="1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l_festub_details"/>
      <sheetName val="tbl_festub_details (2)"/>
      <sheetName val="dec details all"/>
      <sheetName val="VENDLIS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  <sheetName val="in svc 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  <sheetName val="tbl_festub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Cap-ex"/>
      <sheetName val="Data"/>
      <sheetName val="table"/>
      <sheetName val="yt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94OBF.XLS"/>
      <sheetName val="0494OBF.XLS (2)"/>
    </sheetNames>
    <sheetDataSet>
      <sheetData sheetId="0"/>
      <sheetData sheetId="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(2016)"/>
      <sheetName val="Summary (2017)"/>
      <sheetName val="2016-2017 Pivot (HC)"/>
      <sheetName val="Summary (2017STRAT)"/>
      <sheetName val="2016-2017 Pivot (HC)STRAT"/>
      <sheetName val="2016-2017 Pivot"/>
      <sheetName val="Plant Balance"/>
      <sheetName val="All"/>
      <sheetName val="StrataPer Tim"/>
      <sheetName val="UnitClassPivot"/>
      <sheetName val="STRATAKEY"/>
      <sheetName val="stratadata"/>
      <sheetName val="TYSPsch1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Alias"/>
      <sheetName val="Inputs"/>
      <sheetName val="COS Form FI 17 - Used"/>
      <sheetName val="Int Synch"/>
      <sheetName val="Ratebase"/>
      <sheetName val="Summary 1"/>
      <sheetName val="Rev Adj's"/>
      <sheetName val="Exp Adj's"/>
      <sheetName val="RC-Exh. 11 - Used"/>
      <sheetName val="RC-Exh. 13,14,15,16"/>
      <sheetName val="RC-Ex. 18"/>
      <sheetName val="RC-Ex. 19"/>
      <sheetName val="RC-Ex. 21"/>
      <sheetName val="RC-Ex. 21, p2"/>
      <sheetName val="RC-Ex. 22"/>
      <sheetName val="RC-Ex. 23"/>
      <sheetName val="MFR B-1 TY"/>
      <sheetName val="MFR B-2 TY"/>
      <sheetName val="MFR B-17 TY"/>
      <sheetName val="MFR C-1 TY"/>
      <sheetName val="MFR C-2 TY"/>
      <sheetName val="MFR C-3 TY"/>
      <sheetName val="MFR C-5 TY"/>
      <sheetName val="MFR D1-a TY"/>
      <sheetName val="MFR D-1b TY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for Documentation"/>
      <sheetName val="Summary for Flowback Wksht"/>
      <sheetName val="Paste FERD Download here"/>
      <sheetName val="Current Mth Book NOI"/>
      <sheetName val="Current Mth Juris NOI"/>
      <sheetName val="Additional Detail Calc"/>
      <sheetName val="Interest Ex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onstruction Costs"/>
      <sheetName val="Preconstruction Description"/>
      <sheetName val="Carrying Costs"/>
      <sheetName val="Construction Costs"/>
      <sheetName val="Construction Description"/>
      <sheetName val="Technology Selected"/>
      <sheetName val="Monthly Expenditures"/>
      <sheetName val="Variance Explan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ll_days"/>
      <sheetName val="customers"/>
      <sheetName val="billed_upc"/>
      <sheetName val="unbilled_upc"/>
      <sheetName val="billed_sales_kWh"/>
      <sheetName val="billed_compare"/>
      <sheetName val="adjustments"/>
      <sheetName val="adj_billed_sales_UI"/>
      <sheetName val="unbilled_sales"/>
      <sheetName val="nel"/>
      <sheetName val="UPC_compare"/>
      <sheetName val="customer_compare"/>
      <sheetName val="summary"/>
      <sheetName val="Stor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2">
          <cell r="O62">
            <v>4981649965</v>
          </cell>
        </row>
        <row r="63">
          <cell r="O63">
            <v>4789919150</v>
          </cell>
        </row>
        <row r="64">
          <cell r="O64">
            <v>4499607827</v>
          </cell>
        </row>
        <row r="65">
          <cell r="O65">
            <v>4915585918</v>
          </cell>
        </row>
        <row r="66">
          <cell r="O66">
            <v>5524327122</v>
          </cell>
        </row>
        <row r="67">
          <cell r="O67">
            <v>6363600062</v>
          </cell>
        </row>
        <row r="68">
          <cell r="O68">
            <v>7130422732</v>
          </cell>
        </row>
        <row r="69">
          <cell r="O69">
            <v>6990020703</v>
          </cell>
        </row>
        <row r="70">
          <cell r="O70">
            <v>7136648843</v>
          </cell>
        </row>
        <row r="71">
          <cell r="O71">
            <v>6291760718</v>
          </cell>
        </row>
        <row r="72">
          <cell r="O72">
            <v>5239580431</v>
          </cell>
        </row>
        <row r="73">
          <cell r="O73">
            <v>4795717957</v>
          </cell>
        </row>
        <row r="74">
          <cell r="O74">
            <v>5077921357</v>
          </cell>
        </row>
        <row r="75">
          <cell r="O75">
            <v>4637144416</v>
          </cell>
        </row>
        <row r="76">
          <cell r="O76">
            <v>4569150489</v>
          </cell>
        </row>
        <row r="77">
          <cell r="O77">
            <v>4935845247</v>
          </cell>
        </row>
        <row r="78">
          <cell r="O78">
            <v>5472876972</v>
          </cell>
        </row>
        <row r="79">
          <cell r="O79">
            <v>6468755372</v>
          </cell>
        </row>
        <row r="80">
          <cell r="O80">
            <v>7194306725</v>
          </cell>
        </row>
        <row r="81">
          <cell r="O81">
            <v>7305545001</v>
          </cell>
        </row>
        <row r="82">
          <cell r="O82">
            <v>7180607559</v>
          </cell>
        </row>
        <row r="83">
          <cell r="O83">
            <v>6375266752</v>
          </cell>
        </row>
        <row r="84">
          <cell r="O84">
            <v>5271623938</v>
          </cell>
        </row>
        <row r="85">
          <cell r="O85">
            <v>4813685223</v>
          </cell>
        </row>
        <row r="86">
          <cell r="O86">
            <v>5155228600</v>
          </cell>
        </row>
        <row r="87">
          <cell r="O87">
            <v>4709170821</v>
          </cell>
        </row>
        <row r="88">
          <cell r="O88">
            <v>4639473691</v>
          </cell>
        </row>
        <row r="89">
          <cell r="O89">
            <v>5009081844</v>
          </cell>
        </row>
        <row r="90">
          <cell r="O90">
            <v>5548718297</v>
          </cell>
        </row>
        <row r="91">
          <cell r="O91">
            <v>6552660186</v>
          </cell>
        </row>
        <row r="92">
          <cell r="O92">
            <v>7283013953</v>
          </cell>
        </row>
        <row r="93">
          <cell r="O93">
            <v>7392140105</v>
          </cell>
        </row>
        <row r="94">
          <cell r="O94">
            <v>7263921074</v>
          </cell>
        </row>
        <row r="95">
          <cell r="O95">
            <v>6448313792</v>
          </cell>
        </row>
        <row r="96">
          <cell r="O96">
            <v>5333880039</v>
          </cell>
        </row>
        <row r="97">
          <cell r="O97">
            <v>4872210230</v>
          </cell>
        </row>
        <row r="98">
          <cell r="O98">
            <v>5221879431</v>
          </cell>
        </row>
        <row r="99">
          <cell r="O99">
            <v>4771106178</v>
          </cell>
        </row>
        <row r="100">
          <cell r="O100">
            <v>4699530060</v>
          </cell>
        </row>
        <row r="101">
          <cell r="O101">
            <v>5073384054</v>
          </cell>
        </row>
        <row r="102">
          <cell r="O102">
            <v>5617614708</v>
          </cell>
        </row>
        <row r="103">
          <cell r="O103">
            <v>6631549655</v>
          </cell>
        </row>
        <row r="104">
          <cell r="O104">
            <v>7369300524</v>
          </cell>
        </row>
        <row r="105">
          <cell r="O105">
            <v>7479386640</v>
          </cell>
        </row>
        <row r="106">
          <cell r="O106">
            <v>7351017014</v>
          </cell>
        </row>
        <row r="107">
          <cell r="O107">
            <v>6527824232</v>
          </cell>
        </row>
        <row r="108">
          <cell r="O108">
            <v>5404453535</v>
          </cell>
        </row>
        <row r="109">
          <cell r="O109">
            <v>4940851386</v>
          </cell>
        </row>
        <row r="110">
          <cell r="O110">
            <v>5300004491</v>
          </cell>
        </row>
        <row r="111">
          <cell r="O111">
            <v>4834301812</v>
          </cell>
        </row>
        <row r="112">
          <cell r="O112">
            <v>4768447187</v>
          </cell>
        </row>
        <row r="113">
          <cell r="O113">
            <v>5145168257</v>
          </cell>
        </row>
        <row r="114">
          <cell r="O114">
            <v>5692457518</v>
          </cell>
        </row>
        <row r="115">
          <cell r="O115">
            <v>6714508892</v>
          </cell>
        </row>
        <row r="116">
          <cell r="O116">
            <v>7457957140</v>
          </cell>
        </row>
        <row r="117">
          <cell r="O117">
            <v>7567310599</v>
          </cell>
        </row>
        <row r="118">
          <cell r="O118">
            <v>7436953837</v>
          </cell>
        </row>
        <row r="119">
          <cell r="O119">
            <v>6604578641</v>
          </cell>
        </row>
        <row r="120">
          <cell r="O120">
            <v>5470339428</v>
          </cell>
        </row>
        <row r="121">
          <cell r="O121">
            <v>5003059003</v>
          </cell>
        </row>
        <row r="122">
          <cell r="O122">
            <v>5369060479</v>
          </cell>
        </row>
        <row r="123">
          <cell r="O123">
            <v>4907328638</v>
          </cell>
        </row>
        <row r="124">
          <cell r="O124">
            <v>4832842178</v>
          </cell>
        </row>
        <row r="125">
          <cell r="O125">
            <v>5215503663</v>
          </cell>
        </row>
        <row r="126">
          <cell r="O126">
            <v>5769139146</v>
          </cell>
        </row>
        <row r="127">
          <cell r="O127">
            <v>6803099121</v>
          </cell>
        </row>
        <row r="128">
          <cell r="O128">
            <v>7555400782</v>
          </cell>
        </row>
        <row r="129">
          <cell r="O129">
            <v>7666192893</v>
          </cell>
        </row>
        <row r="130">
          <cell r="O130">
            <v>7535599597</v>
          </cell>
        </row>
        <row r="131">
          <cell r="O131">
            <v>6694991256</v>
          </cell>
        </row>
        <row r="132">
          <cell r="O132">
            <v>5550624801</v>
          </cell>
        </row>
        <row r="133">
          <cell r="O133">
            <v>5081239515</v>
          </cell>
        </row>
        <row r="134">
          <cell r="O134">
            <v>5454865271</v>
          </cell>
        </row>
        <row r="135">
          <cell r="O135">
            <v>4986340157</v>
          </cell>
        </row>
        <row r="136">
          <cell r="O136">
            <v>4910310709</v>
          </cell>
        </row>
        <row r="137">
          <cell r="O137">
            <v>5297975925</v>
          </cell>
        </row>
        <row r="138">
          <cell r="O138">
            <v>5857055086</v>
          </cell>
        </row>
        <row r="139">
          <cell r="O139">
            <v>6902394161</v>
          </cell>
        </row>
        <row r="140">
          <cell r="O140">
            <v>7662899417</v>
          </cell>
        </row>
        <row r="141">
          <cell r="O141">
            <v>7774331187</v>
          </cell>
        </row>
        <row r="142">
          <cell r="O142">
            <v>7642647948</v>
          </cell>
        </row>
        <row r="143">
          <cell r="O143">
            <v>6792651182</v>
          </cell>
        </row>
        <row r="144">
          <cell r="O144">
            <v>5636816818</v>
          </cell>
        </row>
        <row r="145">
          <cell r="O145">
            <v>5164219458</v>
          </cell>
        </row>
        <row r="146">
          <cell r="O146">
            <v>5544270443</v>
          </cell>
        </row>
        <row r="147">
          <cell r="O147">
            <v>5068525010</v>
          </cell>
        </row>
        <row r="148">
          <cell r="O148">
            <v>4990464175</v>
          </cell>
        </row>
        <row r="149">
          <cell r="O149">
            <v>5382700390</v>
          </cell>
        </row>
        <row r="150">
          <cell r="O150">
            <v>5946932432</v>
          </cell>
        </row>
        <row r="151">
          <cell r="O151">
            <v>7003525231</v>
          </cell>
        </row>
        <row r="152">
          <cell r="O152">
            <v>7772072776</v>
          </cell>
        </row>
        <row r="153">
          <cell r="O153">
            <v>7883857955</v>
          </cell>
        </row>
        <row r="154">
          <cell r="O154">
            <v>7750743215</v>
          </cell>
        </row>
        <row r="155">
          <cell r="O155">
            <v>6890995678</v>
          </cell>
        </row>
        <row r="156">
          <cell r="O156">
            <v>5723370276</v>
          </cell>
        </row>
        <row r="157">
          <cell r="O157">
            <v>5247331155</v>
          </cell>
        </row>
        <row r="158">
          <cell r="O158">
            <v>5633770856</v>
          </cell>
        </row>
        <row r="159">
          <cell r="O159">
            <v>5151093308</v>
          </cell>
        </row>
        <row r="160">
          <cell r="O160">
            <v>5071412519</v>
          </cell>
        </row>
        <row r="161">
          <cell r="O161">
            <v>5468518687</v>
          </cell>
        </row>
        <row r="162">
          <cell r="O162">
            <v>6037801231</v>
          </cell>
        </row>
        <row r="163">
          <cell r="O163">
            <v>7105416190</v>
          </cell>
        </row>
        <row r="164">
          <cell r="O164">
            <v>7881846306</v>
          </cell>
        </row>
        <row r="165">
          <cell r="O165">
            <v>7994011818</v>
          </cell>
        </row>
        <row r="166">
          <cell r="O166">
            <v>7859632463</v>
          </cell>
        </row>
        <row r="167">
          <cell r="O167">
            <v>6990203545</v>
          </cell>
        </row>
        <row r="168">
          <cell r="O168">
            <v>5810713039</v>
          </cell>
        </row>
        <row r="169">
          <cell r="O169">
            <v>5331151992</v>
          </cell>
        </row>
        <row r="170">
          <cell r="O170">
            <v>5723710589</v>
          </cell>
        </row>
        <row r="171">
          <cell r="O171">
            <v>5233857499</v>
          </cell>
        </row>
        <row r="172">
          <cell r="O172">
            <v>5152273737</v>
          </cell>
        </row>
        <row r="173">
          <cell r="O173">
            <v>5554236188</v>
          </cell>
        </row>
        <row r="174">
          <cell r="O174">
            <v>6128652139</v>
          </cell>
        </row>
        <row r="175">
          <cell r="O175">
            <v>7207438772</v>
          </cell>
        </row>
        <row r="176">
          <cell r="O176">
            <v>7991874508</v>
          </cell>
        </row>
        <row r="177">
          <cell r="O177">
            <v>8104461699</v>
          </cell>
        </row>
        <row r="178">
          <cell r="O178">
            <v>7968799867</v>
          </cell>
        </row>
        <row r="179">
          <cell r="O179">
            <v>7089566906</v>
          </cell>
        </row>
        <row r="180">
          <cell r="O180">
            <v>5898005590</v>
          </cell>
        </row>
        <row r="181">
          <cell r="O181">
            <v>5414580967</v>
          </cell>
        </row>
        <row r="182">
          <cell r="O182">
            <v>5813389743</v>
          </cell>
        </row>
        <row r="183">
          <cell r="O183">
            <v>5316161444</v>
          </cell>
        </row>
        <row r="184">
          <cell r="O184">
            <v>5232465136</v>
          </cell>
        </row>
        <row r="185">
          <cell r="O185">
            <v>5639064153</v>
          </cell>
        </row>
        <row r="186">
          <cell r="O186">
            <v>6218701826</v>
          </cell>
        </row>
        <row r="187">
          <cell r="O187">
            <v>7308971754</v>
          </cell>
        </row>
        <row r="188">
          <cell r="O188">
            <v>8101772364</v>
          </cell>
        </row>
        <row r="189">
          <cell r="O189">
            <v>8214942937</v>
          </cell>
        </row>
        <row r="190">
          <cell r="O190">
            <v>8078127273</v>
          </cell>
        </row>
        <row r="191">
          <cell r="O191">
            <v>7189269413</v>
          </cell>
        </row>
        <row r="192">
          <cell r="O192">
            <v>5986020120</v>
          </cell>
        </row>
        <row r="193">
          <cell r="O193">
            <v>5499491243</v>
          </cell>
        </row>
      </sheetData>
      <sheetData sheetId="5" refreshError="1"/>
      <sheetData sheetId="6">
        <row r="50">
          <cell r="E50">
            <v>-30684001.669670139</v>
          </cell>
          <cell r="G50">
            <v>48765469.842089228</v>
          </cell>
        </row>
        <row r="51">
          <cell r="E51">
            <v>-31092963.968158018</v>
          </cell>
          <cell r="G51">
            <v>46764305.465829164</v>
          </cell>
        </row>
        <row r="52">
          <cell r="E52">
            <v>-41875572.69205711</v>
          </cell>
          <cell r="G52">
            <v>48765469.842089228</v>
          </cell>
        </row>
        <row r="53">
          <cell r="E53">
            <v>-39817349.092258938</v>
          </cell>
          <cell r="G53">
            <v>47192390.169763774</v>
          </cell>
        </row>
        <row r="54">
          <cell r="E54">
            <v>-41600126.261753574</v>
          </cell>
          <cell r="G54">
            <v>48765469.842089228</v>
          </cell>
        </row>
        <row r="55">
          <cell r="E55">
            <v>-36215873.676517762</v>
          </cell>
          <cell r="G55">
            <v>47192390.169763774</v>
          </cell>
        </row>
        <row r="56">
          <cell r="E56">
            <v>-76940611.759603575</v>
          </cell>
          <cell r="G56">
            <v>48765469.842089228</v>
          </cell>
        </row>
        <row r="57">
          <cell r="E57">
            <v>-73409262.177856848</v>
          </cell>
          <cell r="G57">
            <v>48765469.842089228</v>
          </cell>
        </row>
        <row r="58">
          <cell r="E58">
            <v>-71549944.381027564</v>
          </cell>
          <cell r="G58">
            <v>47192390.169763774</v>
          </cell>
        </row>
        <row r="59">
          <cell r="E59">
            <v>-72543577.898174927</v>
          </cell>
          <cell r="G59">
            <v>48765469.842089228</v>
          </cell>
        </row>
        <row r="60">
          <cell r="E60">
            <v>-66307456.832642786</v>
          </cell>
          <cell r="G60">
            <v>47192390.169763774</v>
          </cell>
        </row>
        <row r="61">
          <cell r="E61">
            <v>-60448585.106962226</v>
          </cell>
          <cell r="G61">
            <v>48765469.842089228</v>
          </cell>
        </row>
        <row r="62">
          <cell r="E62">
            <v>-60523378.839776956</v>
          </cell>
          <cell r="G62">
            <v>88452023.483381316</v>
          </cell>
        </row>
        <row r="63">
          <cell r="E63">
            <v>-62384166.782657862</v>
          </cell>
          <cell r="G63">
            <v>79892150.243054092</v>
          </cell>
        </row>
        <row r="64">
          <cell r="E64">
            <v>-85879409.276316375</v>
          </cell>
          <cell r="G64">
            <v>88452023.483381316</v>
          </cell>
        </row>
        <row r="65">
          <cell r="E65">
            <v>-83256988.861235693</v>
          </cell>
          <cell r="G65">
            <v>85598732.403272241</v>
          </cell>
        </row>
        <row r="66">
          <cell r="E66">
            <v>-88620493.709375441</v>
          </cell>
          <cell r="G66">
            <v>88452023.483381316</v>
          </cell>
        </row>
        <row r="67">
          <cell r="E67">
            <v>-78463044.779652938</v>
          </cell>
          <cell r="G67">
            <v>85598732.403272241</v>
          </cell>
        </row>
        <row r="68">
          <cell r="E68">
            <v>-123203989.25951295</v>
          </cell>
          <cell r="G68">
            <v>88452023.483381316</v>
          </cell>
        </row>
        <row r="69">
          <cell r="E69">
            <v>-118700288.98284778</v>
          </cell>
          <cell r="G69">
            <v>88452023.483381316</v>
          </cell>
        </row>
        <row r="70">
          <cell r="E70">
            <v>-116829246.06794642</v>
          </cell>
          <cell r="G70">
            <v>85598732.403272241</v>
          </cell>
        </row>
        <row r="71">
          <cell r="E71">
            <v>-119573796.83052856</v>
          </cell>
          <cell r="G71">
            <v>88452023.483381316</v>
          </cell>
        </row>
        <row r="72">
          <cell r="E72">
            <v>-110467589.65860081</v>
          </cell>
          <cell r="G72">
            <v>85598732.403272241</v>
          </cell>
        </row>
        <row r="73">
          <cell r="E73">
            <v>-101643225.7717559</v>
          </cell>
          <cell r="G73">
            <v>88452023.483381316</v>
          </cell>
        </row>
        <row r="74">
          <cell r="E74">
            <v>-101731724.89204785</v>
          </cell>
          <cell r="G74">
            <v>137008903.82995519</v>
          </cell>
        </row>
        <row r="75">
          <cell r="E75">
            <v>-104865594.47877246</v>
          </cell>
          <cell r="G75">
            <v>123749977.65286277</v>
          </cell>
        </row>
        <row r="76">
          <cell r="E76">
            <v>-144108675.22278577</v>
          </cell>
          <cell r="G76">
            <v>137008903.82995519</v>
          </cell>
        </row>
        <row r="77">
          <cell r="E77">
            <v>-139533958.7904512</v>
          </cell>
          <cell r="G77">
            <v>132589261.77092437</v>
          </cell>
        </row>
        <row r="78">
          <cell r="E78">
            <v>-148289872.26821476</v>
          </cell>
          <cell r="G78">
            <v>137008903.82995519</v>
          </cell>
        </row>
        <row r="79">
          <cell r="E79">
            <v>-131240412.14757776</v>
          </cell>
          <cell r="G79">
            <v>132589261.77092437</v>
          </cell>
        </row>
        <row r="80">
          <cell r="E80">
            <v>-180203691.17412916</v>
          </cell>
          <cell r="G80">
            <v>137008903.82995519</v>
          </cell>
        </row>
        <row r="81">
          <cell r="E81">
            <v>-173663678.92472342</v>
          </cell>
          <cell r="G81">
            <v>137008903.82995519</v>
          </cell>
        </row>
        <row r="82">
          <cell r="E82">
            <v>-170951489.30602723</v>
          </cell>
          <cell r="G82">
            <v>132589261.77092437</v>
          </cell>
        </row>
        <row r="83">
          <cell r="E83">
            <v>-174966203.87686518</v>
          </cell>
          <cell r="G83">
            <v>137008903.82995519</v>
          </cell>
        </row>
        <row r="84">
          <cell r="E84">
            <v>-161830390.67172638</v>
          </cell>
          <cell r="G84">
            <v>132589261.77092437</v>
          </cell>
        </row>
        <row r="85">
          <cell r="E85">
            <v>-148889767.02170861</v>
          </cell>
          <cell r="G85">
            <v>137008903.82995519</v>
          </cell>
        </row>
        <row r="86">
          <cell r="E86">
            <v>-149124998.05908865</v>
          </cell>
          <cell r="G86">
            <v>196870262.43845299</v>
          </cell>
        </row>
        <row r="87">
          <cell r="E87">
            <v>-153854784.63782173</v>
          </cell>
          <cell r="G87">
            <v>177818301.55731237</v>
          </cell>
        </row>
        <row r="88">
          <cell r="E88">
            <v>-211434455.01123995</v>
          </cell>
          <cell r="G88">
            <v>196870262.43845299</v>
          </cell>
        </row>
        <row r="89">
          <cell r="E89">
            <v>-204768803.64320794</v>
          </cell>
          <cell r="G89">
            <v>190519608.81140608</v>
          </cell>
        </row>
        <row r="90">
          <cell r="E90">
            <v>-217629355.182064</v>
          </cell>
          <cell r="G90">
            <v>196870262.43845299</v>
          </cell>
        </row>
        <row r="91">
          <cell r="E91">
            <v>-192719725.84562743</v>
          </cell>
          <cell r="G91">
            <v>190519608.81140608</v>
          </cell>
        </row>
        <row r="92">
          <cell r="E92">
            <v>-246758479.70567948</v>
          </cell>
          <cell r="G92">
            <v>196870262.43845299</v>
          </cell>
        </row>
        <row r="93">
          <cell r="E93">
            <v>-237988740.89690742</v>
          </cell>
          <cell r="G93">
            <v>196870262.43845299</v>
          </cell>
        </row>
        <row r="94">
          <cell r="E94">
            <v>-234434555.80146453</v>
          </cell>
          <cell r="G94">
            <v>190519608.81140608</v>
          </cell>
        </row>
        <row r="95">
          <cell r="E95">
            <v>-240081659.43698829</v>
          </cell>
          <cell r="G95">
            <v>196870262.43845299</v>
          </cell>
        </row>
        <row r="96">
          <cell r="E96">
            <v>-222338090.3990016</v>
          </cell>
          <cell r="G96">
            <v>190519608.81140608</v>
          </cell>
        </row>
        <row r="97">
          <cell r="E97">
            <v>-204664663.51145297</v>
          </cell>
          <cell r="G97">
            <v>196870262.43845299</v>
          </cell>
        </row>
        <row r="98">
          <cell r="E98">
            <v>-202131898.34430209</v>
          </cell>
          <cell r="G98">
            <v>268460065.60940444</v>
          </cell>
        </row>
        <row r="99">
          <cell r="E99">
            <v>-205696578.83272833</v>
          </cell>
          <cell r="G99">
            <v>252285056.34493059</v>
          </cell>
        </row>
        <row r="100">
          <cell r="E100">
            <v>-278744853.13951439</v>
          </cell>
          <cell r="G100">
            <v>268460065.60940444</v>
          </cell>
        </row>
        <row r="101">
          <cell r="E101">
            <v>-266285119.92511594</v>
          </cell>
          <cell r="G101">
            <v>259800063.49297205</v>
          </cell>
        </row>
        <row r="102">
          <cell r="E102">
            <v>-279191469.76817459</v>
          </cell>
          <cell r="G102">
            <v>268460065.60940444</v>
          </cell>
        </row>
        <row r="103">
          <cell r="E103">
            <v>-244007004.57942656</v>
          </cell>
          <cell r="G103">
            <v>259800063.49297205</v>
          </cell>
        </row>
        <row r="104">
          <cell r="E104">
            <v>-298809995.91979825</v>
          </cell>
          <cell r="G104">
            <v>268460065.60940444</v>
          </cell>
        </row>
        <row r="105">
          <cell r="E105">
            <v>-285034189.3980068</v>
          </cell>
          <cell r="G105">
            <v>268460065.60940444</v>
          </cell>
        </row>
        <row r="106">
          <cell r="E106">
            <v>-277731179.06094396</v>
          </cell>
          <cell r="G106">
            <v>259800063.49297205</v>
          </cell>
        </row>
        <row r="107">
          <cell r="E107">
            <v>-281363224.29140955</v>
          </cell>
          <cell r="G107">
            <v>268460065.60940444</v>
          </cell>
        </row>
        <row r="108">
          <cell r="E108">
            <v>-257867757.62423688</v>
          </cell>
          <cell r="G108">
            <v>259800063.49297205</v>
          </cell>
        </row>
        <row r="109">
          <cell r="E109">
            <v>-234873185.72569561</v>
          </cell>
          <cell r="G109">
            <v>268460065.60940444</v>
          </cell>
        </row>
        <row r="110">
          <cell r="E110">
            <v>-234306906.05272108</v>
          </cell>
          <cell r="G110">
            <v>355248221.13106865</v>
          </cell>
        </row>
        <row r="111">
          <cell r="E111">
            <v>-240833359.07017696</v>
          </cell>
          <cell r="G111">
            <v>320869361.02161038</v>
          </cell>
        </row>
        <row r="112">
          <cell r="E112">
            <v>-329539066.83568728</v>
          </cell>
          <cell r="G112">
            <v>355248221.13106865</v>
          </cell>
        </row>
        <row r="113">
          <cell r="E113">
            <v>-317859864.26368493</v>
          </cell>
          <cell r="G113">
            <v>343788601.0945825</v>
          </cell>
        </row>
        <row r="114">
          <cell r="E114">
            <v>-336446566.53614658</v>
          </cell>
          <cell r="G114">
            <v>355248221.13106865</v>
          </cell>
        </row>
        <row r="115">
          <cell r="E115">
            <v>-296870534.02609473</v>
          </cell>
          <cell r="G115">
            <v>343788601.0945825</v>
          </cell>
        </row>
        <row r="116">
          <cell r="E116">
            <v>-358246980.50384343</v>
          </cell>
          <cell r="G116">
            <v>355248221.13106865</v>
          </cell>
        </row>
        <row r="117">
          <cell r="E117">
            <v>-344556964.87702537</v>
          </cell>
          <cell r="G117">
            <v>355248221.13106865</v>
          </cell>
        </row>
        <row r="118">
          <cell r="E118">
            <v>-338469586.41016972</v>
          </cell>
          <cell r="G118">
            <v>343788601.0945825</v>
          </cell>
        </row>
        <row r="119">
          <cell r="E119">
            <v>-345655242.24117243</v>
          </cell>
          <cell r="G119">
            <v>355248221.13106865</v>
          </cell>
        </row>
        <row r="120">
          <cell r="E120">
            <v>-319412685.96753472</v>
          </cell>
          <cell r="G120">
            <v>343788601.0945825</v>
          </cell>
        </row>
        <row r="121">
          <cell r="E121">
            <v>-293222678.85462958</v>
          </cell>
          <cell r="G121">
            <v>355248221.13106865</v>
          </cell>
        </row>
        <row r="122">
          <cell r="E122">
            <v>-292438631.66968375</v>
          </cell>
          <cell r="G122">
            <v>454294384.91776621</v>
          </cell>
        </row>
        <row r="123">
          <cell r="E123">
            <v>-300522410.37907237</v>
          </cell>
          <cell r="G123">
            <v>410330412.18378884</v>
          </cell>
        </row>
        <row r="124">
          <cell r="E124">
            <v>-411035842.6611045</v>
          </cell>
          <cell r="G124">
            <v>454294384.91776621</v>
          </cell>
        </row>
        <row r="125">
          <cell r="E125">
            <v>-396323239.91334939</v>
          </cell>
          <cell r="G125">
            <v>439639727.33977371</v>
          </cell>
        </row>
        <row r="126">
          <cell r="E126">
            <v>-419328146.47817302</v>
          </cell>
          <cell r="G126">
            <v>454294384.91776621</v>
          </cell>
        </row>
        <row r="127">
          <cell r="E127">
            <v>-369909696.86064196</v>
          </cell>
          <cell r="G127">
            <v>439639727.33977371</v>
          </cell>
        </row>
        <row r="128">
          <cell r="E128">
            <v>-436845234.07714778</v>
          </cell>
          <cell r="G128">
            <v>454294384.91776621</v>
          </cell>
        </row>
        <row r="129">
          <cell r="E129">
            <v>-420079485.39746284</v>
          </cell>
          <cell r="G129">
            <v>454294384.91776621</v>
          </cell>
        </row>
        <row r="130">
          <cell r="E130">
            <v>-412578560.00650382</v>
          </cell>
          <cell r="G130">
            <v>439639727.33977371</v>
          </cell>
        </row>
        <row r="131">
          <cell r="E131">
            <v>-421245502.89716935</v>
          </cell>
          <cell r="G131">
            <v>454294384.91776621</v>
          </cell>
        </row>
        <row r="132">
          <cell r="E132">
            <v>-389269881.10379279</v>
          </cell>
          <cell r="G132">
            <v>439639727.33977371</v>
          </cell>
        </row>
        <row r="133">
          <cell r="E133">
            <v>-357270971.18881184</v>
          </cell>
          <cell r="G133">
            <v>454294384.91776621</v>
          </cell>
        </row>
        <row r="134">
          <cell r="E134">
            <v>-356249036.83459687</v>
          </cell>
          <cell r="G134">
            <v>573202578.85865521</v>
          </cell>
        </row>
        <row r="135">
          <cell r="E135">
            <v>-366043423.83592826</v>
          </cell>
          <cell r="G135">
            <v>517731361.54975313</v>
          </cell>
        </row>
        <row r="136">
          <cell r="E136">
            <v>-500496913.6009683</v>
          </cell>
          <cell r="G136">
            <v>573202578.85865521</v>
          </cell>
        </row>
        <row r="137">
          <cell r="E137">
            <v>-482455968.18310416</v>
          </cell>
          <cell r="G137">
            <v>554712173.08902109</v>
          </cell>
        </row>
        <row r="138">
          <cell r="E138">
            <v>-510312497.43447465</v>
          </cell>
          <cell r="G138">
            <v>573202578.85865521</v>
          </cell>
        </row>
        <row r="139">
          <cell r="E139">
            <v>-450090736.18719763</v>
          </cell>
          <cell r="G139">
            <v>554712173.08902109</v>
          </cell>
        </row>
        <row r="140">
          <cell r="E140">
            <v>-523130336.98835665</v>
          </cell>
          <cell r="G140">
            <v>573202578.85865521</v>
          </cell>
        </row>
        <row r="141">
          <cell r="E141">
            <v>-502989385.39641988</v>
          </cell>
          <cell r="G141">
            <v>573202578.85865521</v>
          </cell>
        </row>
        <row r="142">
          <cell r="E142">
            <v>-493937940.79468703</v>
          </cell>
          <cell r="G142">
            <v>554712173.08902109</v>
          </cell>
        </row>
        <row r="143">
          <cell r="E143">
            <v>-504232401.24852192</v>
          </cell>
          <cell r="G143">
            <v>573202578.85865521</v>
          </cell>
        </row>
        <row r="144">
          <cell r="E144">
            <v>-465963858.52738804</v>
          </cell>
          <cell r="G144">
            <v>554712173.08902109</v>
          </cell>
        </row>
        <row r="145">
          <cell r="E145">
            <v>-427588620.29343301</v>
          </cell>
          <cell r="G145">
            <v>573202578.85865521</v>
          </cell>
        </row>
        <row r="146">
          <cell r="E146">
            <v>-425409425.39677632</v>
          </cell>
          <cell r="G146">
            <v>708603504.15784323</v>
          </cell>
        </row>
        <row r="147">
          <cell r="E147">
            <v>-436152903.78955805</v>
          </cell>
          <cell r="G147">
            <v>662130253.30033052</v>
          </cell>
        </row>
        <row r="148">
          <cell r="E148">
            <v>-595007644.95409298</v>
          </cell>
          <cell r="G148">
            <v>706570448.56172848</v>
          </cell>
        </row>
        <row r="149">
          <cell r="E149">
            <v>-572299338.66169536</v>
          </cell>
          <cell r="G149">
            <v>683777853.44683397</v>
          </cell>
        </row>
        <row r="150">
          <cell r="E150">
            <v>-604020082.31892443</v>
          </cell>
          <cell r="G150">
            <v>706570448.56172848</v>
          </cell>
        </row>
        <row r="151">
          <cell r="E151">
            <v>-531634124.96225524</v>
          </cell>
          <cell r="G151">
            <v>683777853.44683397</v>
          </cell>
        </row>
        <row r="152">
          <cell r="E152">
            <v>-609782671.2724576</v>
          </cell>
          <cell r="G152">
            <v>706570448.56172848</v>
          </cell>
        </row>
        <row r="153">
          <cell r="E153">
            <v>-585212901.37166035</v>
          </cell>
          <cell r="G153">
            <v>706570448.56172848</v>
          </cell>
        </row>
        <row r="154">
          <cell r="E154">
            <v>-573619861.80404198</v>
          </cell>
          <cell r="G154">
            <v>683777853.44683397</v>
          </cell>
        </row>
        <row r="155">
          <cell r="E155">
            <v>-584500131.68256795</v>
          </cell>
          <cell r="G155">
            <v>706570448.56172848</v>
          </cell>
        </row>
        <row r="156">
          <cell r="E156">
            <v>-539227485.52312195</v>
          </cell>
          <cell r="G156">
            <v>683777853.44683397</v>
          </cell>
        </row>
        <row r="157">
          <cell r="E157">
            <v>-493932809.81156683</v>
          </cell>
          <cell r="G157">
            <v>706570448.56172848</v>
          </cell>
        </row>
        <row r="158">
          <cell r="E158">
            <v>-491453845.7356509</v>
          </cell>
          <cell r="G158">
            <v>840278459.32264829</v>
          </cell>
        </row>
        <row r="159">
          <cell r="E159">
            <v>-503907312.56390834</v>
          </cell>
          <cell r="G159">
            <v>761128370.01953733</v>
          </cell>
        </row>
        <row r="160">
          <cell r="E160">
            <v>-687465377.05115545</v>
          </cell>
          <cell r="G160">
            <v>842677838.23591614</v>
          </cell>
        </row>
        <row r="161">
          <cell r="E161">
            <v>-661269300.01736712</v>
          </cell>
          <cell r="G161">
            <v>815494682.16378987</v>
          </cell>
        </row>
        <row r="162">
          <cell r="E162">
            <v>-697971246.25353241</v>
          </cell>
          <cell r="G162">
            <v>842677838.23591614</v>
          </cell>
        </row>
        <row r="163">
          <cell r="E163">
            <v>-614374618.63443339</v>
          </cell>
          <cell r="G163">
            <v>815494682.16378987</v>
          </cell>
        </row>
        <row r="164">
          <cell r="E164">
            <v>-698734613.96299458</v>
          </cell>
          <cell r="G164">
            <v>842677838.23591614</v>
          </cell>
        </row>
        <row r="165">
          <cell r="E165">
            <v>-670623207.11028218</v>
          </cell>
          <cell r="G165">
            <v>842677838.23591614</v>
          </cell>
        </row>
        <row r="166">
          <cell r="E166">
            <v>-657389607.11339676</v>
          </cell>
          <cell r="G166">
            <v>815494682.16378987</v>
          </cell>
        </row>
        <row r="167">
          <cell r="E167">
            <v>-669925909.5214175</v>
          </cell>
          <cell r="G167">
            <v>842677838.23591614</v>
          </cell>
        </row>
        <row r="168">
          <cell r="E168">
            <v>-617989242.36928535</v>
          </cell>
          <cell r="G168">
            <v>815494682.16378987</v>
          </cell>
        </row>
        <row r="169">
          <cell r="E169">
            <v>-566139945.84559703</v>
          </cell>
          <cell r="G169">
            <v>842677838.23591614</v>
          </cell>
        </row>
        <row r="170">
          <cell r="E170">
            <v>-563292916.29414725</v>
          </cell>
          <cell r="G170">
            <v>983271787.90263653</v>
          </cell>
        </row>
        <row r="171">
          <cell r="E171">
            <v>-577538236.06082284</v>
          </cell>
          <cell r="G171">
            <v>888116453.58947825</v>
          </cell>
        </row>
        <row r="172">
          <cell r="E172">
            <v>-788006951.86445665</v>
          </cell>
          <cell r="G172">
            <v>983271787.90263653</v>
          </cell>
        </row>
        <row r="173">
          <cell r="E173">
            <v>-758040434.94569874</v>
          </cell>
          <cell r="G173">
            <v>951553343.13158381</v>
          </cell>
        </row>
        <row r="174">
          <cell r="E174">
            <v>-800213437.95053291</v>
          </cell>
          <cell r="G174">
            <v>983271787.90263653</v>
          </cell>
        </row>
        <row r="175">
          <cell r="E175">
            <v>-704375135.76857209</v>
          </cell>
          <cell r="G175">
            <v>951553343.13158381</v>
          </cell>
        </row>
        <row r="176">
          <cell r="E176">
            <v>-795393995.71984339</v>
          </cell>
          <cell r="G176">
            <v>983271787.90263653</v>
          </cell>
        </row>
        <row r="177">
          <cell r="E177">
            <v>-763391434.09609795</v>
          </cell>
          <cell r="G177">
            <v>983271787.90263653</v>
          </cell>
        </row>
        <row r="178">
          <cell r="E178">
            <v>-748363402.2194984</v>
          </cell>
          <cell r="G178">
            <v>951553343.13158381</v>
          </cell>
        </row>
        <row r="179">
          <cell r="E179">
            <v>-762716969.34732401</v>
          </cell>
          <cell r="G179">
            <v>983271787.90263653</v>
          </cell>
        </row>
        <row r="180">
          <cell r="E180">
            <v>-703328096.92178202</v>
          </cell>
          <cell r="G180">
            <v>951553343.13158381</v>
          </cell>
        </row>
        <row r="181">
          <cell r="E181">
            <v>-644407930.36197376</v>
          </cell>
          <cell r="G181">
            <v>983271787.90263653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4-03-11T18:58:58.12" personId="{00000000-0000-0000-0000-000000000000}" id="{E8FA2721-ACC2-4347-8312-18E4CF585CA0}">
    <text>Still includes adjustments for Resi Solar and Resi EV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7D9C-7BCF-4779-8B46-7EDCF87FF389}">
  <sheetPr>
    <tabColor rgb="FFFFC000"/>
    <pageSetUpPr fitToPage="1"/>
  </sheetPr>
  <dimension ref="A1:T32"/>
  <sheetViews>
    <sheetView workbookViewId="0">
      <selection sqref="A1:XFD2"/>
    </sheetView>
  </sheetViews>
  <sheetFormatPr defaultRowHeight="15" x14ac:dyDescent="0.25"/>
  <cols>
    <col min="2" max="2" width="23.85546875" bestFit="1" customWidth="1"/>
    <col min="3" max="3" width="15" customWidth="1"/>
    <col min="4" max="13" width="13.28515625" bestFit="1" customWidth="1"/>
  </cols>
  <sheetData>
    <row r="1" spans="1:20" x14ac:dyDescent="0.25">
      <c r="A1" s="94" t="s">
        <v>152</v>
      </c>
    </row>
    <row r="2" spans="1:20" x14ac:dyDescent="0.25">
      <c r="A2" s="94" t="s">
        <v>153</v>
      </c>
    </row>
    <row r="3" spans="1:20" x14ac:dyDescent="0.25">
      <c r="A3" s="83"/>
    </row>
    <row r="5" spans="1:20" x14ac:dyDescent="0.25">
      <c r="B5" t="s">
        <v>0</v>
      </c>
      <c r="C5" t="s">
        <v>151</v>
      </c>
    </row>
    <row r="7" spans="1:20" x14ac:dyDescent="0.25">
      <c r="B7" s="10"/>
      <c r="D7">
        <v>2025</v>
      </c>
      <c r="E7">
        <v>2026</v>
      </c>
      <c r="F7">
        <v>2027</v>
      </c>
      <c r="G7">
        <v>2028</v>
      </c>
      <c r="H7">
        <v>2029</v>
      </c>
      <c r="I7">
        <v>2030</v>
      </c>
      <c r="J7">
        <v>2032</v>
      </c>
      <c r="K7">
        <v>2032</v>
      </c>
      <c r="L7">
        <v>2033</v>
      </c>
      <c r="M7">
        <v>2034</v>
      </c>
    </row>
    <row r="8" spans="1:20" x14ac:dyDescent="0.25">
      <c r="B8" s="15" t="s">
        <v>15</v>
      </c>
    </row>
    <row r="9" spans="1:20" x14ac:dyDescent="0.25">
      <c r="B9" s="11" t="s">
        <v>2</v>
      </c>
      <c r="D9" s="90">
        <v>93598091.572135895</v>
      </c>
      <c r="E9" s="90">
        <v>93549163.370935902</v>
      </c>
      <c r="F9" s="90">
        <v>93499745.887723893</v>
      </c>
      <c r="G9" s="90">
        <v>93449833.6921359</v>
      </c>
      <c r="H9" s="90">
        <v>93399423.6921359</v>
      </c>
      <c r="I9" s="90">
        <v>93348508.6921359</v>
      </c>
      <c r="J9" s="90">
        <v>93297084.6921359</v>
      </c>
      <c r="K9" s="90">
        <v>93245145.6921359</v>
      </c>
      <c r="L9" s="90">
        <v>93192688.6921359</v>
      </c>
      <c r="M9" s="90">
        <v>93139706.6921359</v>
      </c>
    </row>
    <row r="10" spans="1:20" x14ac:dyDescent="0.25">
      <c r="B10" s="11"/>
      <c r="C10" t="s">
        <v>4</v>
      </c>
      <c r="D10" s="90">
        <f>D9-D11</f>
        <v>0</v>
      </c>
      <c r="E10" s="90">
        <f t="shared" ref="E10:M10" si="0">E9-E11</f>
        <v>0</v>
      </c>
      <c r="F10" s="90">
        <f t="shared" si="0"/>
        <v>0</v>
      </c>
      <c r="G10" s="90">
        <f t="shared" si="0"/>
        <v>0</v>
      </c>
      <c r="H10" s="90">
        <f t="shared" si="0"/>
        <v>0</v>
      </c>
      <c r="I10" s="90">
        <f t="shared" si="0"/>
        <v>0</v>
      </c>
      <c r="J10" s="90">
        <f t="shared" si="0"/>
        <v>0</v>
      </c>
      <c r="K10" s="90">
        <f t="shared" si="0"/>
        <v>0</v>
      </c>
      <c r="L10" s="90">
        <f t="shared" si="0"/>
        <v>0</v>
      </c>
      <c r="M10" s="90">
        <f t="shared" si="0"/>
        <v>0</v>
      </c>
    </row>
    <row r="11" spans="1:20" x14ac:dyDescent="0.25">
      <c r="B11" s="12" t="s">
        <v>5</v>
      </c>
      <c r="C11" t="s">
        <v>6</v>
      </c>
      <c r="D11" s="90">
        <v>93598091.572135895</v>
      </c>
      <c r="E11" s="90">
        <v>93549163.370935902</v>
      </c>
      <c r="F11" s="90">
        <v>93499745.887723893</v>
      </c>
      <c r="G11" s="90">
        <v>93449833.6921359</v>
      </c>
      <c r="H11" s="90">
        <v>93399423.6921359</v>
      </c>
      <c r="I11" s="90">
        <v>93348508.6921359</v>
      </c>
      <c r="J11" s="90">
        <v>93297084.6921359</v>
      </c>
      <c r="K11" s="90">
        <v>93245145.6921359</v>
      </c>
      <c r="L11" s="90">
        <v>93192688.6921359</v>
      </c>
      <c r="M11" s="90">
        <v>93139706.6921359</v>
      </c>
    </row>
    <row r="12" spans="1:20" x14ac:dyDescent="0.25">
      <c r="B12" t="s">
        <v>14</v>
      </c>
      <c r="D12" s="91">
        <f>'Sheet 2'!F17</f>
        <v>126543.36824706328</v>
      </c>
      <c r="E12" s="91">
        <f>'Sheet 2'!G17</f>
        <v>127791.55541157773</v>
      </c>
      <c r="F12" s="91">
        <f>'Sheet 2'!H17</f>
        <v>128980.62457168264</v>
      </c>
      <c r="G12" s="91">
        <f>'Sheet 2'!I17</f>
        <v>130461.58646614045</v>
      </c>
      <c r="H12" s="91">
        <f>'Sheet 2'!J17</f>
        <v>132207.44980360172</v>
      </c>
      <c r="I12" s="91">
        <f>'Sheet 2'!K17</f>
        <v>133902.22278759076</v>
      </c>
      <c r="J12" s="91">
        <f>'Sheet 2'!L17</f>
        <v>135722.91277194821</v>
      </c>
      <c r="K12" s="91">
        <f>'Sheet 2'!M17</f>
        <v>137702.52634524266</v>
      </c>
      <c r="L12" s="91">
        <f>'Sheet 2'!N17</f>
        <v>139595.06940668623</v>
      </c>
      <c r="M12" s="91">
        <f>'Sheet 2'!O17</f>
        <v>141318.30177948545</v>
      </c>
    </row>
    <row r="13" spans="1:20" x14ac:dyDescent="0.25">
      <c r="B13" s="11" t="s">
        <v>9</v>
      </c>
      <c r="D13" s="92">
        <f>+'Bill Impacts'!D116</f>
        <v>0.74</v>
      </c>
      <c r="E13" s="92">
        <f>+'Bill Impacts'!E116</f>
        <v>0.73</v>
      </c>
      <c r="F13" s="92">
        <f>+'Bill Impacts'!F116</f>
        <v>0.72000000000000008</v>
      </c>
      <c r="G13" s="92">
        <f>+'Bill Impacts'!G116</f>
        <v>0.71</v>
      </c>
      <c r="H13" s="92">
        <f>+'Bill Impacts'!H116</f>
        <v>0.7</v>
      </c>
      <c r="I13" s="92">
        <f>+'Bill Impacts'!I116</f>
        <v>0.68</v>
      </c>
      <c r="J13" s="92">
        <f>+'Bill Impacts'!J116</f>
        <v>0.67</v>
      </c>
      <c r="K13" s="92">
        <f>+'Bill Impacts'!K116</f>
        <v>0.65</v>
      </c>
      <c r="L13" s="92">
        <f>+'Bill Impacts'!L116</f>
        <v>0.64</v>
      </c>
      <c r="M13" s="92">
        <f>+'Bill Impacts'!M116</f>
        <v>0.63</v>
      </c>
    </row>
    <row r="14" spans="1:20" ht="30" x14ac:dyDescent="0.25">
      <c r="B14" s="13" t="s">
        <v>11</v>
      </c>
      <c r="D14" s="92">
        <f>+'Bill Impacts'!D117</f>
        <v>0.74</v>
      </c>
      <c r="E14" s="92">
        <f>+'Bill Impacts'!E117</f>
        <v>0.73</v>
      </c>
      <c r="F14" s="92">
        <f>+'Bill Impacts'!F117</f>
        <v>0.72000000000000008</v>
      </c>
      <c r="G14" s="92">
        <f>+'Bill Impacts'!G117</f>
        <v>0.71</v>
      </c>
      <c r="H14" s="92">
        <f>+'Bill Impacts'!H117</f>
        <v>0.7</v>
      </c>
      <c r="I14" s="92">
        <f>+'Bill Impacts'!I117</f>
        <v>0.68</v>
      </c>
      <c r="J14" s="92">
        <f>+'Bill Impacts'!J117</f>
        <v>0.67</v>
      </c>
      <c r="K14" s="92">
        <f>+'Bill Impacts'!K117</f>
        <v>0.65</v>
      </c>
      <c r="L14" s="92">
        <f>+'Bill Impacts'!L117</f>
        <v>0.64</v>
      </c>
      <c r="M14" s="92">
        <f>+'Bill Impacts'!M117</f>
        <v>0.63</v>
      </c>
    </row>
    <row r="16" spans="1:20" x14ac:dyDescent="0.2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2:20" x14ac:dyDescent="0.2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2:20" x14ac:dyDescent="0.25">
      <c r="B18" s="84" t="s">
        <v>1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2:20" x14ac:dyDescent="0.25">
      <c r="B19" s="84" t="s">
        <v>2</v>
      </c>
      <c r="C19" s="84"/>
      <c r="D19" s="85">
        <v>39970655.687435612</v>
      </c>
      <c r="E19" s="85">
        <v>39662703.602280341</v>
      </c>
      <c r="F19" s="85">
        <v>39334635.237943351</v>
      </c>
      <c r="G19" s="85">
        <v>38973065.986140415</v>
      </c>
      <c r="H19" s="85">
        <v>38809940.589087442</v>
      </c>
      <c r="I19" s="85">
        <v>38463973.310941048</v>
      </c>
      <c r="J19" s="85">
        <v>38101724.214888811</v>
      </c>
      <c r="K19" s="85">
        <v>37470034.657800332</v>
      </c>
      <c r="L19" s="85">
        <v>37140646.435954124</v>
      </c>
      <c r="M19" s="85">
        <v>36838603.476376332</v>
      </c>
      <c r="N19" s="84" t="s">
        <v>3</v>
      </c>
      <c r="O19" s="84"/>
      <c r="P19" s="84"/>
      <c r="Q19" s="84"/>
      <c r="R19" s="84"/>
      <c r="S19" s="84"/>
      <c r="T19" s="84"/>
    </row>
    <row r="20" spans="2:20" x14ac:dyDescent="0.25">
      <c r="B20" s="84"/>
      <c r="C20" s="84" t="s">
        <v>4</v>
      </c>
      <c r="D20" s="85">
        <f>D19-D21</f>
        <v>39950655.687435612</v>
      </c>
      <c r="E20" s="85">
        <f t="shared" ref="E20:M20" si="1">E19-E21</f>
        <v>39642703.602280341</v>
      </c>
      <c r="F20" s="85">
        <f t="shared" si="1"/>
        <v>39314635.237943351</v>
      </c>
      <c r="G20" s="85">
        <f t="shared" si="1"/>
        <v>38953065.986140415</v>
      </c>
      <c r="H20" s="85">
        <f t="shared" si="1"/>
        <v>38789940.589087442</v>
      </c>
      <c r="I20" s="85">
        <f t="shared" si="1"/>
        <v>38443973.310941048</v>
      </c>
      <c r="J20" s="85">
        <f t="shared" si="1"/>
        <v>38081724.214888811</v>
      </c>
      <c r="K20" s="85">
        <f t="shared" si="1"/>
        <v>37450034.657800332</v>
      </c>
      <c r="L20" s="85">
        <f t="shared" si="1"/>
        <v>37120646.435954124</v>
      </c>
      <c r="M20" s="85">
        <f t="shared" si="1"/>
        <v>36818603.476376332</v>
      </c>
      <c r="N20" s="84"/>
      <c r="O20" s="84"/>
      <c r="P20" s="84"/>
      <c r="Q20" s="84"/>
      <c r="R20" s="84"/>
      <c r="S20" s="84"/>
      <c r="T20" s="84"/>
    </row>
    <row r="21" spans="2:20" x14ac:dyDescent="0.25">
      <c r="B21" s="84" t="s">
        <v>5</v>
      </c>
      <c r="C21" s="84" t="s">
        <v>6</v>
      </c>
      <c r="D21" s="86">
        <v>20000</v>
      </c>
      <c r="E21" s="86">
        <v>20000</v>
      </c>
      <c r="F21" s="86">
        <v>20000</v>
      </c>
      <c r="G21" s="86">
        <v>20000</v>
      </c>
      <c r="H21" s="86">
        <v>20000</v>
      </c>
      <c r="I21" s="86">
        <v>20000</v>
      </c>
      <c r="J21" s="86">
        <v>20000</v>
      </c>
      <c r="K21" s="86">
        <v>20000</v>
      </c>
      <c r="L21" s="86">
        <v>20000</v>
      </c>
      <c r="M21" s="86">
        <v>20000</v>
      </c>
      <c r="N21" s="84" t="s">
        <v>7</v>
      </c>
      <c r="O21" s="84"/>
      <c r="P21" s="84"/>
      <c r="Q21" s="84"/>
      <c r="R21" s="84"/>
      <c r="S21" s="84"/>
      <c r="T21" s="84"/>
    </row>
    <row r="22" spans="2:20" x14ac:dyDescent="0.25">
      <c r="B22" s="84" t="s">
        <v>8</v>
      </c>
      <c r="C22" s="84"/>
      <c r="D22" s="87">
        <f>'Sheet 2'!F11</f>
        <v>126615.553359054</v>
      </c>
      <c r="E22" s="87">
        <f>'Sheet 2'!G11</f>
        <v>127863.56073069546</v>
      </c>
      <c r="F22" s="87">
        <f>'Sheet 2'!H11</f>
        <v>129052.56816363249</v>
      </c>
      <c r="G22" s="87">
        <f>'Sheet 2'!I11</f>
        <v>130533.57565877421</v>
      </c>
      <c r="H22" s="87">
        <f>'Sheet 2'!J11</f>
        <v>132279.58321699849</v>
      </c>
      <c r="I22" s="87">
        <f>'Sheet 2'!K11</f>
        <v>133974.59083911829</v>
      </c>
      <c r="J22" s="87">
        <f>'Sheet 2'!L11</f>
        <v>135795.59852593733</v>
      </c>
      <c r="K22" s="87">
        <f>'Sheet 2'!M11</f>
        <v>137775.60627827051</v>
      </c>
      <c r="L22" s="87">
        <f>'Sheet 2'!N11</f>
        <v>139668.61409692149</v>
      </c>
      <c r="M22" s="87">
        <f>'Sheet 2'!O11</f>
        <v>141392.37300367598</v>
      </c>
      <c r="N22" s="84"/>
      <c r="O22" s="84"/>
      <c r="P22" s="84"/>
      <c r="Q22" s="84"/>
      <c r="R22" s="84"/>
      <c r="S22" s="84"/>
      <c r="T22" s="84"/>
    </row>
    <row r="23" spans="2:20" x14ac:dyDescent="0.25">
      <c r="B23" s="84" t="s">
        <v>9</v>
      </c>
      <c r="C23" s="84"/>
      <c r="D23" s="88">
        <f>+'Bill Impacts'!D36</f>
        <v>0.35</v>
      </c>
      <c r="E23" s="88">
        <f>+'Bill Impacts'!E36</f>
        <v>0.34</v>
      </c>
      <c r="F23" s="88">
        <f>+'Bill Impacts'!F36</f>
        <v>0.33</v>
      </c>
      <c r="G23" s="88">
        <f>+'Bill Impacts'!G36</f>
        <v>0.32</v>
      </c>
      <c r="H23" s="88">
        <f>+'Bill Impacts'!H36</f>
        <v>0.32</v>
      </c>
      <c r="I23" s="88">
        <f>+'Bill Impacts'!I36</f>
        <v>0.31</v>
      </c>
      <c r="J23" s="88">
        <f>+'Bill Impacts'!J36</f>
        <v>0.3</v>
      </c>
      <c r="K23" s="88">
        <f>+'Bill Impacts'!K36</f>
        <v>0.28999999999999998</v>
      </c>
      <c r="L23" s="88">
        <f>+'Bill Impacts'!L36</f>
        <v>0.27999999999999997</v>
      </c>
      <c r="M23" s="88">
        <f>+'Bill Impacts'!M36</f>
        <v>0.27</v>
      </c>
      <c r="N23" s="84" t="s">
        <v>10</v>
      </c>
      <c r="O23" s="84"/>
      <c r="P23" s="84"/>
      <c r="Q23" s="84"/>
      <c r="R23" s="84"/>
      <c r="S23" s="84"/>
      <c r="T23" s="84"/>
    </row>
    <row r="24" spans="2:20" ht="30" x14ac:dyDescent="0.25">
      <c r="B24" s="89" t="s">
        <v>11</v>
      </c>
      <c r="C24" s="84"/>
      <c r="D24" s="88">
        <f>+'Bill Impacts'!D37</f>
        <v>0</v>
      </c>
      <c r="E24" s="88">
        <f>+'Bill Impacts'!E37</f>
        <v>0</v>
      </c>
      <c r="F24" s="88">
        <f>+'Bill Impacts'!F37</f>
        <v>0</v>
      </c>
      <c r="G24" s="88">
        <f>+'Bill Impacts'!G37</f>
        <v>0</v>
      </c>
      <c r="H24" s="88">
        <f>+'Bill Impacts'!H37</f>
        <v>0</v>
      </c>
      <c r="I24" s="88">
        <f>+'Bill Impacts'!I37</f>
        <v>0</v>
      </c>
      <c r="J24" s="88">
        <f>+'Bill Impacts'!J37</f>
        <v>0</v>
      </c>
      <c r="K24" s="88">
        <f>+'Bill Impacts'!K37</f>
        <v>0</v>
      </c>
      <c r="L24" s="88">
        <f>+'Bill Impacts'!L37</f>
        <v>0</v>
      </c>
      <c r="M24" s="88">
        <f>+'Bill Impacts'!M37</f>
        <v>0</v>
      </c>
      <c r="N24" s="84" t="s">
        <v>12</v>
      </c>
      <c r="O24" s="84"/>
      <c r="P24" s="84"/>
      <c r="Q24" s="84"/>
      <c r="R24" s="84"/>
      <c r="S24" s="84"/>
      <c r="T24" s="84"/>
    </row>
    <row r="25" spans="2:20" x14ac:dyDescent="0.2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2:20" x14ac:dyDescent="0.25">
      <c r="B26" s="84" t="s">
        <v>13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7" spans="2:20" x14ac:dyDescent="0.25">
      <c r="B27" s="84" t="s">
        <v>2</v>
      </c>
      <c r="C27" s="84"/>
      <c r="D27" s="85">
        <v>60544921.193031222</v>
      </c>
      <c r="E27" s="85">
        <v>60874199.529267453</v>
      </c>
      <c r="F27" s="85">
        <v>61329963.980930388</v>
      </c>
      <c r="G27" s="85">
        <v>61972905.463932469</v>
      </c>
      <c r="H27" s="85">
        <v>62860683.899009511</v>
      </c>
      <c r="I27" s="85">
        <v>63118388.196191542</v>
      </c>
      <c r="J27" s="85">
        <v>63643886.500073314</v>
      </c>
      <c r="K27" s="85">
        <v>63753955.668702736</v>
      </c>
      <c r="L27" s="85">
        <v>63989764.942763507</v>
      </c>
      <c r="M27" s="85">
        <v>64092423.770410903</v>
      </c>
      <c r="N27" s="84"/>
      <c r="O27" s="84"/>
      <c r="P27" s="84"/>
      <c r="Q27" s="84"/>
      <c r="R27" s="84"/>
      <c r="S27" s="84"/>
      <c r="T27" s="84"/>
    </row>
    <row r="28" spans="2:20" x14ac:dyDescent="0.25">
      <c r="B28" s="84"/>
      <c r="C28" s="84" t="s">
        <v>4</v>
      </c>
      <c r="D28" s="85">
        <f>D27-D29</f>
        <v>39950655.687435597</v>
      </c>
      <c r="E28" s="85">
        <f t="shared" ref="E28:M28" si="2">E27-E29</f>
        <v>39642703.602280349</v>
      </c>
      <c r="F28" s="85">
        <f t="shared" si="2"/>
        <v>39314635.237943351</v>
      </c>
      <c r="G28" s="85">
        <f t="shared" si="2"/>
        <v>38953065.98614043</v>
      </c>
      <c r="H28" s="85">
        <f t="shared" si="2"/>
        <v>38789940.589087442</v>
      </c>
      <c r="I28" s="85">
        <f t="shared" si="2"/>
        <v>38443973.310941055</v>
      </c>
      <c r="J28" s="85">
        <f t="shared" si="2"/>
        <v>38081724.214888819</v>
      </c>
      <c r="K28" s="85">
        <f t="shared" si="2"/>
        <v>37450034.657800332</v>
      </c>
      <c r="L28" s="85">
        <f t="shared" si="2"/>
        <v>37120646.435954124</v>
      </c>
      <c r="M28" s="85">
        <f t="shared" si="2"/>
        <v>36818603.47637634</v>
      </c>
      <c r="N28" s="84"/>
      <c r="O28" s="84"/>
      <c r="P28" s="84"/>
      <c r="Q28" s="84"/>
      <c r="R28" s="84"/>
      <c r="S28" s="84"/>
      <c r="T28" s="84"/>
    </row>
    <row r="29" spans="2:20" x14ac:dyDescent="0.25">
      <c r="B29" s="84" t="s">
        <v>5</v>
      </c>
      <c r="C29" s="84" t="s">
        <v>6</v>
      </c>
      <c r="D29" s="86">
        <v>20594265.505595621</v>
      </c>
      <c r="E29" s="86">
        <v>21231495.926987108</v>
      </c>
      <c r="F29" s="86">
        <v>22015328.742987033</v>
      </c>
      <c r="G29" s="86">
        <v>23019839.477792043</v>
      </c>
      <c r="H29" s="86">
        <v>24070743.309922069</v>
      </c>
      <c r="I29" s="86">
        <v>24674414.88525049</v>
      </c>
      <c r="J29" s="86">
        <v>25562162.285184495</v>
      </c>
      <c r="K29" s="86">
        <v>26303921.010902409</v>
      </c>
      <c r="L29" s="86">
        <v>26869118.50680938</v>
      </c>
      <c r="M29" s="86">
        <v>27273820.294034567</v>
      </c>
      <c r="N29" s="84"/>
      <c r="O29" s="84"/>
      <c r="P29" s="84"/>
      <c r="Q29" s="84"/>
      <c r="R29" s="84"/>
      <c r="S29" s="84"/>
      <c r="T29" s="84"/>
    </row>
    <row r="30" spans="2:20" x14ac:dyDescent="0.25">
      <c r="B30" s="84" t="s">
        <v>14</v>
      </c>
      <c r="C30" s="84"/>
      <c r="D30" s="87">
        <f>'Sheet 2'!F14</f>
        <v>126500.57282005648</v>
      </c>
      <c r="E30" s="87">
        <f>'Sheet 2'!G14</f>
        <v>127745.58424397673</v>
      </c>
      <c r="F30" s="87">
        <f>'Sheet 2'!H14</f>
        <v>128930.70536295504</v>
      </c>
      <c r="G30" s="87">
        <f>'Sheet 2'!I14</f>
        <v>130406.41957646109</v>
      </c>
      <c r="H30" s="87">
        <f>'Sheet 2'!J14</f>
        <v>132146.82726603028</v>
      </c>
      <c r="I30" s="87">
        <f>'Sheet 2'!K14</f>
        <v>133836.35265258999</v>
      </c>
      <c r="J30" s="87">
        <f>'Sheet 2'!L14</f>
        <v>135652.49298969348</v>
      </c>
      <c r="K30" s="87">
        <f>'Sheet 2'!M14</f>
        <v>137628.38587441575</v>
      </c>
      <c r="L30" s="87">
        <f>'Sheet 2'!N14</f>
        <v>139518.18417482229</v>
      </c>
      <c r="M30" s="87">
        <f>'Sheet 2'!O14</f>
        <v>141239.50292096435</v>
      </c>
      <c r="N30" s="84"/>
      <c r="O30" s="84"/>
      <c r="P30" s="84"/>
      <c r="Q30" s="84"/>
      <c r="R30" s="84"/>
      <c r="S30" s="84"/>
      <c r="T30" s="84"/>
    </row>
    <row r="31" spans="2:20" x14ac:dyDescent="0.25">
      <c r="B31" s="84" t="s">
        <v>9</v>
      </c>
      <c r="C31" s="84"/>
      <c r="D31" s="88">
        <f>+'Bill Impacts'!D76</f>
        <v>0.51</v>
      </c>
      <c r="E31" s="88">
        <f>+'Bill Impacts'!E76</f>
        <v>0.51</v>
      </c>
      <c r="F31" s="88">
        <f>+'Bill Impacts'!F76</f>
        <v>0.5</v>
      </c>
      <c r="G31" s="88">
        <f>+'Bill Impacts'!G76</f>
        <v>0.5</v>
      </c>
      <c r="H31" s="88">
        <f>+'Bill Impacts'!H76</f>
        <v>0.5</v>
      </c>
      <c r="I31" s="88">
        <f>+'Bill Impacts'!I76</f>
        <v>0.49</v>
      </c>
      <c r="J31" s="88">
        <f>+'Bill Impacts'!J76</f>
        <v>0.48000000000000004</v>
      </c>
      <c r="K31" s="88">
        <f>+'Bill Impacts'!K76</f>
        <v>0.47</v>
      </c>
      <c r="L31" s="88">
        <f>+'Bill Impacts'!L76</f>
        <v>0.46</v>
      </c>
      <c r="M31" s="88">
        <f>+'Bill Impacts'!M76</f>
        <v>0.45</v>
      </c>
      <c r="N31" s="84"/>
      <c r="O31" s="84"/>
      <c r="P31" s="84"/>
      <c r="Q31" s="84"/>
      <c r="R31" s="84"/>
      <c r="S31" s="84"/>
      <c r="T31" s="84"/>
    </row>
    <row r="32" spans="2:20" ht="30" x14ac:dyDescent="0.25">
      <c r="B32" s="89" t="s">
        <v>11</v>
      </c>
      <c r="C32" s="84"/>
      <c r="D32" s="88">
        <f>+'Bill Impacts'!D77</f>
        <v>0.16</v>
      </c>
      <c r="E32" s="88">
        <f>+'Bill Impacts'!E77</f>
        <v>0.17</v>
      </c>
      <c r="F32" s="88">
        <f>+'Bill Impacts'!F77</f>
        <v>0.17</v>
      </c>
      <c r="G32" s="88">
        <f>+'Bill Impacts'!G77</f>
        <v>0.17</v>
      </c>
      <c r="H32" s="88">
        <f>+'Bill Impacts'!H77</f>
        <v>0.18000000000000002</v>
      </c>
      <c r="I32" s="88">
        <f>+'Bill Impacts'!I77</f>
        <v>0.18000000000000002</v>
      </c>
      <c r="J32" s="88">
        <f>+'Bill Impacts'!J77</f>
        <v>0.18000000000000002</v>
      </c>
      <c r="K32" s="88">
        <f>+'Bill Impacts'!K77</f>
        <v>0.18000000000000002</v>
      </c>
      <c r="L32" s="88">
        <f>+'Bill Impacts'!L77</f>
        <v>0.18000000000000002</v>
      </c>
      <c r="M32" s="88">
        <f>+'Bill Impacts'!M77</f>
        <v>0.18000000000000002</v>
      </c>
      <c r="N32" s="84"/>
      <c r="O32" s="84"/>
      <c r="P32" s="84"/>
      <c r="Q32" s="84"/>
      <c r="R32" s="84"/>
      <c r="S32" s="84"/>
      <c r="T32" s="84"/>
    </row>
  </sheetData>
  <pageMargins left="0.7" right="0.7" top="0.75" bottom="0.75" header="0.3" footer="0.3"/>
  <pageSetup paperSize="5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A311-79E3-4198-8FBC-162F355DA850}">
  <sheetPr>
    <tabColor rgb="FFFFC000"/>
  </sheetPr>
  <dimension ref="A1:Q17"/>
  <sheetViews>
    <sheetView workbookViewId="0">
      <selection sqref="A1:XFD2"/>
    </sheetView>
  </sheetViews>
  <sheetFormatPr defaultRowHeight="15" x14ac:dyDescent="0.25"/>
  <cols>
    <col min="5" max="5" width="1" customWidth="1"/>
    <col min="6" max="15" width="12.7109375" bestFit="1" customWidth="1"/>
  </cols>
  <sheetData>
    <row r="1" spans="1:17" x14ac:dyDescent="0.25">
      <c r="A1" s="94" t="s">
        <v>157</v>
      </c>
    </row>
    <row r="2" spans="1:17" x14ac:dyDescent="0.25">
      <c r="A2" s="94" t="s">
        <v>153</v>
      </c>
    </row>
    <row r="6" spans="1:17" x14ac:dyDescent="0.25">
      <c r="F6">
        <v>2025</v>
      </c>
      <c r="G6">
        <v>2026</v>
      </c>
      <c r="H6">
        <v>2027</v>
      </c>
      <c r="I6">
        <v>2028</v>
      </c>
      <c r="J6">
        <v>2029</v>
      </c>
      <c r="K6">
        <v>2030</v>
      </c>
      <c r="L6">
        <v>2032</v>
      </c>
      <c r="M6">
        <v>2032</v>
      </c>
      <c r="N6">
        <v>2033</v>
      </c>
      <c r="O6">
        <v>2034</v>
      </c>
    </row>
    <row r="7" spans="1:17" ht="15.75" thickBot="1" x14ac:dyDescent="0.3"/>
    <row r="8" spans="1:17" ht="15.75" thickBot="1" x14ac:dyDescent="0.3">
      <c r="C8" s="7" t="s">
        <v>16</v>
      </c>
      <c r="D8" s="8"/>
      <c r="E8" s="9"/>
      <c r="F8" s="5">
        <v>126615</v>
      </c>
      <c r="G8" s="5">
        <v>127863</v>
      </c>
      <c r="H8" s="5">
        <v>129052</v>
      </c>
      <c r="I8" s="5">
        <v>130533</v>
      </c>
      <c r="J8" s="5">
        <v>132279</v>
      </c>
      <c r="K8" s="5">
        <v>133974</v>
      </c>
      <c r="L8" s="5">
        <v>135795</v>
      </c>
      <c r="M8" s="5">
        <v>137775</v>
      </c>
      <c r="N8" s="5">
        <v>139668</v>
      </c>
      <c r="O8" s="6">
        <f>N8*(1+Q9)</f>
        <v>141391.75102101284</v>
      </c>
    </row>
    <row r="9" spans="1:17" hidden="1" x14ac:dyDescent="0.25">
      <c r="E9" s="1"/>
      <c r="F9" s="2"/>
      <c r="G9" s="2">
        <f>(G8-F8)/F8</f>
        <v>9.8566520554436675E-3</v>
      </c>
      <c r="H9" s="2">
        <f t="shared" ref="H9:O9" si="0">(H8-G8)/G8</f>
        <v>9.2990153523693324E-3</v>
      </c>
      <c r="I9" s="2">
        <f t="shared" si="0"/>
        <v>1.1475994172891548E-2</v>
      </c>
      <c r="J9" s="2">
        <f t="shared" si="0"/>
        <v>1.3375927926271517E-2</v>
      </c>
      <c r="K9" s="2">
        <f t="shared" si="0"/>
        <v>1.2813825323747533E-2</v>
      </c>
      <c r="L9" s="2">
        <f t="shared" si="0"/>
        <v>1.3592189529311658E-2</v>
      </c>
      <c r="M9" s="2">
        <f t="shared" si="0"/>
        <v>1.4580801944106925E-2</v>
      </c>
      <c r="N9" s="2">
        <f t="shared" si="0"/>
        <v>1.3739793140990745E-2</v>
      </c>
      <c r="O9" s="2">
        <f t="shared" si="0"/>
        <v>1.234177493064151E-2</v>
      </c>
      <c r="Q9">
        <f>AVERAGE(G9:N9)</f>
        <v>1.2341774930641616E-2</v>
      </c>
    </row>
    <row r="10" spans="1:17" ht="15.75" thickBot="1" x14ac:dyDescent="0.3">
      <c r="C10" t="s">
        <v>17</v>
      </c>
      <c r="E10" s="1"/>
      <c r="F10" s="2">
        <v>-0.55335905399561081</v>
      </c>
      <c r="G10" s="2">
        <v>-0.56073069546476462</v>
      </c>
      <c r="H10" s="2">
        <v>-0.56816363248419188</v>
      </c>
      <c r="I10" s="2">
        <v>-0.57565877421220102</v>
      </c>
      <c r="J10" s="2">
        <v>-0.58321699850071618</v>
      </c>
      <c r="K10" s="2">
        <v>-0.59083911830083824</v>
      </c>
      <c r="L10" s="2">
        <v>-0.59852593734043968</v>
      </c>
      <c r="M10" s="2">
        <v>-0.60627827052497907</v>
      </c>
      <c r="N10" s="2">
        <v>-0.61409692148745809</v>
      </c>
      <c r="O10" s="2">
        <v>-0.62198266313983641</v>
      </c>
    </row>
    <row r="11" spans="1:17" ht="15.75" thickBot="1" x14ac:dyDescent="0.3">
      <c r="C11" s="7" t="s">
        <v>18</v>
      </c>
      <c r="D11" s="8"/>
      <c r="E11" s="9"/>
      <c r="F11" s="5">
        <f>F8-F10</f>
        <v>126615.553359054</v>
      </c>
      <c r="G11" s="5">
        <f t="shared" ref="G11:O11" si="1">G8-G10</f>
        <v>127863.56073069546</v>
      </c>
      <c r="H11" s="5">
        <f t="shared" si="1"/>
        <v>129052.56816363249</v>
      </c>
      <c r="I11" s="5">
        <f t="shared" si="1"/>
        <v>130533.57565877421</v>
      </c>
      <c r="J11" s="5">
        <f t="shared" si="1"/>
        <v>132279.58321699849</v>
      </c>
      <c r="K11" s="5">
        <f t="shared" si="1"/>
        <v>133974.59083911829</v>
      </c>
      <c r="L11" s="5">
        <f t="shared" si="1"/>
        <v>135795.59852593733</v>
      </c>
      <c r="M11" s="5">
        <f t="shared" si="1"/>
        <v>137775.60627827051</v>
      </c>
      <c r="N11" s="5">
        <f t="shared" si="1"/>
        <v>139668.61409692149</v>
      </c>
      <c r="O11" s="6">
        <f t="shared" si="1"/>
        <v>141392.37300367598</v>
      </c>
    </row>
    <row r="12" spans="1:17" x14ac:dyDescent="0.25"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7" ht="15.75" thickBot="1" x14ac:dyDescent="0.3">
      <c r="C13" t="s">
        <v>19</v>
      </c>
      <c r="E13" s="1"/>
      <c r="F13" s="3">
        <v>114.42717994352124</v>
      </c>
      <c r="G13" s="3">
        <v>117.41575602327562</v>
      </c>
      <c r="H13" s="3">
        <v>121.29463704495814</v>
      </c>
      <c r="I13" s="3">
        <v>126.58042353890394</v>
      </c>
      <c r="J13" s="3">
        <v>132.17273396971257</v>
      </c>
      <c r="K13" s="3">
        <v>137.64734741000183</v>
      </c>
      <c r="L13" s="3">
        <v>142.50701030651129</v>
      </c>
      <c r="M13" s="3">
        <v>146.61412558425852</v>
      </c>
      <c r="N13" s="3">
        <v>149.81582517769215</v>
      </c>
      <c r="O13" s="4">
        <v>152.24810004847237</v>
      </c>
    </row>
    <row r="14" spans="1:17" ht="15.75" thickBot="1" x14ac:dyDescent="0.3">
      <c r="C14" s="7" t="s">
        <v>20</v>
      </c>
      <c r="D14" s="8"/>
      <c r="E14" s="9"/>
      <c r="F14" s="5">
        <f>F8-F13</f>
        <v>126500.57282005648</v>
      </c>
      <c r="G14" s="5">
        <f t="shared" ref="G14:O14" si="2">G8-G13</f>
        <v>127745.58424397673</v>
      </c>
      <c r="H14" s="5">
        <f t="shared" si="2"/>
        <v>128930.70536295504</v>
      </c>
      <c r="I14" s="5">
        <f t="shared" si="2"/>
        <v>130406.41957646109</v>
      </c>
      <c r="J14" s="5">
        <f t="shared" si="2"/>
        <v>132146.82726603028</v>
      </c>
      <c r="K14" s="5">
        <f t="shared" si="2"/>
        <v>133836.35265258999</v>
      </c>
      <c r="L14" s="5">
        <f t="shared" si="2"/>
        <v>135652.49298969348</v>
      </c>
      <c r="M14" s="5">
        <f t="shared" si="2"/>
        <v>137628.38587441575</v>
      </c>
      <c r="N14" s="5">
        <f t="shared" si="2"/>
        <v>139518.18417482229</v>
      </c>
      <c r="O14" s="6">
        <f t="shared" si="2"/>
        <v>141239.50292096435</v>
      </c>
    </row>
    <row r="15" spans="1:17" x14ac:dyDescent="0.25">
      <c r="E15" s="1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7" ht="15.75" thickBot="1" x14ac:dyDescent="0.3">
      <c r="C16" t="s">
        <v>21</v>
      </c>
      <c r="E16" s="1"/>
      <c r="F16" s="2">
        <v>71.63175293672046</v>
      </c>
      <c r="G16" s="2">
        <v>71.44458842226436</v>
      </c>
      <c r="H16" s="2">
        <v>71.375428317368147</v>
      </c>
      <c r="I16" s="2">
        <v>71.413533859555983</v>
      </c>
      <c r="J16" s="2">
        <v>71.550196398283731</v>
      </c>
      <c r="K16" s="2">
        <v>71.777212409255498</v>
      </c>
      <c r="L16" s="2">
        <v>72.087228051807699</v>
      </c>
      <c r="M16" s="2">
        <v>72.473654757347163</v>
      </c>
      <c r="N16" s="2">
        <v>72.930593313767687</v>
      </c>
      <c r="O16" s="2">
        <v>73.449241527396168</v>
      </c>
    </row>
    <row r="17" spans="3:15" ht="15.75" thickBot="1" x14ac:dyDescent="0.3">
      <c r="C17" s="7" t="s">
        <v>22</v>
      </c>
      <c r="D17" s="8"/>
      <c r="E17" s="9"/>
      <c r="F17" s="5">
        <f>F8-F16</f>
        <v>126543.36824706328</v>
      </c>
      <c r="G17" s="5">
        <f t="shared" ref="G17:O17" si="3">G8-G16</f>
        <v>127791.55541157773</v>
      </c>
      <c r="H17" s="5">
        <f t="shared" si="3"/>
        <v>128980.62457168264</v>
      </c>
      <c r="I17" s="5">
        <f t="shared" si="3"/>
        <v>130461.58646614045</v>
      </c>
      <c r="J17" s="5">
        <f t="shared" si="3"/>
        <v>132207.44980360172</v>
      </c>
      <c r="K17" s="5">
        <f t="shared" si="3"/>
        <v>133902.22278759076</v>
      </c>
      <c r="L17" s="5">
        <f t="shared" si="3"/>
        <v>135722.91277194821</v>
      </c>
      <c r="M17" s="5">
        <f t="shared" si="3"/>
        <v>137702.52634524266</v>
      </c>
      <c r="N17" s="5">
        <f t="shared" si="3"/>
        <v>139595.06940668623</v>
      </c>
      <c r="O17" s="6">
        <f t="shared" si="3"/>
        <v>141318.30177948545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489F-0E47-4F11-9DF6-7A2FCFCCB2FE}">
  <sheetPr>
    <tabColor rgb="FF002060"/>
  </sheetPr>
  <dimension ref="A1:M125"/>
  <sheetViews>
    <sheetView showGridLines="0" zoomScaleNormal="100" workbookViewId="0">
      <selection sqref="A1:XFD2"/>
    </sheetView>
  </sheetViews>
  <sheetFormatPr defaultColWidth="9.140625" defaultRowHeight="11.25" x14ac:dyDescent="0.2"/>
  <cols>
    <col min="1" max="1" width="3.5703125" style="49" customWidth="1"/>
    <col min="2" max="2" width="46.5703125" style="49" bestFit="1" customWidth="1"/>
    <col min="3" max="7" width="17.42578125" style="49" bestFit="1" customWidth="1"/>
    <col min="8" max="11" width="17.42578125" style="49" customWidth="1"/>
    <col min="12" max="13" width="17.42578125" style="49" bestFit="1" customWidth="1"/>
    <col min="14" max="16384" width="9.140625" style="49"/>
  </cols>
  <sheetData>
    <row r="1" spans="1:13" ht="14.25" x14ac:dyDescent="0.2">
      <c r="A1" s="94" t="s">
        <v>156</v>
      </c>
    </row>
    <row r="2" spans="1:13" ht="14.25" x14ac:dyDescent="0.2">
      <c r="A2" s="94" t="s">
        <v>153</v>
      </c>
    </row>
    <row r="3" spans="1:13" x14ac:dyDescent="0.2">
      <c r="B3" s="16" t="s">
        <v>23</v>
      </c>
    </row>
    <row r="4" spans="1:13" x14ac:dyDescent="0.2">
      <c r="B4" s="17" t="s">
        <v>24</v>
      </c>
    </row>
    <row r="5" spans="1:13" x14ac:dyDescent="0.2">
      <c r="B5" s="17" t="s">
        <v>25</v>
      </c>
    </row>
    <row r="6" spans="1:13" ht="12" thickBot="1" x14ac:dyDescent="0.25"/>
    <row r="7" spans="1:13" ht="12" thickBot="1" x14ac:dyDescent="0.25">
      <c r="B7" s="18" t="s">
        <v>26</v>
      </c>
      <c r="C7" s="19">
        <v>2024</v>
      </c>
      <c r="D7" s="19">
        <v>2025</v>
      </c>
      <c r="E7" s="19">
        <v>2026</v>
      </c>
      <c r="F7" s="19">
        <v>2027</v>
      </c>
      <c r="G7" s="19">
        <v>2028</v>
      </c>
      <c r="H7" s="19">
        <v>2029</v>
      </c>
      <c r="I7" s="19">
        <v>2030</v>
      </c>
      <c r="J7" s="19">
        <v>2032</v>
      </c>
      <c r="K7" s="19">
        <v>2032</v>
      </c>
      <c r="L7" s="19">
        <v>2033</v>
      </c>
      <c r="M7" s="20">
        <v>2034</v>
      </c>
    </row>
    <row r="8" spans="1:13" x14ac:dyDescent="0.2">
      <c r="B8" s="50" t="s">
        <v>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3" x14ac:dyDescent="0.2">
      <c r="B9" s="47" t="s">
        <v>28</v>
      </c>
      <c r="C9" s="48">
        <f>+'Page 4 C-1 Calculation Factors'!$E$9/'Page 4 C-1 Calculation Factors'!$E$23</f>
        <v>0.60402632000000012</v>
      </c>
      <c r="D9" s="63"/>
      <c r="E9" s="63"/>
      <c r="F9" s="63"/>
      <c r="G9" s="63"/>
      <c r="H9" s="63"/>
      <c r="I9" s="63"/>
      <c r="J9" s="63"/>
      <c r="K9" s="63"/>
      <c r="L9" s="63"/>
      <c r="M9" s="64"/>
    </row>
    <row r="10" spans="1:13" x14ac:dyDescent="0.2">
      <c r="B10" s="47" t="s">
        <v>29</v>
      </c>
      <c r="C10" s="48">
        <f>+'Page 4 C-1 Calculation Factors'!$F$9/'Page 4 C-1 Calculation Factors'!$F$23</f>
        <v>0.54704361905912757</v>
      </c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x14ac:dyDescent="0.2">
      <c r="B11" s="47" t="s">
        <v>30</v>
      </c>
      <c r="C11" s="48">
        <f>+'Page 4 C-1 Calculation Factors'!$G$9/'Page 4 C-1 Calculation Factors'!$G$23</f>
        <v>0.54704361905912757</v>
      </c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x14ac:dyDescent="0.2">
      <c r="B12" s="47"/>
      <c r="C12" s="48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">
      <c r="B13" s="50" t="s">
        <v>31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  <row r="14" spans="1:13" x14ac:dyDescent="0.2">
      <c r="B14" s="47" t="s">
        <v>28</v>
      </c>
      <c r="C14" s="48">
        <f>+'Page 4 C-1 Calculation Factors'!$E$23/('Page 4 C-1 Calculation Factors'!$E$23+'Page 4 C-1 Calculation Factors'!$F$23)</f>
        <v>0.92307692165680466</v>
      </c>
      <c r="D14" s="63"/>
      <c r="E14" s="63"/>
      <c r="F14" s="63"/>
      <c r="G14" s="63"/>
      <c r="H14" s="63"/>
      <c r="I14" s="63"/>
      <c r="J14" s="63"/>
      <c r="K14" s="63"/>
      <c r="L14" s="63"/>
      <c r="M14" s="64"/>
    </row>
    <row r="15" spans="1:13" x14ac:dyDescent="0.2">
      <c r="B15" s="47" t="s">
        <v>29</v>
      </c>
      <c r="C15" s="48">
        <f>+'Page 4 C-1 Calculation Factors'!$F$23/('Page 4 C-1 Calculation Factors'!$E$23+'Page 4 C-1 Calculation Factors'!$F$23)</f>
        <v>7.6923078343195297E-2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x14ac:dyDescent="0.2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/>
    </row>
    <row r="17" spans="2:13" x14ac:dyDescent="0.2">
      <c r="B17" s="50" t="s">
        <v>32</v>
      </c>
      <c r="C17" s="54">
        <v>68088767878.051552</v>
      </c>
      <c r="D17" s="54" cm="1">
        <f t="array" ref="D17:M17">TRANSPOSE('2024'!$L$6:$L$15)</f>
        <v>69144190874</v>
      </c>
      <c r="E17" s="54">
        <v>69990262720</v>
      </c>
      <c r="F17" s="54">
        <v>70839643877</v>
      </c>
      <c r="G17" s="54">
        <v>72003612318</v>
      </c>
      <c r="H17" s="54">
        <v>73357919143</v>
      </c>
      <c r="I17" s="54">
        <v>74754165930</v>
      </c>
      <c r="J17" s="54">
        <v>76319851921</v>
      </c>
      <c r="K17" s="54">
        <v>78079596632</v>
      </c>
      <c r="L17" s="54">
        <v>79799223020</v>
      </c>
      <c r="M17" s="55">
        <v>81516097004</v>
      </c>
    </row>
    <row r="18" spans="2:13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</row>
    <row r="19" spans="2:13" x14ac:dyDescent="0.2">
      <c r="B19" s="50" t="s">
        <v>33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2:13" x14ac:dyDescent="0.2">
      <c r="B20" s="47" t="s">
        <v>34</v>
      </c>
      <c r="C20" s="22">
        <f>+'Page 4 C-1 Calculation Factors'!$E$23+'Page 4 C-1 Calculation Factors'!$F$23</f>
        <v>104713334.38735598</v>
      </c>
      <c r="D20" s="22">
        <f>+'JNF Sheet 1'!D20</f>
        <v>39950655.687435612</v>
      </c>
      <c r="E20" s="22">
        <f>+'JNF Sheet 1'!E20</f>
        <v>39642703.602280341</v>
      </c>
      <c r="F20" s="22">
        <f>+'JNF Sheet 1'!F20</f>
        <v>39314635.237943351</v>
      </c>
      <c r="G20" s="22">
        <f>+'JNF Sheet 1'!G20</f>
        <v>38953065.986140415</v>
      </c>
      <c r="H20" s="22">
        <f>+'JNF Sheet 1'!H20</f>
        <v>38789940.589087442</v>
      </c>
      <c r="I20" s="22">
        <f>+'JNF Sheet 1'!I20</f>
        <v>38443973.310941048</v>
      </c>
      <c r="J20" s="22">
        <f>+'JNF Sheet 1'!J20</f>
        <v>38081724.214888811</v>
      </c>
      <c r="K20" s="22">
        <f>+'JNF Sheet 1'!K20</f>
        <v>37450034.657800332</v>
      </c>
      <c r="L20" s="22">
        <f>+'JNF Sheet 1'!L20</f>
        <v>37120646.435954124</v>
      </c>
      <c r="M20" s="23">
        <f>+'JNF Sheet 1'!M20</f>
        <v>36818603.476376332</v>
      </c>
    </row>
    <row r="21" spans="2:13" x14ac:dyDescent="0.2">
      <c r="B21" s="60" t="s">
        <v>35</v>
      </c>
      <c r="C21" s="56">
        <f>+'Page 4 C-1 Calculation Factors'!$G$23</f>
        <v>39005214.764466867</v>
      </c>
      <c r="D21" s="56">
        <f>+'JNF Sheet 1'!D21</f>
        <v>20000</v>
      </c>
      <c r="E21" s="56">
        <f>+'JNF Sheet 1'!E21</f>
        <v>20000</v>
      </c>
      <c r="F21" s="56">
        <f>+'JNF Sheet 1'!F21</f>
        <v>20000</v>
      </c>
      <c r="G21" s="56">
        <f>+'JNF Sheet 1'!G21</f>
        <v>20000</v>
      </c>
      <c r="H21" s="56">
        <f>+'JNF Sheet 1'!H21</f>
        <v>20000</v>
      </c>
      <c r="I21" s="56">
        <f>+'JNF Sheet 1'!I21</f>
        <v>20000</v>
      </c>
      <c r="J21" s="56">
        <f>+'JNF Sheet 1'!J21</f>
        <v>20000</v>
      </c>
      <c r="K21" s="56">
        <f>+'JNF Sheet 1'!K21</f>
        <v>20000</v>
      </c>
      <c r="L21" s="56">
        <f>+'JNF Sheet 1'!L21</f>
        <v>20000</v>
      </c>
      <c r="M21" s="57">
        <f>+'JNF Sheet 1'!M21</f>
        <v>20000</v>
      </c>
    </row>
    <row r="22" spans="2:13" x14ac:dyDescent="0.2">
      <c r="B22" s="58" t="s">
        <v>36</v>
      </c>
      <c r="C22" s="53">
        <f t="shared" ref="C22:D22" si="0">SUM(C20:C21)</f>
        <v>143718549.15182287</v>
      </c>
      <c r="D22" s="53">
        <f t="shared" si="0"/>
        <v>39970655.687435612</v>
      </c>
      <c r="E22" s="53">
        <f t="shared" ref="E22" si="1">SUM(E20:E21)</f>
        <v>39662703.602280341</v>
      </c>
      <c r="F22" s="53">
        <f t="shared" ref="F22" si="2">SUM(F20:F21)</f>
        <v>39334635.237943351</v>
      </c>
      <c r="G22" s="53">
        <f t="shared" ref="G22" si="3">SUM(G20:G21)</f>
        <v>38973065.986140415</v>
      </c>
      <c r="H22" s="53">
        <f t="shared" ref="H22" si="4">SUM(H20:H21)</f>
        <v>38809940.589087442</v>
      </c>
      <c r="I22" s="53">
        <f t="shared" ref="I22" si="5">SUM(I20:I21)</f>
        <v>38463973.310941048</v>
      </c>
      <c r="J22" s="53">
        <f t="shared" ref="J22" si="6">SUM(J20:J21)</f>
        <v>38101724.214888811</v>
      </c>
      <c r="K22" s="53">
        <f t="shared" ref="K22" si="7">SUM(K20:K21)</f>
        <v>37470034.657800332</v>
      </c>
      <c r="L22" s="53">
        <f t="shared" ref="L22" si="8">SUM(L20:L21)</f>
        <v>37140646.435954124</v>
      </c>
      <c r="M22" s="59">
        <f t="shared" ref="M22" si="9">SUM(M20:M21)</f>
        <v>36838603.476376332</v>
      </c>
    </row>
    <row r="23" spans="2:13" x14ac:dyDescent="0.2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</row>
    <row r="24" spans="2:13" x14ac:dyDescent="0.2">
      <c r="B24" s="50" t="s">
        <v>37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</row>
    <row r="25" spans="2:13" x14ac:dyDescent="0.2">
      <c r="B25" s="47" t="s">
        <v>38</v>
      </c>
      <c r="C25" s="22">
        <f>+(C20*$C$14*$C$9)</f>
        <v>58384255.317800313</v>
      </c>
      <c r="D25" s="22">
        <f>+(D20*$C$14*$C$9)</f>
        <v>22274997.691701978</v>
      </c>
      <c r="E25" s="22">
        <f t="shared" ref="E25:M25" si="10">+(E20*$C$14*$C$9)</f>
        <v>22103295.078366753</v>
      </c>
      <c r="F25" s="22">
        <f t="shared" si="10"/>
        <v>21920376.376969192</v>
      </c>
      <c r="G25" s="22">
        <f t="shared" si="10"/>
        <v>21718778.828425478</v>
      </c>
      <c r="H25" s="22">
        <f t="shared" si="10"/>
        <v>21627826.182460379</v>
      </c>
      <c r="I25" s="22">
        <f t="shared" si="10"/>
        <v>21434927.713348672</v>
      </c>
      <c r="J25" s="22">
        <f t="shared" si="10"/>
        <v>21232951.108971629</v>
      </c>
      <c r="K25" s="22">
        <f t="shared" si="10"/>
        <v>20880744.538543712</v>
      </c>
      <c r="L25" s="22">
        <f t="shared" si="10"/>
        <v>20697089.933755696</v>
      </c>
      <c r="M25" s="23">
        <f t="shared" si="10"/>
        <v>20528682.028763387</v>
      </c>
    </row>
    <row r="26" spans="2:13" x14ac:dyDescent="0.2">
      <c r="B26" s="47" t="s">
        <v>39</v>
      </c>
      <c r="C26" s="22">
        <f>+(C20*$C$15*$C$10)</f>
        <v>4406366.3434258252</v>
      </c>
      <c r="D26" s="22">
        <f>+(D20*$C$15*$C$10)</f>
        <v>1681134.7441932489</v>
      </c>
      <c r="E26" s="22">
        <f t="shared" ref="E26:M26" si="11">+(E20*$C$15*$C$10)</f>
        <v>1668176.034480154</v>
      </c>
      <c r="F26" s="22">
        <f t="shared" si="11"/>
        <v>1654370.8261233105</v>
      </c>
      <c r="G26" s="22">
        <f t="shared" si="11"/>
        <v>1639155.8910695901</v>
      </c>
      <c r="H26" s="22">
        <f t="shared" si="11"/>
        <v>1632291.5288225315</v>
      </c>
      <c r="I26" s="22">
        <f t="shared" si="11"/>
        <v>1617733.1291758195</v>
      </c>
      <c r="J26" s="22">
        <f t="shared" si="11"/>
        <v>1602489.5860862993</v>
      </c>
      <c r="K26" s="22">
        <f t="shared" si="11"/>
        <v>1575907.9131777498</v>
      </c>
      <c r="L26" s="22">
        <f t="shared" si="11"/>
        <v>1562047.1648484592</v>
      </c>
      <c r="M26" s="23">
        <f t="shared" si="11"/>
        <v>1549337.1127892917</v>
      </c>
    </row>
    <row r="27" spans="2:13" x14ac:dyDescent="0.2">
      <c r="B27" s="60" t="s">
        <v>40</v>
      </c>
      <c r="C27" s="56">
        <f>+C21*$C$11</f>
        <v>21337553.846932471</v>
      </c>
      <c r="D27" s="56">
        <f>+D21*$C$11</f>
        <v>10940.872381182551</v>
      </c>
      <c r="E27" s="56">
        <f t="shared" ref="E27:M27" si="12">+E21*$C$11</f>
        <v>10940.872381182551</v>
      </c>
      <c r="F27" s="56">
        <f t="shared" si="12"/>
        <v>10940.872381182551</v>
      </c>
      <c r="G27" s="56">
        <f t="shared" si="12"/>
        <v>10940.872381182551</v>
      </c>
      <c r="H27" s="56">
        <f t="shared" si="12"/>
        <v>10940.872381182551</v>
      </c>
      <c r="I27" s="56">
        <f t="shared" si="12"/>
        <v>10940.872381182551</v>
      </c>
      <c r="J27" s="56">
        <f t="shared" si="12"/>
        <v>10940.872381182551</v>
      </c>
      <c r="K27" s="56">
        <f t="shared" si="12"/>
        <v>10940.872381182551</v>
      </c>
      <c r="L27" s="56">
        <f t="shared" si="12"/>
        <v>10940.872381182551</v>
      </c>
      <c r="M27" s="57">
        <f t="shared" si="12"/>
        <v>10940.872381182551</v>
      </c>
    </row>
    <row r="28" spans="2:13" x14ac:dyDescent="0.2">
      <c r="B28" s="58" t="s">
        <v>36</v>
      </c>
      <c r="C28" s="53">
        <f t="shared" ref="C28:D28" si="13">SUM(C25:C27)</f>
        <v>84128175.508158609</v>
      </c>
      <c r="D28" s="53">
        <f t="shared" si="13"/>
        <v>23967073.308276411</v>
      </c>
      <c r="E28" s="53">
        <f t="shared" ref="E28" si="14">SUM(E25:E27)</f>
        <v>23782411.985228091</v>
      </c>
      <c r="F28" s="53">
        <f t="shared" ref="F28" si="15">SUM(F25:F27)</f>
        <v>23585688.075473689</v>
      </c>
      <c r="G28" s="53">
        <f t="shared" ref="G28" si="16">SUM(G25:G27)</f>
        <v>23368875.591876253</v>
      </c>
      <c r="H28" s="53">
        <f t="shared" ref="H28" si="17">SUM(H25:H27)</f>
        <v>23271058.583664093</v>
      </c>
      <c r="I28" s="53">
        <f t="shared" ref="I28" si="18">SUM(I25:I27)</f>
        <v>23063601.714905676</v>
      </c>
      <c r="J28" s="53">
        <f t="shared" ref="J28" si="19">SUM(J25:J27)</f>
        <v>22846381.567439113</v>
      </c>
      <c r="K28" s="53">
        <f t="shared" ref="K28" si="20">SUM(K25:K27)</f>
        <v>22467593.324102648</v>
      </c>
      <c r="L28" s="53">
        <f t="shared" ref="L28" si="21">SUM(L25:L27)</f>
        <v>22270077.970985338</v>
      </c>
      <c r="M28" s="59">
        <f t="shared" ref="M28" si="22">SUM(M25:M27)</f>
        <v>22088960.013933863</v>
      </c>
    </row>
    <row r="29" spans="2:13" x14ac:dyDescent="0.2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2:13" s="62" customFormat="1" x14ac:dyDescent="0.2">
      <c r="B30" s="50" t="s">
        <v>41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9"/>
    </row>
    <row r="31" spans="2:13" s="62" customFormat="1" x14ac:dyDescent="0.2">
      <c r="B31" s="47" t="s">
        <v>42</v>
      </c>
      <c r="C31" s="66">
        <f>ROUND(C28/C17,5)</f>
        <v>1.24E-3</v>
      </c>
      <c r="D31" s="66">
        <f t="shared" ref="D31:M31" si="23">ROUND(D28/D17,5)</f>
        <v>3.5E-4</v>
      </c>
      <c r="E31" s="66">
        <f t="shared" si="23"/>
        <v>3.4000000000000002E-4</v>
      </c>
      <c r="F31" s="66">
        <f t="shared" si="23"/>
        <v>3.3E-4</v>
      </c>
      <c r="G31" s="66">
        <f t="shared" si="23"/>
        <v>3.2000000000000003E-4</v>
      </c>
      <c r="H31" s="66">
        <f t="shared" si="23"/>
        <v>3.2000000000000003E-4</v>
      </c>
      <c r="I31" s="66">
        <f t="shared" si="23"/>
        <v>3.1E-4</v>
      </c>
      <c r="J31" s="66">
        <f t="shared" si="23"/>
        <v>2.9999999999999997E-4</v>
      </c>
      <c r="K31" s="66">
        <f t="shared" si="23"/>
        <v>2.9E-4</v>
      </c>
      <c r="L31" s="66">
        <f t="shared" si="23"/>
        <v>2.7999999999999998E-4</v>
      </c>
      <c r="M31" s="71">
        <f t="shared" si="23"/>
        <v>2.7E-4</v>
      </c>
    </row>
    <row r="32" spans="2:13" s="62" customFormat="1" x14ac:dyDescent="0.2">
      <c r="B32" s="68" t="s">
        <v>43</v>
      </c>
      <c r="C32" s="66">
        <f>ROUND(C27/C17,5)</f>
        <v>3.1E-4</v>
      </c>
      <c r="D32" s="66">
        <f t="shared" ref="D32:M32" si="24">ROUND(D27/D17,5)</f>
        <v>0</v>
      </c>
      <c r="E32" s="66">
        <f t="shared" si="24"/>
        <v>0</v>
      </c>
      <c r="F32" s="66">
        <f t="shared" si="24"/>
        <v>0</v>
      </c>
      <c r="G32" s="66">
        <f t="shared" si="24"/>
        <v>0</v>
      </c>
      <c r="H32" s="66">
        <f t="shared" si="24"/>
        <v>0</v>
      </c>
      <c r="I32" s="66">
        <f t="shared" si="24"/>
        <v>0</v>
      </c>
      <c r="J32" s="66">
        <f t="shared" si="24"/>
        <v>0</v>
      </c>
      <c r="K32" s="66">
        <f t="shared" si="24"/>
        <v>0</v>
      </c>
      <c r="L32" s="66">
        <f t="shared" si="24"/>
        <v>0</v>
      </c>
      <c r="M32" s="71">
        <f t="shared" si="24"/>
        <v>0</v>
      </c>
    </row>
    <row r="33" spans="2:13" x14ac:dyDescent="0.2">
      <c r="B33" s="58"/>
      <c r="C33" s="53"/>
      <c r="D33" s="65"/>
      <c r="E33" s="65"/>
      <c r="F33" s="65"/>
      <c r="G33" s="65"/>
      <c r="H33" s="65"/>
      <c r="I33" s="65"/>
      <c r="J33" s="65"/>
      <c r="K33" s="65"/>
      <c r="L33" s="65"/>
      <c r="M33" s="67"/>
    </row>
    <row r="34" spans="2:13" x14ac:dyDescent="0.2">
      <c r="B34" s="50" t="s">
        <v>44</v>
      </c>
      <c r="C34" s="53"/>
      <c r="D34" s="65"/>
      <c r="E34" s="65"/>
      <c r="F34" s="65"/>
      <c r="G34" s="65"/>
      <c r="H34" s="65"/>
      <c r="I34" s="65"/>
      <c r="J34" s="65"/>
      <c r="K34" s="65"/>
      <c r="L34" s="65"/>
      <c r="M34" s="67"/>
    </row>
    <row r="35" spans="2:13" x14ac:dyDescent="0.2">
      <c r="B35" s="47" t="s">
        <v>45</v>
      </c>
      <c r="C35" s="81">
        <v>1000</v>
      </c>
      <c r="D35" s="81">
        <v>1000</v>
      </c>
      <c r="E35" s="81">
        <v>1000</v>
      </c>
      <c r="F35" s="81">
        <v>1000</v>
      </c>
      <c r="G35" s="81">
        <v>1000</v>
      </c>
      <c r="H35" s="81">
        <v>1000</v>
      </c>
      <c r="I35" s="81">
        <v>1000</v>
      </c>
      <c r="J35" s="81">
        <v>1000</v>
      </c>
      <c r="K35" s="81">
        <v>1000</v>
      </c>
      <c r="L35" s="81">
        <v>1000</v>
      </c>
      <c r="M35" s="82">
        <v>1000</v>
      </c>
    </row>
    <row r="36" spans="2:13" x14ac:dyDescent="0.2">
      <c r="B36" s="47" t="s">
        <v>46</v>
      </c>
      <c r="C36" s="73">
        <f>+C35*C31</f>
        <v>1.24</v>
      </c>
      <c r="D36" s="73">
        <f t="shared" ref="D36:M36" si="25">+D35*D31</f>
        <v>0.35</v>
      </c>
      <c r="E36" s="73">
        <f t="shared" si="25"/>
        <v>0.34</v>
      </c>
      <c r="F36" s="73">
        <f t="shared" si="25"/>
        <v>0.33</v>
      </c>
      <c r="G36" s="73">
        <f t="shared" si="25"/>
        <v>0.32</v>
      </c>
      <c r="H36" s="73">
        <f t="shared" si="25"/>
        <v>0.32</v>
      </c>
      <c r="I36" s="73">
        <f t="shared" si="25"/>
        <v>0.31</v>
      </c>
      <c r="J36" s="73">
        <f t="shared" si="25"/>
        <v>0.3</v>
      </c>
      <c r="K36" s="73">
        <f t="shared" si="25"/>
        <v>0.28999999999999998</v>
      </c>
      <c r="L36" s="73">
        <f t="shared" si="25"/>
        <v>0.27999999999999997</v>
      </c>
      <c r="M36" s="74">
        <f t="shared" si="25"/>
        <v>0.27</v>
      </c>
    </row>
    <row r="37" spans="2:13" x14ac:dyDescent="0.2">
      <c r="B37" s="60" t="s">
        <v>47</v>
      </c>
      <c r="C37" s="69">
        <f>+C35*C32</f>
        <v>0.31</v>
      </c>
      <c r="D37" s="69">
        <f t="shared" ref="D37:M37" si="26">+D35*D32</f>
        <v>0</v>
      </c>
      <c r="E37" s="69">
        <f t="shared" si="26"/>
        <v>0</v>
      </c>
      <c r="F37" s="69">
        <f t="shared" si="26"/>
        <v>0</v>
      </c>
      <c r="G37" s="69">
        <f t="shared" si="26"/>
        <v>0</v>
      </c>
      <c r="H37" s="69">
        <f t="shared" si="26"/>
        <v>0</v>
      </c>
      <c r="I37" s="69">
        <f t="shared" si="26"/>
        <v>0</v>
      </c>
      <c r="J37" s="69">
        <f t="shared" si="26"/>
        <v>0</v>
      </c>
      <c r="K37" s="69">
        <f t="shared" si="26"/>
        <v>0</v>
      </c>
      <c r="L37" s="69">
        <f t="shared" si="26"/>
        <v>0</v>
      </c>
      <c r="M37" s="70">
        <f t="shared" si="26"/>
        <v>0</v>
      </c>
    </row>
    <row r="38" spans="2:13" ht="12" thickBot="1" x14ac:dyDescent="0.25">
      <c r="B38" s="2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40" spans="2:13" x14ac:dyDescent="0.2">
      <c r="B40" s="76" t="s">
        <v>48</v>
      </c>
      <c r="C40" s="80">
        <f>+C28-'Page 4 C-1 Calculation Factors'!$H$9</f>
        <v>0</v>
      </c>
      <c r="D40" s="78">
        <f>+D22-'JNF Sheet 1'!D19</f>
        <v>0</v>
      </c>
      <c r="E40" s="77">
        <f>+E22-'JNF Sheet 1'!E19</f>
        <v>0</v>
      </c>
      <c r="F40" s="77">
        <f>+F22-'JNF Sheet 1'!F19</f>
        <v>0</v>
      </c>
      <c r="G40" s="77">
        <f>+G22-'JNF Sheet 1'!G19</f>
        <v>0</v>
      </c>
      <c r="H40" s="77">
        <f>+H22-'JNF Sheet 1'!H19</f>
        <v>0</v>
      </c>
      <c r="I40" s="77">
        <f>+I22-'JNF Sheet 1'!I19</f>
        <v>0</v>
      </c>
      <c r="J40" s="77">
        <f>+J22-'JNF Sheet 1'!J19</f>
        <v>0</v>
      </c>
      <c r="K40" s="77">
        <f>+K22-'JNF Sheet 1'!K19</f>
        <v>0</v>
      </c>
      <c r="L40" s="77">
        <f>+L22-'JNF Sheet 1'!L19</f>
        <v>0</v>
      </c>
      <c r="M40" s="77">
        <f>+M22-'JNF Sheet 1'!M19</f>
        <v>0</v>
      </c>
    </row>
    <row r="41" spans="2:13" x14ac:dyDescent="0.2">
      <c r="B41" s="76" t="s">
        <v>49</v>
      </c>
      <c r="C41" s="79">
        <f>ROUND(C31-'Page 4 C-1 Calculation Factors'!$M$9,5)</f>
        <v>0</v>
      </c>
      <c r="D41" s="76"/>
    </row>
    <row r="43" spans="2:13" x14ac:dyDescent="0.2">
      <c r="B43" s="75" t="s">
        <v>50</v>
      </c>
      <c r="C43" s="61"/>
    </row>
    <row r="44" spans="2:13" x14ac:dyDescent="0.2">
      <c r="B44" s="17" t="s">
        <v>51</v>
      </c>
    </row>
    <row r="45" spans="2:13" x14ac:dyDescent="0.2">
      <c r="B45" s="17" t="s">
        <v>52</v>
      </c>
      <c r="C45" s="72"/>
    </row>
    <row r="46" spans="2:13" ht="12" thickBot="1" x14ac:dyDescent="0.25">
      <c r="B46" s="17"/>
    </row>
    <row r="47" spans="2:13" ht="12" thickBot="1" x14ac:dyDescent="0.25">
      <c r="B47" s="18" t="s">
        <v>53</v>
      </c>
      <c r="C47" s="19">
        <v>2024</v>
      </c>
      <c r="D47" s="19">
        <v>2025</v>
      </c>
      <c r="E47" s="19">
        <v>2026</v>
      </c>
      <c r="F47" s="19">
        <v>2027</v>
      </c>
      <c r="G47" s="19">
        <v>2028</v>
      </c>
      <c r="H47" s="19">
        <v>2029</v>
      </c>
      <c r="I47" s="19">
        <v>2030</v>
      </c>
      <c r="J47" s="19">
        <v>2032</v>
      </c>
      <c r="K47" s="19">
        <v>2032</v>
      </c>
      <c r="L47" s="19">
        <v>2033</v>
      </c>
      <c r="M47" s="20">
        <v>2034</v>
      </c>
    </row>
    <row r="48" spans="2:13" x14ac:dyDescent="0.2">
      <c r="B48" s="50" t="s">
        <v>27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2"/>
    </row>
    <row r="49" spans="2:13" x14ac:dyDescent="0.2">
      <c r="B49" s="47" t="s">
        <v>28</v>
      </c>
      <c r="C49" s="48">
        <f>+'Page 4 C-1 Calculation Factors'!$E$9/'Page 4 C-1 Calculation Factors'!$E$23</f>
        <v>0.60402632000000012</v>
      </c>
      <c r="D49" s="63"/>
      <c r="E49" s="63"/>
      <c r="F49" s="63"/>
      <c r="G49" s="63"/>
      <c r="H49" s="63"/>
      <c r="I49" s="63"/>
      <c r="J49" s="63"/>
      <c r="K49" s="63"/>
      <c r="L49" s="63"/>
      <c r="M49" s="64"/>
    </row>
    <row r="50" spans="2:13" x14ac:dyDescent="0.2">
      <c r="B50" s="47" t="s">
        <v>29</v>
      </c>
      <c r="C50" s="48">
        <f>+'Page 4 C-1 Calculation Factors'!$F$9/'Page 4 C-1 Calculation Factors'!$F$23</f>
        <v>0.54704361905912757</v>
      </c>
      <c r="D50" s="63"/>
      <c r="E50" s="63"/>
      <c r="F50" s="63"/>
      <c r="G50" s="63"/>
      <c r="H50" s="63"/>
      <c r="I50" s="63"/>
      <c r="J50" s="63"/>
      <c r="K50" s="63"/>
      <c r="L50" s="63"/>
      <c r="M50" s="64"/>
    </row>
    <row r="51" spans="2:13" x14ac:dyDescent="0.2">
      <c r="B51" s="47" t="s">
        <v>30</v>
      </c>
      <c r="C51" s="48">
        <f>+'Page 4 C-1 Calculation Factors'!$G$9/'Page 4 C-1 Calculation Factors'!$G$23</f>
        <v>0.54704361905912757</v>
      </c>
      <c r="D51" s="63"/>
      <c r="E51" s="63"/>
      <c r="F51" s="63"/>
      <c r="G51" s="63"/>
      <c r="H51" s="63"/>
      <c r="I51" s="63"/>
      <c r="J51" s="63"/>
      <c r="K51" s="63"/>
      <c r="L51" s="63"/>
      <c r="M51" s="64"/>
    </row>
    <row r="52" spans="2:13" x14ac:dyDescent="0.2">
      <c r="B52" s="47"/>
      <c r="C52" s="48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2:13" x14ac:dyDescent="0.2">
      <c r="B53" s="50" t="s">
        <v>31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</row>
    <row r="54" spans="2:13" x14ac:dyDescent="0.2">
      <c r="B54" s="47" t="s">
        <v>28</v>
      </c>
      <c r="C54" s="48">
        <f>+'Page 4 C-1 Calculation Factors'!$E$23/('Page 4 C-1 Calculation Factors'!$E$23+'Page 4 C-1 Calculation Factors'!$F$23)</f>
        <v>0.92307692165680466</v>
      </c>
      <c r="D54" s="63"/>
      <c r="E54" s="63"/>
      <c r="F54" s="63"/>
      <c r="G54" s="63"/>
      <c r="H54" s="63"/>
      <c r="I54" s="63"/>
      <c r="J54" s="63"/>
      <c r="K54" s="63"/>
      <c r="L54" s="63"/>
      <c r="M54" s="64"/>
    </row>
    <row r="55" spans="2:13" x14ac:dyDescent="0.2">
      <c r="B55" s="47" t="s">
        <v>29</v>
      </c>
      <c r="C55" s="48">
        <f>+'Page 4 C-1 Calculation Factors'!$F$23/('Page 4 C-1 Calculation Factors'!$E$23+'Page 4 C-1 Calculation Factors'!$F$23)</f>
        <v>7.6923078343195297E-2</v>
      </c>
      <c r="D55" s="63"/>
      <c r="E55" s="63"/>
      <c r="F55" s="63"/>
      <c r="G55" s="63"/>
      <c r="H55" s="63"/>
      <c r="I55" s="63"/>
      <c r="J55" s="63"/>
      <c r="K55" s="63"/>
      <c r="L55" s="63"/>
      <c r="M55" s="64"/>
    </row>
    <row r="56" spans="2:13" x14ac:dyDescent="0.2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57" spans="2:13" x14ac:dyDescent="0.2">
      <c r="B57" s="50" t="s">
        <v>32</v>
      </c>
      <c r="C57" s="54">
        <v>68088767878.051552</v>
      </c>
      <c r="D57" s="54" cm="1">
        <f t="array" ref="D57:M57">TRANSPOSE('2024'!$L$6:$L$15)</f>
        <v>69144190874</v>
      </c>
      <c r="E57" s="54">
        <v>69990262720</v>
      </c>
      <c r="F57" s="54">
        <v>70839643877</v>
      </c>
      <c r="G57" s="54">
        <v>72003612318</v>
      </c>
      <c r="H57" s="54">
        <v>73357919143</v>
      </c>
      <c r="I57" s="54">
        <v>74754165930</v>
      </c>
      <c r="J57" s="54">
        <v>76319851921</v>
      </c>
      <c r="K57" s="54">
        <v>78079596632</v>
      </c>
      <c r="L57" s="54">
        <v>79799223020</v>
      </c>
      <c r="M57" s="55">
        <v>81516097004</v>
      </c>
    </row>
    <row r="58" spans="2:13" x14ac:dyDescent="0.2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</row>
    <row r="59" spans="2:13" x14ac:dyDescent="0.2">
      <c r="B59" s="50" t="s">
        <v>33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2:13" x14ac:dyDescent="0.2">
      <c r="B60" s="47" t="s">
        <v>34</v>
      </c>
      <c r="C60" s="22">
        <f>+'Page 4 C-1 Calculation Factors'!$E$23+'Page 4 C-1 Calculation Factors'!$F$23</f>
        <v>104713334.38735598</v>
      </c>
      <c r="D60" s="22">
        <f>+'JNF Sheet 1'!D28</f>
        <v>39950655.687435597</v>
      </c>
      <c r="E60" s="22">
        <f>+'JNF Sheet 1'!E28</f>
        <v>39642703.602280349</v>
      </c>
      <c r="F60" s="22">
        <f>+'JNF Sheet 1'!F28</f>
        <v>39314635.237943351</v>
      </c>
      <c r="G60" s="22">
        <f>+'JNF Sheet 1'!G28</f>
        <v>38953065.98614043</v>
      </c>
      <c r="H60" s="22">
        <f>+'JNF Sheet 1'!H28</f>
        <v>38789940.589087442</v>
      </c>
      <c r="I60" s="22">
        <f>+'JNF Sheet 1'!I28</f>
        <v>38443973.310941055</v>
      </c>
      <c r="J60" s="22">
        <f>+'JNF Sheet 1'!J28</f>
        <v>38081724.214888819</v>
      </c>
      <c r="K60" s="22">
        <f>+'JNF Sheet 1'!K28</f>
        <v>37450034.657800332</v>
      </c>
      <c r="L60" s="22">
        <f>+'JNF Sheet 1'!L28</f>
        <v>37120646.435954124</v>
      </c>
      <c r="M60" s="23">
        <f>+'JNF Sheet 1'!M28</f>
        <v>36818603.47637634</v>
      </c>
    </row>
    <row r="61" spans="2:13" x14ac:dyDescent="0.2">
      <c r="B61" s="60" t="s">
        <v>35</v>
      </c>
      <c r="C61" s="56">
        <f>+'Page 4 C-1 Calculation Factors'!$G$23</f>
        <v>39005214.764466867</v>
      </c>
      <c r="D61" s="56">
        <f>+'JNF Sheet 1'!D29</f>
        <v>20594265.505595621</v>
      </c>
      <c r="E61" s="56">
        <f>+'JNF Sheet 1'!E29</f>
        <v>21231495.926987108</v>
      </c>
      <c r="F61" s="56">
        <f>+'JNF Sheet 1'!F29</f>
        <v>22015328.742987033</v>
      </c>
      <c r="G61" s="56">
        <f>+'JNF Sheet 1'!G29</f>
        <v>23019839.477792043</v>
      </c>
      <c r="H61" s="56">
        <f>+'JNF Sheet 1'!H29</f>
        <v>24070743.309922069</v>
      </c>
      <c r="I61" s="56">
        <f>+'JNF Sheet 1'!I29</f>
        <v>24674414.88525049</v>
      </c>
      <c r="J61" s="56">
        <f>+'JNF Sheet 1'!J29</f>
        <v>25562162.285184495</v>
      </c>
      <c r="K61" s="56">
        <f>+'JNF Sheet 1'!K29</f>
        <v>26303921.010902409</v>
      </c>
      <c r="L61" s="56">
        <f>+'JNF Sheet 1'!L29</f>
        <v>26869118.50680938</v>
      </c>
      <c r="M61" s="57">
        <f>+'JNF Sheet 1'!M29</f>
        <v>27273820.294034567</v>
      </c>
    </row>
    <row r="62" spans="2:13" x14ac:dyDescent="0.2">
      <c r="B62" s="58" t="s">
        <v>36</v>
      </c>
      <c r="C62" s="53">
        <f t="shared" ref="C62" si="27">SUM(C60:C61)</f>
        <v>143718549.15182287</v>
      </c>
      <c r="D62" s="53">
        <f t="shared" ref="D62" si="28">SUM(D60:D61)</f>
        <v>60544921.193031222</v>
      </c>
      <c r="E62" s="53">
        <f t="shared" ref="E62" si="29">SUM(E60:E61)</f>
        <v>60874199.52926746</v>
      </c>
      <c r="F62" s="53">
        <f t="shared" ref="F62" si="30">SUM(F60:F61)</f>
        <v>61329963.980930388</v>
      </c>
      <c r="G62" s="53">
        <f t="shared" ref="G62" si="31">SUM(G60:G61)</f>
        <v>61972905.463932469</v>
      </c>
      <c r="H62" s="53">
        <f t="shared" ref="H62" si="32">SUM(H60:H61)</f>
        <v>62860683.899009511</v>
      </c>
      <c r="I62" s="53">
        <f t="shared" ref="I62" si="33">SUM(I60:I61)</f>
        <v>63118388.196191549</v>
      </c>
      <c r="J62" s="53">
        <f t="shared" ref="J62" si="34">SUM(J60:J61)</f>
        <v>63643886.500073314</v>
      </c>
      <c r="K62" s="53">
        <f t="shared" ref="K62" si="35">SUM(K60:K61)</f>
        <v>63753955.668702736</v>
      </c>
      <c r="L62" s="53">
        <f t="shared" ref="L62" si="36">SUM(L60:L61)</f>
        <v>63989764.942763507</v>
      </c>
      <c r="M62" s="59">
        <f t="shared" ref="M62" si="37">SUM(M60:M61)</f>
        <v>64092423.77041091</v>
      </c>
    </row>
    <row r="63" spans="2:13" x14ac:dyDescent="0.2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</row>
    <row r="64" spans="2:13" x14ac:dyDescent="0.2">
      <c r="B64" s="50" t="s">
        <v>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3"/>
    </row>
    <row r="65" spans="2:13" x14ac:dyDescent="0.2">
      <c r="B65" s="47" t="s">
        <v>38</v>
      </c>
      <c r="C65" s="22">
        <f>+(C60*$C$14*$C$9)</f>
        <v>58384255.317800313</v>
      </c>
      <c r="D65" s="22">
        <f>+(D60*$C$14*$C$9)</f>
        <v>22274997.691701971</v>
      </c>
      <c r="E65" s="22">
        <f t="shared" ref="E65:M65" si="38">+(E60*$C$14*$C$9)</f>
        <v>22103295.07836676</v>
      </c>
      <c r="F65" s="22">
        <f t="shared" si="38"/>
        <v>21920376.376969192</v>
      </c>
      <c r="G65" s="22">
        <f t="shared" si="38"/>
        <v>21718778.828425489</v>
      </c>
      <c r="H65" s="22">
        <f t="shared" si="38"/>
        <v>21627826.182460379</v>
      </c>
      <c r="I65" s="22">
        <f t="shared" si="38"/>
        <v>21434927.713348676</v>
      </c>
      <c r="J65" s="22">
        <f t="shared" si="38"/>
        <v>21232951.108971629</v>
      </c>
      <c r="K65" s="22">
        <f t="shared" si="38"/>
        <v>20880744.538543712</v>
      </c>
      <c r="L65" s="22">
        <f t="shared" si="38"/>
        <v>20697089.933755696</v>
      </c>
      <c r="M65" s="23">
        <f t="shared" si="38"/>
        <v>20528682.028763391</v>
      </c>
    </row>
    <row r="66" spans="2:13" x14ac:dyDescent="0.2">
      <c r="B66" s="47" t="s">
        <v>39</v>
      </c>
      <c r="C66" s="22">
        <f>+(C60*$C$15*$C$10)</f>
        <v>4406366.3434258252</v>
      </c>
      <c r="D66" s="22">
        <f>+(D60*$C$15*$C$10)</f>
        <v>1681134.7441932482</v>
      </c>
      <c r="E66" s="22">
        <f t="shared" ref="E66:M66" si="39">+(E60*$C$15*$C$10)</f>
        <v>1668176.0344801543</v>
      </c>
      <c r="F66" s="22">
        <f t="shared" si="39"/>
        <v>1654370.8261233105</v>
      </c>
      <c r="G66" s="22">
        <f t="shared" si="39"/>
        <v>1639155.8910695906</v>
      </c>
      <c r="H66" s="22">
        <f t="shared" si="39"/>
        <v>1632291.5288225315</v>
      </c>
      <c r="I66" s="22">
        <f t="shared" si="39"/>
        <v>1617733.1291758197</v>
      </c>
      <c r="J66" s="22">
        <f t="shared" si="39"/>
        <v>1602489.5860862995</v>
      </c>
      <c r="K66" s="22">
        <f t="shared" si="39"/>
        <v>1575907.9131777498</v>
      </c>
      <c r="L66" s="22">
        <f t="shared" si="39"/>
        <v>1562047.1648484592</v>
      </c>
      <c r="M66" s="23">
        <f t="shared" si="39"/>
        <v>1549337.1127892921</v>
      </c>
    </row>
    <row r="67" spans="2:13" x14ac:dyDescent="0.2">
      <c r="B67" s="60" t="s">
        <v>40</v>
      </c>
      <c r="C67" s="56">
        <f>+C61*$C$11</f>
        <v>21337553.846932471</v>
      </c>
      <c r="D67" s="56">
        <f>+D61*$C$11</f>
        <v>11265961.534045583</v>
      </c>
      <c r="E67" s="56">
        <f t="shared" ref="E67:M67" si="40">+E61*$C$11</f>
        <v>11614554.369938154</v>
      </c>
      <c r="F67" s="56">
        <f t="shared" si="40"/>
        <v>12043345.110340061</v>
      </c>
      <c r="G67" s="56">
        <f t="shared" si="40"/>
        <v>12592856.298091536</v>
      </c>
      <c r="H67" s="56">
        <f t="shared" si="40"/>
        <v>13167746.533703052</v>
      </c>
      <c r="I67" s="56">
        <f t="shared" si="40"/>
        <v>13497981.216993837</v>
      </c>
      <c r="J67" s="56">
        <f t="shared" si="40"/>
        <v>13983617.767464064</v>
      </c>
      <c r="K67" s="56">
        <f t="shared" si="40"/>
        <v>14389392.145249479</v>
      </c>
      <c r="L67" s="56">
        <f t="shared" si="40"/>
        <v>14698579.828893585</v>
      </c>
      <c r="M67" s="57">
        <f t="shared" si="40"/>
        <v>14919969.359216949</v>
      </c>
    </row>
    <row r="68" spans="2:13" x14ac:dyDescent="0.2">
      <c r="B68" s="58" t="s">
        <v>36</v>
      </c>
      <c r="C68" s="53">
        <f t="shared" ref="C68" si="41">SUM(C65:C67)</f>
        <v>84128175.508158609</v>
      </c>
      <c r="D68" s="53">
        <f t="shared" ref="D68" si="42">SUM(D65:D67)</f>
        <v>35222093.969940804</v>
      </c>
      <c r="E68" s="53">
        <f t="shared" ref="E68" si="43">SUM(E65:E67)</f>
        <v>35386025.482785068</v>
      </c>
      <c r="F68" s="53">
        <f t="shared" ref="F68" si="44">SUM(F65:F67)</f>
        <v>35618092.313432567</v>
      </c>
      <c r="G68" s="53">
        <f t="shared" ref="G68" si="45">SUM(G65:G67)</f>
        <v>35950791.017586619</v>
      </c>
      <c r="H68" s="53">
        <f t="shared" ref="H68" si="46">SUM(H65:H67)</f>
        <v>36427864.24498596</v>
      </c>
      <c r="I68" s="53">
        <f t="shared" ref="I68" si="47">SUM(I65:I67)</f>
        <v>36550642.05951833</v>
      </c>
      <c r="J68" s="53">
        <f t="shared" ref="J68" si="48">SUM(J65:J67)</f>
        <v>36819058.462521993</v>
      </c>
      <c r="K68" s="53">
        <f t="shared" ref="K68" si="49">SUM(K65:K67)</f>
        <v>36846044.596970946</v>
      </c>
      <c r="L68" s="53">
        <f t="shared" ref="L68" si="50">SUM(L65:L67)</f>
        <v>36957716.927497737</v>
      </c>
      <c r="M68" s="59">
        <f t="shared" ref="M68" si="51">SUM(M65:M67)</f>
        <v>36997988.50076963</v>
      </c>
    </row>
    <row r="69" spans="2:13" x14ac:dyDescent="0.2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</row>
    <row r="70" spans="2:13" x14ac:dyDescent="0.2">
      <c r="B70" s="50" t="s">
        <v>41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9"/>
    </row>
    <row r="71" spans="2:13" x14ac:dyDescent="0.2">
      <c r="B71" s="47" t="s">
        <v>42</v>
      </c>
      <c r="C71" s="66">
        <f>ROUND(C68/C57,5)</f>
        <v>1.24E-3</v>
      </c>
      <c r="D71" s="66">
        <f t="shared" ref="D71:M71" si="52">ROUND(D68/D57,5)</f>
        <v>5.1000000000000004E-4</v>
      </c>
      <c r="E71" s="66">
        <f t="shared" si="52"/>
        <v>5.1000000000000004E-4</v>
      </c>
      <c r="F71" s="66">
        <f t="shared" si="52"/>
        <v>5.0000000000000001E-4</v>
      </c>
      <c r="G71" s="66">
        <f t="shared" si="52"/>
        <v>5.0000000000000001E-4</v>
      </c>
      <c r="H71" s="66">
        <f t="shared" si="52"/>
        <v>5.0000000000000001E-4</v>
      </c>
      <c r="I71" s="66">
        <f t="shared" si="52"/>
        <v>4.8999999999999998E-4</v>
      </c>
      <c r="J71" s="66">
        <f t="shared" si="52"/>
        <v>4.8000000000000001E-4</v>
      </c>
      <c r="K71" s="66">
        <f t="shared" si="52"/>
        <v>4.6999999999999999E-4</v>
      </c>
      <c r="L71" s="66">
        <f t="shared" si="52"/>
        <v>4.6000000000000001E-4</v>
      </c>
      <c r="M71" s="71">
        <f t="shared" si="52"/>
        <v>4.4999999999999999E-4</v>
      </c>
    </row>
    <row r="72" spans="2:13" x14ac:dyDescent="0.2">
      <c r="B72" s="68" t="s">
        <v>43</v>
      </c>
      <c r="C72" s="66">
        <f>ROUND(C67/C57,5)</f>
        <v>3.1E-4</v>
      </c>
      <c r="D72" s="66">
        <f t="shared" ref="D72:M72" si="53">ROUND(D67/D57,5)</f>
        <v>1.6000000000000001E-4</v>
      </c>
      <c r="E72" s="66">
        <f t="shared" si="53"/>
        <v>1.7000000000000001E-4</v>
      </c>
      <c r="F72" s="66">
        <f t="shared" si="53"/>
        <v>1.7000000000000001E-4</v>
      </c>
      <c r="G72" s="66">
        <f t="shared" si="53"/>
        <v>1.7000000000000001E-4</v>
      </c>
      <c r="H72" s="66">
        <f t="shared" si="53"/>
        <v>1.8000000000000001E-4</v>
      </c>
      <c r="I72" s="66">
        <f t="shared" si="53"/>
        <v>1.8000000000000001E-4</v>
      </c>
      <c r="J72" s="66">
        <f t="shared" si="53"/>
        <v>1.8000000000000001E-4</v>
      </c>
      <c r="K72" s="66">
        <f t="shared" si="53"/>
        <v>1.8000000000000001E-4</v>
      </c>
      <c r="L72" s="66">
        <f t="shared" si="53"/>
        <v>1.8000000000000001E-4</v>
      </c>
      <c r="M72" s="71">
        <f t="shared" si="53"/>
        <v>1.8000000000000001E-4</v>
      </c>
    </row>
    <row r="73" spans="2:13" x14ac:dyDescent="0.2">
      <c r="B73" s="58"/>
      <c r="C73" s="53"/>
      <c r="D73" s="65"/>
      <c r="E73" s="65"/>
      <c r="F73" s="65"/>
      <c r="G73" s="65"/>
      <c r="H73" s="65"/>
      <c r="I73" s="65"/>
      <c r="J73" s="65"/>
      <c r="K73" s="65"/>
      <c r="L73" s="65"/>
      <c r="M73" s="67"/>
    </row>
    <row r="74" spans="2:13" x14ac:dyDescent="0.2">
      <c r="B74" s="50" t="s">
        <v>44</v>
      </c>
      <c r="C74" s="53"/>
      <c r="D74" s="65"/>
      <c r="E74" s="65"/>
      <c r="F74" s="65"/>
      <c r="G74" s="65"/>
      <c r="H74" s="65"/>
      <c r="I74" s="65"/>
      <c r="J74" s="65"/>
      <c r="K74" s="65"/>
      <c r="L74" s="65"/>
      <c r="M74" s="67"/>
    </row>
    <row r="75" spans="2:13" x14ac:dyDescent="0.2">
      <c r="B75" s="47" t="s">
        <v>45</v>
      </c>
      <c r="C75" s="81">
        <v>1000</v>
      </c>
      <c r="D75" s="81">
        <v>1000</v>
      </c>
      <c r="E75" s="81">
        <v>1000</v>
      </c>
      <c r="F75" s="81">
        <v>1000</v>
      </c>
      <c r="G75" s="81">
        <v>1000</v>
      </c>
      <c r="H75" s="81">
        <v>1000</v>
      </c>
      <c r="I75" s="81">
        <v>1000</v>
      </c>
      <c r="J75" s="81">
        <v>1000</v>
      </c>
      <c r="K75" s="81">
        <v>1000</v>
      </c>
      <c r="L75" s="81">
        <v>1000</v>
      </c>
      <c r="M75" s="82">
        <v>1000</v>
      </c>
    </row>
    <row r="76" spans="2:13" x14ac:dyDescent="0.2">
      <c r="B76" s="47" t="s">
        <v>46</v>
      </c>
      <c r="C76" s="73">
        <f>+C75*C71</f>
        <v>1.24</v>
      </c>
      <c r="D76" s="73">
        <f t="shared" ref="D76" si="54">+D75*D71</f>
        <v>0.51</v>
      </c>
      <c r="E76" s="73">
        <f t="shared" ref="E76" si="55">+E75*E71</f>
        <v>0.51</v>
      </c>
      <c r="F76" s="73">
        <f t="shared" ref="F76" si="56">+F75*F71</f>
        <v>0.5</v>
      </c>
      <c r="G76" s="73">
        <f t="shared" ref="G76" si="57">+G75*G71</f>
        <v>0.5</v>
      </c>
      <c r="H76" s="73">
        <f t="shared" ref="H76" si="58">+H75*H71</f>
        <v>0.5</v>
      </c>
      <c r="I76" s="73">
        <f t="shared" ref="I76" si="59">+I75*I71</f>
        <v>0.49</v>
      </c>
      <c r="J76" s="73">
        <f t="shared" ref="J76" si="60">+J75*J71</f>
        <v>0.48000000000000004</v>
      </c>
      <c r="K76" s="73">
        <f t="shared" ref="K76" si="61">+K75*K71</f>
        <v>0.47</v>
      </c>
      <c r="L76" s="73">
        <f t="shared" ref="L76" si="62">+L75*L71</f>
        <v>0.46</v>
      </c>
      <c r="M76" s="74">
        <f t="shared" ref="M76" si="63">+M75*M71</f>
        <v>0.45</v>
      </c>
    </row>
    <row r="77" spans="2:13" x14ac:dyDescent="0.2">
      <c r="B77" s="60" t="s">
        <v>47</v>
      </c>
      <c r="C77" s="69">
        <f>+C75*C72</f>
        <v>0.31</v>
      </c>
      <c r="D77" s="69">
        <f t="shared" ref="D77:M77" si="64">+D75*D72</f>
        <v>0.16</v>
      </c>
      <c r="E77" s="69">
        <f t="shared" si="64"/>
        <v>0.17</v>
      </c>
      <c r="F77" s="69">
        <f t="shared" si="64"/>
        <v>0.17</v>
      </c>
      <c r="G77" s="69">
        <f t="shared" si="64"/>
        <v>0.17</v>
      </c>
      <c r="H77" s="69">
        <f t="shared" si="64"/>
        <v>0.18000000000000002</v>
      </c>
      <c r="I77" s="69">
        <f t="shared" si="64"/>
        <v>0.18000000000000002</v>
      </c>
      <c r="J77" s="69">
        <f t="shared" si="64"/>
        <v>0.18000000000000002</v>
      </c>
      <c r="K77" s="69">
        <f t="shared" si="64"/>
        <v>0.18000000000000002</v>
      </c>
      <c r="L77" s="69">
        <f t="shared" si="64"/>
        <v>0.18000000000000002</v>
      </c>
      <c r="M77" s="70">
        <f t="shared" si="64"/>
        <v>0.18000000000000002</v>
      </c>
    </row>
    <row r="78" spans="2:13" ht="12" thickBot="1" x14ac:dyDescent="0.25">
      <c r="B78" s="26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5"/>
    </row>
    <row r="80" spans="2:13" x14ac:dyDescent="0.2">
      <c r="B80" s="76" t="s">
        <v>48</v>
      </c>
      <c r="C80" s="80">
        <f>+C68-'Page 4 C-1 Calculation Factors'!$H$9</f>
        <v>0</v>
      </c>
      <c r="D80" s="78">
        <f>+D62-'JNF Sheet 1'!D27</f>
        <v>0</v>
      </c>
      <c r="E80" s="78">
        <f>+E62-'JNF Sheet 1'!E27</f>
        <v>0</v>
      </c>
      <c r="F80" s="78">
        <f>+F62-'JNF Sheet 1'!F27</f>
        <v>0</v>
      </c>
      <c r="G80" s="78">
        <f>+G62-'JNF Sheet 1'!G27</f>
        <v>0</v>
      </c>
      <c r="H80" s="78">
        <f>+H62-'JNF Sheet 1'!H27</f>
        <v>0</v>
      </c>
      <c r="I80" s="78">
        <f>+I62-'JNF Sheet 1'!I27</f>
        <v>0</v>
      </c>
      <c r="J80" s="78">
        <f>+J62-'JNF Sheet 1'!J27</f>
        <v>0</v>
      </c>
      <c r="K80" s="78">
        <f>+K62-'JNF Sheet 1'!K27</f>
        <v>0</v>
      </c>
      <c r="L80" s="78">
        <f>+L62-'JNF Sheet 1'!L27</f>
        <v>0</v>
      </c>
      <c r="M80" s="78">
        <f>+M62-'JNF Sheet 1'!M27</f>
        <v>0</v>
      </c>
    </row>
    <row r="81" spans="2:13" x14ac:dyDescent="0.2">
      <c r="B81" s="76" t="s">
        <v>49</v>
      </c>
      <c r="C81" s="79">
        <f>ROUND(C71-'Page 4 C-1 Calculation Factors'!$M$9,5)</f>
        <v>0</v>
      </c>
      <c r="D81" s="76"/>
    </row>
    <row r="83" spans="2:13" x14ac:dyDescent="0.2">
      <c r="B83" s="75" t="s">
        <v>50</v>
      </c>
      <c r="C83" s="61"/>
    </row>
    <row r="84" spans="2:13" x14ac:dyDescent="0.2">
      <c r="B84" s="17" t="s">
        <v>54</v>
      </c>
    </row>
    <row r="85" spans="2:13" x14ac:dyDescent="0.2">
      <c r="B85" s="17" t="s">
        <v>52</v>
      </c>
      <c r="C85" s="72"/>
    </row>
    <row r="86" spans="2:13" ht="12" thickBot="1" x14ac:dyDescent="0.25"/>
    <row r="87" spans="2:13" ht="12" thickBot="1" x14ac:dyDescent="0.25">
      <c r="B87" s="18" t="s">
        <v>55</v>
      </c>
      <c r="C87" s="19">
        <v>2024</v>
      </c>
      <c r="D87" s="19">
        <v>2025</v>
      </c>
      <c r="E87" s="19">
        <v>2026</v>
      </c>
      <c r="F87" s="19">
        <v>2027</v>
      </c>
      <c r="G87" s="19">
        <v>2028</v>
      </c>
      <c r="H87" s="19">
        <v>2029</v>
      </c>
      <c r="I87" s="19">
        <v>2030</v>
      </c>
      <c r="J87" s="19">
        <v>2032</v>
      </c>
      <c r="K87" s="19">
        <v>2032</v>
      </c>
      <c r="L87" s="19">
        <v>2033</v>
      </c>
      <c r="M87" s="20">
        <v>2034</v>
      </c>
    </row>
    <row r="88" spans="2:13" x14ac:dyDescent="0.2">
      <c r="B88" s="50" t="s">
        <v>27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</row>
    <row r="89" spans="2:13" x14ac:dyDescent="0.2">
      <c r="B89" s="47" t="s">
        <v>28</v>
      </c>
      <c r="C89" s="48">
        <f>+'Page 4 C-1 Calculation Factors'!$E$9/'Page 4 C-1 Calculation Factors'!$E$23</f>
        <v>0.60402632000000012</v>
      </c>
      <c r="D89" s="63"/>
      <c r="E89" s="63"/>
      <c r="F89" s="63"/>
      <c r="G89" s="63"/>
      <c r="H89" s="63"/>
      <c r="I89" s="63"/>
      <c r="J89" s="63"/>
      <c r="K89" s="63"/>
      <c r="L89" s="63"/>
      <c r="M89" s="64"/>
    </row>
    <row r="90" spans="2:13" x14ac:dyDescent="0.2">
      <c r="B90" s="47" t="s">
        <v>29</v>
      </c>
      <c r="C90" s="48">
        <f>+'Page 4 C-1 Calculation Factors'!$F$9/'Page 4 C-1 Calculation Factors'!$F$23</f>
        <v>0.54704361905912757</v>
      </c>
      <c r="D90" s="63"/>
      <c r="E90" s="63"/>
      <c r="F90" s="63"/>
      <c r="G90" s="63"/>
      <c r="H90" s="63"/>
      <c r="I90" s="63"/>
      <c r="J90" s="63"/>
      <c r="K90" s="63"/>
      <c r="L90" s="63"/>
      <c r="M90" s="64"/>
    </row>
    <row r="91" spans="2:13" x14ac:dyDescent="0.2">
      <c r="B91" s="47" t="s">
        <v>30</v>
      </c>
      <c r="C91" s="48">
        <f>+'Page 4 C-1 Calculation Factors'!$G$9/'Page 4 C-1 Calculation Factors'!$G$23</f>
        <v>0.54704361905912757</v>
      </c>
      <c r="D91" s="63"/>
      <c r="E91" s="63"/>
      <c r="F91" s="63"/>
      <c r="G91" s="63"/>
      <c r="H91" s="63"/>
      <c r="I91" s="63"/>
      <c r="J91" s="63"/>
      <c r="K91" s="63"/>
      <c r="L91" s="63"/>
      <c r="M91" s="64"/>
    </row>
    <row r="92" spans="2:13" x14ac:dyDescent="0.2">
      <c r="B92" s="47"/>
      <c r="C92" s="48"/>
      <c r="D92" s="22"/>
      <c r="E92" s="22"/>
      <c r="F92" s="22"/>
      <c r="G92" s="22"/>
      <c r="H92" s="22"/>
      <c r="I92" s="22"/>
      <c r="J92" s="22"/>
      <c r="K92" s="22"/>
      <c r="L92" s="22"/>
      <c r="M92" s="23"/>
    </row>
    <row r="93" spans="2:13" x14ac:dyDescent="0.2">
      <c r="B93" s="50" t="s">
        <v>31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2"/>
    </row>
    <row r="94" spans="2:13" x14ac:dyDescent="0.2">
      <c r="B94" s="47" t="s">
        <v>28</v>
      </c>
      <c r="C94" s="48">
        <f>+'Page 4 C-1 Calculation Factors'!$E$23/('Page 4 C-1 Calculation Factors'!$E$23+'Page 4 C-1 Calculation Factors'!$F$23)</f>
        <v>0.92307692165680466</v>
      </c>
      <c r="D94" s="63"/>
      <c r="E94" s="63"/>
      <c r="F94" s="63"/>
      <c r="G94" s="63"/>
      <c r="H94" s="63"/>
      <c r="I94" s="63"/>
      <c r="J94" s="63"/>
      <c r="K94" s="63"/>
      <c r="L94" s="63"/>
      <c r="M94" s="64"/>
    </row>
    <row r="95" spans="2:13" x14ac:dyDescent="0.2">
      <c r="B95" s="47" t="s">
        <v>29</v>
      </c>
      <c r="C95" s="48">
        <f>+'Page 4 C-1 Calculation Factors'!$F$23/('Page 4 C-1 Calculation Factors'!$E$23+'Page 4 C-1 Calculation Factors'!$F$23)</f>
        <v>7.6923078343195297E-2</v>
      </c>
      <c r="D95" s="63"/>
      <c r="E95" s="63"/>
      <c r="F95" s="63"/>
      <c r="G95" s="63"/>
      <c r="H95" s="63"/>
      <c r="I95" s="63"/>
      <c r="J95" s="63"/>
      <c r="K95" s="63"/>
      <c r="L95" s="63"/>
      <c r="M95" s="64"/>
    </row>
    <row r="96" spans="2:13" x14ac:dyDescent="0.2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3"/>
    </row>
    <row r="97" spans="2:13" x14ac:dyDescent="0.2">
      <c r="B97" s="50" t="s">
        <v>32</v>
      </c>
      <c r="C97" s="54">
        <v>68088767878.051552</v>
      </c>
      <c r="D97" s="54" cm="1">
        <f t="array" ref="D97:M97">TRANSPOSE('2024'!$L$6:$L$15)</f>
        <v>69144190874</v>
      </c>
      <c r="E97" s="54">
        <v>69990262720</v>
      </c>
      <c r="F97" s="54">
        <v>70839643877</v>
      </c>
      <c r="G97" s="54">
        <v>72003612318</v>
      </c>
      <c r="H97" s="54">
        <v>73357919143</v>
      </c>
      <c r="I97" s="54">
        <v>74754165930</v>
      </c>
      <c r="J97" s="54">
        <v>76319851921</v>
      </c>
      <c r="K97" s="54">
        <v>78079596632</v>
      </c>
      <c r="L97" s="54">
        <v>79799223020</v>
      </c>
      <c r="M97" s="55">
        <v>81516097004</v>
      </c>
    </row>
    <row r="98" spans="2:13" x14ac:dyDescent="0.2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3"/>
    </row>
    <row r="99" spans="2:13" x14ac:dyDescent="0.2">
      <c r="B99" s="50" t="s">
        <v>33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3"/>
    </row>
    <row r="100" spans="2:13" x14ac:dyDescent="0.2">
      <c r="B100" s="47" t="s">
        <v>34</v>
      </c>
      <c r="C100" s="22">
        <f>+'Page 4 C-1 Calculation Factors'!$E$23+'Page 4 C-1 Calculation Factors'!$F$23</f>
        <v>104713334.38735598</v>
      </c>
      <c r="D100" s="22">
        <f>+'JNF Sheet 1'!D10</f>
        <v>0</v>
      </c>
      <c r="E100" s="22">
        <f>+'JNF Sheet 1'!E10</f>
        <v>0</v>
      </c>
      <c r="F100" s="22">
        <f>+'JNF Sheet 1'!F10</f>
        <v>0</v>
      </c>
      <c r="G100" s="22">
        <f>+'JNF Sheet 1'!G10</f>
        <v>0</v>
      </c>
      <c r="H100" s="22">
        <f>+'JNF Sheet 1'!H10</f>
        <v>0</v>
      </c>
      <c r="I100" s="22">
        <f>+'JNF Sheet 1'!I10</f>
        <v>0</v>
      </c>
      <c r="J100" s="22">
        <f>+'JNF Sheet 1'!J10</f>
        <v>0</v>
      </c>
      <c r="K100" s="22">
        <f>+'JNF Sheet 1'!K10</f>
        <v>0</v>
      </c>
      <c r="L100" s="22">
        <f>+'JNF Sheet 1'!L10</f>
        <v>0</v>
      </c>
      <c r="M100" s="23">
        <f>+'JNF Sheet 1'!M10</f>
        <v>0</v>
      </c>
    </row>
    <row r="101" spans="2:13" x14ac:dyDescent="0.2">
      <c r="B101" s="60" t="s">
        <v>35</v>
      </c>
      <c r="C101" s="56">
        <f>+'Page 4 C-1 Calculation Factors'!$G$23</f>
        <v>39005214.764466867</v>
      </c>
      <c r="D101" s="56">
        <f>+'JNF Sheet 1'!D11</f>
        <v>93598091.572135895</v>
      </c>
      <c r="E101" s="56">
        <f>+'JNF Sheet 1'!E11</f>
        <v>93549163.370935902</v>
      </c>
      <c r="F101" s="56">
        <f>+'JNF Sheet 1'!F11</f>
        <v>93499745.887723893</v>
      </c>
      <c r="G101" s="56">
        <f>+'JNF Sheet 1'!G11</f>
        <v>93449833.6921359</v>
      </c>
      <c r="H101" s="56">
        <f>+'JNF Sheet 1'!H11</f>
        <v>93399423.6921359</v>
      </c>
      <c r="I101" s="56">
        <f>+'JNF Sheet 1'!I11</f>
        <v>93348508.6921359</v>
      </c>
      <c r="J101" s="56">
        <f>+'JNF Sheet 1'!J11</f>
        <v>93297084.6921359</v>
      </c>
      <c r="K101" s="56">
        <f>+'JNF Sheet 1'!K11</f>
        <v>93245145.6921359</v>
      </c>
      <c r="L101" s="56">
        <f>+'JNF Sheet 1'!L11</f>
        <v>93192688.6921359</v>
      </c>
      <c r="M101" s="57">
        <f>+'JNF Sheet 1'!M11</f>
        <v>93139706.6921359</v>
      </c>
    </row>
    <row r="102" spans="2:13" x14ac:dyDescent="0.2">
      <c r="B102" s="58" t="s">
        <v>36</v>
      </c>
      <c r="C102" s="53">
        <f t="shared" ref="C102" si="65">SUM(C100:C101)</f>
        <v>143718549.15182287</v>
      </c>
      <c r="D102" s="53">
        <f t="shared" ref="D102" si="66">SUM(D100:D101)</f>
        <v>93598091.572135895</v>
      </c>
      <c r="E102" s="53">
        <f t="shared" ref="E102" si="67">SUM(E100:E101)</f>
        <v>93549163.370935902</v>
      </c>
      <c r="F102" s="53">
        <f t="shared" ref="F102" si="68">SUM(F100:F101)</f>
        <v>93499745.887723893</v>
      </c>
      <c r="G102" s="53">
        <f t="shared" ref="G102" si="69">SUM(G100:G101)</f>
        <v>93449833.6921359</v>
      </c>
      <c r="H102" s="53">
        <f t="shared" ref="H102" si="70">SUM(H100:H101)</f>
        <v>93399423.6921359</v>
      </c>
      <c r="I102" s="53">
        <f t="shared" ref="I102" si="71">SUM(I100:I101)</f>
        <v>93348508.6921359</v>
      </c>
      <c r="J102" s="53">
        <f t="shared" ref="J102" si="72">SUM(J100:J101)</f>
        <v>93297084.6921359</v>
      </c>
      <c r="K102" s="53">
        <f t="shared" ref="K102" si="73">SUM(K100:K101)</f>
        <v>93245145.6921359</v>
      </c>
      <c r="L102" s="53">
        <f t="shared" ref="L102" si="74">SUM(L100:L101)</f>
        <v>93192688.6921359</v>
      </c>
      <c r="M102" s="59">
        <f t="shared" ref="M102" si="75">SUM(M100:M101)</f>
        <v>93139706.6921359</v>
      </c>
    </row>
    <row r="103" spans="2:13" x14ac:dyDescent="0.2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3"/>
    </row>
    <row r="104" spans="2:13" x14ac:dyDescent="0.2">
      <c r="B104" s="50" t="s">
        <v>37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3"/>
    </row>
    <row r="105" spans="2:13" x14ac:dyDescent="0.2">
      <c r="B105" s="47" t="s">
        <v>38</v>
      </c>
      <c r="C105" s="22">
        <f>+(C100*$C$14*$C$9)</f>
        <v>58384255.317800313</v>
      </c>
      <c r="D105" s="22">
        <f>+(D100*$C$14*$C$9)</f>
        <v>0</v>
      </c>
      <c r="E105" s="22">
        <f t="shared" ref="E105:M105" si="76">+(E100*$C$14*$C$9)</f>
        <v>0</v>
      </c>
      <c r="F105" s="22">
        <f t="shared" si="76"/>
        <v>0</v>
      </c>
      <c r="G105" s="22">
        <f t="shared" si="76"/>
        <v>0</v>
      </c>
      <c r="H105" s="22">
        <f t="shared" si="76"/>
        <v>0</v>
      </c>
      <c r="I105" s="22">
        <f t="shared" si="76"/>
        <v>0</v>
      </c>
      <c r="J105" s="22">
        <f t="shared" si="76"/>
        <v>0</v>
      </c>
      <c r="K105" s="22">
        <f t="shared" si="76"/>
        <v>0</v>
      </c>
      <c r="L105" s="22">
        <f t="shared" si="76"/>
        <v>0</v>
      </c>
      <c r="M105" s="23">
        <f t="shared" si="76"/>
        <v>0</v>
      </c>
    </row>
    <row r="106" spans="2:13" x14ac:dyDescent="0.2">
      <c r="B106" s="47" t="s">
        <v>39</v>
      </c>
      <c r="C106" s="22">
        <f>+(C100*$C$15*$C$10)</f>
        <v>4406366.3434258252</v>
      </c>
      <c r="D106" s="22">
        <f>+(D100*$C$15*$C$10)</f>
        <v>0</v>
      </c>
      <c r="E106" s="22">
        <f t="shared" ref="E106:M106" si="77">+(E100*$C$15*$C$10)</f>
        <v>0</v>
      </c>
      <c r="F106" s="22">
        <f t="shared" si="77"/>
        <v>0</v>
      </c>
      <c r="G106" s="22">
        <f t="shared" si="77"/>
        <v>0</v>
      </c>
      <c r="H106" s="22">
        <f t="shared" si="77"/>
        <v>0</v>
      </c>
      <c r="I106" s="22">
        <f t="shared" si="77"/>
        <v>0</v>
      </c>
      <c r="J106" s="22">
        <f t="shared" si="77"/>
        <v>0</v>
      </c>
      <c r="K106" s="22">
        <f t="shared" si="77"/>
        <v>0</v>
      </c>
      <c r="L106" s="22">
        <f t="shared" si="77"/>
        <v>0</v>
      </c>
      <c r="M106" s="23">
        <f t="shared" si="77"/>
        <v>0</v>
      </c>
    </row>
    <row r="107" spans="2:13" x14ac:dyDescent="0.2">
      <c r="B107" s="60" t="s">
        <v>40</v>
      </c>
      <c r="C107" s="56">
        <f>+C101*$C$11</f>
        <v>21337553.846932471</v>
      </c>
      <c r="D107" s="56">
        <f>+D101*$C$11</f>
        <v>51202238.750648849</v>
      </c>
      <c r="E107" s="56">
        <f t="shared" ref="E107:M107" si="78">+E101*$C$11</f>
        <v>51175472.890390351</v>
      </c>
      <c r="F107" s="56">
        <f t="shared" si="78"/>
        <v>51148439.371529259</v>
      </c>
      <c r="G107" s="56">
        <f t="shared" si="78"/>
        <v>51121135.223419614</v>
      </c>
      <c r="H107" s="56">
        <f t="shared" si="78"/>
        <v>51093558.754582845</v>
      </c>
      <c r="I107" s="56">
        <f t="shared" si="78"/>
        <v>51065706.028718449</v>
      </c>
      <c r="J107" s="56">
        <f t="shared" si="78"/>
        <v>51037574.857651956</v>
      </c>
      <c r="K107" s="56">
        <f t="shared" si="78"/>
        <v>51009161.959121644</v>
      </c>
      <c r="L107" s="56">
        <f t="shared" si="78"/>
        <v>50980465.691996656</v>
      </c>
      <c r="M107" s="57">
        <f t="shared" si="78"/>
        <v>50951482.226971664</v>
      </c>
    </row>
    <row r="108" spans="2:13" x14ac:dyDescent="0.2">
      <c r="B108" s="58" t="s">
        <v>36</v>
      </c>
      <c r="C108" s="53">
        <f t="shared" ref="C108" si="79">SUM(C105:C107)</f>
        <v>84128175.508158609</v>
      </c>
      <c r="D108" s="53">
        <f t="shared" ref="D108" si="80">SUM(D105:D107)</f>
        <v>51202238.750648849</v>
      </c>
      <c r="E108" s="53">
        <f t="shared" ref="E108" si="81">SUM(E105:E107)</f>
        <v>51175472.890390351</v>
      </c>
      <c r="F108" s="53">
        <f t="shared" ref="F108" si="82">SUM(F105:F107)</f>
        <v>51148439.371529259</v>
      </c>
      <c r="G108" s="53">
        <f t="shared" ref="G108" si="83">SUM(G105:G107)</f>
        <v>51121135.223419614</v>
      </c>
      <c r="H108" s="53">
        <f t="shared" ref="H108" si="84">SUM(H105:H107)</f>
        <v>51093558.754582845</v>
      </c>
      <c r="I108" s="53">
        <f t="shared" ref="I108" si="85">SUM(I105:I107)</f>
        <v>51065706.028718449</v>
      </c>
      <c r="J108" s="53">
        <f t="shared" ref="J108" si="86">SUM(J105:J107)</f>
        <v>51037574.857651956</v>
      </c>
      <c r="K108" s="53">
        <f t="shared" ref="K108" si="87">SUM(K105:K107)</f>
        <v>51009161.959121644</v>
      </c>
      <c r="L108" s="53">
        <f t="shared" ref="L108" si="88">SUM(L105:L107)</f>
        <v>50980465.691996656</v>
      </c>
      <c r="M108" s="59">
        <f t="shared" ref="M108" si="89">SUM(M105:M107)</f>
        <v>50951482.226971664</v>
      </c>
    </row>
    <row r="109" spans="2:13" x14ac:dyDescent="0.2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</row>
    <row r="110" spans="2:13" x14ac:dyDescent="0.2">
      <c r="B110" s="50" t="s">
        <v>41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9"/>
    </row>
    <row r="111" spans="2:13" x14ac:dyDescent="0.2">
      <c r="B111" s="47" t="s">
        <v>42</v>
      </c>
      <c r="C111" s="66">
        <f>ROUND(C108/C97,5)</f>
        <v>1.24E-3</v>
      </c>
      <c r="D111" s="66">
        <f t="shared" ref="D111:M111" si="90">ROUND(D108/D97,5)</f>
        <v>7.3999999999999999E-4</v>
      </c>
      <c r="E111" s="66">
        <f t="shared" si="90"/>
        <v>7.2999999999999996E-4</v>
      </c>
      <c r="F111" s="66">
        <f t="shared" si="90"/>
        <v>7.2000000000000005E-4</v>
      </c>
      <c r="G111" s="66">
        <f t="shared" si="90"/>
        <v>7.1000000000000002E-4</v>
      </c>
      <c r="H111" s="66">
        <f t="shared" si="90"/>
        <v>6.9999999999999999E-4</v>
      </c>
      <c r="I111" s="66">
        <f t="shared" si="90"/>
        <v>6.8000000000000005E-4</v>
      </c>
      <c r="J111" s="66">
        <f t="shared" si="90"/>
        <v>6.7000000000000002E-4</v>
      </c>
      <c r="K111" s="66">
        <f t="shared" si="90"/>
        <v>6.4999999999999997E-4</v>
      </c>
      <c r="L111" s="66">
        <f t="shared" si="90"/>
        <v>6.4000000000000005E-4</v>
      </c>
      <c r="M111" s="71">
        <f t="shared" si="90"/>
        <v>6.3000000000000003E-4</v>
      </c>
    </row>
    <row r="112" spans="2:13" x14ac:dyDescent="0.2">
      <c r="B112" s="68" t="s">
        <v>43</v>
      </c>
      <c r="C112" s="66">
        <f>ROUND(C107/C97,5)</f>
        <v>3.1E-4</v>
      </c>
      <c r="D112" s="66">
        <f t="shared" ref="D112:M112" si="91">ROUND(D107/D97,5)</f>
        <v>7.3999999999999999E-4</v>
      </c>
      <c r="E112" s="66">
        <f t="shared" si="91"/>
        <v>7.2999999999999996E-4</v>
      </c>
      <c r="F112" s="66">
        <f t="shared" si="91"/>
        <v>7.2000000000000005E-4</v>
      </c>
      <c r="G112" s="66">
        <f t="shared" si="91"/>
        <v>7.1000000000000002E-4</v>
      </c>
      <c r="H112" s="66">
        <f t="shared" si="91"/>
        <v>6.9999999999999999E-4</v>
      </c>
      <c r="I112" s="66">
        <f t="shared" si="91"/>
        <v>6.8000000000000005E-4</v>
      </c>
      <c r="J112" s="66">
        <f t="shared" si="91"/>
        <v>6.7000000000000002E-4</v>
      </c>
      <c r="K112" s="66">
        <f t="shared" si="91"/>
        <v>6.4999999999999997E-4</v>
      </c>
      <c r="L112" s="66">
        <f t="shared" si="91"/>
        <v>6.4000000000000005E-4</v>
      </c>
      <c r="M112" s="71">
        <f t="shared" si="91"/>
        <v>6.3000000000000003E-4</v>
      </c>
    </row>
    <row r="113" spans="2:13" x14ac:dyDescent="0.2">
      <c r="B113" s="58"/>
      <c r="C113" s="53"/>
      <c r="D113" s="65"/>
      <c r="E113" s="65"/>
      <c r="F113" s="65"/>
      <c r="G113" s="65"/>
      <c r="H113" s="65"/>
      <c r="I113" s="65"/>
      <c r="J113" s="65"/>
      <c r="K113" s="65"/>
      <c r="L113" s="65"/>
      <c r="M113" s="67"/>
    </row>
    <row r="114" spans="2:13" x14ac:dyDescent="0.2">
      <c r="B114" s="50" t="s">
        <v>44</v>
      </c>
      <c r="C114" s="53"/>
      <c r="D114" s="65"/>
      <c r="E114" s="65"/>
      <c r="F114" s="65"/>
      <c r="G114" s="65"/>
      <c r="H114" s="65"/>
      <c r="I114" s="65"/>
      <c r="J114" s="65"/>
      <c r="K114" s="65"/>
      <c r="L114" s="65"/>
      <c r="M114" s="67"/>
    </row>
    <row r="115" spans="2:13" x14ac:dyDescent="0.2">
      <c r="B115" s="47" t="s">
        <v>45</v>
      </c>
      <c r="C115" s="81">
        <v>1000</v>
      </c>
      <c r="D115" s="81">
        <v>1000</v>
      </c>
      <c r="E115" s="81">
        <v>1000</v>
      </c>
      <c r="F115" s="81">
        <v>1000</v>
      </c>
      <c r="G115" s="81">
        <v>1000</v>
      </c>
      <c r="H115" s="81">
        <v>1000</v>
      </c>
      <c r="I115" s="81">
        <v>1000</v>
      </c>
      <c r="J115" s="81">
        <v>1000</v>
      </c>
      <c r="K115" s="81">
        <v>1000</v>
      </c>
      <c r="L115" s="81">
        <v>1000</v>
      </c>
      <c r="M115" s="82">
        <v>1000</v>
      </c>
    </row>
    <row r="116" spans="2:13" x14ac:dyDescent="0.2">
      <c r="B116" s="47" t="s">
        <v>46</v>
      </c>
      <c r="C116" s="73">
        <f>+C115*C111</f>
        <v>1.24</v>
      </c>
      <c r="D116" s="73">
        <f t="shared" ref="D116" si="92">+D115*D111</f>
        <v>0.74</v>
      </c>
      <c r="E116" s="73">
        <f t="shared" ref="E116" si="93">+E115*E111</f>
        <v>0.73</v>
      </c>
      <c r="F116" s="73">
        <f t="shared" ref="F116" si="94">+F115*F111</f>
        <v>0.72000000000000008</v>
      </c>
      <c r="G116" s="73">
        <f t="shared" ref="G116" si="95">+G115*G111</f>
        <v>0.71</v>
      </c>
      <c r="H116" s="73">
        <f t="shared" ref="H116" si="96">+H115*H111</f>
        <v>0.7</v>
      </c>
      <c r="I116" s="73">
        <f t="shared" ref="I116" si="97">+I115*I111</f>
        <v>0.68</v>
      </c>
      <c r="J116" s="73">
        <f t="shared" ref="J116" si="98">+J115*J111</f>
        <v>0.67</v>
      </c>
      <c r="K116" s="73">
        <f t="shared" ref="K116" si="99">+K115*K111</f>
        <v>0.65</v>
      </c>
      <c r="L116" s="73">
        <f t="shared" ref="L116" si="100">+L115*L111</f>
        <v>0.64</v>
      </c>
      <c r="M116" s="74">
        <f t="shared" ref="M116" si="101">+M115*M111</f>
        <v>0.63</v>
      </c>
    </row>
    <row r="117" spans="2:13" x14ac:dyDescent="0.2">
      <c r="B117" s="60" t="s">
        <v>47</v>
      </c>
      <c r="C117" s="69">
        <f>+C115*C112</f>
        <v>0.31</v>
      </c>
      <c r="D117" s="69">
        <f t="shared" ref="D117:M117" si="102">+D115*D112</f>
        <v>0.74</v>
      </c>
      <c r="E117" s="69">
        <f t="shared" si="102"/>
        <v>0.73</v>
      </c>
      <c r="F117" s="69">
        <f t="shared" si="102"/>
        <v>0.72000000000000008</v>
      </c>
      <c r="G117" s="69">
        <f t="shared" si="102"/>
        <v>0.71</v>
      </c>
      <c r="H117" s="69">
        <f t="shared" si="102"/>
        <v>0.7</v>
      </c>
      <c r="I117" s="69">
        <f t="shared" si="102"/>
        <v>0.68</v>
      </c>
      <c r="J117" s="69">
        <f t="shared" si="102"/>
        <v>0.67</v>
      </c>
      <c r="K117" s="69">
        <f t="shared" si="102"/>
        <v>0.65</v>
      </c>
      <c r="L117" s="69">
        <f t="shared" si="102"/>
        <v>0.64</v>
      </c>
      <c r="M117" s="70">
        <f t="shared" si="102"/>
        <v>0.63</v>
      </c>
    </row>
    <row r="118" spans="2:13" ht="12" thickBot="1" x14ac:dyDescent="0.25">
      <c r="B118" s="26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5"/>
    </row>
    <row r="120" spans="2:13" x14ac:dyDescent="0.2">
      <c r="B120" s="76" t="s">
        <v>48</v>
      </c>
      <c r="C120" s="80">
        <f>+C108-'Page 4 C-1 Calculation Factors'!$H$9</f>
        <v>0</v>
      </c>
      <c r="D120" s="78">
        <f>+D102-'JNF Sheet 1'!D9</f>
        <v>0</v>
      </c>
      <c r="E120" s="78">
        <f>+E102-'JNF Sheet 1'!E9</f>
        <v>0</v>
      </c>
      <c r="F120" s="78">
        <f>+F102-'JNF Sheet 1'!F9</f>
        <v>0</v>
      </c>
      <c r="G120" s="78">
        <f>+G102-'JNF Sheet 1'!G9</f>
        <v>0</v>
      </c>
      <c r="H120" s="78">
        <f>+H102-'JNF Sheet 1'!H9</f>
        <v>0</v>
      </c>
      <c r="I120" s="78">
        <f>+I102-'JNF Sheet 1'!I9</f>
        <v>0</v>
      </c>
      <c r="J120" s="78">
        <f>+J102-'JNF Sheet 1'!J9</f>
        <v>0</v>
      </c>
      <c r="K120" s="78">
        <f>+K102-'JNF Sheet 1'!K9</f>
        <v>0</v>
      </c>
      <c r="L120" s="78">
        <f>+L102-'JNF Sheet 1'!L9</f>
        <v>0</v>
      </c>
      <c r="M120" s="78">
        <f>+M102-'JNF Sheet 1'!M9</f>
        <v>0</v>
      </c>
    </row>
    <row r="121" spans="2:13" x14ac:dyDescent="0.2">
      <c r="B121" s="76" t="s">
        <v>49</v>
      </c>
      <c r="C121" s="79">
        <f>ROUND(C111-'Page 4 C-1 Calculation Factors'!$M$9,5)</f>
        <v>0</v>
      </c>
      <c r="D121" s="76"/>
    </row>
    <row r="123" spans="2:13" x14ac:dyDescent="0.2">
      <c r="B123" s="75" t="s">
        <v>50</v>
      </c>
      <c r="C123" s="61"/>
    </row>
    <row r="124" spans="2:13" x14ac:dyDescent="0.2">
      <c r="B124" s="17" t="s">
        <v>54</v>
      </c>
    </row>
    <row r="125" spans="2:13" x14ac:dyDescent="0.2">
      <c r="B125" s="17" t="s">
        <v>52</v>
      </c>
      <c r="C125" s="7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4AB5-2321-425B-A90D-529E166B1923}">
  <sheetPr>
    <tabColor theme="2"/>
  </sheetPr>
  <dimension ref="A1:N136"/>
  <sheetViews>
    <sheetView tabSelected="1" workbookViewId="0">
      <selection sqref="A1:XFD2"/>
    </sheetView>
  </sheetViews>
  <sheetFormatPr defaultRowHeight="15" x14ac:dyDescent="0.25"/>
  <cols>
    <col min="4" max="4" width="21.28515625" customWidth="1"/>
    <col min="5" max="5" width="11.28515625" bestFit="1" customWidth="1"/>
    <col min="6" max="6" width="18.7109375" customWidth="1"/>
    <col min="8" max="9" width="16.85546875" bestFit="1" customWidth="1"/>
    <col min="12" max="12" width="18" bestFit="1" customWidth="1"/>
    <col min="13" max="13" width="12.28515625" bestFit="1" customWidth="1"/>
    <col min="14" max="14" width="15.28515625" bestFit="1" customWidth="1"/>
  </cols>
  <sheetData>
    <row r="1" spans="1:14" x14ac:dyDescent="0.25">
      <c r="A1" s="94" t="s">
        <v>155</v>
      </c>
    </row>
    <row r="2" spans="1:14" x14ac:dyDescent="0.25">
      <c r="A2" s="94" t="s">
        <v>153</v>
      </c>
    </row>
    <row r="3" spans="1:14" x14ac:dyDescent="0.25">
      <c r="D3" t="s">
        <v>56</v>
      </c>
      <c r="E3" t="s">
        <v>56</v>
      </c>
      <c r="F3" t="s">
        <v>56</v>
      </c>
    </row>
    <row r="4" spans="1:14" ht="42.75" customHeight="1" x14ac:dyDescent="0.25">
      <c r="B4" t="s">
        <v>57</v>
      </c>
      <c r="C4" t="s">
        <v>58</v>
      </c>
      <c r="D4" s="10" t="s">
        <v>59</v>
      </c>
      <c r="E4" t="s">
        <v>60</v>
      </c>
      <c r="F4" s="10" t="s">
        <v>61</v>
      </c>
      <c r="H4" s="10" t="s">
        <v>62</v>
      </c>
      <c r="K4" t="s">
        <v>57</v>
      </c>
      <c r="L4" t="s">
        <v>63</v>
      </c>
      <c r="M4" t="s">
        <v>60</v>
      </c>
      <c r="N4" t="s">
        <v>64</v>
      </c>
    </row>
    <row r="5" spans="1:14" x14ac:dyDescent="0.25">
      <c r="B5">
        <v>2024</v>
      </c>
      <c r="C5">
        <v>1</v>
      </c>
      <c r="D5" s="27">
        <v>4996353101</v>
      </c>
      <c r="E5" s="14">
        <v>-3378332.8813935462</v>
      </c>
      <c r="F5" s="27">
        <f>D5-E5</f>
        <v>4999731433.8813934</v>
      </c>
      <c r="H5" s="28">
        <f>[107]billed_sales_kWh!O62+[107]adjustments!G50+[107]adjustments!E50-F5</f>
        <v>-0.70897388458251953</v>
      </c>
      <c r="I5" s="29"/>
      <c r="K5">
        <v>2024</v>
      </c>
      <c r="L5" s="14">
        <f>SUMIFS(D:D,$B:$B,$K5)</f>
        <v>68542804455</v>
      </c>
      <c r="M5" s="14">
        <f>SUMIFS(E:E,$B:$B,$K5)</f>
        <v>-50443802.358392648</v>
      </c>
      <c r="N5" s="14">
        <f>SUMIFS(F:F,$B:$B,$K5)</f>
        <v>68593248257.358383</v>
      </c>
    </row>
    <row r="6" spans="1:14" x14ac:dyDescent="0.25">
      <c r="B6">
        <f>IF(C5=12,B5+1,B5)</f>
        <v>2024</v>
      </c>
      <c r="C6">
        <f>IF(C5=12,1,C5+1)</f>
        <v>2</v>
      </c>
      <c r="D6" s="27">
        <v>4802462038</v>
      </c>
      <c r="E6" s="14">
        <v>-3128453.3693769979</v>
      </c>
      <c r="F6" s="27">
        <f t="shared" ref="F6:F69" si="0">D6-E6</f>
        <v>4805590491.3693771</v>
      </c>
      <c r="H6" s="28">
        <f>[107]billed_sales_kWh!O63+[107]adjustments!G51+[107]adjustments!E51-F6</f>
        <v>0.12829399108886719</v>
      </c>
      <c r="I6" s="29"/>
      <c r="K6">
        <f>K5+1</f>
        <v>2025</v>
      </c>
      <c r="L6" s="14">
        <f>SUMIFS(D:D,$B:$B,$K6)</f>
        <v>69144190874</v>
      </c>
      <c r="M6" s="14">
        <f>SUMIFS(E:E,$B:$B,$K6)</f>
        <v>-50443802.358392648</v>
      </c>
      <c r="N6" s="14">
        <f>SUMIFS(F:F,$B:$B,$K6)</f>
        <v>69194634676.358383</v>
      </c>
    </row>
    <row r="7" spans="1:14" x14ac:dyDescent="0.25">
      <c r="B7">
        <f t="shared" ref="B7:B70" si="1">IF(C6=12,B6+1,B6)</f>
        <v>2024</v>
      </c>
      <c r="C7">
        <f t="shared" ref="C7:C70" si="2">IF(C6=12,1,C6+1)</f>
        <v>3</v>
      </c>
      <c r="D7" s="27">
        <v>4502801437</v>
      </c>
      <c r="E7" s="14">
        <v>-3696286.8520411886</v>
      </c>
      <c r="F7" s="27">
        <f t="shared" si="0"/>
        <v>4506497723.8520412</v>
      </c>
      <c r="H7" s="28">
        <f>[107]billed_sales_kWh!O64+[107]adjustments!G52+[107]adjustments!E52-F7</f>
        <v>0.29799175262451172</v>
      </c>
      <c r="K7">
        <f t="shared" ref="K7:K15" si="3">K6+1</f>
        <v>2026</v>
      </c>
      <c r="L7" s="14">
        <f>SUMIFS(D:D,$B:$B,$K7)</f>
        <v>69990262720</v>
      </c>
      <c r="M7" s="14">
        <f>SUMIFS(E:E,$B:$B,$K7)</f>
        <v>-50443802.358392648</v>
      </c>
      <c r="N7" s="14">
        <f>SUMIFS(F:F,$B:$B,$K7)</f>
        <v>70040706522.358383</v>
      </c>
    </row>
    <row r="8" spans="1:14" x14ac:dyDescent="0.25">
      <c r="B8">
        <f t="shared" si="1"/>
        <v>2024</v>
      </c>
      <c r="C8">
        <f t="shared" si="2"/>
        <v>4</v>
      </c>
      <c r="D8" s="27">
        <v>4919175479</v>
      </c>
      <c r="E8" s="14">
        <v>-3785479.7121468699</v>
      </c>
      <c r="F8" s="27">
        <f t="shared" si="0"/>
        <v>4922960958.7121468</v>
      </c>
      <c r="H8" s="28">
        <f>[107]billed_sales_kWh!O65+[107]adjustments!G53+[107]adjustments!E53-F8</f>
        <v>0.36535739898681641</v>
      </c>
      <c r="K8">
        <f t="shared" si="3"/>
        <v>2027</v>
      </c>
      <c r="L8" s="14">
        <f>SUMIFS(D:D,$B:$B,$K8)</f>
        <v>70839643877</v>
      </c>
      <c r="M8" s="14">
        <f>SUMIFS(E:E,$B:$B,$K8)</f>
        <v>-50443802.358392648</v>
      </c>
      <c r="N8" s="14">
        <f>SUMIFS(F:F,$B:$B,$K8)</f>
        <v>70890087679.358383</v>
      </c>
    </row>
    <row r="9" spans="1:14" x14ac:dyDescent="0.25">
      <c r="B9">
        <f t="shared" si="1"/>
        <v>2024</v>
      </c>
      <c r="C9">
        <f t="shared" si="2"/>
        <v>5</v>
      </c>
      <c r="D9" s="27">
        <v>5527186524</v>
      </c>
      <c r="E9" s="14">
        <v>-4305941.983534039</v>
      </c>
      <c r="F9" s="27">
        <f t="shared" si="0"/>
        <v>5531492465.9835339</v>
      </c>
      <c r="H9" s="28">
        <f>[107]billed_sales_kWh!O66+[107]adjustments!G54+[107]adjustments!E54-F9</f>
        <v>-0.4031982421875</v>
      </c>
      <c r="K9">
        <f t="shared" si="3"/>
        <v>2028</v>
      </c>
      <c r="L9" s="14">
        <f>SUMIFS(D:D,$B:$B,$K9)</f>
        <v>72003612318</v>
      </c>
      <c r="M9" s="14">
        <f>SUMIFS(E:E,$B:$B,$K9)</f>
        <v>-50443802.358392648</v>
      </c>
      <c r="N9" s="14">
        <f>SUMIFS(F:F,$B:$B,$K9)</f>
        <v>72054056120.358383</v>
      </c>
    </row>
    <row r="10" spans="1:14" x14ac:dyDescent="0.25">
      <c r="B10">
        <f t="shared" si="1"/>
        <v>2024</v>
      </c>
      <c r="C10">
        <f t="shared" si="2"/>
        <v>6</v>
      </c>
      <c r="D10" s="27">
        <v>6370133824</v>
      </c>
      <c r="E10" s="14">
        <v>-4442754.1029761685</v>
      </c>
      <c r="F10" s="27">
        <f t="shared" si="0"/>
        <v>6374576578.1029758</v>
      </c>
      <c r="H10" s="28">
        <f>[107]billed_sales_kWh!O67+[107]adjustments!G55+[107]adjustments!E55-F10</f>
        <v>0.39027023315429688</v>
      </c>
      <c r="K10">
        <f t="shared" si="3"/>
        <v>2029</v>
      </c>
      <c r="L10" s="14">
        <f>SUMIFS(D:D,$B:$B,$K10)</f>
        <v>73357919143</v>
      </c>
      <c r="M10" s="14">
        <f>SUMIFS(E:E,$B:$B,$K10)</f>
        <v>-50443802.358392648</v>
      </c>
      <c r="N10" s="14">
        <f>SUMIFS(F:F,$B:$B,$K10)</f>
        <v>73408362945.358383</v>
      </c>
    </row>
    <row r="11" spans="1:14" x14ac:dyDescent="0.25">
      <c r="B11">
        <f t="shared" si="1"/>
        <v>2024</v>
      </c>
      <c r="C11">
        <f t="shared" si="2"/>
        <v>7</v>
      </c>
      <c r="D11" s="27">
        <v>7097038489</v>
      </c>
      <c r="E11" s="14">
        <v>-5209101.0071070027</v>
      </c>
      <c r="F11" s="27">
        <f t="shared" si="0"/>
        <v>7102247590.0071068</v>
      </c>
      <c r="H11" s="28">
        <f>[107]billed_sales_kWh!O68+[107]adjustments!G56+[107]adjustments!E56-F11</f>
        <v>7.5379371643066406E-2</v>
      </c>
      <c r="K11">
        <f t="shared" si="3"/>
        <v>2030</v>
      </c>
      <c r="L11" s="14">
        <f>SUMIFS(D:D,$B:$B,$K11)</f>
        <v>74754165930</v>
      </c>
      <c r="M11" s="14">
        <f>SUMIFS(E:E,$B:$B,$K11)</f>
        <v>-50443802.358392648</v>
      </c>
      <c r="N11" s="14">
        <f>SUMIFS(F:F,$B:$B,$K11)</f>
        <v>74804609732.358383</v>
      </c>
    </row>
    <row r="12" spans="1:14" x14ac:dyDescent="0.25">
      <c r="B12">
        <f t="shared" si="1"/>
        <v>2024</v>
      </c>
      <c r="C12">
        <f t="shared" si="2"/>
        <v>8</v>
      </c>
      <c r="D12" s="27">
        <v>6959917753</v>
      </c>
      <c r="E12" s="14">
        <v>-5459158.4423180576</v>
      </c>
      <c r="F12" s="27">
        <f t="shared" si="0"/>
        <v>6965376911.442318</v>
      </c>
      <c r="H12" s="28">
        <f>[107]billed_sales_kWh!O69+[107]adjustments!G57+[107]adjustments!E57-F12</f>
        <v>-0.77808475494384766</v>
      </c>
      <c r="K12">
        <f t="shared" si="3"/>
        <v>2031</v>
      </c>
      <c r="L12" s="14">
        <f>SUMIFS(D:D,$B:$B,$K12)</f>
        <v>76319851921</v>
      </c>
      <c r="M12" s="14">
        <f>SUMIFS(E:E,$B:$B,$K12)</f>
        <v>-50443802.358392648</v>
      </c>
      <c r="N12" s="14">
        <f>SUMIFS(F:F,$B:$B,$K12)</f>
        <v>76370295723.358383</v>
      </c>
    </row>
    <row r="13" spans="1:14" x14ac:dyDescent="0.25">
      <c r="B13">
        <f t="shared" si="1"/>
        <v>2024</v>
      </c>
      <c r="C13">
        <f t="shared" si="2"/>
        <v>9</v>
      </c>
      <c r="D13" s="27">
        <v>7107515880</v>
      </c>
      <c r="E13" s="14">
        <v>-4775408.5579397408</v>
      </c>
      <c r="F13" s="27">
        <f t="shared" si="0"/>
        <v>7112291288.5579395</v>
      </c>
      <c r="H13" s="28">
        <f>[107]billed_sales_kWh!O70+[107]adjustments!G58+[107]adjustments!E58-F13</f>
        <v>0.23079681396484375</v>
      </c>
      <c r="K13">
        <f t="shared" si="3"/>
        <v>2032</v>
      </c>
      <c r="L13" s="14">
        <f>SUMIFS(D:D,$B:$B,$K13)</f>
        <v>78079596632</v>
      </c>
      <c r="M13" s="14">
        <f>SUMIFS(E:E,$B:$B,$K13)</f>
        <v>-50443802.358392648</v>
      </c>
      <c r="N13" s="14">
        <f>SUMIFS(F:F,$B:$B,$K13)</f>
        <v>78130040434.358383</v>
      </c>
    </row>
    <row r="14" spans="1:14" x14ac:dyDescent="0.25">
      <c r="B14">
        <f t="shared" si="1"/>
        <v>2024</v>
      </c>
      <c r="C14">
        <f t="shared" si="2"/>
        <v>10</v>
      </c>
      <c r="D14" s="27">
        <v>6263739469</v>
      </c>
      <c r="E14" s="14">
        <v>-4243140.6909422306</v>
      </c>
      <c r="F14" s="27">
        <f t="shared" si="0"/>
        <v>6267982609.6909418</v>
      </c>
      <c r="H14" s="28">
        <f>[107]billed_sales_kWh!O71+[107]adjustments!G59+[107]adjustments!E59-F14</f>
        <v>0.25297260284423828</v>
      </c>
      <c r="K14">
        <f t="shared" si="3"/>
        <v>2033</v>
      </c>
      <c r="L14" s="14">
        <f>SUMIFS(D:D,$B:$B,$K14)</f>
        <v>79799223020</v>
      </c>
      <c r="M14" s="14">
        <f>SUMIFS(E:E,$B:$B,$K14)</f>
        <v>-50443802.358392648</v>
      </c>
      <c r="N14" s="14">
        <f>SUMIFS(F:F,$B:$B,$K14)</f>
        <v>79849666822.358383</v>
      </c>
    </row>
    <row r="15" spans="1:14" x14ac:dyDescent="0.25">
      <c r="B15">
        <f t="shared" si="1"/>
        <v>2024</v>
      </c>
      <c r="C15">
        <f t="shared" si="2"/>
        <v>11</v>
      </c>
      <c r="D15" s="27">
        <v>5216386774</v>
      </c>
      <c r="E15" s="14">
        <v>-4078590.4573779069</v>
      </c>
      <c r="F15" s="27">
        <f t="shared" si="0"/>
        <v>5220465364.4573774</v>
      </c>
      <c r="H15" s="28">
        <f>[107]billed_sales_kWh!O72+[107]adjustments!G60+[107]adjustments!E60-F15</f>
        <v>-0.12025642395019531</v>
      </c>
      <c r="K15">
        <f t="shared" si="3"/>
        <v>2034</v>
      </c>
      <c r="L15" s="14">
        <f>SUMIFS(D:D,$B:$B,$K15)</f>
        <v>81516097004</v>
      </c>
      <c r="M15" s="14">
        <f>SUMIFS(E:E,$B:$B,$K15)</f>
        <v>-50443802.358392648</v>
      </c>
      <c r="N15" s="14">
        <f>SUMIFS(F:F,$B:$B,$K15)</f>
        <v>81566540806.358398</v>
      </c>
    </row>
    <row r="16" spans="1:14" x14ac:dyDescent="0.25">
      <c r="B16">
        <f t="shared" si="1"/>
        <v>2024</v>
      </c>
      <c r="C16">
        <f t="shared" si="2"/>
        <v>12</v>
      </c>
      <c r="D16" s="27">
        <v>4780093687</v>
      </c>
      <c r="E16" s="14">
        <v>-3941154.301238901</v>
      </c>
      <c r="F16" s="27">
        <f t="shared" si="0"/>
        <v>4784034841.301239</v>
      </c>
      <c r="H16" s="28">
        <f>[107]billed_sales_kWh!O73+[107]adjustments!G61+[107]adjustments!E61-F16</f>
        <v>0.43388843536376953</v>
      </c>
    </row>
    <row r="17" spans="2:8" x14ac:dyDescent="0.25">
      <c r="B17">
        <f t="shared" si="1"/>
        <v>2025</v>
      </c>
      <c r="C17">
        <f t="shared" si="2"/>
        <v>1</v>
      </c>
      <c r="D17" s="27">
        <v>5102471669</v>
      </c>
      <c r="E17" s="14">
        <v>-3378332.8813935462</v>
      </c>
      <c r="F17" s="27">
        <f t="shared" si="0"/>
        <v>5105850001.8813934</v>
      </c>
      <c r="H17" s="28">
        <f>[107]billed_sales_kWh!O74+[107]adjustments!G62+[107]adjustments!E62-F17</f>
        <v>-0.23778915405273438</v>
      </c>
    </row>
    <row r="18" spans="2:8" x14ac:dyDescent="0.25">
      <c r="B18">
        <f t="shared" si="1"/>
        <v>2025</v>
      </c>
      <c r="C18">
        <f t="shared" si="2"/>
        <v>2</v>
      </c>
      <c r="D18" s="27">
        <v>4651523946</v>
      </c>
      <c r="E18" s="14">
        <v>-3128453.3693769979</v>
      </c>
      <c r="F18" s="27">
        <f t="shared" si="0"/>
        <v>4654652399.3693771</v>
      </c>
      <c r="H18" s="28">
        <f>[107]billed_sales_kWh!O75+[107]adjustments!G63+[107]adjustments!E63-F18</f>
        <v>9.1019630432128906E-2</v>
      </c>
    </row>
    <row r="19" spans="2:8" x14ac:dyDescent="0.25">
      <c r="B19">
        <f t="shared" si="1"/>
        <v>2025</v>
      </c>
      <c r="C19">
        <f t="shared" si="2"/>
        <v>3</v>
      </c>
      <c r="D19" s="27">
        <v>4568026816</v>
      </c>
      <c r="E19" s="14">
        <v>-3696286.8520411886</v>
      </c>
      <c r="F19" s="27">
        <f t="shared" si="0"/>
        <v>4571723102.8520412</v>
      </c>
      <c r="H19" s="28">
        <f>[107]billed_sales_kWh!O76+[107]adjustments!G64+[107]adjustments!E64-F19</f>
        <v>0.35502338409423828</v>
      </c>
    </row>
    <row r="20" spans="2:8" x14ac:dyDescent="0.25">
      <c r="B20">
        <f t="shared" si="1"/>
        <v>2025</v>
      </c>
      <c r="C20">
        <f t="shared" si="2"/>
        <v>4</v>
      </c>
      <c r="D20" s="27">
        <v>4934401511</v>
      </c>
      <c r="E20" s="14">
        <v>-3785479.7121468699</v>
      </c>
      <c r="F20" s="27">
        <f t="shared" si="0"/>
        <v>4938186990.7121468</v>
      </c>
      <c r="H20" s="28">
        <f>[107]billed_sales_kWh!O77+[107]adjustments!G65+[107]adjustments!E65-F20</f>
        <v>-0.17010974884033203</v>
      </c>
    </row>
    <row r="21" spans="2:8" x14ac:dyDescent="0.25">
      <c r="B21">
        <f t="shared" si="1"/>
        <v>2025</v>
      </c>
      <c r="C21">
        <f t="shared" si="2"/>
        <v>5</v>
      </c>
      <c r="D21" s="27">
        <v>5468402560</v>
      </c>
      <c r="E21" s="14">
        <v>-4305941.983534039</v>
      </c>
      <c r="F21" s="27">
        <f t="shared" si="0"/>
        <v>5472708501.9835339</v>
      </c>
      <c r="H21" s="28">
        <f>[107]billed_sales_kWh!O78+[107]adjustments!G66+[107]adjustments!E66-F21</f>
        <v>-0.20952796936035156</v>
      </c>
    </row>
    <row r="22" spans="2:8" x14ac:dyDescent="0.25">
      <c r="B22">
        <f t="shared" si="1"/>
        <v>2025</v>
      </c>
      <c r="C22">
        <f t="shared" si="2"/>
        <v>6</v>
      </c>
      <c r="D22" s="27">
        <v>6471448306</v>
      </c>
      <c r="E22" s="14">
        <v>-4442754.1029761685</v>
      </c>
      <c r="F22" s="27">
        <f t="shared" si="0"/>
        <v>6475891060.1029758</v>
      </c>
      <c r="H22" s="28">
        <f>[107]billed_sales_kWh!O79+[107]adjustments!G67+[107]adjustments!E67-F22</f>
        <v>-0.47935581207275391</v>
      </c>
    </row>
    <row r="23" spans="2:8" x14ac:dyDescent="0.25">
      <c r="B23">
        <f t="shared" si="1"/>
        <v>2025</v>
      </c>
      <c r="C23">
        <f t="shared" si="2"/>
        <v>7</v>
      </c>
      <c r="D23" s="27">
        <v>7154345658</v>
      </c>
      <c r="E23" s="14">
        <v>-5209101.0071070027</v>
      </c>
      <c r="F23" s="27">
        <f t="shared" si="0"/>
        <v>7159554759.0071068</v>
      </c>
      <c r="H23" s="28">
        <f>[107]billed_sales_kWh!O80+[107]adjustments!G68+[107]adjustments!E68-F23</f>
        <v>0.21676158905029297</v>
      </c>
    </row>
    <row r="24" spans="2:8" x14ac:dyDescent="0.25">
      <c r="B24">
        <f t="shared" si="1"/>
        <v>2025</v>
      </c>
      <c r="C24">
        <f t="shared" si="2"/>
        <v>8</v>
      </c>
      <c r="D24" s="27">
        <v>7269837577</v>
      </c>
      <c r="E24" s="14">
        <v>-5459158.4423180576</v>
      </c>
      <c r="F24" s="27">
        <f t="shared" si="0"/>
        <v>7275296735.442318</v>
      </c>
      <c r="H24" s="28">
        <f>[107]billed_sales_kWh!O81+[107]adjustments!G69+[107]adjustments!E69-F24</f>
        <v>5.8215141296386719E-2</v>
      </c>
    </row>
    <row r="25" spans="2:8" x14ac:dyDescent="0.25">
      <c r="B25">
        <f t="shared" si="1"/>
        <v>2025</v>
      </c>
      <c r="C25">
        <f t="shared" si="2"/>
        <v>9</v>
      </c>
      <c r="D25" s="27">
        <v>7144601636</v>
      </c>
      <c r="E25" s="14">
        <v>-4775408.5579397408</v>
      </c>
      <c r="F25" s="27">
        <f t="shared" si="0"/>
        <v>7149377044.5579395</v>
      </c>
      <c r="H25" s="28">
        <f>[107]billed_sales_kWh!O82+[107]adjustments!G70+[107]adjustments!E70-F25</f>
        <v>0.77738666534423828</v>
      </c>
    </row>
    <row r="26" spans="2:8" x14ac:dyDescent="0.25">
      <c r="B26">
        <f t="shared" si="1"/>
        <v>2025</v>
      </c>
      <c r="C26">
        <f t="shared" si="2"/>
        <v>10</v>
      </c>
      <c r="D26" s="27">
        <v>6339901838</v>
      </c>
      <c r="E26" s="14">
        <v>-4243140.6909422306</v>
      </c>
      <c r="F26" s="27">
        <f t="shared" si="0"/>
        <v>6344144978.6909418</v>
      </c>
      <c r="H26" s="28">
        <f>[107]billed_sales_kWh!O83+[107]adjustments!G71+[107]adjustments!E71-F26</f>
        <v>-3.8088798522949219E-2</v>
      </c>
    </row>
    <row r="27" spans="2:8" x14ac:dyDescent="0.25">
      <c r="B27">
        <f t="shared" si="1"/>
        <v>2025</v>
      </c>
      <c r="C27">
        <f t="shared" si="2"/>
        <v>11</v>
      </c>
      <c r="D27" s="27">
        <v>5242676490</v>
      </c>
      <c r="E27" s="14">
        <v>-4078590.4573779069</v>
      </c>
      <c r="F27" s="27">
        <f t="shared" si="0"/>
        <v>5246755080.4573774</v>
      </c>
      <c r="H27" s="28">
        <f>[107]billed_sales_kWh!O84+[107]adjustments!G72+[107]adjustments!E72-F27</f>
        <v>0.28729438781738281</v>
      </c>
    </row>
    <row r="28" spans="2:8" x14ac:dyDescent="0.25">
      <c r="B28">
        <f t="shared" si="1"/>
        <v>2025</v>
      </c>
      <c r="C28">
        <f t="shared" si="2"/>
        <v>12</v>
      </c>
      <c r="D28" s="27">
        <v>4796552867</v>
      </c>
      <c r="E28" s="14">
        <v>-3941154.301238901</v>
      </c>
      <c r="F28" s="27">
        <f t="shared" si="0"/>
        <v>4800494021.301239</v>
      </c>
      <c r="H28" s="28">
        <f>[107]billed_sales_kWh!O85+[107]adjustments!G73+[107]adjustments!E73-F28</f>
        <v>-0.58961391448974609</v>
      </c>
    </row>
    <row r="29" spans="2:8" x14ac:dyDescent="0.25">
      <c r="B29">
        <f t="shared" si="1"/>
        <v>2026</v>
      </c>
      <c r="C29">
        <f t="shared" si="2"/>
        <v>1</v>
      </c>
      <c r="D29" s="27">
        <v>5187127446</v>
      </c>
      <c r="E29" s="14">
        <v>-3378332.8813935462</v>
      </c>
      <c r="F29" s="27">
        <f t="shared" si="0"/>
        <v>5190505778.8813934</v>
      </c>
      <c r="H29" s="28">
        <f>[107]billed_sales_kWh!O86+[107]adjustments!G74+[107]adjustments!E74-F29</f>
        <v>5.6513786315917969E-2</v>
      </c>
    </row>
    <row r="30" spans="2:8" x14ac:dyDescent="0.25">
      <c r="B30">
        <f t="shared" si="1"/>
        <v>2026</v>
      </c>
      <c r="C30">
        <f t="shared" si="2"/>
        <v>2</v>
      </c>
      <c r="D30" s="27">
        <v>4724926750</v>
      </c>
      <c r="E30" s="14">
        <v>-3128453.3693769979</v>
      </c>
      <c r="F30" s="27">
        <f t="shared" si="0"/>
        <v>4728055203.3693771</v>
      </c>
      <c r="H30" s="28">
        <f>[107]billed_sales_kWh!O87+[107]adjustments!G75+[107]adjustments!E75-F30</f>
        <v>0.80471324920654297</v>
      </c>
    </row>
    <row r="31" spans="2:8" x14ac:dyDescent="0.25">
      <c r="B31">
        <f t="shared" si="1"/>
        <v>2026</v>
      </c>
      <c r="C31">
        <f t="shared" si="2"/>
        <v>3</v>
      </c>
      <c r="D31" s="27">
        <v>4628677633</v>
      </c>
      <c r="E31" s="14">
        <v>-3696286.8520411886</v>
      </c>
      <c r="F31" s="27">
        <f t="shared" si="0"/>
        <v>4632373919.8520412</v>
      </c>
      <c r="H31" s="28">
        <f>[107]billed_sales_kWh!O88+[107]adjustments!G76+[107]adjustments!E76-F31</f>
        <v>-0.24487209320068359</v>
      </c>
    </row>
    <row r="32" spans="2:8" x14ac:dyDescent="0.25">
      <c r="B32">
        <f t="shared" si="1"/>
        <v>2026</v>
      </c>
      <c r="C32">
        <f t="shared" si="2"/>
        <v>4</v>
      </c>
      <c r="D32" s="27">
        <v>4998351667</v>
      </c>
      <c r="E32" s="14">
        <v>-3785479.7121468699</v>
      </c>
      <c r="F32" s="27">
        <f t="shared" si="0"/>
        <v>5002137146.7121468</v>
      </c>
      <c r="H32" s="28">
        <f>[107]billed_sales_kWh!O89+[107]adjustments!G77+[107]adjustments!E77-F32</f>
        <v>0.26832675933837891</v>
      </c>
    </row>
    <row r="33" spans="2:8" x14ac:dyDescent="0.25">
      <c r="B33">
        <f t="shared" si="1"/>
        <v>2026</v>
      </c>
      <c r="C33">
        <f t="shared" si="2"/>
        <v>5</v>
      </c>
      <c r="D33" s="27">
        <v>5533131386</v>
      </c>
      <c r="E33" s="14">
        <v>-4305941.983534039</v>
      </c>
      <c r="F33" s="27">
        <f t="shared" si="0"/>
        <v>5537437327.9835339</v>
      </c>
      <c r="H33" s="28">
        <f>[107]billed_sales_kWh!O90+[107]adjustments!G78+[107]adjustments!E78-F33</f>
        <v>0.57820606231689453</v>
      </c>
    </row>
    <row r="34" spans="2:8" x14ac:dyDescent="0.25">
      <c r="B34">
        <f t="shared" si="1"/>
        <v>2026</v>
      </c>
      <c r="C34">
        <f t="shared" si="2"/>
        <v>6</v>
      </c>
      <c r="D34" s="27">
        <v>6549566282</v>
      </c>
      <c r="E34" s="14">
        <v>-4442754.1029761685</v>
      </c>
      <c r="F34" s="27">
        <f t="shared" si="0"/>
        <v>6554009036.1029758</v>
      </c>
      <c r="H34" s="28">
        <f>[107]billed_sales_kWh!O91+[107]adjustments!G79+[107]adjustments!E79-F34</f>
        <v>-0.4796295166015625</v>
      </c>
    </row>
    <row r="35" spans="2:8" x14ac:dyDescent="0.25">
      <c r="B35">
        <f t="shared" si="1"/>
        <v>2026</v>
      </c>
      <c r="C35">
        <f t="shared" si="2"/>
        <v>7</v>
      </c>
      <c r="D35" s="27">
        <v>7234610064</v>
      </c>
      <c r="E35" s="14">
        <v>-5209101.0071070027</v>
      </c>
      <c r="F35" s="27">
        <f t="shared" si="0"/>
        <v>7239819165.0071068</v>
      </c>
      <c r="H35" s="28">
        <f>[107]billed_sales_kWh!O92+[107]adjustments!G80+[107]adjustments!E80-F35</f>
        <v>0.64871883392333984</v>
      </c>
    </row>
    <row r="36" spans="2:8" x14ac:dyDescent="0.25">
      <c r="B36">
        <f t="shared" si="1"/>
        <v>2026</v>
      </c>
      <c r="C36">
        <f t="shared" si="2"/>
        <v>8</v>
      </c>
      <c r="D36" s="27">
        <v>7350026172</v>
      </c>
      <c r="E36" s="14">
        <v>-5459158.4423180576</v>
      </c>
      <c r="F36" s="27">
        <f t="shared" si="0"/>
        <v>7355485330.442318</v>
      </c>
      <c r="H36" s="28">
        <f>[107]billed_sales_kWh!O93+[107]adjustments!G81+[107]adjustments!E81-F36</f>
        <v>-0.53708648681640625</v>
      </c>
    </row>
    <row r="37" spans="2:8" x14ac:dyDescent="0.25">
      <c r="B37">
        <f t="shared" si="1"/>
        <v>2026</v>
      </c>
      <c r="C37">
        <f t="shared" si="2"/>
        <v>9</v>
      </c>
      <c r="D37" s="27">
        <v>7220783437</v>
      </c>
      <c r="E37" s="14">
        <v>-4775408.5579397408</v>
      </c>
      <c r="F37" s="27">
        <f t="shared" si="0"/>
        <v>7225558845.5579395</v>
      </c>
      <c r="H37" s="28">
        <f>[107]billed_sales_kWh!O94+[107]adjustments!G82+[107]adjustments!E82-F37</f>
        <v>0.90695762634277344</v>
      </c>
    </row>
    <row r="38" spans="2:8" x14ac:dyDescent="0.25">
      <c r="B38">
        <f t="shared" si="1"/>
        <v>2026</v>
      </c>
      <c r="C38">
        <f t="shared" si="2"/>
        <v>10</v>
      </c>
      <c r="D38" s="27">
        <v>6406113351</v>
      </c>
      <c r="E38" s="14">
        <v>-4243140.6909422306</v>
      </c>
      <c r="F38" s="27">
        <f t="shared" si="0"/>
        <v>6410356491.6909418</v>
      </c>
      <c r="H38" s="28">
        <f>[107]billed_sales_kWh!O95+[107]adjustments!G83+[107]adjustments!E83-F38</f>
        <v>0.26214790344238281</v>
      </c>
    </row>
    <row r="39" spans="2:8" x14ac:dyDescent="0.25">
      <c r="B39">
        <f t="shared" si="1"/>
        <v>2026</v>
      </c>
      <c r="C39">
        <f t="shared" si="2"/>
        <v>11</v>
      </c>
      <c r="D39" s="27">
        <v>5300560320</v>
      </c>
      <c r="E39" s="14">
        <v>-4078590.4573779069</v>
      </c>
      <c r="F39" s="27">
        <f t="shared" si="0"/>
        <v>5304638910.4573774</v>
      </c>
      <c r="H39" s="28">
        <f>[107]billed_sales_kWh!O96+[107]adjustments!G84+[107]adjustments!E84-F39</f>
        <v>-0.35817909240722656</v>
      </c>
    </row>
    <row r="40" spans="2:8" x14ac:dyDescent="0.25">
      <c r="B40">
        <f t="shared" si="1"/>
        <v>2026</v>
      </c>
      <c r="C40">
        <f t="shared" si="2"/>
        <v>12</v>
      </c>
      <c r="D40" s="27">
        <v>4856388212</v>
      </c>
      <c r="E40" s="14">
        <v>-3941154.301238901</v>
      </c>
      <c r="F40" s="27">
        <f t="shared" si="0"/>
        <v>4860329366.301239</v>
      </c>
      <c r="H40" s="28">
        <f>[107]billed_sales_kWh!O97+[107]adjustments!G85+[107]adjustments!E85-F40</f>
        <v>0.50700759887695313</v>
      </c>
    </row>
    <row r="41" spans="2:8" x14ac:dyDescent="0.25">
      <c r="B41">
        <f t="shared" si="1"/>
        <v>2027</v>
      </c>
      <c r="C41">
        <f t="shared" si="2"/>
        <v>1</v>
      </c>
      <c r="D41" s="27">
        <v>5266246362</v>
      </c>
      <c r="E41" s="14">
        <v>-3378332.8813935462</v>
      </c>
      <c r="F41" s="27">
        <f t="shared" si="0"/>
        <v>5269624694.8813934</v>
      </c>
      <c r="H41" s="28">
        <f>[107]billed_sales_kWh!O98+[107]adjustments!G86+[107]adjustments!E86-F41</f>
        <v>0.4979705810546875</v>
      </c>
    </row>
    <row r="42" spans="2:8" x14ac:dyDescent="0.25">
      <c r="B42">
        <f t="shared" si="1"/>
        <v>2027</v>
      </c>
      <c r="C42">
        <f t="shared" si="2"/>
        <v>2</v>
      </c>
      <c r="D42" s="27">
        <v>4791941242</v>
      </c>
      <c r="E42" s="14">
        <v>-3128453.3693769979</v>
      </c>
      <c r="F42" s="27">
        <f t="shared" si="0"/>
        <v>4795069695.3693771</v>
      </c>
      <c r="H42" s="28">
        <f>[107]billed_sales_kWh!O99+[107]adjustments!G87+[107]adjustments!E87-F42</f>
        <v>-0.44988727569580078</v>
      </c>
    </row>
    <row r="43" spans="2:8" x14ac:dyDescent="0.25">
      <c r="B43">
        <f t="shared" si="1"/>
        <v>2027</v>
      </c>
      <c r="C43">
        <f t="shared" si="2"/>
        <v>3</v>
      </c>
      <c r="D43" s="27">
        <v>4681269580</v>
      </c>
      <c r="E43" s="14">
        <v>-3696286.8520411886</v>
      </c>
      <c r="F43" s="27">
        <f t="shared" si="0"/>
        <v>4684965866.8520412</v>
      </c>
      <c r="H43" s="28">
        <f>[107]billed_sales_kWh!O100+[107]adjustments!G88+[107]adjustments!E88-F43</f>
        <v>0.57517147064208984</v>
      </c>
    </row>
    <row r="44" spans="2:8" x14ac:dyDescent="0.25">
      <c r="B44">
        <f t="shared" si="1"/>
        <v>2027</v>
      </c>
      <c r="C44">
        <f t="shared" si="2"/>
        <v>4</v>
      </c>
      <c r="D44" s="27">
        <v>5055349380</v>
      </c>
      <c r="E44" s="14">
        <v>-3785479.7121468699</v>
      </c>
      <c r="F44" s="27">
        <f t="shared" si="0"/>
        <v>5059134859.7121468</v>
      </c>
      <c r="H44" s="28">
        <f>[107]billed_sales_kWh!O101+[107]adjustments!G89+[107]adjustments!E89-F44</f>
        <v>-0.54394817352294922</v>
      </c>
    </row>
    <row r="45" spans="2:8" x14ac:dyDescent="0.25">
      <c r="B45">
        <f t="shared" si="1"/>
        <v>2027</v>
      </c>
      <c r="C45">
        <f t="shared" si="2"/>
        <v>5</v>
      </c>
      <c r="D45" s="27">
        <v>5592549674</v>
      </c>
      <c r="E45" s="14">
        <v>-4305941.983534039</v>
      </c>
      <c r="F45" s="27">
        <f t="shared" si="0"/>
        <v>5596855615.9835339</v>
      </c>
      <c r="H45" s="28">
        <f>[107]billed_sales_kWh!O102+[107]adjustments!G90+[107]adjustments!E90-F45</f>
        <v>-0.72714519500732422</v>
      </c>
    </row>
    <row r="46" spans="2:8" x14ac:dyDescent="0.25">
      <c r="B46">
        <f t="shared" si="1"/>
        <v>2027</v>
      </c>
      <c r="C46">
        <f t="shared" si="2"/>
        <v>6</v>
      </c>
      <c r="D46" s="27">
        <v>6624906784</v>
      </c>
      <c r="E46" s="14">
        <v>-4442754.1029761685</v>
      </c>
      <c r="F46" s="27">
        <f t="shared" si="0"/>
        <v>6629349538.1029758</v>
      </c>
      <c r="H46" s="28">
        <f>[107]billed_sales_kWh!O103+[107]adjustments!G91+[107]adjustments!E91-F46</f>
        <v>-0.13719749450683594</v>
      </c>
    </row>
    <row r="47" spans="2:8" x14ac:dyDescent="0.25">
      <c r="B47">
        <f t="shared" si="1"/>
        <v>2027</v>
      </c>
      <c r="C47">
        <f t="shared" si="2"/>
        <v>7</v>
      </c>
      <c r="D47" s="27">
        <v>7314203206</v>
      </c>
      <c r="E47" s="14">
        <v>-5209101.0071070027</v>
      </c>
      <c r="F47" s="27">
        <f t="shared" si="0"/>
        <v>7319412307.0071068</v>
      </c>
      <c r="H47" s="28">
        <f>[107]billed_sales_kWh!O104+[107]adjustments!G92+[107]adjustments!E92-F47</f>
        <v>-0.27433395385742188</v>
      </c>
    </row>
    <row r="48" spans="2:8" x14ac:dyDescent="0.25">
      <c r="B48">
        <f t="shared" si="1"/>
        <v>2027</v>
      </c>
      <c r="C48">
        <f t="shared" si="2"/>
        <v>8</v>
      </c>
      <c r="D48" s="27">
        <v>7432809003</v>
      </c>
      <c r="E48" s="14">
        <v>-5459158.4423180576</v>
      </c>
      <c r="F48" s="27">
        <f t="shared" si="0"/>
        <v>7438268161.442318</v>
      </c>
      <c r="H48" s="28">
        <f>[107]billed_sales_kWh!O105+[107]adjustments!G93+[107]adjustments!E93-F48</f>
        <v>9.9226951599121094E-2</v>
      </c>
    </row>
    <row r="49" spans="2:8" x14ac:dyDescent="0.25">
      <c r="B49">
        <f t="shared" si="1"/>
        <v>2027</v>
      </c>
      <c r="C49">
        <f t="shared" si="2"/>
        <v>9</v>
      </c>
      <c r="D49" s="27">
        <v>7302326658</v>
      </c>
      <c r="E49" s="14">
        <v>-4775408.5579397408</v>
      </c>
      <c r="F49" s="27">
        <f t="shared" si="0"/>
        <v>7307102066.5579395</v>
      </c>
      <c r="H49" s="28">
        <f>[107]billed_sales_kWh!O106+[107]adjustments!G94+[107]adjustments!E94-F49</f>
        <v>0.45200252532958984</v>
      </c>
    </row>
    <row r="50" spans="2:8" x14ac:dyDescent="0.25">
      <c r="B50">
        <f t="shared" si="1"/>
        <v>2027</v>
      </c>
      <c r="C50">
        <f t="shared" si="2"/>
        <v>10</v>
      </c>
      <c r="D50" s="27">
        <v>6480369694</v>
      </c>
      <c r="E50" s="14">
        <v>-4243140.6909422306</v>
      </c>
      <c r="F50" s="27">
        <f t="shared" si="0"/>
        <v>6484612834.6909418</v>
      </c>
      <c r="H50" s="28">
        <f>[107]billed_sales_kWh!O107+[107]adjustments!G95+[107]adjustments!E95-F50</f>
        <v>0.31052303314208984</v>
      </c>
    </row>
    <row r="51" spans="2:8" x14ac:dyDescent="0.25">
      <c r="B51">
        <f t="shared" si="1"/>
        <v>2027</v>
      </c>
      <c r="C51">
        <f t="shared" si="2"/>
        <v>11</v>
      </c>
      <c r="D51" s="27">
        <v>5368556463</v>
      </c>
      <c r="E51" s="14">
        <v>-4078590.4573779069</v>
      </c>
      <c r="F51" s="27">
        <f t="shared" si="0"/>
        <v>5372635053.4573774</v>
      </c>
      <c r="H51" s="28">
        <f>[107]billed_sales_kWh!O108+[107]adjustments!G96+[107]adjustments!E96-F51</f>
        <v>-4.4972419738769531E-2</v>
      </c>
    </row>
    <row r="52" spans="2:8" x14ac:dyDescent="0.25">
      <c r="B52">
        <f t="shared" si="1"/>
        <v>2027</v>
      </c>
      <c r="C52">
        <f t="shared" si="2"/>
        <v>12</v>
      </c>
      <c r="D52" s="27">
        <v>4929115831</v>
      </c>
      <c r="E52" s="14">
        <v>-3941154.301238901</v>
      </c>
      <c r="F52" s="27">
        <f t="shared" si="0"/>
        <v>4933056985.301239</v>
      </c>
      <c r="H52" s="28">
        <f>[107]billed_sales_kWh!O109+[107]adjustments!G97+[107]adjustments!E97-F52</f>
        <v>-0.37423896789550781</v>
      </c>
    </row>
    <row r="53" spans="2:8" x14ac:dyDescent="0.25">
      <c r="B53">
        <f t="shared" si="1"/>
        <v>2028</v>
      </c>
      <c r="C53">
        <f t="shared" si="2"/>
        <v>1</v>
      </c>
      <c r="D53" s="27">
        <v>5362954326</v>
      </c>
      <c r="E53" s="14">
        <v>-3378332.8813935462</v>
      </c>
      <c r="F53" s="27">
        <f t="shared" si="0"/>
        <v>5366332658.8813934</v>
      </c>
      <c r="H53" s="28">
        <f>[107]billed_sales_kWh!O110+[107]adjustments!G98+[107]adjustments!E98-F53</f>
        <v>-0.61629104614257813</v>
      </c>
    </row>
    <row r="54" spans="2:8" x14ac:dyDescent="0.25">
      <c r="B54">
        <f t="shared" si="1"/>
        <v>2028</v>
      </c>
      <c r="C54">
        <f t="shared" si="2"/>
        <v>2</v>
      </c>
      <c r="D54" s="27">
        <v>4877761836</v>
      </c>
      <c r="E54" s="14">
        <v>-3128453.3693769979</v>
      </c>
      <c r="F54" s="27">
        <f t="shared" si="0"/>
        <v>4880890289.3693771</v>
      </c>
      <c r="H54" s="28">
        <f>[107]billed_sales_kWh!O111+[107]adjustments!G99+[107]adjustments!E99-F54</f>
        <v>0.14282512664794922</v>
      </c>
    </row>
    <row r="55" spans="2:8" x14ac:dyDescent="0.25">
      <c r="B55">
        <f t="shared" si="1"/>
        <v>2028</v>
      </c>
      <c r="C55">
        <f t="shared" si="2"/>
        <v>3</v>
      </c>
      <c r="D55" s="27">
        <v>4754466113</v>
      </c>
      <c r="E55" s="14">
        <v>-3696286.8520411886</v>
      </c>
      <c r="F55" s="27">
        <f t="shared" si="0"/>
        <v>4758162399.8520412</v>
      </c>
      <c r="H55" s="28">
        <f>[107]billed_sales_kWh!O112+[107]adjustments!G100+[107]adjustments!E100-F55</f>
        <v>-0.38215065002441406</v>
      </c>
    </row>
    <row r="56" spans="2:8" x14ac:dyDescent="0.25">
      <c r="B56">
        <f t="shared" si="1"/>
        <v>2028</v>
      </c>
      <c r="C56">
        <f t="shared" si="2"/>
        <v>4</v>
      </c>
      <c r="D56" s="27">
        <v>5134897721</v>
      </c>
      <c r="E56" s="14">
        <v>-3785479.7121468699</v>
      </c>
      <c r="F56" s="27">
        <f t="shared" si="0"/>
        <v>5138683200.7121468</v>
      </c>
      <c r="H56" s="28">
        <f>[107]billed_sales_kWh!O113+[107]adjustments!G101+[107]adjustments!E101-F56</f>
        <v>-0.14428997039794922</v>
      </c>
    </row>
    <row r="57" spans="2:8" x14ac:dyDescent="0.25">
      <c r="B57">
        <f t="shared" si="1"/>
        <v>2028</v>
      </c>
      <c r="C57">
        <f t="shared" si="2"/>
        <v>5</v>
      </c>
      <c r="D57" s="27">
        <v>5677420172</v>
      </c>
      <c r="E57" s="14">
        <v>-4305941.983534039</v>
      </c>
      <c r="F57" s="27">
        <f t="shared" si="0"/>
        <v>5681726113.9835339</v>
      </c>
      <c r="H57" s="28">
        <f>[107]billed_sales_kWh!O114+[107]adjustments!G102+[107]adjustments!E102-F57</f>
        <v>-0.142303466796875</v>
      </c>
    </row>
    <row r="58" spans="2:8" x14ac:dyDescent="0.25">
      <c r="B58">
        <f t="shared" si="1"/>
        <v>2028</v>
      </c>
      <c r="C58">
        <f t="shared" si="2"/>
        <v>6</v>
      </c>
      <c r="D58" s="27">
        <v>6725859197</v>
      </c>
      <c r="E58" s="14">
        <v>-4442754.1029761685</v>
      </c>
      <c r="F58" s="27">
        <f t="shared" si="0"/>
        <v>6730301951.1029758</v>
      </c>
      <c r="H58" s="28">
        <f>[107]billed_sales_kWh!O115+[107]adjustments!G103+[107]adjustments!E103-F58</f>
        <v>-0.18943023681640625</v>
      </c>
    </row>
    <row r="59" spans="2:8" x14ac:dyDescent="0.25">
      <c r="B59">
        <f t="shared" si="1"/>
        <v>2028</v>
      </c>
      <c r="C59">
        <f t="shared" si="2"/>
        <v>7</v>
      </c>
      <c r="D59" s="27">
        <v>7422398109</v>
      </c>
      <c r="E59" s="14">
        <v>-5209101.0071070027</v>
      </c>
      <c r="F59" s="27">
        <f t="shared" si="0"/>
        <v>7427607210.0071068</v>
      </c>
      <c r="H59" s="28">
        <f>[107]billed_sales_kWh!O116+[107]adjustments!G104+[107]adjustments!E104-F59</f>
        <v>-0.31750011444091797</v>
      </c>
    </row>
    <row r="60" spans="2:8" x14ac:dyDescent="0.25">
      <c r="B60">
        <f t="shared" si="1"/>
        <v>2028</v>
      </c>
      <c r="C60">
        <f t="shared" si="2"/>
        <v>8</v>
      </c>
      <c r="D60" s="27">
        <v>7545277317</v>
      </c>
      <c r="E60" s="14">
        <v>-5459158.4423180576</v>
      </c>
      <c r="F60" s="27">
        <f t="shared" si="0"/>
        <v>7550736475.442318</v>
      </c>
      <c r="H60" s="28">
        <f>[107]billed_sales_kWh!O117+[107]adjustments!G105+[107]adjustments!E105-F60</f>
        <v>-0.23091983795166016</v>
      </c>
    </row>
    <row r="61" spans="2:8" x14ac:dyDescent="0.25">
      <c r="B61">
        <f t="shared" si="1"/>
        <v>2028</v>
      </c>
      <c r="C61">
        <f t="shared" si="2"/>
        <v>9</v>
      </c>
      <c r="D61" s="27">
        <v>7414247313</v>
      </c>
      <c r="E61" s="14">
        <v>-4775408.5579397408</v>
      </c>
      <c r="F61" s="27">
        <f t="shared" si="0"/>
        <v>7419022721.5579395</v>
      </c>
      <c r="H61" s="28">
        <f>[107]billed_sales_kWh!O118+[107]adjustments!G106+[107]adjustments!E106-F61</f>
        <v>-0.12591075897216797</v>
      </c>
    </row>
    <row r="62" spans="2:8" x14ac:dyDescent="0.25">
      <c r="B62">
        <f t="shared" si="1"/>
        <v>2028</v>
      </c>
      <c r="C62">
        <f t="shared" si="2"/>
        <v>10</v>
      </c>
      <c r="D62" s="27">
        <v>6587432341</v>
      </c>
      <c r="E62" s="14">
        <v>-4243140.6909422306</v>
      </c>
      <c r="F62" s="27">
        <f t="shared" si="0"/>
        <v>6591675481.6909418</v>
      </c>
      <c r="H62" s="28">
        <f>[107]billed_sales_kWh!O119+[107]adjustments!G107+[107]adjustments!E107-F62</f>
        <v>0.62705326080322266</v>
      </c>
    </row>
    <row r="63" spans="2:8" x14ac:dyDescent="0.25">
      <c r="B63">
        <f t="shared" si="1"/>
        <v>2028</v>
      </c>
      <c r="C63">
        <f t="shared" si="2"/>
        <v>11</v>
      </c>
      <c r="D63" s="27">
        <v>5468193144</v>
      </c>
      <c r="E63" s="14">
        <v>-4078590.4573779069</v>
      </c>
      <c r="F63" s="27">
        <f t="shared" si="0"/>
        <v>5472271734.4573774</v>
      </c>
      <c r="H63" s="28">
        <f>[107]billed_sales_kWh!O120+[107]adjustments!G108+[107]adjustments!E108-F63</f>
        <v>-0.58864212036132813</v>
      </c>
    </row>
    <row r="64" spans="2:8" x14ac:dyDescent="0.25">
      <c r="B64">
        <f t="shared" si="1"/>
        <v>2028</v>
      </c>
      <c r="C64">
        <f t="shared" si="2"/>
        <v>12</v>
      </c>
      <c r="D64" s="27">
        <v>5032704729</v>
      </c>
      <c r="E64" s="14">
        <v>-3941154.301238901</v>
      </c>
      <c r="F64" s="27">
        <f t="shared" si="0"/>
        <v>5036645883.301239</v>
      </c>
      <c r="H64" s="28">
        <f>[107]billed_sales_kWh!O121+[107]adjustments!G109+[107]adjustments!E109-F64</f>
        <v>-0.41753005981445313</v>
      </c>
    </row>
    <row r="65" spans="2:8" x14ac:dyDescent="0.25">
      <c r="B65">
        <f t="shared" si="1"/>
        <v>2029</v>
      </c>
      <c r="C65">
        <f t="shared" si="2"/>
        <v>1</v>
      </c>
      <c r="D65" s="27">
        <v>5486623461</v>
      </c>
      <c r="E65" s="14">
        <v>-3378332.8813935462</v>
      </c>
      <c r="F65" s="27">
        <f t="shared" si="0"/>
        <v>5490001793.8813934</v>
      </c>
      <c r="H65" s="28">
        <f>[107]billed_sales_kWh!O122+[107]adjustments!G110+[107]adjustments!E110-F65</f>
        <v>0.19695377349853516</v>
      </c>
    </row>
    <row r="66" spans="2:8" x14ac:dyDescent="0.25">
      <c r="B66">
        <f t="shared" si="1"/>
        <v>2029</v>
      </c>
      <c r="C66">
        <f t="shared" si="2"/>
        <v>2</v>
      </c>
      <c r="D66" s="27">
        <v>4984236186</v>
      </c>
      <c r="E66" s="14">
        <v>-3128453.3693769979</v>
      </c>
      <c r="F66" s="27">
        <f t="shared" si="0"/>
        <v>4987364639.3693771</v>
      </c>
      <c r="H66" s="28">
        <f>[107]billed_sales_kWh!O123+[107]adjustments!G111+[107]adjustments!E111-F66</f>
        <v>0.58205604553222656</v>
      </c>
    </row>
    <row r="67" spans="2:8" x14ac:dyDescent="0.25">
      <c r="B67">
        <f t="shared" si="1"/>
        <v>2029</v>
      </c>
      <c r="C67">
        <f t="shared" si="2"/>
        <v>3</v>
      </c>
      <c r="D67" s="27">
        <v>4854855045</v>
      </c>
      <c r="E67" s="14">
        <v>-3696286.8520411886</v>
      </c>
      <c r="F67" s="27">
        <f t="shared" si="0"/>
        <v>4858551331.8520412</v>
      </c>
      <c r="H67" s="28">
        <f>[107]billed_sales_kWh!O124+[107]adjustments!G112+[107]adjustments!E112-F67</f>
        <v>0.44333934783935547</v>
      </c>
    </row>
    <row r="68" spans="2:8" x14ac:dyDescent="0.25">
      <c r="B68">
        <f t="shared" si="1"/>
        <v>2029</v>
      </c>
      <c r="C68">
        <f t="shared" si="2"/>
        <v>4</v>
      </c>
      <c r="D68" s="27">
        <v>5237646920</v>
      </c>
      <c r="E68" s="14">
        <v>-3785479.7121468699</v>
      </c>
      <c r="F68" s="27">
        <f t="shared" si="0"/>
        <v>5241432399.7121468</v>
      </c>
      <c r="H68" s="28">
        <f>[107]billed_sales_kWh!O125+[107]adjustments!G113+[107]adjustments!E113-F68</f>
        <v>0.11875057220458984</v>
      </c>
    </row>
    <row r="69" spans="2:8" x14ac:dyDescent="0.25">
      <c r="B69">
        <f t="shared" si="1"/>
        <v>2029</v>
      </c>
      <c r="C69">
        <f t="shared" si="2"/>
        <v>5</v>
      </c>
      <c r="D69" s="27">
        <v>5783634859</v>
      </c>
      <c r="E69" s="14">
        <v>-4305941.983534039</v>
      </c>
      <c r="F69" s="27">
        <f t="shared" si="0"/>
        <v>5787940800.9835339</v>
      </c>
      <c r="H69" s="28">
        <f>[107]billed_sales_kWh!O126+[107]adjustments!G114+[107]adjustments!E114-F69</f>
        <v>-0.38861179351806641</v>
      </c>
    </row>
    <row r="70" spans="2:8" x14ac:dyDescent="0.25">
      <c r="B70">
        <f t="shared" si="1"/>
        <v>2029</v>
      </c>
      <c r="C70">
        <f t="shared" si="2"/>
        <v>6</v>
      </c>
      <c r="D70" s="27">
        <v>6845574434</v>
      </c>
      <c r="E70" s="14">
        <v>-4442754.1029761685</v>
      </c>
      <c r="F70" s="27">
        <f t="shared" ref="F70:F133" si="4">D70-E70</f>
        <v>6850017188.1029758</v>
      </c>
      <c r="H70" s="28">
        <f>[107]billed_sales_kWh!O127+[107]adjustments!G115+[107]adjustments!E115-F70</f>
        <v>-3.4487724304199219E-2</v>
      </c>
    </row>
    <row r="71" spans="2:8" x14ac:dyDescent="0.25">
      <c r="B71">
        <f t="shared" ref="B71:B134" si="5">IF(C70=12,B70+1,B70)</f>
        <v>2029</v>
      </c>
      <c r="C71">
        <f t="shared" ref="C71:C134" si="6">IF(C70=12,1,C70+1)</f>
        <v>7</v>
      </c>
      <c r="D71" s="27">
        <v>7547192921</v>
      </c>
      <c r="E71" s="14">
        <v>-5209101.0071070027</v>
      </c>
      <c r="F71" s="27">
        <f t="shared" si="4"/>
        <v>7552402022.0071068</v>
      </c>
      <c r="H71" s="28">
        <f>[107]billed_sales_kWh!O128+[107]adjustments!G116+[107]adjustments!E116-F71</f>
        <v>0.62011814117431641</v>
      </c>
    </row>
    <row r="72" spans="2:8" x14ac:dyDescent="0.25">
      <c r="B72">
        <f t="shared" si="5"/>
        <v>2029</v>
      </c>
      <c r="C72">
        <f t="shared" si="6"/>
        <v>8</v>
      </c>
      <c r="D72" s="27">
        <v>7671424991</v>
      </c>
      <c r="E72" s="14">
        <v>-5459158.4423180576</v>
      </c>
      <c r="F72" s="27">
        <f t="shared" si="4"/>
        <v>7676884149.442318</v>
      </c>
      <c r="H72" s="28">
        <f>[107]billed_sales_kWh!O129+[107]adjustments!G117+[107]adjustments!E117-F72</f>
        <v>-0.18827533721923828</v>
      </c>
    </row>
    <row r="73" spans="2:8" x14ac:dyDescent="0.25">
      <c r="B73">
        <f t="shared" si="5"/>
        <v>2029</v>
      </c>
      <c r="C73">
        <f t="shared" si="6"/>
        <v>9</v>
      </c>
      <c r="D73" s="27">
        <v>7536143204</v>
      </c>
      <c r="E73" s="14">
        <v>-4775408.5579397408</v>
      </c>
      <c r="F73" s="27">
        <f t="shared" si="4"/>
        <v>7540918612.5579395</v>
      </c>
      <c r="H73" s="28">
        <f>[107]billed_sales_kWh!O130+[107]adjustments!G118+[107]adjustments!E118-F73</f>
        <v>-0.87352657318115234</v>
      </c>
    </row>
    <row r="74" spans="2:8" x14ac:dyDescent="0.25">
      <c r="B74">
        <f t="shared" si="5"/>
        <v>2029</v>
      </c>
      <c r="C74">
        <f t="shared" si="6"/>
        <v>10</v>
      </c>
      <c r="D74" s="27">
        <v>6700341094</v>
      </c>
      <c r="E74" s="14">
        <v>-4243140.6909422306</v>
      </c>
      <c r="F74" s="27">
        <f t="shared" si="4"/>
        <v>6704584234.6909418</v>
      </c>
      <c r="H74" s="28">
        <f>[107]billed_sales_kWh!O131+[107]adjustments!G119+[107]adjustments!E119-F74</f>
        <v>0.19895362854003906</v>
      </c>
    </row>
    <row r="75" spans="2:8" x14ac:dyDescent="0.25">
      <c r="B75">
        <f t="shared" si="5"/>
        <v>2029</v>
      </c>
      <c r="C75">
        <f t="shared" si="6"/>
        <v>11</v>
      </c>
      <c r="D75" s="27">
        <v>5570922126</v>
      </c>
      <c r="E75" s="14">
        <v>-4078590.4573779069</v>
      </c>
      <c r="F75" s="27">
        <f t="shared" si="4"/>
        <v>5575000716.4573774</v>
      </c>
      <c r="H75" s="28">
        <f>[107]billed_sales_kWh!O132+[107]adjustments!G120+[107]adjustments!E120-F75</f>
        <v>-0.33032989501953125</v>
      </c>
    </row>
    <row r="76" spans="2:8" x14ac:dyDescent="0.25">
      <c r="B76">
        <f t="shared" si="5"/>
        <v>2029</v>
      </c>
      <c r="C76">
        <f t="shared" si="6"/>
        <v>12</v>
      </c>
      <c r="D76" s="27">
        <v>5139323902</v>
      </c>
      <c r="E76" s="14">
        <v>-3941154.301238901</v>
      </c>
      <c r="F76" s="27">
        <f t="shared" si="4"/>
        <v>5143265056.301239</v>
      </c>
      <c r="H76" s="28">
        <f>[107]billed_sales_kWh!O133+[107]adjustments!G121+[107]adjustments!E121-F76</f>
        <v>0.97519969940185547</v>
      </c>
    </row>
    <row r="77" spans="2:8" x14ac:dyDescent="0.25">
      <c r="B77">
        <f t="shared" si="5"/>
        <v>2030</v>
      </c>
      <c r="C77">
        <f t="shared" si="6"/>
        <v>1</v>
      </c>
      <c r="D77" s="27">
        <v>5613342691</v>
      </c>
      <c r="E77" s="14">
        <v>-3378332.8813935462</v>
      </c>
      <c r="F77" s="27">
        <f t="shared" si="4"/>
        <v>5616721023.8813934</v>
      </c>
      <c r="H77" s="28">
        <f>[107]billed_sales_kWh!O134+[107]adjustments!G122+[107]adjustments!E122-F77</f>
        <v>0.36668968200683594</v>
      </c>
    </row>
    <row r="78" spans="2:8" x14ac:dyDescent="0.25">
      <c r="B78">
        <f t="shared" si="5"/>
        <v>2030</v>
      </c>
      <c r="C78">
        <f t="shared" si="6"/>
        <v>2</v>
      </c>
      <c r="D78" s="27">
        <v>5093019706</v>
      </c>
      <c r="E78" s="14">
        <v>-3128453.3693769979</v>
      </c>
      <c r="F78" s="27">
        <f t="shared" si="4"/>
        <v>5096148159.3693771</v>
      </c>
      <c r="H78" s="28">
        <f>[107]billed_sales_kWh!O135+[107]adjustments!G123+[107]adjustments!E123-F78</f>
        <v>-0.56466007232666016</v>
      </c>
    </row>
    <row r="79" spans="2:8" x14ac:dyDescent="0.25">
      <c r="B79">
        <f t="shared" si="5"/>
        <v>2030</v>
      </c>
      <c r="C79">
        <f t="shared" si="6"/>
        <v>3</v>
      </c>
      <c r="D79" s="27">
        <v>4949872964</v>
      </c>
      <c r="E79" s="14">
        <v>-3696286.8520411886</v>
      </c>
      <c r="F79" s="27">
        <f t="shared" si="4"/>
        <v>4953569250.8520412</v>
      </c>
      <c r="H79" s="28">
        <f>[107]billed_sales_kWh!O136+[107]adjustments!G124+[107]adjustments!E124-F79</f>
        <v>0.40462112426757813</v>
      </c>
    </row>
    <row r="80" spans="2:8" x14ac:dyDescent="0.25">
      <c r="B80">
        <f t="shared" si="5"/>
        <v>2030</v>
      </c>
      <c r="C80">
        <f t="shared" si="6"/>
        <v>4</v>
      </c>
      <c r="D80" s="27">
        <v>5337506933</v>
      </c>
      <c r="E80" s="14">
        <v>-3785479.7121468699</v>
      </c>
      <c r="F80" s="27">
        <f t="shared" si="4"/>
        <v>5341292412.7121468</v>
      </c>
      <c r="H80" s="28">
        <f>[107]billed_sales_kWh!O137+[107]adjustments!G125+[107]adjustments!E125-F80</f>
        <v>-0.28572177886962891</v>
      </c>
    </row>
    <row r="81" spans="2:8" x14ac:dyDescent="0.25">
      <c r="B81">
        <f t="shared" si="5"/>
        <v>2030</v>
      </c>
      <c r="C81">
        <f t="shared" si="6"/>
        <v>5</v>
      </c>
      <c r="D81" s="27">
        <v>5887715382</v>
      </c>
      <c r="E81" s="14">
        <v>-4305941.983534039</v>
      </c>
      <c r="F81" s="27">
        <f t="shared" si="4"/>
        <v>5892021323.9835339</v>
      </c>
      <c r="H81" s="28">
        <f>[107]billed_sales_kWh!O138+[107]adjustments!G126+[107]adjustments!E126-F81</f>
        <v>0.45605945587158203</v>
      </c>
    </row>
    <row r="82" spans="2:8" x14ac:dyDescent="0.25">
      <c r="B82">
        <f t="shared" si="5"/>
        <v>2030</v>
      </c>
      <c r="C82">
        <f t="shared" si="6"/>
        <v>6</v>
      </c>
      <c r="D82" s="27">
        <v>6967681437</v>
      </c>
      <c r="E82" s="14">
        <v>-4442754.1029761685</v>
      </c>
      <c r="F82" s="27">
        <f t="shared" si="4"/>
        <v>6972124191.1029758</v>
      </c>
      <c r="H82" s="28">
        <f>[107]billed_sales_kWh!O139+[107]adjustments!G127+[107]adjustments!E127-F82</f>
        <v>0.37615585327148438</v>
      </c>
    </row>
    <row r="83" spans="2:8" x14ac:dyDescent="0.25">
      <c r="B83">
        <f t="shared" si="5"/>
        <v>2030</v>
      </c>
      <c r="C83">
        <f t="shared" si="6"/>
        <v>7</v>
      </c>
      <c r="D83" s="27">
        <v>7675139467</v>
      </c>
      <c r="E83" s="14">
        <v>-5209101.0071070027</v>
      </c>
      <c r="F83" s="27">
        <f t="shared" si="4"/>
        <v>7680348568.0071068</v>
      </c>
      <c r="H83" s="28">
        <f>[107]billed_sales_kWh!O140+[107]adjustments!G128+[107]adjustments!E128-F83</f>
        <v>-0.16648769378662109</v>
      </c>
    </row>
    <row r="84" spans="2:8" x14ac:dyDescent="0.25">
      <c r="B84">
        <f t="shared" si="5"/>
        <v>2030</v>
      </c>
      <c r="C84">
        <f t="shared" si="6"/>
        <v>8</v>
      </c>
      <c r="D84" s="27">
        <v>7803086928</v>
      </c>
      <c r="E84" s="14">
        <v>-5459158.4423180576</v>
      </c>
      <c r="F84" s="27">
        <f t="shared" si="4"/>
        <v>7808546086.442318</v>
      </c>
      <c r="H84" s="28">
        <f>[107]billed_sales_kWh!O141+[107]adjustments!G129+[107]adjustments!E129-F84</f>
        <v>7.7985763549804688E-2</v>
      </c>
    </row>
    <row r="85" spans="2:8" x14ac:dyDescent="0.25">
      <c r="B85">
        <f t="shared" si="5"/>
        <v>2030</v>
      </c>
      <c r="C85">
        <f t="shared" si="6"/>
        <v>9</v>
      </c>
      <c r="D85" s="27">
        <v>7664933707</v>
      </c>
      <c r="E85" s="14">
        <v>-4775408.5579397408</v>
      </c>
      <c r="F85" s="27">
        <f t="shared" si="4"/>
        <v>7669709115.5579395</v>
      </c>
      <c r="H85" s="28">
        <f>[107]billed_sales_kWh!O142+[107]adjustments!G130+[107]adjustments!E130-F85</f>
        <v>-0.22466945648193359</v>
      </c>
    </row>
    <row r="86" spans="2:8" x14ac:dyDescent="0.25">
      <c r="B86">
        <f t="shared" si="5"/>
        <v>2030</v>
      </c>
      <c r="C86">
        <f t="shared" si="6"/>
        <v>10</v>
      </c>
      <c r="D86" s="27">
        <v>6821456924</v>
      </c>
      <c r="E86" s="14">
        <v>-4243140.6909422306</v>
      </c>
      <c r="F86" s="27">
        <f t="shared" si="4"/>
        <v>6825700064.6909418</v>
      </c>
      <c r="H86" s="28">
        <f>[107]billed_sales_kWh!O143+[107]adjustments!G131+[107]adjustments!E131-F86</f>
        <v>-0.67034435272216797</v>
      </c>
    </row>
    <row r="87" spans="2:8" x14ac:dyDescent="0.25">
      <c r="B87">
        <f t="shared" si="5"/>
        <v>2030</v>
      </c>
      <c r="C87">
        <f t="shared" si="6"/>
        <v>11</v>
      </c>
      <c r="D87" s="27">
        <v>5683108074</v>
      </c>
      <c r="E87" s="14">
        <v>-4078590.4573779069</v>
      </c>
      <c r="F87" s="27">
        <f t="shared" si="4"/>
        <v>5687186664.4573774</v>
      </c>
      <c r="H87" s="28">
        <f>[107]billed_sales_kWh!O144+[107]adjustments!G132+[107]adjustments!E132-F87</f>
        <v>-0.22139644622802734</v>
      </c>
    </row>
    <row r="88" spans="2:8" x14ac:dyDescent="0.25">
      <c r="B88">
        <f t="shared" si="5"/>
        <v>2030</v>
      </c>
      <c r="C88">
        <f t="shared" si="6"/>
        <v>12</v>
      </c>
      <c r="D88" s="27">
        <v>5257301717</v>
      </c>
      <c r="E88" s="14">
        <v>-3941154.301238901</v>
      </c>
      <c r="F88" s="27">
        <f t="shared" si="4"/>
        <v>5261242871.301239</v>
      </c>
      <c r="H88" s="28">
        <f>[107]billed_sales_kWh!O145+[107]adjustments!G133+[107]adjustments!E133-F88</f>
        <v>0.42771530151367188</v>
      </c>
    </row>
    <row r="89" spans="2:8" x14ac:dyDescent="0.25">
      <c r="B89">
        <f t="shared" si="5"/>
        <v>2031</v>
      </c>
      <c r="C89">
        <f t="shared" si="6"/>
        <v>1</v>
      </c>
      <c r="D89" s="27">
        <v>5757845653</v>
      </c>
      <c r="E89" s="14">
        <v>-3378332.8813935462</v>
      </c>
      <c r="F89" s="27">
        <f t="shared" si="4"/>
        <v>5761223985.8813934</v>
      </c>
      <c r="H89" s="28">
        <f>[107]billed_sales_kWh!O146+[107]adjustments!G134+[107]adjustments!E134-F89</f>
        <v>-0.85733509063720703</v>
      </c>
    </row>
    <row r="90" spans="2:8" x14ac:dyDescent="0.25">
      <c r="B90">
        <f t="shared" si="5"/>
        <v>2031</v>
      </c>
      <c r="C90">
        <f t="shared" si="6"/>
        <v>2</v>
      </c>
      <c r="D90" s="27">
        <v>5217084494</v>
      </c>
      <c r="E90" s="14">
        <v>-3128453.3693769979</v>
      </c>
      <c r="F90" s="27">
        <f t="shared" si="4"/>
        <v>5220212947.3693771</v>
      </c>
      <c r="H90" s="28">
        <f>[107]billed_sales_kWh!O147+[107]adjustments!G135+[107]adjustments!E135-F90</f>
        <v>0.34444808959960938</v>
      </c>
    </row>
    <row r="91" spans="2:8" x14ac:dyDescent="0.25">
      <c r="B91">
        <f t="shared" si="5"/>
        <v>2031</v>
      </c>
      <c r="C91">
        <f t="shared" si="6"/>
        <v>3</v>
      </c>
      <c r="D91" s="27">
        <v>5059473554</v>
      </c>
      <c r="E91" s="14">
        <v>-3696286.8520411886</v>
      </c>
      <c r="F91" s="27">
        <f t="shared" si="4"/>
        <v>5063169840.8520412</v>
      </c>
      <c r="H91" s="28">
        <f>[107]billed_sales_kWh!O148+[107]adjustments!G136+[107]adjustments!E136-F91</f>
        <v>-0.59435462951660156</v>
      </c>
    </row>
    <row r="92" spans="2:8" x14ac:dyDescent="0.25">
      <c r="B92">
        <f t="shared" si="5"/>
        <v>2031</v>
      </c>
      <c r="C92">
        <f t="shared" si="6"/>
        <v>4</v>
      </c>
      <c r="D92" s="27">
        <v>5451171115</v>
      </c>
      <c r="E92" s="14">
        <v>-3785479.7121468699</v>
      </c>
      <c r="F92" s="27">
        <f t="shared" si="4"/>
        <v>5454956594.7121468</v>
      </c>
      <c r="H92" s="28">
        <f>[107]billed_sales_kWh!O149+[107]adjustments!G137+[107]adjustments!E137-F92</f>
        <v>0.19376945495605469</v>
      </c>
    </row>
    <row r="93" spans="2:8" x14ac:dyDescent="0.25">
      <c r="B93">
        <f t="shared" si="5"/>
        <v>2031</v>
      </c>
      <c r="C93">
        <f t="shared" si="6"/>
        <v>5</v>
      </c>
      <c r="D93" s="27">
        <v>6005516572</v>
      </c>
      <c r="E93" s="14">
        <v>-4305941.983534039</v>
      </c>
      <c r="F93" s="27">
        <f t="shared" si="4"/>
        <v>6009822513.9835339</v>
      </c>
      <c r="H93" s="28">
        <f>[107]billed_sales_kWh!O150+[107]adjustments!G138+[107]adjustments!E138-F93</f>
        <v>-0.55935382843017578</v>
      </c>
    </row>
    <row r="94" spans="2:8" x14ac:dyDescent="0.25">
      <c r="B94">
        <f t="shared" si="5"/>
        <v>2031</v>
      </c>
      <c r="C94">
        <f t="shared" si="6"/>
        <v>6</v>
      </c>
      <c r="D94" s="27">
        <v>7103703914</v>
      </c>
      <c r="E94" s="14">
        <v>-4442754.1029761685</v>
      </c>
      <c r="F94" s="27">
        <f t="shared" si="4"/>
        <v>7108146668.1029758</v>
      </c>
      <c r="H94" s="28">
        <f>[107]billed_sales_kWh!O151+[107]adjustments!G139+[107]adjustments!E139-F94</f>
        <v>-0.20115280151367188</v>
      </c>
    </row>
    <row r="95" spans="2:8" x14ac:dyDescent="0.25">
      <c r="B95">
        <f t="shared" si="5"/>
        <v>2031</v>
      </c>
      <c r="C95">
        <f t="shared" si="6"/>
        <v>7</v>
      </c>
      <c r="D95" s="27">
        <v>7816935917</v>
      </c>
      <c r="E95" s="14">
        <v>-5209101.0071070027</v>
      </c>
      <c r="F95" s="27">
        <f t="shared" si="4"/>
        <v>7822145018.0071068</v>
      </c>
      <c r="H95" s="28">
        <f>[107]billed_sales_kWh!O152+[107]adjustments!G140+[107]adjustments!E140-F95</f>
        <v>-0.13680839538574219</v>
      </c>
    </row>
    <row r="96" spans="2:8" x14ac:dyDescent="0.25">
      <c r="B96">
        <f t="shared" si="5"/>
        <v>2031</v>
      </c>
      <c r="C96">
        <f t="shared" si="6"/>
        <v>8</v>
      </c>
      <c r="D96" s="27">
        <v>7948611990</v>
      </c>
      <c r="E96" s="14">
        <v>-5459158.4423180576</v>
      </c>
      <c r="F96" s="27">
        <f t="shared" si="4"/>
        <v>7954071148.442318</v>
      </c>
      <c r="H96" s="28">
        <f>[107]billed_sales_kWh!O153+[107]adjustments!G141+[107]adjustments!E141-F96</f>
        <v>1.9917488098144531E-2</v>
      </c>
    </row>
    <row r="97" spans="2:8" x14ac:dyDescent="0.25">
      <c r="B97">
        <f t="shared" si="5"/>
        <v>2031</v>
      </c>
      <c r="C97">
        <f t="shared" si="6"/>
        <v>9</v>
      </c>
      <c r="D97" s="27">
        <v>7806742038</v>
      </c>
      <c r="E97" s="14">
        <v>-4775408.5579397408</v>
      </c>
      <c r="F97" s="27">
        <f t="shared" si="4"/>
        <v>7811517446.5579395</v>
      </c>
      <c r="H97" s="28">
        <f>[107]billed_sales_kWh!O154+[107]adjustments!G142+[107]adjustments!E142-F97</f>
        <v>0.73639392852783203</v>
      </c>
    </row>
    <row r="98" spans="2:8" x14ac:dyDescent="0.25">
      <c r="B98">
        <f t="shared" si="5"/>
        <v>2031</v>
      </c>
      <c r="C98">
        <f t="shared" si="6"/>
        <v>10</v>
      </c>
      <c r="D98" s="27">
        <v>6955722715</v>
      </c>
      <c r="E98" s="14">
        <v>-4243140.6909422306</v>
      </c>
      <c r="F98" s="27">
        <f t="shared" si="4"/>
        <v>6959965855.6909418</v>
      </c>
      <c r="H98" s="28">
        <f>[107]billed_sales_kWh!O155+[107]adjustments!G143+[107]adjustments!E143-F98</f>
        <v>-8.0808639526367188E-2</v>
      </c>
    </row>
    <row r="99" spans="2:8" x14ac:dyDescent="0.25">
      <c r="B99">
        <f t="shared" si="5"/>
        <v>2031</v>
      </c>
      <c r="C99">
        <f t="shared" si="6"/>
        <v>11</v>
      </c>
      <c r="D99" s="27">
        <v>5808040000</v>
      </c>
      <c r="E99" s="14">
        <v>-4078590.4573779069</v>
      </c>
      <c r="F99" s="27">
        <f t="shared" si="4"/>
        <v>5812118590.4573774</v>
      </c>
      <c r="H99" s="28">
        <f>[107]billed_sales_kWh!O156+[107]adjustments!G144+[107]adjustments!E144-F99</f>
        <v>0.10425567626953125</v>
      </c>
    </row>
    <row r="100" spans="2:8" x14ac:dyDescent="0.25">
      <c r="B100">
        <f t="shared" si="5"/>
        <v>2031</v>
      </c>
      <c r="C100">
        <f t="shared" si="6"/>
        <v>12</v>
      </c>
      <c r="D100" s="27">
        <v>5389003959</v>
      </c>
      <c r="E100" s="14">
        <v>-3941154.301238901</v>
      </c>
      <c r="F100" s="27">
        <f t="shared" si="4"/>
        <v>5392945113.301239</v>
      </c>
      <c r="H100" s="28">
        <f>[107]billed_sales_kWh!O157+[107]adjustments!G145+[107]adjustments!E145-F100</f>
        <v>0.26398277282714844</v>
      </c>
    </row>
    <row r="101" spans="2:8" x14ac:dyDescent="0.25">
      <c r="B101">
        <f t="shared" si="5"/>
        <v>2032</v>
      </c>
      <c r="C101">
        <f t="shared" si="6"/>
        <v>1</v>
      </c>
      <c r="D101" s="27">
        <v>5913586602</v>
      </c>
      <c r="E101" s="14">
        <v>-3378332.8813935462</v>
      </c>
      <c r="F101" s="27">
        <f t="shared" si="4"/>
        <v>5916964934.8813934</v>
      </c>
      <c r="H101" s="28">
        <f>[107]billed_sales_kWh!O158+[107]adjustments!G146+[107]adjustments!E146-F101</f>
        <v>-0.12032604217529297</v>
      </c>
    </row>
    <row r="102" spans="2:8" x14ac:dyDescent="0.25">
      <c r="B102">
        <f t="shared" si="5"/>
        <v>2032</v>
      </c>
      <c r="C102">
        <f t="shared" si="6"/>
        <v>2</v>
      </c>
      <c r="D102" s="27">
        <v>5373942204</v>
      </c>
      <c r="E102" s="14">
        <v>-3128453.3693769979</v>
      </c>
      <c r="F102" s="27">
        <f t="shared" si="4"/>
        <v>5377070657.3693771</v>
      </c>
      <c r="H102" s="28">
        <f>[107]billed_sales_kWh!O159+[107]adjustments!G147+[107]adjustments!E147-F102</f>
        <v>0.14139461517333984</v>
      </c>
    </row>
    <row r="103" spans="2:8" x14ac:dyDescent="0.25">
      <c r="B103">
        <f t="shared" si="5"/>
        <v>2032</v>
      </c>
      <c r="C103">
        <f t="shared" si="6"/>
        <v>3</v>
      </c>
      <c r="D103" s="27">
        <v>5179279036</v>
      </c>
      <c r="E103" s="14">
        <v>-3696286.8520411886</v>
      </c>
      <c r="F103" s="27">
        <f t="shared" si="4"/>
        <v>5182975322.8520412</v>
      </c>
      <c r="H103" s="28">
        <f>[107]billed_sales_kWh!O160+[107]adjustments!G148+[107]adjustments!E148-F103</f>
        <v>-0.24440574645996094</v>
      </c>
    </row>
    <row r="104" spans="2:8" x14ac:dyDescent="0.25">
      <c r="B104">
        <f t="shared" si="5"/>
        <v>2032</v>
      </c>
      <c r="C104">
        <f t="shared" si="6"/>
        <v>4</v>
      </c>
      <c r="D104" s="27">
        <v>5576211722</v>
      </c>
      <c r="E104" s="14">
        <v>-3785479.7121468699</v>
      </c>
      <c r="F104" s="27">
        <f t="shared" si="4"/>
        <v>5579997201.7121468</v>
      </c>
      <c r="H104" s="28">
        <f>[107]billed_sales_kWh!O161+[107]adjustments!G149+[107]adjustments!E149-F104</f>
        <v>7.2991371154785156E-2</v>
      </c>
    </row>
    <row r="105" spans="2:8" x14ac:dyDescent="0.25">
      <c r="B105">
        <f t="shared" si="5"/>
        <v>2032</v>
      </c>
      <c r="C105">
        <f t="shared" si="6"/>
        <v>5</v>
      </c>
      <c r="D105" s="27">
        <v>6136045655</v>
      </c>
      <c r="E105" s="14">
        <v>-4305941.983534039</v>
      </c>
      <c r="F105" s="27">
        <f t="shared" si="4"/>
        <v>6140351596.9835339</v>
      </c>
      <c r="H105" s="28">
        <f>[107]billed_sales_kWh!O162+[107]adjustments!G150+[107]adjustments!E150-F105</f>
        <v>0.25926971435546875</v>
      </c>
    </row>
    <row r="106" spans="2:8" x14ac:dyDescent="0.25">
      <c r="B106">
        <f t="shared" si="5"/>
        <v>2032</v>
      </c>
      <c r="C106">
        <f t="shared" si="6"/>
        <v>6</v>
      </c>
      <c r="D106" s="27">
        <v>7253117165</v>
      </c>
      <c r="E106" s="14">
        <v>-4442754.1029761685</v>
      </c>
      <c r="F106" s="27">
        <f t="shared" si="4"/>
        <v>7257559919.1029758</v>
      </c>
      <c r="H106" s="28">
        <f>[107]billed_sales_kWh!O163+[107]adjustments!G151+[107]adjustments!E151-F106</f>
        <v>-0.61839771270751953</v>
      </c>
    </row>
    <row r="107" spans="2:8" x14ac:dyDescent="0.25">
      <c r="B107">
        <f t="shared" si="5"/>
        <v>2032</v>
      </c>
      <c r="C107">
        <f t="shared" si="6"/>
        <v>7</v>
      </c>
      <c r="D107" s="27">
        <v>7973424982</v>
      </c>
      <c r="E107" s="14">
        <v>-5209101.0071070027</v>
      </c>
      <c r="F107" s="27">
        <f t="shared" si="4"/>
        <v>7978634083.0071068</v>
      </c>
      <c r="H107" s="28">
        <f>[107]billed_sales_kWh!O164+[107]adjustments!G152+[107]adjustments!E152-F107</f>
        <v>0.28216361999511719</v>
      </c>
    </row>
    <row r="108" spans="2:8" x14ac:dyDescent="0.25">
      <c r="B108">
        <f t="shared" si="5"/>
        <v>2032</v>
      </c>
      <c r="C108">
        <f t="shared" si="6"/>
        <v>8</v>
      </c>
      <c r="D108" s="27">
        <v>8109910206</v>
      </c>
      <c r="E108" s="14">
        <v>-5459158.4423180576</v>
      </c>
      <c r="F108" s="27">
        <f t="shared" si="4"/>
        <v>8115369364.442318</v>
      </c>
      <c r="H108" s="28">
        <f>[107]billed_sales_kWh!O165+[107]adjustments!G153+[107]adjustments!E153-F108</f>
        <v>0.74775123596191406</v>
      </c>
    </row>
    <row r="109" spans="2:8" x14ac:dyDescent="0.25">
      <c r="B109">
        <f t="shared" si="5"/>
        <v>2032</v>
      </c>
      <c r="C109">
        <f t="shared" si="6"/>
        <v>9</v>
      </c>
      <c r="D109" s="27">
        <v>7965015046</v>
      </c>
      <c r="E109" s="14">
        <v>-4775408.5579397408</v>
      </c>
      <c r="F109" s="27">
        <f t="shared" si="4"/>
        <v>7969790454.5579395</v>
      </c>
      <c r="H109" s="28">
        <f>[107]billed_sales_kWh!O166+[107]adjustments!G154+[107]adjustments!E154-F109</f>
        <v>8.4852218627929688E-2</v>
      </c>
    </row>
    <row r="110" spans="2:8" x14ac:dyDescent="0.25">
      <c r="B110">
        <f t="shared" si="5"/>
        <v>2032</v>
      </c>
      <c r="C110">
        <f t="shared" si="6"/>
        <v>10</v>
      </c>
      <c r="D110" s="27">
        <v>7108030721</v>
      </c>
      <c r="E110" s="14">
        <v>-4243140.6909422306</v>
      </c>
      <c r="F110" s="27">
        <f t="shared" si="4"/>
        <v>7112273861.6909418</v>
      </c>
      <c r="H110" s="28">
        <f>[107]billed_sales_kWh!O167+[107]adjustments!G155+[107]adjustments!E155-F110</f>
        <v>0.18821907043457031</v>
      </c>
    </row>
    <row r="111" spans="2:8" x14ac:dyDescent="0.25">
      <c r="B111">
        <f t="shared" si="5"/>
        <v>2032</v>
      </c>
      <c r="C111">
        <f t="shared" si="6"/>
        <v>11</v>
      </c>
      <c r="D111" s="27">
        <v>5951184816</v>
      </c>
      <c r="E111" s="14">
        <v>-4078590.4573779069</v>
      </c>
      <c r="F111" s="27">
        <f t="shared" si="4"/>
        <v>5955263406.4573774</v>
      </c>
      <c r="H111" s="28">
        <f>[107]billed_sales_kWh!O168+[107]adjustments!G156+[107]adjustments!E156-F111</f>
        <v>0.46633434295654297</v>
      </c>
    </row>
    <row r="112" spans="2:8" x14ac:dyDescent="0.25">
      <c r="B112">
        <f t="shared" si="5"/>
        <v>2032</v>
      </c>
      <c r="C112">
        <f t="shared" si="6"/>
        <v>12</v>
      </c>
      <c r="D112" s="27">
        <v>5539848477</v>
      </c>
      <c r="E112" s="14">
        <v>-3941154.301238901</v>
      </c>
      <c r="F112" s="27">
        <f t="shared" si="4"/>
        <v>5543789631.301239</v>
      </c>
      <c r="H112" s="28">
        <f>[107]billed_sales_kWh!O169+[107]adjustments!G157+[107]adjustments!E157-F112</f>
        <v>-0.55107688903808594</v>
      </c>
    </row>
    <row r="113" spans="2:8" x14ac:dyDescent="0.25">
      <c r="B113">
        <f t="shared" si="5"/>
        <v>2033</v>
      </c>
      <c r="C113">
        <f t="shared" si="6"/>
        <v>1</v>
      </c>
      <c r="D113" s="27">
        <v>6069156870</v>
      </c>
      <c r="E113" s="14">
        <v>-3378332.8813935462</v>
      </c>
      <c r="F113" s="27">
        <f t="shared" si="4"/>
        <v>6072535202.8813934</v>
      </c>
      <c r="H113" s="28">
        <f>[107]billed_sales_kWh!O170+[107]adjustments!G158+[107]adjustments!E158-F113</f>
        <v>-0.29439640045166016</v>
      </c>
    </row>
    <row r="114" spans="2:8" x14ac:dyDescent="0.25">
      <c r="B114">
        <f t="shared" si="5"/>
        <v>2033</v>
      </c>
      <c r="C114">
        <f t="shared" si="6"/>
        <v>2</v>
      </c>
      <c r="D114" s="27">
        <v>5487950103</v>
      </c>
      <c r="E114" s="14">
        <v>-3128453.3693769979</v>
      </c>
      <c r="F114" s="27">
        <f t="shared" si="4"/>
        <v>5491078556.3693771</v>
      </c>
      <c r="H114" s="28">
        <f>[107]billed_sales_kWh!O171+[107]adjustments!G159+[107]adjustments!E159-F114</f>
        <v>8.6251258850097656E-2</v>
      </c>
    </row>
    <row r="115" spans="2:8" x14ac:dyDescent="0.25">
      <c r="B115">
        <f t="shared" si="5"/>
        <v>2033</v>
      </c>
      <c r="C115">
        <f t="shared" si="6"/>
        <v>3</v>
      </c>
      <c r="D115" s="27">
        <v>5303789911</v>
      </c>
      <c r="E115" s="14">
        <v>-3696286.8520411886</v>
      </c>
      <c r="F115" s="27">
        <f t="shared" si="4"/>
        <v>5307486197.8520412</v>
      </c>
      <c r="H115" s="28">
        <f>[107]billed_sales_kWh!O172+[107]adjustments!G160+[107]adjustments!E160-F115</f>
        <v>0.33271980285644531</v>
      </c>
    </row>
    <row r="116" spans="2:8" x14ac:dyDescent="0.25">
      <c r="B116">
        <f t="shared" si="5"/>
        <v>2033</v>
      </c>
      <c r="C116">
        <f t="shared" si="6"/>
        <v>4</v>
      </c>
      <c r="D116" s="27">
        <v>5704676090</v>
      </c>
      <c r="E116" s="14">
        <v>-3785479.7121468699</v>
      </c>
      <c r="F116" s="27">
        <f t="shared" si="4"/>
        <v>5708461569.7121468</v>
      </c>
      <c r="H116" s="28">
        <f>[107]billed_sales_kWh!O173+[107]adjustments!G161+[107]adjustments!E161-F116</f>
        <v>0.43427562713623047</v>
      </c>
    </row>
    <row r="117" spans="2:8" x14ac:dyDescent="0.25">
      <c r="B117">
        <f t="shared" si="5"/>
        <v>2033</v>
      </c>
      <c r="C117">
        <f t="shared" si="6"/>
        <v>5</v>
      </c>
      <c r="D117" s="27">
        <v>6269052789</v>
      </c>
      <c r="E117" s="14">
        <v>-4305941.983534039</v>
      </c>
      <c r="F117" s="27">
        <f t="shared" si="4"/>
        <v>6273358730.9835339</v>
      </c>
      <c r="H117" s="28">
        <f>[107]billed_sales_kWh!O174+[107]adjustments!G162+[107]adjustments!E162-F117</f>
        <v>-1.1501312255859375E-3</v>
      </c>
    </row>
    <row r="118" spans="2:8" x14ac:dyDescent="0.25">
      <c r="B118">
        <f t="shared" si="5"/>
        <v>2033</v>
      </c>
      <c r="C118">
        <f t="shared" si="6"/>
        <v>6</v>
      </c>
      <c r="D118" s="27">
        <v>7404116081</v>
      </c>
      <c r="E118" s="14">
        <v>-4442754.1029761685</v>
      </c>
      <c r="F118" s="27">
        <f t="shared" si="4"/>
        <v>7408558835.1029758</v>
      </c>
      <c r="H118" s="28">
        <f>[107]billed_sales_kWh!O175+[107]adjustments!G163+[107]adjustments!E163-F118</f>
        <v>0.42638015747070313</v>
      </c>
    </row>
    <row r="119" spans="2:8" x14ac:dyDescent="0.25">
      <c r="B119">
        <f t="shared" si="5"/>
        <v>2033</v>
      </c>
      <c r="C119">
        <f t="shared" si="6"/>
        <v>7</v>
      </c>
      <c r="D119" s="27">
        <v>8130608632</v>
      </c>
      <c r="E119" s="14">
        <v>-5209101.0071070027</v>
      </c>
      <c r="F119" s="27">
        <f t="shared" si="4"/>
        <v>8135817733.0071068</v>
      </c>
      <c r="H119" s="28">
        <f>[107]billed_sales_kWh!O176+[107]adjustments!G164+[107]adjustments!E164-F119</f>
        <v>-0.73418521881103516</v>
      </c>
    </row>
    <row r="120" spans="2:8" x14ac:dyDescent="0.25">
      <c r="B120">
        <f t="shared" si="5"/>
        <v>2033</v>
      </c>
      <c r="C120">
        <f t="shared" si="6"/>
        <v>8</v>
      </c>
      <c r="D120" s="27">
        <v>8271057172</v>
      </c>
      <c r="E120" s="14">
        <v>-5459158.4423180576</v>
      </c>
      <c r="F120" s="27">
        <f t="shared" si="4"/>
        <v>8276516330.442318</v>
      </c>
      <c r="H120" s="28">
        <f>[107]billed_sales_kWh!O177+[107]adjustments!G165+[107]adjustments!E165-F120</f>
        <v>-0.31668376922607422</v>
      </c>
    </row>
    <row r="121" spans="2:8" x14ac:dyDescent="0.25">
      <c r="B121">
        <f t="shared" si="5"/>
        <v>2033</v>
      </c>
      <c r="C121">
        <f t="shared" si="6"/>
        <v>9</v>
      </c>
      <c r="D121" s="27">
        <v>8122129534</v>
      </c>
      <c r="E121" s="14">
        <v>-4775408.5579397408</v>
      </c>
      <c r="F121" s="27">
        <f t="shared" si="4"/>
        <v>8126904942.5579395</v>
      </c>
      <c r="H121" s="28">
        <f>[107]billed_sales_kWh!O178+[107]adjustments!G166+[107]adjustments!E166-F121</f>
        <v>-0.50754642486572266</v>
      </c>
    </row>
    <row r="122" spans="2:8" x14ac:dyDescent="0.25">
      <c r="B122">
        <f t="shared" si="5"/>
        <v>2033</v>
      </c>
      <c r="C122">
        <f t="shared" si="6"/>
        <v>10</v>
      </c>
      <c r="D122" s="27">
        <v>7258075694</v>
      </c>
      <c r="E122" s="14">
        <v>-4243140.6909422306</v>
      </c>
      <c r="F122" s="27">
        <f t="shared" si="4"/>
        <v>7262318834.6909418</v>
      </c>
      <c r="H122" s="28">
        <f>[107]billed_sales_kWh!O179+[107]adjustments!G167+[107]adjustments!E167-F122</f>
        <v>2.3556709289550781E-2</v>
      </c>
    </row>
    <row r="123" spans="2:8" x14ac:dyDescent="0.25">
      <c r="B123">
        <f t="shared" si="5"/>
        <v>2033</v>
      </c>
      <c r="C123">
        <f t="shared" si="6"/>
        <v>11</v>
      </c>
      <c r="D123" s="27">
        <v>6091432439</v>
      </c>
      <c r="E123" s="14">
        <v>-4078590.4573779069</v>
      </c>
      <c r="F123" s="27">
        <f t="shared" si="4"/>
        <v>6095511029.4573774</v>
      </c>
      <c r="H123" s="28">
        <f>[107]billed_sales_kWh!O180+[107]adjustments!G168+[107]adjustments!E168-F123</f>
        <v>0.33712673187255859</v>
      </c>
    </row>
    <row r="124" spans="2:8" x14ac:dyDescent="0.25">
      <c r="B124">
        <f t="shared" si="5"/>
        <v>2033</v>
      </c>
      <c r="C124">
        <f t="shared" si="6"/>
        <v>12</v>
      </c>
      <c r="D124" s="27">
        <v>5687177705</v>
      </c>
      <c r="E124" s="14">
        <v>-3941154.301238901</v>
      </c>
      <c r="F124" s="27">
        <f t="shared" si="4"/>
        <v>5691118859.301239</v>
      </c>
      <c r="H124" s="28">
        <f>[107]billed_sales_kWh!O181+[107]adjustments!G169+[107]adjustments!E169-F124</f>
        <v>8.9079856872558594E-2</v>
      </c>
    </row>
    <row r="125" spans="2:8" x14ac:dyDescent="0.25">
      <c r="B125">
        <f t="shared" si="5"/>
        <v>2034</v>
      </c>
      <c r="C125">
        <f t="shared" si="6"/>
        <v>1</v>
      </c>
      <c r="D125" s="27">
        <v>6229990281</v>
      </c>
      <c r="E125" s="14">
        <v>-3378332.8813935462</v>
      </c>
      <c r="F125" s="27">
        <f t="shared" si="4"/>
        <v>6233368613.8813934</v>
      </c>
      <c r="H125" s="28">
        <f>[107]billed_sales_kWh!O182+[107]adjustments!G170+[107]adjustments!E170-F125</f>
        <v>0.72709560394287109</v>
      </c>
    </row>
    <row r="126" spans="2:8" x14ac:dyDescent="0.25">
      <c r="B126">
        <f t="shared" si="5"/>
        <v>2034</v>
      </c>
      <c r="C126">
        <f t="shared" si="6"/>
        <v>2</v>
      </c>
      <c r="D126" s="27">
        <v>5623611209</v>
      </c>
      <c r="E126" s="14">
        <v>-3128453.3693769979</v>
      </c>
      <c r="F126" s="27">
        <f t="shared" si="4"/>
        <v>5626739662.3693771</v>
      </c>
      <c r="H126" s="28">
        <f>[107]billed_sales_kWh!O183+[107]adjustments!G171+[107]adjustments!E171-F126</f>
        <v>-0.84072113037109375</v>
      </c>
    </row>
    <row r="127" spans="2:8" x14ac:dyDescent="0.25">
      <c r="B127">
        <f t="shared" si="5"/>
        <v>2034</v>
      </c>
      <c r="C127">
        <f t="shared" si="6"/>
        <v>3</v>
      </c>
      <c r="D127" s="27">
        <v>5424033685</v>
      </c>
      <c r="E127" s="14">
        <v>-3696286.8520411886</v>
      </c>
      <c r="F127" s="27">
        <f t="shared" si="4"/>
        <v>5427729971.8520412</v>
      </c>
      <c r="H127" s="28">
        <f>[107]billed_sales_kWh!O184+[107]adjustments!G172+[107]adjustments!E172-F127</f>
        <v>0.18613815307617188</v>
      </c>
    </row>
    <row r="128" spans="2:8" x14ac:dyDescent="0.25">
      <c r="B128">
        <f t="shared" si="5"/>
        <v>2034</v>
      </c>
      <c r="C128">
        <f t="shared" si="6"/>
        <v>4</v>
      </c>
      <c r="D128" s="27">
        <v>5828791581</v>
      </c>
      <c r="E128" s="14">
        <v>-3785479.7121468699</v>
      </c>
      <c r="F128" s="27">
        <f t="shared" si="4"/>
        <v>5832577060.7121468</v>
      </c>
      <c r="H128" s="28">
        <f>[107]billed_sales_kWh!O185+[107]adjustments!G173+[107]adjustments!E173-F128</f>
        <v>0.47373867034912109</v>
      </c>
    </row>
    <row r="129" spans="2:8" x14ac:dyDescent="0.25">
      <c r="B129">
        <f t="shared" si="5"/>
        <v>2034</v>
      </c>
      <c r="C129">
        <f t="shared" si="6"/>
        <v>5</v>
      </c>
      <c r="D129" s="27">
        <v>6397454234</v>
      </c>
      <c r="E129" s="14">
        <v>-4305941.983534039</v>
      </c>
      <c r="F129" s="27">
        <f t="shared" si="4"/>
        <v>6401760175.9835339</v>
      </c>
      <c r="H129" s="28">
        <f>[107]billed_sales_kWh!O186+[107]adjustments!G174+[107]adjustments!E174-F129</f>
        <v>-3.1430244445800781E-2</v>
      </c>
    </row>
    <row r="130" spans="2:8" x14ac:dyDescent="0.25">
      <c r="B130">
        <f t="shared" si="5"/>
        <v>2034</v>
      </c>
      <c r="C130">
        <f t="shared" si="6"/>
        <v>6</v>
      </c>
      <c r="D130" s="27">
        <v>7551707208</v>
      </c>
      <c r="E130" s="14">
        <v>-4442754.1029761685</v>
      </c>
      <c r="F130" s="27">
        <f t="shared" si="4"/>
        <v>7556149962.1029758</v>
      </c>
      <c r="H130" s="28">
        <f>[107]billed_sales_kWh!O187+[107]adjustments!G175+[107]adjustments!E175-F130</f>
        <v>-0.73996353149414063</v>
      </c>
    </row>
    <row r="131" spans="2:8" x14ac:dyDescent="0.25">
      <c r="B131">
        <f t="shared" si="5"/>
        <v>2034</v>
      </c>
      <c r="C131">
        <f t="shared" si="6"/>
        <v>7</v>
      </c>
      <c r="D131" s="27">
        <v>8284441055</v>
      </c>
      <c r="E131" s="14">
        <v>-5209101.0071070027</v>
      </c>
      <c r="F131" s="27">
        <f t="shared" si="4"/>
        <v>8289650156.0071068</v>
      </c>
      <c r="H131" s="28">
        <f>[107]billed_sales_kWh!O188+[107]adjustments!G176+[107]adjustments!E176-F131</f>
        <v>0.17568778991699219</v>
      </c>
    </row>
    <row r="132" spans="2:8" x14ac:dyDescent="0.25">
      <c r="B132">
        <f t="shared" si="5"/>
        <v>2034</v>
      </c>
      <c r="C132">
        <f t="shared" si="6"/>
        <v>8</v>
      </c>
      <c r="D132" s="27">
        <v>8429364132</v>
      </c>
      <c r="E132" s="14">
        <v>-5459158.4423180576</v>
      </c>
      <c r="F132" s="27">
        <f t="shared" si="4"/>
        <v>8434823290.442318</v>
      </c>
      <c r="H132" s="28">
        <f>[107]billed_sales_kWh!O189+[107]adjustments!G177+[107]adjustments!E177-F132</f>
        <v>0.36422157287597656</v>
      </c>
    </row>
    <row r="133" spans="2:8" x14ac:dyDescent="0.25">
      <c r="B133">
        <f t="shared" si="5"/>
        <v>2034</v>
      </c>
      <c r="C133">
        <f t="shared" si="6"/>
        <v>9</v>
      </c>
      <c r="D133" s="27">
        <v>8276541805</v>
      </c>
      <c r="E133" s="14">
        <v>-4775408.5579397408</v>
      </c>
      <c r="F133" s="27">
        <f t="shared" si="4"/>
        <v>8281317213.5579395</v>
      </c>
      <c r="H133" s="28">
        <f>[107]billed_sales_kWh!O190+[107]adjustments!G178+[107]adjustments!E178-F133</f>
        <v>0.35414600372314453</v>
      </c>
    </row>
    <row r="134" spans="2:8" x14ac:dyDescent="0.25">
      <c r="B134">
        <f t="shared" si="5"/>
        <v>2034</v>
      </c>
      <c r="C134">
        <f t="shared" si="6"/>
        <v>10</v>
      </c>
      <c r="D134" s="27">
        <v>7405581091</v>
      </c>
      <c r="E134" s="14">
        <v>-4243140.6909422306</v>
      </c>
      <c r="F134" s="27">
        <f t="shared" ref="F134:F136" si="7">D134-E134</f>
        <v>7409824231.6909418</v>
      </c>
      <c r="H134" s="28">
        <f>[107]billed_sales_kWh!O191+[107]adjustments!G179+[107]adjustments!E179-F134</f>
        <v>-0.13562965393066406</v>
      </c>
    </row>
    <row r="135" spans="2:8" x14ac:dyDescent="0.25">
      <c r="B135">
        <f t="shared" ref="B135:B136" si="8">IF(C134=12,B134+1,B134)</f>
        <v>2034</v>
      </c>
      <c r="C135">
        <f t="shared" ref="C135:C136" si="9">IF(C134=12,1,C134+1)</f>
        <v>11</v>
      </c>
      <c r="D135" s="27">
        <v>6230166776</v>
      </c>
      <c r="E135" s="14">
        <v>-4078590.4573779069</v>
      </c>
      <c r="F135" s="27">
        <f t="shared" si="7"/>
        <v>6234245366.4573774</v>
      </c>
      <c r="H135" s="28">
        <f>[107]billed_sales_kWh!O192+[107]adjustments!G180+[107]adjustments!E180-F135</f>
        <v>-0.24757480621337891</v>
      </c>
    </row>
    <row r="136" spans="2:8" x14ac:dyDescent="0.25">
      <c r="B136">
        <f t="shared" si="8"/>
        <v>2034</v>
      </c>
      <c r="C136">
        <f t="shared" si="9"/>
        <v>12</v>
      </c>
      <c r="D136" s="27">
        <v>5834413947</v>
      </c>
      <c r="E136" s="14">
        <v>-3941154.301238901</v>
      </c>
      <c r="F136" s="27">
        <f t="shared" si="7"/>
        <v>5838355101.301239</v>
      </c>
      <c r="H136" s="28">
        <f>[107]billed_sales_kWh!O193+[107]adjustments!G181+[107]adjustments!E181-F136</f>
        <v>-0.76057624816894531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986B-2EEF-44C7-8EC9-2DC2CB1D1669}">
  <sheetPr>
    <tabColor theme="2"/>
  </sheetPr>
  <dimension ref="A1:O38"/>
  <sheetViews>
    <sheetView showGridLines="0" showZeros="0" view="pageBreakPreview" zoomScaleNormal="90" zoomScaleSheetLayoutView="100" workbookViewId="0">
      <pane xSplit="2" ySplit="8" topLeftCell="C9" activePane="bottomRight" state="frozen"/>
      <selection sqref="A1:XFD2"/>
      <selection pane="topRight" sqref="A1:XFD2"/>
      <selection pane="bottomLeft" sqref="A1:XFD2"/>
      <selection pane="bottomRight" activeCell="I22" sqref="I22"/>
    </sheetView>
  </sheetViews>
  <sheetFormatPr defaultColWidth="9.140625" defaultRowHeight="15" x14ac:dyDescent="0.25"/>
  <cols>
    <col min="1" max="1" width="5.42578125" style="31" customWidth="1"/>
    <col min="2" max="2" width="29.28515625" style="31" customWidth="1"/>
    <col min="3" max="8" width="11.7109375" style="31" customWidth="1"/>
    <col min="9" max="9" width="14.140625" style="31" bestFit="1" customWidth="1"/>
    <col min="10" max="10" width="11.7109375" style="31" customWidth="1"/>
    <col min="11" max="11" width="13.7109375" style="31" customWidth="1"/>
    <col min="12" max="13" width="11.7109375" style="31" customWidth="1"/>
    <col min="14" max="15" width="9.7109375" style="31" customWidth="1"/>
    <col min="16" max="16384" width="9.140625" style="31"/>
  </cols>
  <sheetData>
    <row r="1" spans="1:15" x14ac:dyDescent="0.25">
      <c r="A1" s="94" t="s">
        <v>154</v>
      </c>
    </row>
    <row r="2" spans="1:15" x14ac:dyDescent="0.25">
      <c r="A2" s="94" t="s">
        <v>153</v>
      </c>
    </row>
    <row r="3" spans="1:15" ht="15.75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5">
      <c r="A4" s="93" t="s">
        <v>65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32" t="s">
        <v>66</v>
      </c>
      <c r="B6" s="32" t="s">
        <v>67</v>
      </c>
      <c r="C6" s="32" t="s">
        <v>68</v>
      </c>
      <c r="D6" s="32" t="s">
        <v>69</v>
      </c>
      <c r="E6" s="32" t="s">
        <v>70</v>
      </c>
      <c r="F6" s="32" t="s">
        <v>71</v>
      </c>
      <c r="G6" s="32" t="s">
        <v>72</v>
      </c>
      <c r="H6" s="32" t="s">
        <v>73</v>
      </c>
      <c r="I6" s="32" t="s">
        <v>74</v>
      </c>
      <c r="J6" s="32" t="s">
        <v>75</v>
      </c>
      <c r="K6" s="32" t="s">
        <v>76</v>
      </c>
      <c r="L6" s="32" t="s">
        <v>77</v>
      </c>
      <c r="M6" s="32" t="s">
        <v>78</v>
      </c>
      <c r="N6" s="32" t="s">
        <v>79</v>
      </c>
      <c r="O6" s="32" t="s">
        <v>80</v>
      </c>
    </row>
    <row r="7" spans="1:15" ht="15.75" thickBo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34.5" thickBot="1" x14ac:dyDescent="0.3">
      <c r="A8" s="33" t="s">
        <v>81</v>
      </c>
      <c r="B8" s="33" t="s">
        <v>82</v>
      </c>
      <c r="C8" s="33" t="s">
        <v>83</v>
      </c>
      <c r="D8" s="33" t="s">
        <v>84</v>
      </c>
      <c r="E8" s="33" t="s">
        <v>85</v>
      </c>
      <c r="F8" s="33" t="s">
        <v>86</v>
      </c>
      <c r="G8" s="33" t="s">
        <v>87</v>
      </c>
      <c r="H8" s="33" t="s">
        <v>88</v>
      </c>
      <c r="I8" s="33" t="s">
        <v>89</v>
      </c>
      <c r="J8" s="33" t="s">
        <v>90</v>
      </c>
      <c r="K8" s="33" t="s">
        <v>91</v>
      </c>
      <c r="L8" s="33" t="s">
        <v>92</v>
      </c>
      <c r="M8" s="33" t="s">
        <v>93</v>
      </c>
      <c r="N8" s="33" t="s">
        <v>94</v>
      </c>
      <c r="O8" s="33" t="s">
        <v>95</v>
      </c>
    </row>
    <row r="9" spans="1:15" x14ac:dyDescent="0.25">
      <c r="A9" s="32" t="s">
        <v>96</v>
      </c>
      <c r="B9" s="34" t="s">
        <v>97</v>
      </c>
      <c r="C9" s="35">
        <v>0.54704363</v>
      </c>
      <c r="D9" s="35">
        <v>0.60402632000000001</v>
      </c>
      <c r="E9" s="36">
        <v>58384255.317800313</v>
      </c>
      <c r="F9" s="36">
        <v>4406366.3434258252</v>
      </c>
      <c r="G9" s="36">
        <v>21337553.846932471</v>
      </c>
      <c r="H9" s="36">
        <f t="shared" ref="H9:H22" si="0">E9+F9+G9</f>
        <v>84128175.508158609</v>
      </c>
      <c r="I9" s="36">
        <v>68088767878.051552</v>
      </c>
      <c r="J9" s="35"/>
      <c r="K9" s="36">
        <v>0</v>
      </c>
      <c r="L9" s="37" t="s">
        <v>98</v>
      </c>
      <c r="M9" s="38">
        <f>IF(I9=0,0,H9/I9)</f>
        <v>1.2355661312425858E-3</v>
      </c>
      <c r="N9" s="37" t="s">
        <v>98</v>
      </c>
      <c r="O9" s="37" t="s">
        <v>98</v>
      </c>
    </row>
    <row r="10" spans="1:15" x14ac:dyDescent="0.25">
      <c r="A10" s="32" t="s">
        <v>99</v>
      </c>
      <c r="B10" s="34" t="s">
        <v>100</v>
      </c>
      <c r="C10" s="35">
        <v>6.7011749999999995E-2</v>
      </c>
      <c r="D10" s="35">
        <v>6.6986509999999999E-2</v>
      </c>
      <c r="E10" s="36">
        <v>6474813.0556436414</v>
      </c>
      <c r="F10" s="36">
        <v>539771.05960280634</v>
      </c>
      <c r="G10" s="36">
        <v>2613807.6482166089</v>
      </c>
      <c r="H10" s="36">
        <f t="shared" si="0"/>
        <v>9628391.7634630576</v>
      </c>
      <c r="I10" s="36">
        <v>8340737760.48454</v>
      </c>
      <c r="J10" s="37" t="s">
        <v>98</v>
      </c>
      <c r="K10" s="36">
        <v>0</v>
      </c>
      <c r="L10" s="37" t="s">
        <v>98</v>
      </c>
      <c r="M10" s="38">
        <f>IF(I10=0,0,H10/I10)</f>
        <v>1.154381307739822E-3</v>
      </c>
      <c r="N10" s="37" t="s">
        <v>98</v>
      </c>
      <c r="O10" s="37" t="s">
        <v>98</v>
      </c>
    </row>
    <row r="11" spans="1:15" x14ac:dyDescent="0.25">
      <c r="A11" s="32" t="s">
        <v>101</v>
      </c>
      <c r="B11" s="34" t="s">
        <v>102</v>
      </c>
      <c r="C11" s="35">
        <v>0.22889708</v>
      </c>
      <c r="D11" s="35">
        <v>0.20891280000000001</v>
      </c>
      <c r="E11" s="36">
        <v>20193190.015886318</v>
      </c>
      <c r="F11" s="36">
        <v>1843736.6493426652</v>
      </c>
      <c r="G11" s="36">
        <v>8928179.5857957602</v>
      </c>
      <c r="H11" s="36">
        <f t="shared" si="0"/>
        <v>30965106.251024742</v>
      </c>
      <c r="I11" s="36">
        <v>28492051616.464344</v>
      </c>
      <c r="J11" s="35">
        <v>0.53606132106023485</v>
      </c>
      <c r="K11" s="36">
        <v>72809221.931162462</v>
      </c>
      <c r="L11" s="39">
        <f>IF(K11=0,0,H11/K11)</f>
        <v>0.42529099240067042</v>
      </c>
      <c r="M11" s="37" t="s">
        <v>98</v>
      </c>
      <c r="N11" s="37" t="s">
        <v>98</v>
      </c>
      <c r="O11" s="37" t="s">
        <v>98</v>
      </c>
    </row>
    <row r="12" spans="1:15" x14ac:dyDescent="0.25">
      <c r="A12" s="32" t="s">
        <v>103</v>
      </c>
      <c r="B12" s="34" t="s">
        <v>104</v>
      </c>
      <c r="C12" s="35">
        <v>8.3599999999999999E-5</v>
      </c>
      <c r="D12" s="35">
        <v>3.8170000000000002E-5</v>
      </c>
      <c r="E12" s="36">
        <v>3689.453508384267</v>
      </c>
      <c r="F12" s="36">
        <v>673.38728779347821</v>
      </c>
      <c r="G12" s="36">
        <v>3260.8358890927116</v>
      </c>
      <c r="H12" s="36">
        <f t="shared" si="0"/>
        <v>7623.6766852704568</v>
      </c>
      <c r="I12" s="36">
        <v>10610432.12802266</v>
      </c>
      <c r="J12" s="37" t="s">
        <v>98</v>
      </c>
      <c r="K12" s="36">
        <v>0</v>
      </c>
      <c r="L12" s="37" t="s">
        <v>98</v>
      </c>
      <c r="M12" s="38">
        <f>IF(I12=0,0,H12/I12)</f>
        <v>7.1850765296692875E-4</v>
      </c>
      <c r="N12" s="37" t="s">
        <v>98</v>
      </c>
      <c r="O12" s="37" t="s">
        <v>98</v>
      </c>
    </row>
    <row r="13" spans="1:15" x14ac:dyDescent="0.25">
      <c r="A13" s="32" t="s">
        <v>105</v>
      </c>
      <c r="B13" s="34" t="s">
        <v>106</v>
      </c>
      <c r="C13" s="35">
        <v>8.2296449999999993E-2</v>
      </c>
      <c r="D13" s="35">
        <v>6.7971900000000002E-2</v>
      </c>
      <c r="E13" s="36">
        <v>6570059.3378712228</v>
      </c>
      <c r="F13" s="36">
        <v>662887.35957573669</v>
      </c>
      <c r="G13" s="36">
        <v>3209990.6424033954</v>
      </c>
      <c r="H13" s="36">
        <f t="shared" si="0"/>
        <v>10442937.339850355</v>
      </c>
      <c r="I13" s="36">
        <v>10250934594.334822</v>
      </c>
      <c r="J13" s="35">
        <v>0.61811676566182006</v>
      </c>
      <c r="K13" s="36">
        <v>22717999.149542265</v>
      </c>
      <c r="L13" s="39">
        <f>IF(K13=0,0,H13/K13)</f>
        <v>0.45967680829236957</v>
      </c>
      <c r="M13" s="37" t="s">
        <v>98</v>
      </c>
      <c r="N13" s="37" t="s">
        <v>98</v>
      </c>
      <c r="O13" s="37" t="s">
        <v>98</v>
      </c>
    </row>
    <row r="14" spans="1:15" x14ac:dyDescent="0.25">
      <c r="A14" s="32" t="s">
        <v>107</v>
      </c>
      <c r="B14" s="34" t="s">
        <v>108</v>
      </c>
      <c r="C14" s="35">
        <v>2.8944669999999999E-2</v>
      </c>
      <c r="D14" s="35">
        <v>2.2391029999999999E-2</v>
      </c>
      <c r="E14" s="36">
        <v>2164282.530517091</v>
      </c>
      <c r="F14" s="36">
        <v>233145.60798298151</v>
      </c>
      <c r="G14" s="36">
        <v>1128993.0470567599</v>
      </c>
      <c r="H14" s="36">
        <f t="shared" si="0"/>
        <v>3526421.1855568327</v>
      </c>
      <c r="I14" s="36">
        <v>3630868671.4267969</v>
      </c>
      <c r="J14" s="35">
        <v>0.68554158567782641</v>
      </c>
      <c r="K14" s="36">
        <v>7255274.9599673608</v>
      </c>
      <c r="L14" s="39">
        <f>IF(K14=0,0,H14/K14)</f>
        <v>0.48604928207609888</v>
      </c>
      <c r="M14" s="37" t="s">
        <v>98</v>
      </c>
      <c r="N14" s="37" t="s">
        <v>98</v>
      </c>
      <c r="O14" s="37" t="s">
        <v>98</v>
      </c>
    </row>
    <row r="15" spans="1:15" x14ac:dyDescent="0.25">
      <c r="A15" s="32" t="s">
        <v>109</v>
      </c>
      <c r="B15" s="34" t="s">
        <v>110</v>
      </c>
      <c r="C15" s="35">
        <v>5.6229899999999996E-3</v>
      </c>
      <c r="D15" s="35">
        <v>4.19674E-3</v>
      </c>
      <c r="E15" s="36">
        <v>405650.43533603847</v>
      </c>
      <c r="F15" s="36">
        <v>45292.463940069974</v>
      </c>
      <c r="G15" s="36">
        <v>219325.92818193094</v>
      </c>
      <c r="H15" s="36">
        <f t="shared" si="0"/>
        <v>670268.82745803939</v>
      </c>
      <c r="I15" s="36">
        <v>721350060.24717903</v>
      </c>
      <c r="J15" s="35">
        <v>0.80094456314701024</v>
      </c>
      <c r="K15" s="36">
        <v>1233731.7873528255</v>
      </c>
      <c r="L15" s="39">
        <f>IF(K15=0,0,H15/K15)</f>
        <v>0.54328569169496022</v>
      </c>
      <c r="M15" s="37" t="s">
        <v>98</v>
      </c>
      <c r="N15" s="37" t="s">
        <v>98</v>
      </c>
      <c r="O15" s="37" t="s">
        <v>98</v>
      </c>
    </row>
    <row r="16" spans="1:15" x14ac:dyDescent="0.25">
      <c r="A16" s="32" t="s">
        <v>111</v>
      </c>
      <c r="B16" s="34" t="s">
        <v>112</v>
      </c>
      <c r="C16" s="35">
        <v>5.3114999999999998E-4</v>
      </c>
      <c r="D16" s="35">
        <v>5.1626999999999999E-4</v>
      </c>
      <c r="E16" s="36">
        <v>49901.864363991233</v>
      </c>
      <c r="F16" s="36">
        <v>4278.3451903290188</v>
      </c>
      <c r="G16" s="36">
        <v>20717.619407794184</v>
      </c>
      <c r="H16" s="36">
        <f t="shared" si="0"/>
        <v>74897.828962114436</v>
      </c>
      <c r="I16" s="36">
        <v>68138398</v>
      </c>
      <c r="J16" s="35">
        <v>7.2570158005695953E-2</v>
      </c>
      <c r="K16" s="36">
        <v>1286207.3584785433</v>
      </c>
      <c r="L16" s="37" t="s">
        <v>98</v>
      </c>
      <c r="M16" s="37" t="s">
        <v>98</v>
      </c>
      <c r="N16" s="39">
        <v>5.3159163754227599E-2</v>
      </c>
      <c r="O16" s="39">
        <v>2.5313875609876021E-2</v>
      </c>
    </row>
    <row r="17" spans="1:15" x14ac:dyDescent="0.25">
      <c r="A17" s="32" t="s">
        <v>113</v>
      </c>
      <c r="B17" s="34" t="s">
        <v>114</v>
      </c>
      <c r="C17" s="35">
        <v>1.8652E-4</v>
      </c>
      <c r="D17" s="35">
        <v>1.2488000000000001E-4</v>
      </c>
      <c r="E17" s="36">
        <v>12070.708779854003</v>
      </c>
      <c r="F17" s="36">
        <v>1502.3946999909037</v>
      </c>
      <c r="G17" s="36">
        <v>7275.2525123633086</v>
      </c>
      <c r="H17" s="36">
        <f t="shared" si="0"/>
        <v>20848.355992208217</v>
      </c>
      <c r="I17" s="36">
        <v>23673434.245909162</v>
      </c>
      <c r="J17" s="35">
        <v>0.3243803588016968</v>
      </c>
      <c r="K17" s="36">
        <v>99973.260096559985</v>
      </c>
      <c r="L17" s="37" t="s">
        <v>98</v>
      </c>
      <c r="M17" s="37" t="s">
        <v>98</v>
      </c>
      <c r="N17" s="39">
        <v>5.3918544569090079E-2</v>
      </c>
      <c r="O17" s="39">
        <v>2.5675495679582425E-2</v>
      </c>
    </row>
    <row r="18" spans="1:15" x14ac:dyDescent="0.25">
      <c r="A18" s="32" t="s">
        <v>115</v>
      </c>
      <c r="B18" s="34" t="s">
        <v>116</v>
      </c>
      <c r="C18" s="35">
        <v>2.0701589999999999E-2</v>
      </c>
      <c r="D18" s="35">
        <v>1.5622799999999999E-2</v>
      </c>
      <c r="E18" s="36">
        <v>1510075.8257999928</v>
      </c>
      <c r="F18" s="36">
        <v>166748.65482192094</v>
      </c>
      <c r="G18" s="36">
        <v>807469.94776654046</v>
      </c>
      <c r="H18" s="36">
        <f t="shared" si="0"/>
        <v>2484294.428388454</v>
      </c>
      <c r="I18" s="36">
        <v>2597451263.4539084</v>
      </c>
      <c r="J18" s="35">
        <v>0.72166956636600499</v>
      </c>
      <c r="K18" s="36">
        <v>4930445.4303200012</v>
      </c>
      <c r="L18" s="39">
        <f>IF(K18=0,0,H18/K18)</f>
        <v>0.5038681521777264</v>
      </c>
      <c r="M18" s="37" t="s">
        <v>98</v>
      </c>
      <c r="N18" s="37" t="s">
        <v>98</v>
      </c>
      <c r="O18" s="37" t="s">
        <v>98</v>
      </c>
    </row>
    <row r="19" spans="1:15" x14ac:dyDescent="0.25">
      <c r="A19" s="32" t="s">
        <v>117</v>
      </c>
      <c r="B19" s="34" t="s">
        <v>118</v>
      </c>
      <c r="C19" s="35">
        <v>1.1900010000000001E-2</v>
      </c>
      <c r="D19" s="35">
        <v>8.1862399999999991E-3</v>
      </c>
      <c r="E19" s="36">
        <v>791269.37093203084</v>
      </c>
      <c r="F19" s="36">
        <v>95853.055725063037</v>
      </c>
      <c r="G19" s="36">
        <v>464162.43646605458</v>
      </c>
      <c r="H19" s="36">
        <f t="shared" si="0"/>
        <v>1351284.8631231484</v>
      </c>
      <c r="I19" s="36">
        <v>1526601708.8898263</v>
      </c>
      <c r="J19" s="35">
        <v>0.77336131118875162</v>
      </c>
      <c r="K19" s="36">
        <v>2704085.6419915939</v>
      </c>
      <c r="L19" s="39">
        <f>IF(K19=0,0,H19/K19)</f>
        <v>0.49971969901364138</v>
      </c>
      <c r="M19" s="37" t="s">
        <v>98</v>
      </c>
      <c r="N19" s="37" t="s">
        <v>98</v>
      </c>
      <c r="O19" s="37" t="s">
        <v>98</v>
      </c>
    </row>
    <row r="20" spans="1:15" x14ac:dyDescent="0.25">
      <c r="A20" s="32" t="s">
        <v>119</v>
      </c>
      <c r="B20" s="34" t="s">
        <v>120</v>
      </c>
      <c r="C20" s="35">
        <v>6.0484000000000004E-4</v>
      </c>
      <c r="D20" s="35">
        <v>5.2912E-4</v>
      </c>
      <c r="E20" s="36">
        <v>51143.925605351935</v>
      </c>
      <c r="F20" s="36">
        <v>4871.9086979546337</v>
      </c>
      <c r="G20" s="36">
        <v>23591.913626301866</v>
      </c>
      <c r="H20" s="36">
        <f t="shared" si="0"/>
        <v>79607.747929608435</v>
      </c>
      <c r="I20" s="36">
        <v>76767398</v>
      </c>
      <c r="J20" s="35">
        <v>0.57196238784688891</v>
      </c>
      <c r="K20" s="36">
        <v>183859.67576286354</v>
      </c>
      <c r="L20" s="39">
        <f>IF(K20=0,0,H20/K20)</f>
        <v>0.43298100901844305</v>
      </c>
      <c r="M20" s="37" t="s">
        <v>98</v>
      </c>
      <c r="N20" s="37" t="s">
        <v>98</v>
      </c>
      <c r="O20" s="37" t="s">
        <v>98</v>
      </c>
    </row>
    <row r="21" spans="1:15" x14ac:dyDescent="0.25">
      <c r="A21" s="32" t="s">
        <v>121</v>
      </c>
      <c r="B21" s="34" t="s">
        <v>122</v>
      </c>
      <c r="C21" s="35">
        <v>5.5002699999999998E-3</v>
      </c>
      <c r="D21" s="35">
        <v>3.5420000000000003E-5</v>
      </c>
      <c r="E21" s="36">
        <v>3423.6427368868417</v>
      </c>
      <c r="F21" s="36">
        <v>44303.970064974092</v>
      </c>
      <c r="G21" s="36">
        <v>214539.20832176995</v>
      </c>
      <c r="H21" s="36">
        <f t="shared" si="0"/>
        <v>262266.82112363086</v>
      </c>
      <c r="I21" s="36">
        <v>684600805</v>
      </c>
      <c r="J21" s="37" t="s">
        <v>98</v>
      </c>
      <c r="K21" s="36">
        <v>0</v>
      </c>
      <c r="L21" s="37" t="s">
        <v>98</v>
      </c>
      <c r="M21" s="38">
        <f>IF(I21=0,0,H21/I21)</f>
        <v>3.8309452634025291E-4</v>
      </c>
      <c r="N21" s="37" t="s">
        <v>98</v>
      </c>
      <c r="O21" s="37" t="s">
        <v>98</v>
      </c>
    </row>
    <row r="22" spans="1:15" ht="15.75" thickBot="1" x14ac:dyDescent="0.3">
      <c r="A22" s="32" t="s">
        <v>123</v>
      </c>
      <c r="B22" s="34" t="s">
        <v>124</v>
      </c>
      <c r="C22" s="35">
        <v>6.7546999999999996E-4</v>
      </c>
      <c r="D22" s="35">
        <v>4.618E-4</v>
      </c>
      <c r="E22" s="36">
        <v>44636.877919094957</v>
      </c>
      <c r="F22" s="36">
        <v>5440.8242976777592</v>
      </c>
      <c r="G22" s="36">
        <v>26346.851890017391</v>
      </c>
      <c r="H22" s="36">
        <f t="shared" si="0"/>
        <v>76424.554106790107</v>
      </c>
      <c r="I22" s="36">
        <v>84073068.273093656</v>
      </c>
      <c r="J22" s="37" t="s">
        <v>98</v>
      </c>
      <c r="K22" s="36">
        <v>0</v>
      </c>
      <c r="L22" s="37" t="s">
        <v>98</v>
      </c>
      <c r="M22" s="38">
        <f>IF(I22=0,0,H22/I22)</f>
        <v>9.0902539513059094E-4</v>
      </c>
      <c r="N22" s="37" t="s">
        <v>98</v>
      </c>
      <c r="O22" s="37" t="s">
        <v>98</v>
      </c>
    </row>
    <row r="23" spans="1:15" x14ac:dyDescent="0.25">
      <c r="A23" s="32" t="s">
        <v>125</v>
      </c>
      <c r="B23" s="40" t="s">
        <v>36</v>
      </c>
      <c r="C23" s="41" t="s">
        <v>98</v>
      </c>
      <c r="D23" s="41" t="s">
        <v>98</v>
      </c>
      <c r="E23" s="42">
        <f>SUBTOTAL(9,E9:E22)</f>
        <v>96658462.362700194</v>
      </c>
      <c r="F23" s="42">
        <f>SUBTOTAL(9,F9:F22)</f>
        <v>8054872.0246557901</v>
      </c>
      <c r="G23" s="42">
        <f>SUBTOTAL(9,G9:G22)</f>
        <v>39005214.764466867</v>
      </c>
      <c r="H23" s="42">
        <f>SUBTOTAL(9,H9:H22)</f>
        <v>143718549.15182287</v>
      </c>
      <c r="I23" s="42">
        <f>SUBTOTAL(9,I9:I22)</f>
        <v>124596627088.99998</v>
      </c>
      <c r="J23" s="41" t="s">
        <v>98</v>
      </c>
      <c r="K23" s="42">
        <f>SUBTOTAL(9,K9:K22)</f>
        <v>113220799.19467448</v>
      </c>
      <c r="L23" s="41" t="s">
        <v>98</v>
      </c>
      <c r="M23" s="41" t="s">
        <v>98</v>
      </c>
      <c r="N23" s="41" t="s">
        <v>98</v>
      </c>
      <c r="O23" s="41" t="s">
        <v>98</v>
      </c>
    </row>
    <row r="24" spans="1:15" x14ac:dyDescent="0.25">
      <c r="A24" s="32" t="s">
        <v>126</v>
      </c>
      <c r="B24" s="43" t="s">
        <v>98</v>
      </c>
    </row>
    <row r="25" spans="1:15" x14ac:dyDescent="0.25">
      <c r="A25" s="32" t="s">
        <v>127</v>
      </c>
      <c r="B25" s="43" t="s">
        <v>128</v>
      </c>
    </row>
    <row r="26" spans="1:15" x14ac:dyDescent="0.25">
      <c r="A26" s="32" t="s">
        <v>129</v>
      </c>
      <c r="B26" s="43" t="s">
        <v>130</v>
      </c>
    </row>
    <row r="27" spans="1:15" x14ac:dyDescent="0.25">
      <c r="A27" s="32" t="s">
        <v>131</v>
      </c>
      <c r="B27" s="43" t="s">
        <v>132</v>
      </c>
    </row>
    <row r="28" spans="1:15" x14ac:dyDescent="0.25">
      <c r="A28" s="32" t="s">
        <v>133</v>
      </c>
      <c r="B28" s="43" t="s">
        <v>134</v>
      </c>
    </row>
    <row r="29" spans="1:15" x14ac:dyDescent="0.25">
      <c r="A29" s="32" t="s">
        <v>135</v>
      </c>
      <c r="B29" s="43" t="s">
        <v>136</v>
      </c>
    </row>
    <row r="30" spans="1:15" x14ac:dyDescent="0.25">
      <c r="A30" s="32" t="s">
        <v>137</v>
      </c>
      <c r="B30" s="43" t="s">
        <v>138</v>
      </c>
    </row>
    <row r="31" spans="1:15" x14ac:dyDescent="0.25">
      <c r="A31" s="32" t="s">
        <v>139</v>
      </c>
      <c r="B31" s="43" t="s">
        <v>140</v>
      </c>
    </row>
    <row r="32" spans="1:15" x14ac:dyDescent="0.25">
      <c r="A32" s="32" t="s">
        <v>141</v>
      </c>
      <c r="B32" s="43" t="s">
        <v>142</v>
      </c>
    </row>
    <row r="33" spans="1:2" x14ac:dyDescent="0.25">
      <c r="A33" s="32" t="s">
        <v>143</v>
      </c>
      <c r="B33" s="43" t="s">
        <v>144</v>
      </c>
    </row>
    <row r="34" spans="1:2" x14ac:dyDescent="0.25">
      <c r="A34" s="32" t="s">
        <v>145</v>
      </c>
      <c r="B34" s="43" t="s">
        <v>146</v>
      </c>
    </row>
    <row r="35" spans="1:2" x14ac:dyDescent="0.25">
      <c r="A35" s="32" t="s">
        <v>147</v>
      </c>
      <c r="B35" s="43" t="s">
        <v>148</v>
      </c>
    </row>
    <row r="36" spans="1:2" s="46" customFormat="1" x14ac:dyDescent="0.25">
      <c r="A36" s="44">
        <v>28</v>
      </c>
      <c r="B36" s="45" t="s">
        <v>149</v>
      </c>
    </row>
    <row r="37" spans="1:2" x14ac:dyDescent="0.25">
      <c r="A37" s="44">
        <v>29</v>
      </c>
      <c r="B37" s="45" t="s">
        <v>150</v>
      </c>
    </row>
    <row r="38" spans="1:2" x14ac:dyDescent="0.25">
      <c r="B38" s="43"/>
    </row>
  </sheetData>
  <mergeCells count="1">
    <mergeCell ref="A4:O4"/>
  </mergeCells>
  <printOptions horizontalCentered="1"/>
  <pageMargins left="0.1" right="0.1" top="0.75" bottom="0.75" header="0.3" footer="0.3"/>
  <pageSetup scale="68" orientation="landscape" r:id="rId1"/>
  <headerFooter>
    <oddHeader>&amp;C&amp;"Arial"&amp;8 FLORIDA POWER &amp;&amp; LIGHT COMPANY
 ENERGY CONSERVATION COST RECOVERY (ECCR)
 CALCULATION OF ENERGY CONSERVATION FACTORS&amp;R&amp;"Arial"&amp;8 SCHEDULE C-1</oddHeader>
  </headerFooter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JNF Sheet 1</vt:lpstr>
      <vt:lpstr>Sheet 2</vt:lpstr>
      <vt:lpstr>Bill Impacts</vt:lpstr>
      <vt:lpstr>2024</vt:lpstr>
      <vt:lpstr>Page 4 C-1 Calculation Factors</vt:lpstr>
      <vt:lpstr>'Page 4 C-1 Calculation Factors'!Print_Titles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2024-07-08T17:55:54Z</dcterms:created>
  <dcterms:modified xsi:type="dcterms:W3CDTF">2024-07-08T17:56:00Z</dcterms:modified>
  <cp:category/>
  <cp:contentStatus/>
</cp:coreProperties>
</file>