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STAFF ROG 7 (74-110)\Attachments\88\"/>
    </mc:Choice>
  </mc:AlternateContent>
  <xr:revisionPtr revIDLastSave="0" documentId="13_ncr:1_{4753021B-7915-4463-A29F-FD63333EF562}" xr6:coauthVersionLast="47" xr6:coauthVersionMax="47" xr10:uidLastSave="{00000000-0000-0000-0000-000000000000}"/>
  <bookViews>
    <workbookView xWindow="-108" yWindow="-108" windowWidth="23256" windowHeight="12456" tabRatio="644" xr2:uid="{E8CA43DA-340D-419B-ADAF-49D6288A6EA5}"/>
  </bookViews>
  <sheets>
    <sheet name="Staff ROG 7-88" sheetId="7" r:id="rId1"/>
  </sheets>
  <definedNames>
    <definedName name="_xlnm.Print_Area" localSheetId="0">'Staff ROG 7-88'!$A$1:$U$44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7" l="1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B42" i="7" l="1"/>
  <c r="G42" i="7" s="1"/>
  <c r="H42" i="7" s="1"/>
  <c r="I42" i="7" s="1"/>
  <c r="B30" i="7"/>
  <c r="B38" i="7"/>
  <c r="B32" i="7"/>
  <c r="C32" i="7" s="1"/>
  <c r="B40" i="7"/>
  <c r="D40" i="7" s="1"/>
  <c r="B44" i="7"/>
  <c r="C44" i="7" s="1"/>
  <c r="B34" i="7"/>
  <c r="D34" i="7" s="1"/>
  <c r="E34" i="7" s="1"/>
  <c r="F34" i="7" s="1"/>
  <c r="B36" i="7"/>
  <c r="G36" i="7" s="1"/>
  <c r="H36" i="7" s="1"/>
  <c r="I36" i="7" s="1"/>
  <c r="B31" i="7"/>
  <c r="G31" i="7" s="1"/>
  <c r="H31" i="7" s="1"/>
  <c r="I31" i="7" s="1"/>
  <c r="B35" i="7"/>
  <c r="D35" i="7" s="1"/>
  <c r="B39" i="7"/>
  <c r="C39" i="7" s="1"/>
  <c r="B43" i="7"/>
  <c r="G43" i="7" s="1"/>
  <c r="H43" i="7" s="1"/>
  <c r="I43" i="7" s="1"/>
  <c r="B29" i="7"/>
  <c r="C29" i="7" s="1"/>
  <c r="B33" i="7"/>
  <c r="G33" i="7" s="1"/>
  <c r="H33" i="7" s="1"/>
  <c r="I33" i="7" s="1"/>
  <c r="B37" i="7"/>
  <c r="G37" i="7" s="1"/>
  <c r="H37" i="7" s="1"/>
  <c r="I37" i="7" s="1"/>
  <c r="B41" i="7"/>
  <c r="D38" i="7"/>
  <c r="C38" i="7"/>
  <c r="G38" i="7"/>
  <c r="H38" i="7" s="1"/>
  <c r="I38" i="7" s="1"/>
  <c r="G30" i="7"/>
  <c r="H30" i="7" s="1"/>
  <c r="I30" i="7" s="1"/>
  <c r="C30" i="7"/>
  <c r="D30" i="7"/>
  <c r="G32" i="7" l="1"/>
  <c r="H32" i="7" s="1"/>
  <c r="I32" i="7" s="1"/>
  <c r="C42" i="7"/>
  <c r="D42" i="7" s="1"/>
  <c r="G40" i="7"/>
  <c r="H40" i="7" s="1"/>
  <c r="I40" i="7" s="1"/>
  <c r="C40" i="7"/>
  <c r="G44" i="7"/>
  <c r="H44" i="7" s="1"/>
  <c r="I44" i="7" s="1"/>
  <c r="G39" i="7"/>
  <c r="H39" i="7" s="1"/>
  <c r="I39" i="7" s="1"/>
  <c r="G34" i="7"/>
  <c r="H34" i="7" s="1"/>
  <c r="I34" i="7" s="1"/>
  <c r="K34" i="7" s="1"/>
  <c r="O34" i="7" s="1"/>
  <c r="C33" i="7"/>
  <c r="D33" i="7"/>
  <c r="E33" i="7" s="1"/>
  <c r="J33" i="7" s="1"/>
  <c r="N33" i="7" s="1"/>
  <c r="C34" i="7"/>
  <c r="L34" i="7" s="1"/>
  <c r="C36" i="7"/>
  <c r="D37" i="7"/>
  <c r="C37" i="7"/>
  <c r="L37" i="7" s="1"/>
  <c r="C43" i="7"/>
  <c r="G35" i="7"/>
  <c r="H35" i="7" s="1"/>
  <c r="I35" i="7" s="1"/>
  <c r="D41" i="7"/>
  <c r="E41" i="7" s="1"/>
  <c r="C35" i="7"/>
  <c r="L35" i="7" s="1"/>
  <c r="C31" i="7"/>
  <c r="D31" i="7" s="1"/>
  <c r="E31" i="7" s="1"/>
  <c r="F31" i="7" s="1"/>
  <c r="K31" i="7" s="1"/>
  <c r="O31" i="7" s="1"/>
  <c r="G29" i="7"/>
  <c r="H29" i="7" s="1"/>
  <c r="I29" i="7" s="1"/>
  <c r="D36" i="7"/>
  <c r="L36" i="7" s="1"/>
  <c r="C41" i="7"/>
  <c r="G41" i="7"/>
  <c r="H41" i="7" s="1"/>
  <c r="I41" i="7" s="1"/>
  <c r="L40" i="7"/>
  <c r="L30" i="7"/>
  <c r="E42" i="7"/>
  <c r="F42" i="7" s="1"/>
  <c r="K42" i="7" s="1"/>
  <c r="O42" i="7" s="1"/>
  <c r="E35" i="7"/>
  <c r="F35" i="7" s="1"/>
  <c r="D44" i="7"/>
  <c r="E30" i="7"/>
  <c r="F30" i="7" s="1"/>
  <c r="K30" i="7" s="1"/>
  <c r="O30" i="7" s="1"/>
  <c r="J34" i="7"/>
  <c r="N34" i="7" s="1"/>
  <c r="D29" i="7"/>
  <c r="L33" i="7"/>
  <c r="D43" i="7"/>
  <c r="D32" i="7"/>
  <c r="D39" i="7"/>
  <c r="L42" i="7"/>
  <c r="L38" i="7"/>
  <c r="E38" i="7"/>
  <c r="J38" i="7" s="1"/>
  <c r="N38" i="7" s="1"/>
  <c r="E37" i="7"/>
  <c r="J37" i="7" s="1"/>
  <c r="N37" i="7" s="1"/>
  <c r="E40" i="7"/>
  <c r="F40" i="7" s="1"/>
  <c r="K40" i="7" s="1"/>
  <c r="O40" i="7" s="1"/>
  <c r="F38" i="7" l="1"/>
  <c r="K38" i="7" s="1"/>
  <c r="O38" i="7" s="1"/>
  <c r="J41" i="7"/>
  <c r="N41" i="7" s="1"/>
  <c r="K35" i="7"/>
  <c r="O35" i="7" s="1"/>
  <c r="E36" i="7"/>
  <c r="J36" i="7" s="1"/>
  <c r="N36" i="7" s="1"/>
  <c r="J35" i="7"/>
  <c r="N35" i="7" s="1"/>
  <c r="L41" i="7"/>
  <c r="L29" i="7"/>
  <c r="L31" i="7"/>
  <c r="J42" i="7"/>
  <c r="N42" i="7" s="1"/>
  <c r="F33" i="7"/>
  <c r="K33" i="7" s="1"/>
  <c r="O33" i="7" s="1"/>
  <c r="J30" i="7"/>
  <c r="N30" i="7" s="1"/>
  <c r="J40" i="7"/>
  <c r="N40" i="7" s="1"/>
  <c r="J31" i="7"/>
  <c r="N31" i="7" s="1"/>
  <c r="E32" i="7"/>
  <c r="J32" i="7" s="1"/>
  <c r="N32" i="7" s="1"/>
  <c r="L32" i="7"/>
  <c r="E44" i="7"/>
  <c r="J44" i="7" s="1"/>
  <c r="N44" i="7" s="1"/>
  <c r="E43" i="7"/>
  <c r="J43" i="7" s="1"/>
  <c r="N43" i="7" s="1"/>
  <c r="L43" i="7"/>
  <c r="F41" i="7"/>
  <c r="K41" i="7" s="1"/>
  <c r="O41" i="7" s="1"/>
  <c r="L44" i="7"/>
  <c r="F37" i="7"/>
  <c r="K37" i="7" s="1"/>
  <c r="O37" i="7" s="1"/>
  <c r="E29" i="7"/>
  <c r="J29" i="7" s="1"/>
  <c r="N29" i="7" s="1"/>
  <c r="E39" i="7"/>
  <c r="J39" i="7" s="1"/>
  <c r="N39" i="7" s="1"/>
  <c r="L39" i="7"/>
  <c r="F36" i="7" l="1"/>
  <c r="K36" i="7" s="1"/>
  <c r="O36" i="7" s="1"/>
  <c r="F29" i="7"/>
  <c r="K29" i="7" s="1"/>
  <c r="O29" i="7" s="1"/>
  <c r="F44" i="7"/>
  <c r="K44" i="7" s="1"/>
  <c r="O44" i="7" s="1"/>
  <c r="F43" i="7"/>
  <c r="K43" i="7" s="1"/>
  <c r="O43" i="7" s="1"/>
  <c r="F32" i="7"/>
  <c r="K32" i="7" s="1"/>
  <c r="O32" i="7" s="1"/>
  <c r="F39" i="7"/>
  <c r="K39" i="7" s="1"/>
  <c r="O39" i="7" s="1"/>
</calcChain>
</file>

<file path=xl/sharedStrings.xml><?xml version="1.0" encoding="utf-8"?>
<sst xmlns="http://schemas.openxmlformats.org/spreadsheetml/2006/main" count="67" uniqueCount="38">
  <si>
    <t>Year</t>
  </si>
  <si>
    <t>Gains on</t>
  </si>
  <si>
    <t>Economy Sales (A6)</t>
  </si>
  <si>
    <t>Shareholder Incentives</t>
  </si>
  <si>
    <t>Actual Historic Sharing</t>
  </si>
  <si>
    <t>Fuel Purchase</t>
  </si>
  <si>
    <t>Savings (A9)</t>
  </si>
  <si>
    <t>Gas Storage</t>
  </si>
  <si>
    <t>Utilization</t>
  </si>
  <si>
    <t>Delivered Gas Sales</t>
  </si>
  <si>
    <t>Using Existing Transport</t>
  </si>
  <si>
    <t>Production (Upstream)</t>
  </si>
  <si>
    <t>Area Sales</t>
  </si>
  <si>
    <t>Capacity Release</t>
  </si>
  <si>
    <t>of Gas Transport</t>
  </si>
  <si>
    <t>Coal Transportation</t>
  </si>
  <si>
    <t>Savings</t>
  </si>
  <si>
    <t>Asset Management</t>
  </si>
  <si>
    <t>Agreement</t>
  </si>
  <si>
    <t>NA</t>
  </si>
  <si>
    <t>Total</t>
  </si>
  <si>
    <t>Threshold ($4.9M)</t>
  </si>
  <si>
    <t>Threshold 1</t>
  </si>
  <si>
    <t>Customer Savings</t>
  </si>
  <si>
    <t>Threshold 2</t>
  </si>
  <si>
    <t>Threshold 3</t>
  </si>
  <si>
    <t>(&gt;$4.9M   &lt; $9.8M)</t>
  </si>
  <si>
    <t>(&gt; $9.8M)</t>
  </si>
  <si>
    <t>Threshold 2 Allocation</t>
  </si>
  <si>
    <t>Sharehold Incentive</t>
  </si>
  <si>
    <t>Threshold 3 Allocation</t>
  </si>
  <si>
    <t>Total Allocation</t>
  </si>
  <si>
    <t>CHECK THRESHOLD</t>
  </si>
  <si>
    <t>Staff ROG 7-88</t>
  </si>
  <si>
    <t>Hypothetical Scenario AOM Sharing</t>
  </si>
  <si>
    <t>Differences</t>
  </si>
  <si>
    <t>Sale of</t>
  </si>
  <si>
    <t>RECs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</si>
</sst>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  <xf numFmtId="0" fontId="0" fillId="0" borderId="0" xfId="0" applyBorder="1"/>
    <xf numFmtId="164" fontId="0" fillId="0" borderId="0" xfId="1" applyNumberFormat="1" applyFont="1" applyFill="1" applyBorder="1"/>
    <xf numFmtId="164" fontId="0" fillId="0" borderId="0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3" xfId="0" applyNumberFormat="1" applyBorder="1"/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7" xfId="0" applyNumberFormat="1" applyBorder="1"/>
    <xf numFmtId="164" fontId="0" fillId="0" borderId="0" xfId="0" applyNumberFormat="1" applyBorder="1"/>
    <xf numFmtId="0" fontId="2" fillId="0" borderId="0" xfId="0" applyFont="1" applyBorder="1"/>
    <xf numFmtId="0" fontId="4" fillId="0" borderId="0" xfId="0" applyFont="1" applyBorder="1"/>
    <xf numFmtId="0" fontId="2" fillId="0" borderId="2" xfId="0" applyFont="1" applyBorder="1" applyAlignment="1"/>
    <xf numFmtId="164" fontId="0" fillId="0" borderId="10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164" fontId="0" fillId="0" borderId="4" xfId="0" applyNumberFormat="1" applyBorder="1"/>
    <xf numFmtId="0" fontId="0" fillId="0" borderId="10" xfId="0" applyBorder="1" applyAlignment="1">
      <alignment horizontal="center"/>
    </xf>
    <xf numFmtId="164" fontId="0" fillId="0" borderId="9" xfId="1" applyNumberFormat="1" applyFont="1" applyBorder="1"/>
    <xf numFmtId="164" fontId="0" fillId="0" borderId="9" xfId="0" applyNumberFormat="1" applyBorder="1"/>
    <xf numFmtId="164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1" applyNumberFormat="1" applyFont="1" applyBorder="1"/>
    <xf numFmtId="164" fontId="0" fillId="0" borderId="1" xfId="1" applyNumberFormat="1" applyFon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Border="1"/>
    <xf numFmtId="164" fontId="0" fillId="0" borderId="9" xfId="0" applyNumberFormat="1" applyFill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164" fontId="0" fillId="2" borderId="9" xfId="0" applyNumberFormat="1" applyFill="1" applyBorder="1"/>
    <xf numFmtId="164" fontId="0" fillId="2" borderId="0" xfId="0" applyNumberFormat="1" applyFill="1" applyBorder="1"/>
    <xf numFmtId="164" fontId="0" fillId="2" borderId="1" xfId="0" applyNumberFormat="1" applyFill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urrency" xfId="1" builtinId="4"/>
    <cellStyle name="Normal" xfId="0" builtinId="0"/>
    <cellStyle name="Normal 2 3" xfId="2" xr:uid="{84B3F9E2-CE3E-43A0-947E-36B461E00F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D34C-5A6A-416E-AC76-435162495F23}">
  <sheetPr>
    <pageSetUpPr fitToPage="1"/>
  </sheetPr>
  <dimension ref="A1:P44"/>
  <sheetViews>
    <sheetView tabSelected="1" view="pageLayout" topLeftCell="K127" zoomScaleNormal="80" workbookViewId="0"/>
  </sheetViews>
  <sheetFormatPr defaultRowHeight="15" x14ac:dyDescent="0.25"/>
  <cols>
    <col min="1" max="1" width="12" customWidth="1"/>
    <col min="2" max="2" width="20.5703125" customWidth="1"/>
    <col min="3" max="3" width="22.5703125" customWidth="1"/>
    <col min="4" max="4" width="20.5703125" customWidth="1"/>
    <col min="5" max="5" width="17.140625" customWidth="1"/>
    <col min="6" max="6" width="24.42578125" bestFit="1" customWidth="1"/>
    <col min="7" max="7" width="22.85546875" bestFit="1" customWidth="1"/>
    <col min="8" max="8" width="24.42578125" bestFit="1" customWidth="1"/>
    <col min="9" max="9" width="22.85546875" bestFit="1" customWidth="1"/>
    <col min="10" max="10" width="20.28515625" bestFit="1" customWidth="1"/>
    <col min="11" max="11" width="19.7109375" bestFit="1" customWidth="1"/>
    <col min="12" max="12" width="20.28515625" bestFit="1" customWidth="1"/>
    <col min="13" max="13" width="17.85546875" bestFit="1" customWidth="1"/>
    <col min="14" max="15" width="24.140625" customWidth="1"/>
    <col min="16" max="16" width="13" customWidth="1"/>
    <col min="17" max="17" width="17.85546875" bestFit="1" customWidth="1"/>
    <col min="18" max="18" width="20.42578125" bestFit="1" customWidth="1"/>
    <col min="19" max="19" width="17.85546875" bestFit="1" customWidth="1"/>
    <col min="20" max="20" width="20.42578125" bestFit="1" customWidth="1"/>
    <col min="21" max="22" width="24.7109375" customWidth="1"/>
    <col min="23" max="23" width="17.7109375" customWidth="1"/>
  </cols>
  <sheetData>
    <row r="1" spans="1:14" ht="18.75" x14ac:dyDescent="0.3">
      <c r="A1" s="17" t="s">
        <v>33</v>
      </c>
      <c r="B1" s="16"/>
    </row>
    <row r="4" spans="1:14" s="1" customFormat="1" ht="15.75" thickBot="1" x14ac:dyDescent="0.3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25">
      <c r="A5" s="1"/>
      <c r="B5" s="1" t="s">
        <v>1</v>
      </c>
      <c r="C5" s="1" t="s">
        <v>2</v>
      </c>
      <c r="D5" s="1" t="s">
        <v>2</v>
      </c>
      <c r="E5" s="1" t="s">
        <v>5</v>
      </c>
      <c r="F5" s="1" t="s">
        <v>36</v>
      </c>
      <c r="G5" s="1" t="s">
        <v>7</v>
      </c>
      <c r="H5" s="1" t="s">
        <v>9</v>
      </c>
      <c r="I5" s="1" t="s">
        <v>11</v>
      </c>
      <c r="J5" s="1" t="s">
        <v>13</v>
      </c>
      <c r="K5" s="1" t="s">
        <v>17</v>
      </c>
      <c r="L5" s="1" t="s">
        <v>15</v>
      </c>
      <c r="M5" s="42" t="s">
        <v>31</v>
      </c>
      <c r="N5" s="43"/>
    </row>
    <row r="6" spans="1:14" x14ac:dyDescent="0.25">
      <c r="A6" s="2" t="s">
        <v>0</v>
      </c>
      <c r="B6" s="2" t="s">
        <v>2</v>
      </c>
      <c r="C6" s="2" t="s">
        <v>3</v>
      </c>
      <c r="D6" s="2" t="s">
        <v>23</v>
      </c>
      <c r="E6" s="2" t="s">
        <v>6</v>
      </c>
      <c r="F6" s="7" t="s">
        <v>37</v>
      </c>
      <c r="G6" s="7" t="s">
        <v>8</v>
      </c>
      <c r="H6" s="7" t="s">
        <v>10</v>
      </c>
      <c r="I6" s="7" t="s">
        <v>12</v>
      </c>
      <c r="J6" s="7" t="s">
        <v>14</v>
      </c>
      <c r="K6" s="7" t="s">
        <v>18</v>
      </c>
      <c r="L6" s="7" t="s">
        <v>16</v>
      </c>
      <c r="M6" s="13" t="s">
        <v>23</v>
      </c>
      <c r="N6" s="8" t="s">
        <v>29</v>
      </c>
    </row>
    <row r="7" spans="1:14" x14ac:dyDescent="0.25">
      <c r="A7" s="23">
        <v>2008</v>
      </c>
      <c r="B7" s="24">
        <v>1080436.2</v>
      </c>
      <c r="C7" s="24">
        <v>0</v>
      </c>
      <c r="D7" s="24">
        <f t="shared" ref="D7:D21" si="0">B7-C7</f>
        <v>1080436.2</v>
      </c>
      <c r="E7" s="25">
        <v>30778068.120000001</v>
      </c>
      <c r="F7" s="26" t="s">
        <v>19</v>
      </c>
      <c r="G7" s="38"/>
      <c r="H7" s="38"/>
      <c r="I7" s="38"/>
      <c r="J7" s="35">
        <v>0</v>
      </c>
      <c r="K7" s="38"/>
      <c r="L7" s="38"/>
      <c r="M7" s="19">
        <v>31858504.32</v>
      </c>
      <c r="N7" s="21">
        <v>0</v>
      </c>
    </row>
    <row r="8" spans="1:14" x14ac:dyDescent="0.25">
      <c r="A8" s="12">
        <v>2009</v>
      </c>
      <c r="B8" s="3">
        <v>1219086</v>
      </c>
      <c r="C8" s="3">
        <v>0</v>
      </c>
      <c r="D8" s="3">
        <f t="shared" si="0"/>
        <v>1219086</v>
      </c>
      <c r="E8" s="15">
        <v>2601120.9900000002</v>
      </c>
      <c r="F8" s="6" t="s">
        <v>19</v>
      </c>
      <c r="G8" s="39"/>
      <c r="H8" s="39"/>
      <c r="I8" s="39"/>
      <c r="J8" s="36">
        <v>0</v>
      </c>
      <c r="K8" s="39"/>
      <c r="L8" s="39"/>
      <c r="M8" s="14">
        <v>3820206.99</v>
      </c>
      <c r="N8" s="9">
        <v>0</v>
      </c>
    </row>
    <row r="9" spans="1:14" x14ac:dyDescent="0.25">
      <c r="A9" s="12">
        <v>2010</v>
      </c>
      <c r="B9" s="3">
        <v>1116387.3600000001</v>
      </c>
      <c r="C9" s="3">
        <v>0</v>
      </c>
      <c r="D9" s="3">
        <f t="shared" si="0"/>
        <v>1116387.3600000001</v>
      </c>
      <c r="E9" s="15">
        <v>24498302.170000002</v>
      </c>
      <c r="F9" s="6" t="s">
        <v>19</v>
      </c>
      <c r="G9" s="39"/>
      <c r="H9" s="39"/>
      <c r="I9" s="39"/>
      <c r="J9" s="36">
        <v>0</v>
      </c>
      <c r="K9" s="39"/>
      <c r="L9" s="39"/>
      <c r="M9" s="14">
        <v>25614689.530000001</v>
      </c>
      <c r="N9" s="9">
        <v>0</v>
      </c>
    </row>
    <row r="10" spans="1:14" x14ac:dyDescent="0.25">
      <c r="A10" s="12">
        <v>2011</v>
      </c>
      <c r="B10" s="3">
        <v>352650.13</v>
      </c>
      <c r="C10" s="3">
        <v>0</v>
      </c>
      <c r="D10" s="3">
        <f t="shared" si="0"/>
        <v>352650.13</v>
      </c>
      <c r="E10" s="15">
        <v>16135503.859999999</v>
      </c>
      <c r="F10" s="6" t="s">
        <v>19</v>
      </c>
      <c r="G10" s="39"/>
      <c r="H10" s="39"/>
      <c r="I10" s="39"/>
      <c r="J10" s="36">
        <v>0</v>
      </c>
      <c r="K10" s="39"/>
      <c r="L10" s="39"/>
      <c r="M10" s="14">
        <v>21469854.990000002</v>
      </c>
      <c r="N10" s="9">
        <v>0</v>
      </c>
    </row>
    <row r="11" spans="1:14" x14ac:dyDescent="0.25">
      <c r="A11" s="12">
        <v>2012</v>
      </c>
      <c r="B11" s="3">
        <v>298812.68</v>
      </c>
      <c r="C11" s="3">
        <v>0</v>
      </c>
      <c r="D11" s="3">
        <f t="shared" si="0"/>
        <v>298812.68</v>
      </c>
      <c r="E11" s="15">
        <v>-1840426.25</v>
      </c>
      <c r="F11" s="6" t="s">
        <v>19</v>
      </c>
      <c r="G11" s="39"/>
      <c r="H11" s="39"/>
      <c r="I11" s="39"/>
      <c r="J11" s="36">
        <v>0</v>
      </c>
      <c r="K11" s="39"/>
      <c r="L11" s="39"/>
      <c r="M11" s="14">
        <v>5021398.4419291625</v>
      </c>
      <c r="N11" s="9">
        <v>0</v>
      </c>
    </row>
    <row r="12" spans="1:14" x14ac:dyDescent="0.25">
      <c r="A12" s="12">
        <v>2013</v>
      </c>
      <c r="B12" s="3">
        <v>427107.41000000003</v>
      </c>
      <c r="C12" s="3">
        <v>0</v>
      </c>
      <c r="D12" s="3">
        <f t="shared" si="0"/>
        <v>427107.41000000003</v>
      </c>
      <c r="E12" s="15">
        <v>1274324.68</v>
      </c>
      <c r="F12" s="6" t="s">
        <v>19</v>
      </c>
      <c r="G12" s="39"/>
      <c r="H12" s="39"/>
      <c r="I12" s="39"/>
      <c r="J12" s="36">
        <v>0</v>
      </c>
      <c r="K12" s="39"/>
      <c r="L12" s="39"/>
      <c r="M12" s="14">
        <v>7473206.5054190392</v>
      </c>
      <c r="N12" s="9">
        <v>0</v>
      </c>
    </row>
    <row r="13" spans="1:14" x14ac:dyDescent="0.25">
      <c r="A13" s="12">
        <v>2014</v>
      </c>
      <c r="B13" s="3">
        <v>4493609.03</v>
      </c>
      <c r="C13" s="3">
        <v>826817.20600000012</v>
      </c>
      <c r="D13" s="3">
        <f t="shared" si="0"/>
        <v>3666791.824</v>
      </c>
      <c r="E13" s="15">
        <v>2201980.15</v>
      </c>
      <c r="F13" s="6" t="s">
        <v>19</v>
      </c>
      <c r="G13" s="39"/>
      <c r="H13" s="39"/>
      <c r="I13" s="39"/>
      <c r="J13" s="36">
        <v>0</v>
      </c>
      <c r="K13" s="39"/>
      <c r="L13" s="39"/>
      <c r="M13" s="14">
        <v>8439723.6390000004</v>
      </c>
      <c r="N13" s="9">
        <v>826817.20600000012</v>
      </c>
    </row>
    <row r="14" spans="1:14" x14ac:dyDescent="0.25">
      <c r="A14" s="12">
        <v>2015</v>
      </c>
      <c r="B14" s="3">
        <v>3720654.78</v>
      </c>
      <c r="C14" s="3">
        <v>396162.31600000005</v>
      </c>
      <c r="D14" s="3">
        <f t="shared" si="0"/>
        <v>3324492.4639999997</v>
      </c>
      <c r="E14" s="15">
        <v>-1435752.8199999998</v>
      </c>
      <c r="F14" s="6" t="s">
        <v>19</v>
      </c>
      <c r="G14" s="39"/>
      <c r="H14" s="39"/>
      <c r="I14" s="39"/>
      <c r="J14" s="36">
        <v>0</v>
      </c>
      <c r="K14" s="39"/>
      <c r="L14" s="39"/>
      <c r="M14" s="14">
        <v>4341194.0389999999</v>
      </c>
      <c r="N14" s="9">
        <v>396162.31600000005</v>
      </c>
    </row>
    <row r="15" spans="1:14" x14ac:dyDescent="0.25">
      <c r="A15" s="12">
        <v>2016</v>
      </c>
      <c r="B15" s="3">
        <v>843842.08000000007</v>
      </c>
      <c r="C15" s="3">
        <v>0</v>
      </c>
      <c r="D15" s="3">
        <f t="shared" si="0"/>
        <v>843842.08000000007</v>
      </c>
      <c r="E15" s="15">
        <v>1314457.3299999996</v>
      </c>
      <c r="F15" s="6" t="s">
        <v>19</v>
      </c>
      <c r="G15" s="39"/>
      <c r="H15" s="39"/>
      <c r="I15" s="39"/>
      <c r="J15" s="36">
        <v>0</v>
      </c>
      <c r="K15" s="39"/>
      <c r="L15" s="39"/>
      <c r="M15" s="14">
        <v>3147300.4099999997</v>
      </c>
      <c r="N15" s="9">
        <v>0</v>
      </c>
    </row>
    <row r="16" spans="1:14" x14ac:dyDescent="0.25">
      <c r="A16" s="12">
        <v>2017</v>
      </c>
      <c r="B16" s="3">
        <v>887371</v>
      </c>
      <c r="C16" s="3">
        <v>0</v>
      </c>
      <c r="D16" s="3">
        <f t="shared" si="0"/>
        <v>887371</v>
      </c>
      <c r="E16" s="15">
        <v>2811900</v>
      </c>
      <c r="F16" s="6" t="s">
        <v>19</v>
      </c>
      <c r="G16" s="39"/>
      <c r="H16" s="39"/>
      <c r="I16" s="39"/>
      <c r="J16" s="36">
        <v>0</v>
      </c>
      <c r="K16" s="39"/>
      <c r="L16" s="39"/>
      <c r="M16" s="14">
        <v>4789414</v>
      </c>
      <c r="N16" s="9">
        <v>0</v>
      </c>
    </row>
    <row r="17" spans="1:16" x14ac:dyDescent="0.25">
      <c r="A17" s="12">
        <v>2018</v>
      </c>
      <c r="B17" s="3">
        <v>2269917.44</v>
      </c>
      <c r="C17" s="3">
        <v>90525.618000000002</v>
      </c>
      <c r="D17" s="3">
        <f t="shared" si="0"/>
        <v>2179391.8220000002</v>
      </c>
      <c r="E17" s="15">
        <v>6196146.9499999983</v>
      </c>
      <c r="F17" s="6" t="s">
        <v>19</v>
      </c>
      <c r="G17" s="39"/>
      <c r="H17" s="39"/>
      <c r="I17" s="39"/>
      <c r="J17" s="36">
        <v>104500</v>
      </c>
      <c r="K17" s="39"/>
      <c r="L17" s="39"/>
      <c r="M17" s="14">
        <v>10342550.911999999</v>
      </c>
      <c r="N17" s="9">
        <v>90525.618000000002</v>
      </c>
    </row>
    <row r="18" spans="1:16" x14ac:dyDescent="0.25">
      <c r="A18" s="12">
        <v>2019</v>
      </c>
      <c r="B18" s="3">
        <v>1649135</v>
      </c>
      <c r="C18" s="5">
        <v>63085.105333333326</v>
      </c>
      <c r="D18" s="3">
        <f t="shared" si="0"/>
        <v>1586049.8946666666</v>
      </c>
      <c r="E18" s="15">
        <v>2068894</v>
      </c>
      <c r="F18" s="6" t="s">
        <v>19</v>
      </c>
      <c r="G18" s="39"/>
      <c r="H18" s="39"/>
      <c r="I18" s="39"/>
      <c r="J18" s="36">
        <v>0</v>
      </c>
      <c r="K18" s="39"/>
      <c r="L18" s="39"/>
      <c r="M18" s="14">
        <v>6447917.2546666674</v>
      </c>
      <c r="N18" s="9">
        <v>63085.105333333326</v>
      </c>
    </row>
    <row r="19" spans="1:16" x14ac:dyDescent="0.25">
      <c r="A19" s="12">
        <v>2020</v>
      </c>
      <c r="B19" s="3">
        <v>1223710</v>
      </c>
      <c r="C19" s="3">
        <v>0</v>
      </c>
      <c r="D19" s="3">
        <f t="shared" si="0"/>
        <v>1223710</v>
      </c>
      <c r="E19" s="15">
        <v>1119366</v>
      </c>
      <c r="F19" s="6" t="s">
        <v>19</v>
      </c>
      <c r="G19" s="39"/>
      <c r="H19" s="39"/>
      <c r="I19" s="39"/>
      <c r="J19" s="36">
        <v>0</v>
      </c>
      <c r="K19" s="39"/>
      <c r="L19" s="39"/>
      <c r="M19" s="14">
        <v>5937768.6899999995</v>
      </c>
      <c r="N19" s="9">
        <v>0</v>
      </c>
    </row>
    <row r="20" spans="1:16" x14ac:dyDescent="0.25">
      <c r="A20" s="12">
        <v>2021</v>
      </c>
      <c r="B20" s="3">
        <v>2855389</v>
      </c>
      <c r="C20" s="3">
        <v>228227.03200000001</v>
      </c>
      <c r="D20" s="3">
        <f t="shared" si="0"/>
        <v>2627161.9679999999</v>
      </c>
      <c r="E20" s="15">
        <v>7393890</v>
      </c>
      <c r="F20" s="6" t="s">
        <v>19</v>
      </c>
      <c r="G20" s="39"/>
      <c r="H20" s="39"/>
      <c r="I20" s="39"/>
      <c r="J20" s="36">
        <v>37500</v>
      </c>
      <c r="K20" s="39"/>
      <c r="L20" s="39"/>
      <c r="M20" s="14">
        <v>14064838.938000001</v>
      </c>
      <c r="N20" s="9">
        <v>228227.03200000001</v>
      </c>
    </row>
    <row r="21" spans="1:16" x14ac:dyDescent="0.25">
      <c r="A21" s="12">
        <v>2022</v>
      </c>
      <c r="B21" s="3">
        <v>5458082.3281999994</v>
      </c>
      <c r="C21" s="3">
        <v>709734.28163999994</v>
      </c>
      <c r="D21" s="3">
        <f t="shared" si="0"/>
        <v>4748348.0465599997</v>
      </c>
      <c r="E21" s="15">
        <v>7684738</v>
      </c>
      <c r="F21" s="6" t="s">
        <v>19</v>
      </c>
      <c r="G21" s="39"/>
      <c r="H21" s="39"/>
      <c r="I21" s="39"/>
      <c r="J21" s="36">
        <v>325750</v>
      </c>
      <c r="K21" s="39"/>
      <c r="L21" s="39"/>
      <c r="M21" s="14">
        <v>18794161.596560001</v>
      </c>
      <c r="N21" s="9">
        <v>709734.28163999994</v>
      </c>
    </row>
    <row r="22" spans="1:16" x14ac:dyDescent="0.25">
      <c r="A22" s="27">
        <v>2023</v>
      </c>
      <c r="B22" s="28">
        <v>3105955</v>
      </c>
      <c r="C22" s="28">
        <v>0</v>
      </c>
      <c r="D22" s="29">
        <v>3105954.72755</v>
      </c>
      <c r="E22" s="30">
        <v>4948608</v>
      </c>
      <c r="F22" s="31">
        <v>-78319.810000000012</v>
      </c>
      <c r="G22" s="40"/>
      <c r="H22" s="40"/>
      <c r="I22" s="40"/>
      <c r="J22" s="37">
        <v>835000</v>
      </c>
      <c r="K22" s="40"/>
      <c r="L22" s="40"/>
      <c r="M22" s="20">
        <v>18422616.037550002</v>
      </c>
      <c r="N22" s="22">
        <v>0</v>
      </c>
    </row>
    <row r="23" spans="1:16" x14ac:dyDescent="0.25">
      <c r="A23" s="4"/>
      <c r="B23" s="4"/>
      <c r="C23" s="6"/>
      <c r="D23" s="6"/>
      <c r="E23" s="6"/>
      <c r="F23" s="4"/>
      <c r="G23" s="4"/>
    </row>
    <row r="24" spans="1:16" x14ac:dyDescent="0.25">
      <c r="A24" s="4"/>
      <c r="B24" s="4"/>
      <c r="C24" s="6"/>
      <c r="D24" s="6"/>
      <c r="E24" s="6"/>
      <c r="F24" s="4"/>
      <c r="G24" s="4"/>
    </row>
    <row r="25" spans="1:16" ht="15.75" thickBot="1" x14ac:dyDescent="0.3">
      <c r="A25" s="18" t="s">
        <v>34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6" x14ac:dyDescent="0.25">
      <c r="C26" s="10" t="s">
        <v>22</v>
      </c>
      <c r="D26" s="12"/>
      <c r="E26" s="1"/>
      <c r="F26" s="1"/>
      <c r="G26" s="32"/>
      <c r="H26" s="1"/>
      <c r="I26" s="1"/>
      <c r="J26" s="32"/>
      <c r="K26" s="1"/>
      <c r="L26" s="33"/>
      <c r="N26" s="45" t="s">
        <v>35</v>
      </c>
      <c r="O26" s="45"/>
      <c r="P26" s="1"/>
    </row>
    <row r="27" spans="1:16" x14ac:dyDescent="0.25">
      <c r="C27" s="10" t="s">
        <v>23</v>
      </c>
      <c r="D27" s="12" t="s">
        <v>24</v>
      </c>
      <c r="E27" s="41" t="s">
        <v>28</v>
      </c>
      <c r="F27" s="41"/>
      <c r="G27" s="12" t="s">
        <v>25</v>
      </c>
      <c r="H27" s="41" t="s">
        <v>30</v>
      </c>
      <c r="I27" s="41"/>
      <c r="J27" s="42" t="s">
        <v>31</v>
      </c>
      <c r="K27" s="43"/>
      <c r="L27" s="34"/>
      <c r="N27" s="46" t="s">
        <v>31</v>
      </c>
      <c r="O27" s="47"/>
    </row>
    <row r="28" spans="1:16" x14ac:dyDescent="0.25">
      <c r="A28" s="2" t="s">
        <v>0</v>
      </c>
      <c r="B28" s="8" t="s">
        <v>20</v>
      </c>
      <c r="C28" s="11" t="s">
        <v>21</v>
      </c>
      <c r="D28" s="13" t="s">
        <v>26</v>
      </c>
      <c r="E28" s="7" t="s">
        <v>23</v>
      </c>
      <c r="F28" s="7" t="s">
        <v>29</v>
      </c>
      <c r="G28" s="13" t="s">
        <v>27</v>
      </c>
      <c r="H28" s="7" t="s">
        <v>23</v>
      </c>
      <c r="I28" s="7" t="s">
        <v>29</v>
      </c>
      <c r="J28" s="13" t="s">
        <v>23</v>
      </c>
      <c r="K28" s="8" t="s">
        <v>29</v>
      </c>
      <c r="L28" s="11" t="s">
        <v>32</v>
      </c>
      <c r="N28" s="13" t="s">
        <v>23</v>
      </c>
      <c r="O28" s="8" t="s">
        <v>29</v>
      </c>
    </row>
    <row r="29" spans="1:16" x14ac:dyDescent="0.25">
      <c r="A29" s="23">
        <v>2008</v>
      </c>
      <c r="B29" s="21">
        <f t="shared" ref="B29:B44" si="1">M7+N7</f>
        <v>31858504.32</v>
      </c>
      <c r="C29" s="21">
        <f t="shared" ref="C29:C44" si="2">IF(B29&gt;4900000,4900000,B29-0)</f>
        <v>4900000</v>
      </c>
      <c r="D29" s="19">
        <f t="shared" ref="D29:D44" si="3">IF(B29&lt;4900000,0,IF(AND(B29&gt;4900000,B29&lt;9800000),B29-4900000,9800000-C29))</f>
        <v>4900000</v>
      </c>
      <c r="E29" s="25">
        <f t="shared" ref="E29:E44" si="4">0.4*D29</f>
        <v>1960000</v>
      </c>
      <c r="F29" s="25">
        <f t="shared" ref="F29:F44" si="5">D29-E29</f>
        <v>2940000</v>
      </c>
      <c r="G29" s="19">
        <f t="shared" ref="G29:G44" si="6">IF(B29&gt;9800000,B29-9800000,0)</f>
        <v>22058504.32</v>
      </c>
      <c r="H29" s="25">
        <f t="shared" ref="H29:H44" si="7">G29/2</f>
        <v>11029252.16</v>
      </c>
      <c r="I29" s="25">
        <f t="shared" ref="I29:I44" si="8">H29</f>
        <v>11029252.16</v>
      </c>
      <c r="J29" s="19">
        <f t="shared" ref="J29:J44" si="9">C29+E29+H29</f>
        <v>17889252.16</v>
      </c>
      <c r="K29" s="21">
        <f t="shared" ref="K29:K44" si="10">F29+I29</f>
        <v>13969252.16</v>
      </c>
      <c r="L29" s="21">
        <f t="shared" ref="L29:L44" si="11">B29-SUM(C29,D29,G29)</f>
        <v>0</v>
      </c>
      <c r="N29" s="14">
        <f t="shared" ref="N29:N44" si="12">J29-M7</f>
        <v>-13969252.16</v>
      </c>
      <c r="O29" s="9">
        <f t="shared" ref="O29:O44" si="13">K29-N7</f>
        <v>13969252.16</v>
      </c>
    </row>
    <row r="30" spans="1:16" x14ac:dyDescent="0.25">
      <c r="A30" s="12">
        <v>2009</v>
      </c>
      <c r="B30" s="9">
        <f t="shared" si="1"/>
        <v>3820206.99</v>
      </c>
      <c r="C30" s="9">
        <f t="shared" si="2"/>
        <v>3820206.99</v>
      </c>
      <c r="D30" s="14">
        <f t="shared" si="3"/>
        <v>0</v>
      </c>
      <c r="E30" s="15">
        <f t="shared" si="4"/>
        <v>0</v>
      </c>
      <c r="F30" s="15">
        <f t="shared" si="5"/>
        <v>0</v>
      </c>
      <c r="G30" s="14">
        <f t="shared" si="6"/>
        <v>0</v>
      </c>
      <c r="H30" s="15">
        <f t="shared" si="7"/>
        <v>0</v>
      </c>
      <c r="I30" s="15">
        <f t="shared" si="8"/>
        <v>0</v>
      </c>
      <c r="J30" s="14">
        <f t="shared" si="9"/>
        <v>3820206.99</v>
      </c>
      <c r="K30" s="9">
        <f t="shared" si="10"/>
        <v>0</v>
      </c>
      <c r="L30" s="9">
        <f t="shared" si="11"/>
        <v>0</v>
      </c>
      <c r="N30" s="14">
        <f t="shared" si="12"/>
        <v>0</v>
      </c>
      <c r="O30" s="9">
        <f t="shared" si="13"/>
        <v>0</v>
      </c>
    </row>
    <row r="31" spans="1:16" x14ac:dyDescent="0.25">
      <c r="A31" s="12">
        <v>2010</v>
      </c>
      <c r="B31" s="9">
        <f t="shared" si="1"/>
        <v>25614689.530000001</v>
      </c>
      <c r="C31" s="9">
        <f t="shared" si="2"/>
        <v>4900000</v>
      </c>
      <c r="D31" s="14">
        <f t="shared" si="3"/>
        <v>4900000</v>
      </c>
      <c r="E31" s="15">
        <f t="shared" si="4"/>
        <v>1960000</v>
      </c>
      <c r="F31" s="15">
        <f t="shared" si="5"/>
        <v>2940000</v>
      </c>
      <c r="G31" s="14">
        <f t="shared" si="6"/>
        <v>15814689.530000001</v>
      </c>
      <c r="H31" s="15">
        <f t="shared" si="7"/>
        <v>7907344.7650000006</v>
      </c>
      <c r="I31" s="15">
        <f t="shared" si="8"/>
        <v>7907344.7650000006</v>
      </c>
      <c r="J31" s="14">
        <f t="shared" si="9"/>
        <v>14767344.765000001</v>
      </c>
      <c r="K31" s="9">
        <f t="shared" si="10"/>
        <v>10847344.765000001</v>
      </c>
      <c r="L31" s="9">
        <f t="shared" si="11"/>
        <v>0</v>
      </c>
      <c r="N31" s="14">
        <f t="shared" si="12"/>
        <v>-10847344.765000001</v>
      </c>
      <c r="O31" s="9">
        <f t="shared" si="13"/>
        <v>10847344.765000001</v>
      </c>
    </row>
    <row r="32" spans="1:16" x14ac:dyDescent="0.25">
      <c r="A32" s="12">
        <v>2011</v>
      </c>
      <c r="B32" s="9">
        <f t="shared" si="1"/>
        <v>21469854.990000002</v>
      </c>
      <c r="C32" s="9">
        <f t="shared" si="2"/>
        <v>4900000</v>
      </c>
      <c r="D32" s="14">
        <f t="shared" si="3"/>
        <v>4900000</v>
      </c>
      <c r="E32" s="15">
        <f t="shared" si="4"/>
        <v>1960000</v>
      </c>
      <c r="F32" s="15">
        <f t="shared" si="5"/>
        <v>2940000</v>
      </c>
      <c r="G32" s="14">
        <f t="shared" si="6"/>
        <v>11669854.990000002</v>
      </c>
      <c r="H32" s="15">
        <f t="shared" si="7"/>
        <v>5834927.495000001</v>
      </c>
      <c r="I32" s="15">
        <f t="shared" si="8"/>
        <v>5834927.495000001</v>
      </c>
      <c r="J32" s="14">
        <f t="shared" si="9"/>
        <v>12694927.495000001</v>
      </c>
      <c r="K32" s="9">
        <f t="shared" si="10"/>
        <v>8774927.495000001</v>
      </c>
      <c r="L32" s="9">
        <f t="shared" si="11"/>
        <v>0</v>
      </c>
      <c r="N32" s="14">
        <f t="shared" si="12"/>
        <v>-8774927.495000001</v>
      </c>
      <c r="O32" s="9">
        <f t="shared" si="13"/>
        <v>8774927.495000001</v>
      </c>
    </row>
    <row r="33" spans="1:15" x14ac:dyDescent="0.25">
      <c r="A33" s="12">
        <v>2012</v>
      </c>
      <c r="B33" s="9">
        <f t="shared" si="1"/>
        <v>5021398.4419291625</v>
      </c>
      <c r="C33" s="9">
        <f t="shared" si="2"/>
        <v>4900000</v>
      </c>
      <c r="D33" s="14">
        <f t="shared" si="3"/>
        <v>121398.44192916248</v>
      </c>
      <c r="E33" s="15">
        <f t="shared" si="4"/>
        <v>48559.376771664996</v>
      </c>
      <c r="F33" s="15">
        <f t="shared" si="5"/>
        <v>72839.065157497476</v>
      </c>
      <c r="G33" s="14">
        <f t="shared" si="6"/>
        <v>0</v>
      </c>
      <c r="H33" s="15">
        <f t="shared" si="7"/>
        <v>0</v>
      </c>
      <c r="I33" s="15">
        <f t="shared" si="8"/>
        <v>0</v>
      </c>
      <c r="J33" s="14">
        <f t="shared" si="9"/>
        <v>4948559.3767716652</v>
      </c>
      <c r="K33" s="9">
        <f t="shared" si="10"/>
        <v>72839.065157497476</v>
      </c>
      <c r="L33" s="9">
        <f t="shared" si="11"/>
        <v>0</v>
      </c>
      <c r="N33" s="14">
        <f t="shared" si="12"/>
        <v>-72839.065157497302</v>
      </c>
      <c r="O33" s="9">
        <f t="shared" si="13"/>
        <v>72839.065157497476</v>
      </c>
    </row>
    <row r="34" spans="1:15" x14ac:dyDescent="0.25">
      <c r="A34" s="12">
        <v>2013</v>
      </c>
      <c r="B34" s="9">
        <f t="shared" si="1"/>
        <v>7473206.5054190392</v>
      </c>
      <c r="C34" s="9">
        <f t="shared" si="2"/>
        <v>4900000</v>
      </c>
      <c r="D34" s="14">
        <f t="shared" si="3"/>
        <v>2573206.5054190392</v>
      </c>
      <c r="E34" s="15">
        <f t="shared" si="4"/>
        <v>1029282.6021676157</v>
      </c>
      <c r="F34" s="15">
        <f t="shared" si="5"/>
        <v>1543923.9032514235</v>
      </c>
      <c r="G34" s="14">
        <f t="shared" si="6"/>
        <v>0</v>
      </c>
      <c r="H34" s="15">
        <f t="shared" si="7"/>
        <v>0</v>
      </c>
      <c r="I34" s="15">
        <f t="shared" si="8"/>
        <v>0</v>
      </c>
      <c r="J34" s="14">
        <f t="shared" si="9"/>
        <v>5929282.6021676157</v>
      </c>
      <c r="K34" s="9">
        <f t="shared" si="10"/>
        <v>1543923.9032514235</v>
      </c>
      <c r="L34" s="9">
        <f t="shared" si="11"/>
        <v>0</v>
      </c>
      <c r="N34" s="14">
        <f t="shared" si="12"/>
        <v>-1543923.9032514235</v>
      </c>
      <c r="O34" s="9">
        <f t="shared" si="13"/>
        <v>1543923.9032514235</v>
      </c>
    </row>
    <row r="35" spans="1:15" x14ac:dyDescent="0.25">
      <c r="A35" s="12">
        <v>2014</v>
      </c>
      <c r="B35" s="9">
        <f t="shared" si="1"/>
        <v>9266540.8450000007</v>
      </c>
      <c r="C35" s="9">
        <f t="shared" si="2"/>
        <v>4900000</v>
      </c>
      <c r="D35" s="14">
        <f t="shared" si="3"/>
        <v>4366540.8450000007</v>
      </c>
      <c r="E35" s="15">
        <f t="shared" si="4"/>
        <v>1746616.3380000005</v>
      </c>
      <c r="F35" s="15">
        <f t="shared" si="5"/>
        <v>2619924.5070000002</v>
      </c>
      <c r="G35" s="14">
        <f t="shared" si="6"/>
        <v>0</v>
      </c>
      <c r="H35" s="15">
        <f t="shared" si="7"/>
        <v>0</v>
      </c>
      <c r="I35" s="15">
        <f t="shared" si="8"/>
        <v>0</v>
      </c>
      <c r="J35" s="14">
        <f t="shared" si="9"/>
        <v>6646616.3380000005</v>
      </c>
      <c r="K35" s="9">
        <f t="shared" si="10"/>
        <v>2619924.5070000002</v>
      </c>
      <c r="L35" s="9">
        <f t="shared" si="11"/>
        <v>0</v>
      </c>
      <c r="N35" s="14">
        <f t="shared" si="12"/>
        <v>-1793107.301</v>
      </c>
      <c r="O35" s="9">
        <f t="shared" si="13"/>
        <v>1793107.301</v>
      </c>
    </row>
    <row r="36" spans="1:15" x14ac:dyDescent="0.25">
      <c r="A36" s="12">
        <v>2015</v>
      </c>
      <c r="B36" s="9">
        <f t="shared" si="1"/>
        <v>4737356.3549999995</v>
      </c>
      <c r="C36" s="9">
        <f t="shared" si="2"/>
        <v>4737356.3549999995</v>
      </c>
      <c r="D36" s="14">
        <f t="shared" si="3"/>
        <v>0</v>
      </c>
      <c r="E36" s="15">
        <f t="shared" si="4"/>
        <v>0</v>
      </c>
      <c r="F36" s="15">
        <f t="shared" si="5"/>
        <v>0</v>
      </c>
      <c r="G36" s="14">
        <f t="shared" si="6"/>
        <v>0</v>
      </c>
      <c r="H36" s="15">
        <f t="shared" si="7"/>
        <v>0</v>
      </c>
      <c r="I36" s="15">
        <f t="shared" si="8"/>
        <v>0</v>
      </c>
      <c r="J36" s="14">
        <f t="shared" si="9"/>
        <v>4737356.3549999995</v>
      </c>
      <c r="K36" s="9">
        <f t="shared" si="10"/>
        <v>0</v>
      </c>
      <c r="L36" s="9">
        <f t="shared" si="11"/>
        <v>0</v>
      </c>
      <c r="N36" s="14">
        <f t="shared" si="12"/>
        <v>396162.31599999964</v>
      </c>
      <c r="O36" s="9">
        <f t="shared" si="13"/>
        <v>-396162.31600000005</v>
      </c>
    </row>
    <row r="37" spans="1:15" x14ac:dyDescent="0.25">
      <c r="A37" s="12">
        <v>2016</v>
      </c>
      <c r="B37" s="9">
        <f t="shared" si="1"/>
        <v>3147300.4099999997</v>
      </c>
      <c r="C37" s="9">
        <f t="shared" si="2"/>
        <v>3147300.4099999997</v>
      </c>
      <c r="D37" s="14">
        <f t="shared" si="3"/>
        <v>0</v>
      </c>
      <c r="E37" s="15">
        <f t="shared" si="4"/>
        <v>0</v>
      </c>
      <c r="F37" s="15">
        <f t="shared" si="5"/>
        <v>0</v>
      </c>
      <c r="G37" s="14">
        <f t="shared" si="6"/>
        <v>0</v>
      </c>
      <c r="H37" s="15">
        <f t="shared" si="7"/>
        <v>0</v>
      </c>
      <c r="I37" s="15">
        <f t="shared" si="8"/>
        <v>0</v>
      </c>
      <c r="J37" s="14">
        <f t="shared" si="9"/>
        <v>3147300.4099999997</v>
      </c>
      <c r="K37" s="9">
        <f t="shared" si="10"/>
        <v>0</v>
      </c>
      <c r="L37" s="9">
        <f t="shared" si="11"/>
        <v>0</v>
      </c>
      <c r="N37" s="14">
        <f t="shared" si="12"/>
        <v>0</v>
      </c>
      <c r="O37" s="9">
        <f t="shared" si="13"/>
        <v>0</v>
      </c>
    </row>
    <row r="38" spans="1:15" x14ac:dyDescent="0.25">
      <c r="A38" s="12">
        <v>2017</v>
      </c>
      <c r="B38" s="9">
        <f t="shared" si="1"/>
        <v>4789414</v>
      </c>
      <c r="C38" s="9">
        <f t="shared" si="2"/>
        <v>4789414</v>
      </c>
      <c r="D38" s="14">
        <f t="shared" si="3"/>
        <v>0</v>
      </c>
      <c r="E38" s="15">
        <f t="shared" si="4"/>
        <v>0</v>
      </c>
      <c r="F38" s="15">
        <f t="shared" si="5"/>
        <v>0</v>
      </c>
      <c r="G38" s="14">
        <f t="shared" si="6"/>
        <v>0</v>
      </c>
      <c r="H38" s="15">
        <f t="shared" si="7"/>
        <v>0</v>
      </c>
      <c r="I38" s="15">
        <f t="shared" si="8"/>
        <v>0</v>
      </c>
      <c r="J38" s="14">
        <f t="shared" si="9"/>
        <v>4789414</v>
      </c>
      <c r="K38" s="9">
        <f t="shared" si="10"/>
        <v>0</v>
      </c>
      <c r="L38" s="9">
        <f t="shared" si="11"/>
        <v>0</v>
      </c>
      <c r="N38" s="14">
        <f t="shared" si="12"/>
        <v>0</v>
      </c>
      <c r="O38" s="9">
        <f t="shared" si="13"/>
        <v>0</v>
      </c>
    </row>
    <row r="39" spans="1:15" x14ac:dyDescent="0.25">
      <c r="A39" s="12">
        <v>2018</v>
      </c>
      <c r="B39" s="9">
        <f t="shared" si="1"/>
        <v>10433076.529999999</v>
      </c>
      <c r="C39" s="9">
        <f t="shared" si="2"/>
        <v>4900000</v>
      </c>
      <c r="D39" s="14">
        <f t="shared" si="3"/>
        <v>4900000</v>
      </c>
      <c r="E39" s="15">
        <f t="shared" si="4"/>
        <v>1960000</v>
      </c>
      <c r="F39" s="15">
        <f t="shared" si="5"/>
        <v>2940000</v>
      </c>
      <c r="G39" s="14">
        <f t="shared" si="6"/>
        <v>633076.52999999933</v>
      </c>
      <c r="H39" s="15">
        <f t="shared" si="7"/>
        <v>316538.26499999966</v>
      </c>
      <c r="I39" s="15">
        <f t="shared" si="8"/>
        <v>316538.26499999966</v>
      </c>
      <c r="J39" s="14">
        <f t="shared" si="9"/>
        <v>7176538.2649999997</v>
      </c>
      <c r="K39" s="9">
        <f t="shared" si="10"/>
        <v>3256538.2649999997</v>
      </c>
      <c r="L39" s="9">
        <f t="shared" si="11"/>
        <v>0</v>
      </c>
      <c r="N39" s="14">
        <f t="shared" si="12"/>
        <v>-3166012.6469999989</v>
      </c>
      <c r="O39" s="9">
        <f t="shared" si="13"/>
        <v>3166012.6469999999</v>
      </c>
    </row>
    <row r="40" spans="1:15" x14ac:dyDescent="0.25">
      <c r="A40" s="12">
        <v>2019</v>
      </c>
      <c r="B40" s="9">
        <f t="shared" si="1"/>
        <v>6511002.3600000003</v>
      </c>
      <c r="C40" s="9">
        <f t="shared" si="2"/>
        <v>4900000</v>
      </c>
      <c r="D40" s="14">
        <f t="shared" si="3"/>
        <v>1611002.3600000003</v>
      </c>
      <c r="E40" s="15">
        <f t="shared" si="4"/>
        <v>644400.94400000013</v>
      </c>
      <c r="F40" s="15">
        <f t="shared" si="5"/>
        <v>966601.4160000002</v>
      </c>
      <c r="G40" s="14">
        <f t="shared" si="6"/>
        <v>0</v>
      </c>
      <c r="H40" s="15">
        <f t="shared" si="7"/>
        <v>0</v>
      </c>
      <c r="I40" s="15">
        <f t="shared" si="8"/>
        <v>0</v>
      </c>
      <c r="J40" s="14">
        <f t="shared" si="9"/>
        <v>5544400.9440000001</v>
      </c>
      <c r="K40" s="9">
        <f t="shared" si="10"/>
        <v>966601.4160000002</v>
      </c>
      <c r="L40" s="9">
        <f t="shared" si="11"/>
        <v>0</v>
      </c>
      <c r="N40" s="14">
        <f t="shared" si="12"/>
        <v>-903516.3106666673</v>
      </c>
      <c r="O40" s="9">
        <f t="shared" si="13"/>
        <v>903516.31066666683</v>
      </c>
    </row>
    <row r="41" spans="1:15" x14ac:dyDescent="0.25">
      <c r="A41" s="12">
        <v>2020</v>
      </c>
      <c r="B41" s="9">
        <f t="shared" si="1"/>
        <v>5937768.6899999995</v>
      </c>
      <c r="C41" s="9">
        <f t="shared" si="2"/>
        <v>4900000</v>
      </c>
      <c r="D41" s="14">
        <f t="shared" si="3"/>
        <v>1037768.6899999995</v>
      </c>
      <c r="E41" s="15">
        <f t="shared" si="4"/>
        <v>415107.47599999979</v>
      </c>
      <c r="F41" s="15">
        <f t="shared" si="5"/>
        <v>622661.21399999969</v>
      </c>
      <c r="G41" s="14">
        <f t="shared" si="6"/>
        <v>0</v>
      </c>
      <c r="H41" s="15">
        <f t="shared" si="7"/>
        <v>0</v>
      </c>
      <c r="I41" s="15">
        <f t="shared" si="8"/>
        <v>0</v>
      </c>
      <c r="J41" s="14">
        <f t="shared" si="9"/>
        <v>5315107.4759999998</v>
      </c>
      <c r="K41" s="9">
        <f t="shared" si="10"/>
        <v>622661.21399999969</v>
      </c>
      <c r="L41" s="9">
        <f t="shared" si="11"/>
        <v>0</v>
      </c>
      <c r="N41" s="14">
        <f t="shared" si="12"/>
        <v>-622661.21399999969</v>
      </c>
      <c r="O41" s="9">
        <f t="shared" si="13"/>
        <v>622661.21399999969</v>
      </c>
    </row>
    <row r="42" spans="1:15" x14ac:dyDescent="0.25">
      <c r="A42" s="12">
        <v>2021</v>
      </c>
      <c r="B42" s="9">
        <f t="shared" si="1"/>
        <v>14293065.970000001</v>
      </c>
      <c r="C42" s="9">
        <f t="shared" si="2"/>
        <v>4900000</v>
      </c>
      <c r="D42" s="14">
        <f t="shared" si="3"/>
        <v>4900000</v>
      </c>
      <c r="E42" s="15">
        <f t="shared" si="4"/>
        <v>1960000</v>
      </c>
      <c r="F42" s="15">
        <f t="shared" si="5"/>
        <v>2940000</v>
      </c>
      <c r="G42" s="14">
        <f t="shared" si="6"/>
        <v>4493065.9700000007</v>
      </c>
      <c r="H42" s="15">
        <f t="shared" si="7"/>
        <v>2246532.9850000003</v>
      </c>
      <c r="I42" s="15">
        <f t="shared" si="8"/>
        <v>2246532.9850000003</v>
      </c>
      <c r="J42" s="14">
        <f t="shared" si="9"/>
        <v>9106532.9849999994</v>
      </c>
      <c r="K42" s="9">
        <f t="shared" si="10"/>
        <v>5186532.9850000003</v>
      </c>
      <c r="L42" s="9">
        <f t="shared" si="11"/>
        <v>0</v>
      </c>
      <c r="N42" s="14">
        <f t="shared" si="12"/>
        <v>-4958305.9530000016</v>
      </c>
      <c r="O42" s="9">
        <f t="shared" si="13"/>
        <v>4958305.9530000007</v>
      </c>
    </row>
    <row r="43" spans="1:15" x14ac:dyDescent="0.25">
      <c r="A43" s="12">
        <v>2022</v>
      </c>
      <c r="B43" s="9">
        <f t="shared" si="1"/>
        <v>19503895.878200002</v>
      </c>
      <c r="C43" s="9">
        <f t="shared" si="2"/>
        <v>4900000</v>
      </c>
      <c r="D43" s="14">
        <f t="shared" si="3"/>
        <v>4900000</v>
      </c>
      <c r="E43" s="15">
        <f t="shared" si="4"/>
        <v>1960000</v>
      </c>
      <c r="F43" s="15">
        <f t="shared" si="5"/>
        <v>2940000</v>
      </c>
      <c r="G43" s="14">
        <f t="shared" si="6"/>
        <v>9703895.878200002</v>
      </c>
      <c r="H43" s="15">
        <f t="shared" si="7"/>
        <v>4851947.939100001</v>
      </c>
      <c r="I43" s="15">
        <f t="shared" si="8"/>
        <v>4851947.939100001</v>
      </c>
      <c r="J43" s="14">
        <f t="shared" si="9"/>
        <v>11711947.939100001</v>
      </c>
      <c r="K43" s="9">
        <f t="shared" si="10"/>
        <v>7791947.939100001</v>
      </c>
      <c r="L43" s="9">
        <f t="shared" si="11"/>
        <v>0</v>
      </c>
      <c r="N43" s="14">
        <f t="shared" si="12"/>
        <v>-7082213.6574600004</v>
      </c>
      <c r="O43" s="9">
        <f t="shared" si="13"/>
        <v>7082213.6574600013</v>
      </c>
    </row>
    <row r="44" spans="1:15" x14ac:dyDescent="0.25">
      <c r="A44" s="27">
        <v>2023</v>
      </c>
      <c r="B44" s="22">
        <f t="shared" si="1"/>
        <v>18422616.037550002</v>
      </c>
      <c r="C44" s="22">
        <f t="shared" si="2"/>
        <v>4900000</v>
      </c>
      <c r="D44" s="20">
        <f t="shared" si="3"/>
        <v>4900000</v>
      </c>
      <c r="E44" s="30">
        <f t="shared" si="4"/>
        <v>1960000</v>
      </c>
      <c r="F44" s="30">
        <f t="shared" si="5"/>
        <v>2940000</v>
      </c>
      <c r="G44" s="20">
        <f t="shared" si="6"/>
        <v>8622616.0375500023</v>
      </c>
      <c r="H44" s="30">
        <f t="shared" si="7"/>
        <v>4311308.0187750012</v>
      </c>
      <c r="I44" s="30">
        <f t="shared" si="8"/>
        <v>4311308.0187750012</v>
      </c>
      <c r="J44" s="20">
        <f t="shared" si="9"/>
        <v>11171308.018775001</v>
      </c>
      <c r="K44" s="22">
        <f t="shared" si="10"/>
        <v>7251308.0187750012</v>
      </c>
      <c r="L44" s="22">
        <f t="shared" si="11"/>
        <v>0</v>
      </c>
      <c r="N44" s="20">
        <f t="shared" si="12"/>
        <v>-7251308.0187750012</v>
      </c>
      <c r="O44" s="22">
        <f t="shared" si="13"/>
        <v>7251308.0187750012</v>
      </c>
    </row>
  </sheetData>
  <mergeCells count="7">
    <mergeCell ref="E27:F27"/>
    <mergeCell ref="H27:I27"/>
    <mergeCell ref="J27:K27"/>
    <mergeCell ref="A4:N4"/>
    <mergeCell ref="N26:O26"/>
    <mergeCell ref="M5:N5"/>
    <mergeCell ref="N27:O27"/>
  </mergeCells>
  <printOptions horizontalCentered="1"/>
  <pageMargins left="0.7" right="0.7" top="0.75" bottom="0.75" header="0.3" footer="0.3"/>
  <pageSetup scale="27" orientation="landscape" r:id="rId1"/>
  <headerFooter>
    <oddHeader xml:space="preserve">&amp;RDEF's Response to Staff ROG 7 (74-110) Q7-88
Page&amp;P of &amp;N 
</oddHeader>
    <oddFooter>&amp;R20240025-STAFFROG7-00001430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A758E6-922C-456E-AF69-273E07F79B6D}">
  <ds:schemaRefs>
    <ds:schemaRef ds:uri="http://www.w3.org/XML/1998/namespace"/>
    <ds:schemaRef ds:uri="cb0cb807-e4cb-4197-a0a9-ff4221d065c9"/>
    <ds:schemaRef ds:uri="http://schemas.microsoft.com/office/2006/metadata/properties"/>
    <ds:schemaRef ds:uri="http://purl.org/dc/elements/1.1/"/>
    <ds:schemaRef ds:uri="http://purl.org/dc/dcmitype/"/>
    <ds:schemaRef ds:uri="1f9b4577-d510-4d0a-9b77-58a7ce05057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fb449c68-7da9-4414-a7d8-785e223757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4CE5DC7-391A-4E47-817A-D94953C08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F530E-B449-466C-96CB-707A2C0D8C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ROG 7-88</vt:lpstr>
      <vt:lpstr>'Staff ROG 7-88'!Print_Area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Dean, Gary</dc:creator>
  <cp:lastModifiedBy>Hampton, Monique</cp:lastModifiedBy>
  <cp:lastPrinted>2024-06-06T21:01:02Z</cp:lastPrinted>
  <dcterms:created xsi:type="dcterms:W3CDTF">2023-03-03T15:11:37Z</dcterms:created>
  <dcterms:modified xsi:type="dcterms:W3CDTF">2024-06-20T18:37:07Z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