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STAFF POD 5 (20-26)\Attachments\"/>
    </mc:Choice>
  </mc:AlternateContent>
  <xr:revisionPtr revIDLastSave="0" documentId="13_ncr:1_{2A6DF52E-BE22-4A98-841E-9365A161CDEE}" xr6:coauthVersionLast="47" xr6:coauthVersionMax="47" xr10:uidLastSave="{00000000-0000-0000-0000-000000000000}"/>
  <bookViews>
    <workbookView xWindow="-108" yWindow="-108" windowWidth="23256" windowHeight="12456" xr2:uid="{E0A91E18-F57A-4785-B21E-E04B50151163}"/>
  </bookViews>
  <sheets>
    <sheet name="Dismantlement Accrual" sheetId="2" r:id="rId1"/>
    <sheet name="Monthly Reserve Impact" sheetId="1" r:id="rId2"/>
    <sheet name="Jurisdictional Impact" sheetId="3" r:id="rId3"/>
    <sheet name="Separation Factors" sheetId="4" r:id="rId4"/>
    <sheet name="Avg for Forecasted Plant" sheetId="5" r:id="rId5"/>
  </sheets>
  <definedNames>
    <definedName name="_xlnm.Print_Area" localSheetId="0">'Dismantlement Accrual'!$A$1:$U$87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D65" i="3" s="1"/>
  <c r="D67" i="3" s="1"/>
  <c r="B6" i="3"/>
  <c r="B65" i="3" s="1"/>
  <c r="B67" i="3" s="1"/>
  <c r="D8" i="3"/>
  <c r="F23" i="2"/>
  <c r="H67" i="3"/>
  <c r="F67" i="3"/>
  <c r="H65" i="3"/>
  <c r="F65" i="3"/>
  <c r="F10" i="2" l="1"/>
  <c r="I10" i="2"/>
  <c r="N10" i="2"/>
  <c r="S10" i="2"/>
  <c r="F11" i="2"/>
  <c r="I11" i="2"/>
  <c r="N11" i="2"/>
  <c r="S11" i="2"/>
  <c r="F12" i="2"/>
  <c r="I12" i="2"/>
  <c r="N12" i="2"/>
  <c r="S12" i="2"/>
  <c r="F13" i="2"/>
  <c r="I13" i="2"/>
  <c r="N13" i="2"/>
  <c r="S13" i="2"/>
  <c r="F14" i="2"/>
  <c r="I14" i="2"/>
  <c r="N14" i="2"/>
  <c r="S14" i="2"/>
  <c r="F15" i="2"/>
  <c r="I15" i="2"/>
  <c r="N15" i="2"/>
  <c r="S15" i="2"/>
  <c r="F16" i="2"/>
  <c r="I16" i="2"/>
  <c r="N16" i="2"/>
  <c r="S16" i="2"/>
  <c r="F17" i="2"/>
  <c r="I17" i="2"/>
  <c r="N17" i="2"/>
  <c r="S17" i="2"/>
  <c r="F18" i="2"/>
  <c r="I18" i="2"/>
  <c r="N18" i="2"/>
  <c r="S18" i="2"/>
  <c r="F19" i="2"/>
  <c r="H19" i="2" s="1"/>
  <c r="M19" i="2" s="1"/>
  <c r="I19" i="2"/>
  <c r="N19" i="2"/>
  <c r="S19" i="2"/>
  <c r="F20" i="2"/>
  <c r="I20" i="2"/>
  <c r="N20" i="2"/>
  <c r="S20" i="2"/>
  <c r="I23" i="2"/>
  <c r="N23" i="2"/>
  <c r="S23" i="2"/>
  <c r="F24" i="2"/>
  <c r="I24" i="2"/>
  <c r="N24" i="2"/>
  <c r="S24" i="2"/>
  <c r="F27" i="2"/>
  <c r="I27" i="2"/>
  <c r="N27" i="2"/>
  <c r="S27" i="2"/>
  <c r="F28" i="2"/>
  <c r="I28" i="2"/>
  <c r="N28" i="2"/>
  <c r="S28" i="2"/>
  <c r="F29" i="2"/>
  <c r="I29" i="2"/>
  <c r="N29" i="2"/>
  <c r="S29" i="2"/>
  <c r="F30" i="2"/>
  <c r="I30" i="2"/>
  <c r="N30" i="2"/>
  <c r="S30" i="2"/>
  <c r="F31" i="2"/>
  <c r="I31" i="2"/>
  <c r="N31" i="2"/>
  <c r="S31" i="2"/>
  <c r="F32" i="2"/>
  <c r="I32" i="2"/>
  <c r="N32" i="2"/>
  <c r="S32" i="2"/>
  <c r="F33" i="2"/>
  <c r="I33" i="2"/>
  <c r="N33" i="2"/>
  <c r="S33" i="2"/>
  <c r="F34" i="2"/>
  <c r="I34" i="2"/>
  <c r="N34" i="2"/>
  <c r="S34" i="2"/>
  <c r="F35" i="2"/>
  <c r="H35" i="2" s="1"/>
  <c r="I35" i="2"/>
  <c r="N35" i="2"/>
  <c r="S35" i="2"/>
  <c r="F36" i="2"/>
  <c r="H36" i="2" s="1"/>
  <c r="I36" i="2"/>
  <c r="N36" i="2"/>
  <c r="S36" i="2"/>
  <c r="F37" i="2"/>
  <c r="I37" i="2"/>
  <c r="N37" i="2"/>
  <c r="S37" i="2"/>
  <c r="F40" i="2"/>
  <c r="I40" i="2"/>
  <c r="N40" i="2"/>
  <c r="S40" i="2"/>
  <c r="F41" i="2"/>
  <c r="I41" i="2"/>
  <c r="N41" i="2"/>
  <c r="S41" i="2"/>
  <c r="F42" i="2"/>
  <c r="D18" i="5" s="1"/>
  <c r="I42" i="2"/>
  <c r="N42" i="2"/>
  <c r="S42" i="2"/>
  <c r="F43" i="2"/>
  <c r="D9" i="5" s="1"/>
  <c r="I43" i="2"/>
  <c r="N43" i="2"/>
  <c r="S43" i="2"/>
  <c r="F44" i="2"/>
  <c r="D10" i="5" s="1"/>
  <c r="I44" i="2"/>
  <c r="N44" i="2"/>
  <c r="S44" i="2"/>
  <c r="F45" i="2"/>
  <c r="I45" i="2"/>
  <c r="N45" i="2"/>
  <c r="S45" i="2"/>
  <c r="F46" i="2"/>
  <c r="I46" i="2"/>
  <c r="N46" i="2"/>
  <c r="S46" i="2"/>
  <c r="F47" i="2"/>
  <c r="I47" i="2"/>
  <c r="N47" i="2"/>
  <c r="S47" i="2"/>
  <c r="F48" i="2"/>
  <c r="D5" i="5" s="1"/>
  <c r="I48" i="2"/>
  <c r="N48" i="2"/>
  <c r="S48" i="2"/>
  <c r="F49" i="2"/>
  <c r="I49" i="2"/>
  <c r="N49" i="2"/>
  <c r="S49" i="2"/>
  <c r="F50" i="2"/>
  <c r="I50" i="2"/>
  <c r="N50" i="2"/>
  <c r="S50" i="2"/>
  <c r="F51" i="2"/>
  <c r="D19" i="5" s="1"/>
  <c r="I51" i="2"/>
  <c r="N51" i="2"/>
  <c r="S51" i="2"/>
  <c r="F52" i="2"/>
  <c r="D6" i="5" s="1"/>
  <c r="I52" i="2"/>
  <c r="N52" i="2"/>
  <c r="S52" i="2"/>
  <c r="F53" i="2"/>
  <c r="I53" i="2"/>
  <c r="N53" i="2"/>
  <c r="S53" i="2"/>
  <c r="F54" i="2"/>
  <c r="D2" i="5" s="1"/>
  <c r="H54" i="2"/>
  <c r="I54" i="2"/>
  <c r="N54" i="2"/>
  <c r="S54" i="2"/>
  <c r="F55" i="2"/>
  <c r="I55" i="2"/>
  <c r="N55" i="2"/>
  <c r="S55" i="2"/>
  <c r="F56" i="2"/>
  <c r="D14" i="5" s="1"/>
  <c r="I56" i="2"/>
  <c r="N56" i="2"/>
  <c r="S56" i="2"/>
  <c r="F57" i="2"/>
  <c r="D11" i="5" s="1"/>
  <c r="I57" i="2"/>
  <c r="N57" i="2"/>
  <c r="S57" i="2"/>
  <c r="F58" i="2"/>
  <c r="I58" i="2"/>
  <c r="N58" i="2"/>
  <c r="S58" i="2"/>
  <c r="F59" i="2"/>
  <c r="I59" i="2"/>
  <c r="N59" i="2"/>
  <c r="S59" i="2"/>
  <c r="F60" i="2"/>
  <c r="D4" i="5" s="1"/>
  <c r="I60" i="2"/>
  <c r="N60" i="2"/>
  <c r="S60" i="2"/>
  <c r="F61" i="2"/>
  <c r="D7" i="5" s="1"/>
  <c r="I61" i="2"/>
  <c r="N61" i="2"/>
  <c r="S61" i="2"/>
  <c r="F62" i="2"/>
  <c r="D12" i="5" s="1"/>
  <c r="I62" i="2"/>
  <c r="N62" i="2"/>
  <c r="S62" i="2"/>
  <c r="F63" i="2"/>
  <c r="I63" i="2"/>
  <c r="N63" i="2"/>
  <c r="S63" i="2"/>
  <c r="I64" i="2"/>
  <c r="N64" i="2"/>
  <c r="S64" i="2"/>
  <c r="I65" i="2"/>
  <c r="N65" i="2"/>
  <c r="S65" i="2"/>
  <c r="N66" i="2"/>
  <c r="S66" i="2"/>
  <c r="N67" i="2"/>
  <c r="S67" i="2"/>
  <c r="N68" i="2"/>
  <c r="S68" i="2"/>
  <c r="N69" i="2"/>
  <c r="S69" i="2"/>
  <c r="N70" i="2"/>
  <c r="S70" i="2"/>
  <c r="N71" i="2"/>
  <c r="S71" i="2"/>
  <c r="N72" i="2"/>
  <c r="S72" i="2"/>
  <c r="N73" i="2"/>
  <c r="S73" i="2"/>
  <c r="S74" i="2"/>
  <c r="S75" i="2"/>
  <c r="S76" i="2"/>
  <c r="S77" i="2"/>
  <c r="F80" i="2"/>
  <c r="H80" i="2" s="1"/>
  <c r="I80" i="2"/>
  <c r="N80" i="2"/>
  <c r="S80" i="2"/>
  <c r="F81" i="2"/>
  <c r="H81" i="2" s="1"/>
  <c r="I81" i="2"/>
  <c r="N81" i="2"/>
  <c r="S81" i="2"/>
  <c r="F82" i="2"/>
  <c r="H82" i="2" s="1"/>
  <c r="I82" i="2"/>
  <c r="N82" i="2"/>
  <c r="S82" i="2"/>
  <c r="F83" i="2"/>
  <c r="H83" i="2" s="1"/>
  <c r="I83" i="2"/>
  <c r="N83" i="2"/>
  <c r="S83" i="2"/>
  <c r="F84" i="2"/>
  <c r="H84" i="2" s="1"/>
  <c r="I84" i="2"/>
  <c r="N84" i="2"/>
  <c r="S84" i="2"/>
  <c r="G5" i="1"/>
  <c r="X5" i="1"/>
  <c r="AP5" i="1"/>
  <c r="BH5" i="1"/>
  <c r="G6" i="1"/>
  <c r="I6" i="1" s="1"/>
  <c r="X6" i="1"/>
  <c r="AP6" i="1"/>
  <c r="BH6" i="1"/>
  <c r="G7" i="1"/>
  <c r="X7" i="1"/>
  <c r="AP7" i="1"/>
  <c r="BH7" i="1"/>
  <c r="G8" i="1"/>
  <c r="X8" i="1"/>
  <c r="AP8" i="1"/>
  <c r="BH8" i="1"/>
  <c r="G9" i="1"/>
  <c r="X9" i="1"/>
  <c r="AP9" i="1"/>
  <c r="BH9" i="1"/>
  <c r="G10" i="1"/>
  <c r="X10" i="1"/>
  <c r="AP10" i="1"/>
  <c r="BH10" i="1"/>
  <c r="G11" i="1"/>
  <c r="I11" i="1" s="1"/>
  <c r="X11" i="1"/>
  <c r="AP11" i="1"/>
  <c r="BH11" i="1"/>
  <c r="G12" i="1"/>
  <c r="X12" i="1"/>
  <c r="AP12" i="1"/>
  <c r="BH12" i="1"/>
  <c r="G13" i="1"/>
  <c r="I13" i="1" s="1"/>
  <c r="K13" i="1" s="1"/>
  <c r="X13" i="1"/>
  <c r="AP13" i="1"/>
  <c r="BH13" i="1"/>
  <c r="G14" i="1"/>
  <c r="X14" i="1"/>
  <c r="AP14" i="1"/>
  <c r="BH14" i="1"/>
  <c r="G15" i="1"/>
  <c r="I15" i="1" s="1"/>
  <c r="X15" i="1"/>
  <c r="AP15" i="1"/>
  <c r="BH15" i="1"/>
  <c r="J16" i="1"/>
  <c r="G18" i="1"/>
  <c r="I18" i="1" s="1"/>
  <c r="X18" i="1"/>
  <c r="AP18" i="1"/>
  <c r="BH18" i="1"/>
  <c r="G19" i="1"/>
  <c r="X19" i="1"/>
  <c r="AP19" i="1"/>
  <c r="BH19" i="1"/>
  <c r="J20" i="1"/>
  <c r="G22" i="1"/>
  <c r="X22" i="1"/>
  <c r="AP22" i="1"/>
  <c r="BH22" i="1"/>
  <c r="G23" i="1"/>
  <c r="X23" i="1"/>
  <c r="AP23" i="1"/>
  <c r="BH23" i="1"/>
  <c r="G24" i="1"/>
  <c r="I24" i="1" s="1"/>
  <c r="X24" i="1"/>
  <c r="AP24" i="1"/>
  <c r="BH24" i="1"/>
  <c r="G25" i="1"/>
  <c r="X25" i="1"/>
  <c r="AP25" i="1"/>
  <c r="BH25" i="1"/>
  <c r="G26" i="1"/>
  <c r="I26" i="1" s="1"/>
  <c r="X26" i="1"/>
  <c r="AP26" i="1"/>
  <c r="BH26" i="1"/>
  <c r="G27" i="1"/>
  <c r="I27" i="1" s="1"/>
  <c r="K27" i="1" s="1"/>
  <c r="X27" i="1"/>
  <c r="AP27" i="1"/>
  <c r="BH27" i="1"/>
  <c r="G28" i="1"/>
  <c r="I28" i="1" s="1"/>
  <c r="AA28" i="1" s="1"/>
  <c r="X28" i="1"/>
  <c r="AP28" i="1"/>
  <c r="BH28" i="1"/>
  <c r="G29" i="1"/>
  <c r="X29" i="1"/>
  <c r="AP29" i="1"/>
  <c r="BH29" i="1"/>
  <c r="G30" i="1"/>
  <c r="I30" i="1" s="1"/>
  <c r="X30" i="1"/>
  <c r="AP30" i="1"/>
  <c r="BH30" i="1"/>
  <c r="G31" i="1"/>
  <c r="X31" i="1"/>
  <c r="AP31" i="1"/>
  <c r="BH31" i="1"/>
  <c r="G32" i="1"/>
  <c r="X32" i="1"/>
  <c r="AP32" i="1"/>
  <c r="BH32" i="1"/>
  <c r="J33" i="1"/>
  <c r="G35" i="1"/>
  <c r="I35" i="1" s="1"/>
  <c r="X35" i="1"/>
  <c r="AP35" i="1"/>
  <c r="BH35" i="1"/>
  <c r="G36" i="1"/>
  <c r="I36" i="1" s="1"/>
  <c r="X36" i="1"/>
  <c r="AP36" i="1"/>
  <c r="BH36" i="1"/>
  <c r="G37" i="1"/>
  <c r="I37" i="1" s="1"/>
  <c r="X37" i="1"/>
  <c r="AP37" i="1"/>
  <c r="BH37" i="1"/>
  <c r="G38" i="1"/>
  <c r="I38" i="1" s="1"/>
  <c r="X38" i="1"/>
  <c r="AP38" i="1"/>
  <c r="BH38" i="1"/>
  <c r="G39" i="1"/>
  <c r="I39" i="1" s="1"/>
  <c r="X39" i="1"/>
  <c r="AP39" i="1"/>
  <c r="BH39" i="1"/>
  <c r="G40" i="1"/>
  <c r="I40" i="1" s="1"/>
  <c r="X40" i="1"/>
  <c r="AP40" i="1"/>
  <c r="BH40" i="1"/>
  <c r="G41" i="1"/>
  <c r="I41" i="1"/>
  <c r="K41" i="1" s="1"/>
  <c r="L41" i="1" s="1"/>
  <c r="M41" i="1" s="1"/>
  <c r="N41" i="1" s="1"/>
  <c r="X41" i="1"/>
  <c r="AP41" i="1"/>
  <c r="BH41" i="1"/>
  <c r="G42" i="1"/>
  <c r="I42" i="1" s="1"/>
  <c r="X42" i="1"/>
  <c r="AP42" i="1"/>
  <c r="BH42" i="1"/>
  <c r="G43" i="1"/>
  <c r="I43" i="1" s="1"/>
  <c r="X43" i="1"/>
  <c r="AP43" i="1"/>
  <c r="BH43" i="1"/>
  <c r="G44" i="1"/>
  <c r="I44" i="1" s="1"/>
  <c r="X44" i="1"/>
  <c r="AP44" i="1"/>
  <c r="BH44" i="1"/>
  <c r="G45" i="1"/>
  <c r="I45" i="1" s="1"/>
  <c r="AA45" i="1" s="1"/>
  <c r="X45" i="1"/>
  <c r="AP45" i="1"/>
  <c r="BH45" i="1"/>
  <c r="G46" i="1"/>
  <c r="I46" i="1" s="1"/>
  <c r="X46" i="1"/>
  <c r="AP46" i="1"/>
  <c r="BH46" i="1"/>
  <c r="G47" i="1"/>
  <c r="I47" i="1" s="1"/>
  <c r="AS47" i="1" s="1"/>
  <c r="X47" i="1"/>
  <c r="AP47" i="1"/>
  <c r="BH47" i="1"/>
  <c r="G48" i="1"/>
  <c r="I48" i="1" s="1"/>
  <c r="AS48" i="1" s="1"/>
  <c r="X48" i="1"/>
  <c r="AP48" i="1"/>
  <c r="BH48" i="1"/>
  <c r="G49" i="1"/>
  <c r="X49" i="1"/>
  <c r="AP49" i="1"/>
  <c r="BH49" i="1"/>
  <c r="G50" i="1"/>
  <c r="X50" i="1"/>
  <c r="AP50" i="1"/>
  <c r="BH50" i="1"/>
  <c r="G51" i="1"/>
  <c r="X51" i="1"/>
  <c r="AP51" i="1"/>
  <c r="BH51" i="1"/>
  <c r="G52" i="1"/>
  <c r="I52" i="1" s="1"/>
  <c r="X52" i="1"/>
  <c r="AP52" i="1"/>
  <c r="BH52" i="1"/>
  <c r="G53" i="1"/>
  <c r="I53" i="1" s="1"/>
  <c r="X53" i="1"/>
  <c r="AP53" i="1"/>
  <c r="BH53" i="1"/>
  <c r="G54" i="1"/>
  <c r="I54" i="1" s="1"/>
  <c r="AA54" i="1" s="1"/>
  <c r="X54" i="1"/>
  <c r="AP54" i="1"/>
  <c r="BH54" i="1"/>
  <c r="G55" i="1"/>
  <c r="X55" i="1"/>
  <c r="AP55" i="1"/>
  <c r="BH55" i="1"/>
  <c r="G56" i="1"/>
  <c r="I56" i="1" s="1"/>
  <c r="AA56" i="1" s="1"/>
  <c r="X56" i="1"/>
  <c r="AP56" i="1"/>
  <c r="BH56" i="1"/>
  <c r="G57" i="1"/>
  <c r="I57" i="1" s="1"/>
  <c r="K57" i="1" s="1"/>
  <c r="X57" i="1"/>
  <c r="AP57" i="1"/>
  <c r="BH57" i="1"/>
  <c r="G58" i="1"/>
  <c r="I58" i="1" s="1"/>
  <c r="X58" i="1"/>
  <c r="AP58" i="1"/>
  <c r="BH58" i="1"/>
  <c r="X59" i="1"/>
  <c r="AP59" i="1"/>
  <c r="BH59" i="1"/>
  <c r="X60" i="1"/>
  <c r="AP60" i="1"/>
  <c r="BH60" i="1"/>
  <c r="AP61" i="1"/>
  <c r="BH61" i="1"/>
  <c r="AP62" i="1"/>
  <c r="BH62" i="1"/>
  <c r="AP63" i="1"/>
  <c r="BH63" i="1"/>
  <c r="AP64" i="1"/>
  <c r="BH64" i="1"/>
  <c r="AP65" i="1"/>
  <c r="BH65" i="1"/>
  <c r="AP66" i="1"/>
  <c r="BH66" i="1"/>
  <c r="AP67" i="1"/>
  <c r="BH67" i="1"/>
  <c r="AP68" i="1"/>
  <c r="BH68" i="1"/>
  <c r="BH69" i="1"/>
  <c r="BH70" i="1"/>
  <c r="BH71" i="1"/>
  <c r="BH72" i="1"/>
  <c r="J73" i="1"/>
  <c r="G75" i="1"/>
  <c r="I75" i="1" s="1"/>
  <c r="X75" i="1"/>
  <c r="AP75" i="1"/>
  <c r="BH75" i="1"/>
  <c r="G76" i="1"/>
  <c r="I76" i="1" s="1"/>
  <c r="K76" i="1"/>
  <c r="X76" i="1"/>
  <c r="AP76" i="1"/>
  <c r="BH76" i="1"/>
  <c r="G77" i="1"/>
  <c r="I77" i="1" s="1"/>
  <c r="AA77" i="1" s="1"/>
  <c r="X77" i="1"/>
  <c r="AP77" i="1"/>
  <c r="BH77" i="1"/>
  <c r="G78" i="1"/>
  <c r="I78" i="1" s="1"/>
  <c r="K78" i="1" s="1"/>
  <c r="X78" i="1"/>
  <c r="AP78" i="1"/>
  <c r="BH78" i="1"/>
  <c r="G79" i="1"/>
  <c r="I79" i="1" s="1"/>
  <c r="X79" i="1"/>
  <c r="AP79" i="1"/>
  <c r="BH79" i="1"/>
  <c r="J80" i="1"/>
  <c r="J85" i="1"/>
  <c r="J86" i="1"/>
  <c r="J87" i="1"/>
  <c r="J89" i="1"/>
  <c r="H53" i="2" l="1"/>
  <c r="D24" i="5"/>
  <c r="H59" i="2"/>
  <c r="J59" i="2" s="1"/>
  <c r="D8" i="5"/>
  <c r="H55" i="2"/>
  <c r="R55" i="2" s="1"/>
  <c r="T55" i="2" s="1"/>
  <c r="D3" i="5"/>
  <c r="AS54" i="1"/>
  <c r="H47" i="2"/>
  <c r="J47" i="2" s="1"/>
  <c r="D15" i="5"/>
  <c r="H41" i="2"/>
  <c r="M41" i="2" s="1"/>
  <c r="O41" i="2" s="1"/>
  <c r="D16" i="5"/>
  <c r="H58" i="2"/>
  <c r="R58" i="2" s="1"/>
  <c r="T58" i="2" s="1"/>
  <c r="D27" i="5"/>
  <c r="H50" i="2"/>
  <c r="M50" i="2" s="1"/>
  <c r="O50" i="2" s="1"/>
  <c r="D22" i="5"/>
  <c r="H63" i="2"/>
  <c r="J63" i="2" s="1"/>
  <c r="D25" i="5"/>
  <c r="H49" i="2"/>
  <c r="J49" i="2" s="1"/>
  <c r="K49" i="2" s="1"/>
  <c r="D21" i="5"/>
  <c r="H46" i="2"/>
  <c r="M46" i="2" s="1"/>
  <c r="O46" i="2" s="1"/>
  <c r="D26" i="5"/>
  <c r="H45" i="2"/>
  <c r="J45" i="2" s="1"/>
  <c r="K45" i="2" s="1"/>
  <c r="D13" i="5"/>
  <c r="H40" i="2"/>
  <c r="J40" i="2" s="1"/>
  <c r="K40" i="2" s="1"/>
  <c r="D20" i="5"/>
  <c r="AS41" i="1"/>
  <c r="K54" i="1"/>
  <c r="L54" i="1" s="1"/>
  <c r="M54" i="1" s="1"/>
  <c r="N54" i="1" s="1"/>
  <c r="O54" i="1" s="1"/>
  <c r="P54" i="1" s="1"/>
  <c r="Q54" i="1" s="1"/>
  <c r="R54" i="1" s="1"/>
  <c r="S54" i="1" s="1"/>
  <c r="T54" i="1" s="1"/>
  <c r="U54" i="1" s="1"/>
  <c r="V54" i="1" s="1"/>
  <c r="AB54" i="1" s="1"/>
  <c r="H37" i="2"/>
  <c r="J37" i="2" s="1"/>
  <c r="K37" i="2" s="1"/>
  <c r="H56" i="2"/>
  <c r="J56" i="2" s="1"/>
  <c r="H52" i="2"/>
  <c r="J52" i="2" s="1"/>
  <c r="K52" i="2" s="1"/>
  <c r="J54" i="2"/>
  <c r="K54" i="2" s="1"/>
  <c r="J58" i="2"/>
  <c r="K58" i="2" s="1"/>
  <c r="H62" i="2"/>
  <c r="R62" i="2" s="1"/>
  <c r="T62" i="2" s="1"/>
  <c r="H34" i="2"/>
  <c r="M34" i="2" s="1"/>
  <c r="O34" i="2" s="1"/>
  <c r="H61" i="2"/>
  <c r="R61" i="2" s="1"/>
  <c r="T61" i="2" s="1"/>
  <c r="H32" i="2"/>
  <c r="M32" i="2" s="1"/>
  <c r="P32" i="2" s="1"/>
  <c r="H28" i="2"/>
  <c r="M28" i="2" s="1"/>
  <c r="H20" i="2"/>
  <c r="J20" i="2" s="1"/>
  <c r="K20" i="2" s="1"/>
  <c r="H31" i="2"/>
  <c r="J31" i="2" s="1"/>
  <c r="K31" i="2" s="1"/>
  <c r="H27" i="2"/>
  <c r="H15" i="2"/>
  <c r="J15" i="2" s="1"/>
  <c r="K15" i="2" s="1"/>
  <c r="H30" i="2"/>
  <c r="M30" i="2" s="1"/>
  <c r="O30" i="2" s="1"/>
  <c r="H44" i="2"/>
  <c r="R44" i="2" s="1"/>
  <c r="T44" i="2" s="1"/>
  <c r="H18" i="2"/>
  <c r="R18" i="2" s="1"/>
  <c r="T18" i="2" s="1"/>
  <c r="H14" i="2"/>
  <c r="R14" i="2" s="1"/>
  <c r="T14" i="2" s="1"/>
  <c r="H10" i="2"/>
  <c r="J10" i="2" s="1"/>
  <c r="J80" i="2"/>
  <c r="K80" i="2" s="1"/>
  <c r="H33" i="2"/>
  <c r="R33" i="2" s="1"/>
  <c r="T33" i="2" s="1"/>
  <c r="H29" i="2"/>
  <c r="M29" i="2" s="1"/>
  <c r="H23" i="2"/>
  <c r="J23" i="2" s="1"/>
  <c r="H17" i="2"/>
  <c r="J17" i="2" s="1"/>
  <c r="K17" i="2" s="1"/>
  <c r="H13" i="2"/>
  <c r="M13" i="2" s="1"/>
  <c r="P13" i="2" s="1"/>
  <c r="I29" i="1"/>
  <c r="AS29" i="1" s="1"/>
  <c r="I25" i="1"/>
  <c r="AS25" i="1" s="1"/>
  <c r="I14" i="1"/>
  <c r="AS14" i="1" s="1"/>
  <c r="I10" i="1"/>
  <c r="AS10" i="1" s="1"/>
  <c r="H16" i="2"/>
  <c r="J16" i="2" s="1"/>
  <c r="K16" i="2" s="1"/>
  <c r="I51" i="1"/>
  <c r="K51" i="1" s="1"/>
  <c r="I19" i="1"/>
  <c r="AA19" i="1" s="1"/>
  <c r="I32" i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AB32" i="1" s="1"/>
  <c r="H11" i="2"/>
  <c r="M11" i="2" s="1"/>
  <c r="O11" i="2" s="1"/>
  <c r="I50" i="1"/>
  <c r="K50" i="1" s="1"/>
  <c r="I9" i="1"/>
  <c r="AA9" i="1" s="1"/>
  <c r="I5" i="1"/>
  <c r="K5" i="1" s="1"/>
  <c r="I49" i="1"/>
  <c r="AA49" i="1" s="1"/>
  <c r="I23" i="1"/>
  <c r="AA23" i="1" s="1"/>
  <c r="I8" i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AB8" i="1" s="1"/>
  <c r="H48" i="2"/>
  <c r="J48" i="2" s="1"/>
  <c r="K48" i="2" s="1"/>
  <c r="I7" i="1"/>
  <c r="AS7" i="1" s="1"/>
  <c r="J36" i="2"/>
  <c r="K36" i="2" s="1"/>
  <c r="AA53" i="1"/>
  <c r="AS53" i="1"/>
  <c r="K53" i="1"/>
  <c r="L53" i="1" s="1"/>
  <c r="M53" i="1" s="1"/>
  <c r="N53" i="1" s="1"/>
  <c r="O53" i="1" s="1"/>
  <c r="P53" i="1" s="1"/>
  <c r="Q53" i="1" s="1"/>
  <c r="R53" i="1" s="1"/>
  <c r="S53" i="1" s="1"/>
  <c r="T53" i="1" s="1"/>
  <c r="U53" i="1" s="1"/>
  <c r="V53" i="1" s="1"/>
  <c r="AB53" i="1" s="1"/>
  <c r="AC53" i="1" s="1"/>
  <c r="AD53" i="1" s="1"/>
  <c r="AE53" i="1" s="1"/>
  <c r="AF53" i="1" s="1"/>
  <c r="AG53" i="1" s="1"/>
  <c r="AH53" i="1" s="1"/>
  <c r="AI53" i="1" s="1"/>
  <c r="AJ53" i="1" s="1"/>
  <c r="AK53" i="1" s="1"/>
  <c r="AL53" i="1" s="1"/>
  <c r="AM53" i="1" s="1"/>
  <c r="AN53" i="1" s="1"/>
  <c r="AT53" i="1" s="1"/>
  <c r="I80" i="1"/>
  <c r="I89" i="1" s="1"/>
  <c r="H42" i="2"/>
  <c r="M42" i="2" s="1"/>
  <c r="O42" i="2" s="1"/>
  <c r="G20" i="1"/>
  <c r="G86" i="1" s="1"/>
  <c r="AA48" i="1"/>
  <c r="H57" i="2"/>
  <c r="M57" i="2" s="1"/>
  <c r="O57" i="2" s="1"/>
  <c r="AS77" i="1"/>
  <c r="I31" i="1"/>
  <c r="AS31" i="1" s="1"/>
  <c r="K48" i="1"/>
  <c r="L48" i="1" s="1"/>
  <c r="M48" i="1" s="1"/>
  <c r="N48" i="1" s="1"/>
  <c r="O48" i="1" s="1"/>
  <c r="P48" i="1" s="1"/>
  <c r="Q48" i="1" s="1"/>
  <c r="R48" i="1" s="1"/>
  <c r="S48" i="1" s="1"/>
  <c r="T48" i="1" s="1"/>
  <c r="U48" i="1" s="1"/>
  <c r="V48" i="1" s="1"/>
  <c r="AB48" i="1" s="1"/>
  <c r="J19" i="2"/>
  <c r="K19" i="2" s="1"/>
  <c r="K77" i="1"/>
  <c r="L77" i="1" s="1"/>
  <c r="M77" i="1" s="1"/>
  <c r="N77" i="1" s="1"/>
  <c r="O77" i="1" s="1"/>
  <c r="P77" i="1" s="1"/>
  <c r="Q77" i="1" s="1"/>
  <c r="R77" i="1" s="1"/>
  <c r="S77" i="1" s="1"/>
  <c r="T77" i="1" s="1"/>
  <c r="U77" i="1" s="1"/>
  <c r="V77" i="1" s="1"/>
  <c r="AB77" i="1" s="1"/>
  <c r="H60" i="2"/>
  <c r="J60" i="2" s="1"/>
  <c r="H43" i="2"/>
  <c r="J43" i="2" s="1"/>
  <c r="H24" i="2"/>
  <c r="M24" i="2" s="1"/>
  <c r="O24" i="2" s="1"/>
  <c r="J81" i="2"/>
  <c r="K81" i="2" s="1"/>
  <c r="M81" i="2"/>
  <c r="O81" i="2" s="1"/>
  <c r="R81" i="2"/>
  <c r="T81" i="2" s="1"/>
  <c r="R36" i="2"/>
  <c r="T36" i="2" s="1"/>
  <c r="M36" i="2"/>
  <c r="M80" i="2"/>
  <c r="O80" i="2" s="1"/>
  <c r="H85" i="2"/>
  <c r="H94" i="2" s="1"/>
  <c r="R80" i="2"/>
  <c r="T80" i="2" s="1"/>
  <c r="J35" i="2"/>
  <c r="K35" i="2" s="1"/>
  <c r="J53" i="2"/>
  <c r="M53" i="2"/>
  <c r="O53" i="2" s="1"/>
  <c r="R53" i="2"/>
  <c r="T53" i="2" s="1"/>
  <c r="M35" i="2"/>
  <c r="O35" i="2" s="1"/>
  <c r="R35" i="2"/>
  <c r="T35" i="2" s="1"/>
  <c r="O19" i="2"/>
  <c r="J84" i="2"/>
  <c r="K84" i="2" s="1"/>
  <c r="M84" i="2"/>
  <c r="O84" i="2" s="1"/>
  <c r="R84" i="2"/>
  <c r="T84" i="2" s="1"/>
  <c r="P19" i="2"/>
  <c r="M40" i="2"/>
  <c r="P30" i="2"/>
  <c r="J82" i="2"/>
  <c r="K82" i="2" s="1"/>
  <c r="M82" i="2"/>
  <c r="O82" i="2" s="1"/>
  <c r="R82" i="2"/>
  <c r="T82" i="2" s="1"/>
  <c r="R59" i="2"/>
  <c r="T59" i="2" s="1"/>
  <c r="F78" i="2"/>
  <c r="F93" i="2" s="1"/>
  <c r="F38" i="2"/>
  <c r="F92" i="2" s="1"/>
  <c r="H51" i="2"/>
  <c r="R83" i="2"/>
  <c r="T83" i="2" s="1"/>
  <c r="R30" i="2"/>
  <c r="T30" i="2" s="1"/>
  <c r="R19" i="2"/>
  <c r="T19" i="2" s="1"/>
  <c r="F21" i="2"/>
  <c r="F90" i="2" s="1"/>
  <c r="F85" i="2"/>
  <c r="F94" i="2" s="1"/>
  <c r="F25" i="2"/>
  <c r="F91" i="2" s="1"/>
  <c r="M83" i="2"/>
  <c r="O83" i="2" s="1"/>
  <c r="J83" i="2"/>
  <c r="K83" i="2" s="1"/>
  <c r="H12" i="2"/>
  <c r="R54" i="2"/>
  <c r="T54" i="2" s="1"/>
  <c r="R45" i="2"/>
  <c r="T45" i="2" s="1"/>
  <c r="M54" i="2"/>
  <c r="O54" i="2" s="1"/>
  <c r="M45" i="2"/>
  <c r="O45" i="2" s="1"/>
  <c r="L57" i="1"/>
  <c r="M57" i="1" s="1"/>
  <c r="N57" i="1" s="1"/>
  <c r="O57" i="1" s="1"/>
  <c r="P57" i="1" s="1"/>
  <c r="Q57" i="1" s="1"/>
  <c r="R57" i="1" s="1"/>
  <c r="S57" i="1" s="1"/>
  <c r="T57" i="1" s="1"/>
  <c r="U57" i="1" s="1"/>
  <c r="V57" i="1" s="1"/>
  <c r="AB57" i="1" s="1"/>
  <c r="L78" i="1"/>
  <c r="M78" i="1" s="1"/>
  <c r="N78" i="1" s="1"/>
  <c r="O78" i="1" s="1"/>
  <c r="P78" i="1" s="1"/>
  <c r="Q78" i="1" s="1"/>
  <c r="R78" i="1" s="1"/>
  <c r="S78" i="1" s="1"/>
  <c r="T78" i="1" s="1"/>
  <c r="U78" i="1" s="1"/>
  <c r="V78" i="1" s="1"/>
  <c r="AB78" i="1" s="1"/>
  <c r="AS79" i="1"/>
  <c r="AA79" i="1"/>
  <c r="AS44" i="1"/>
  <c r="AA44" i="1"/>
  <c r="K44" i="1"/>
  <c r="J82" i="1"/>
  <c r="J88" i="1"/>
  <c r="J90" i="1" s="1"/>
  <c r="G80" i="1"/>
  <c r="G89" i="1" s="1"/>
  <c r="G73" i="1"/>
  <c r="G88" i="1" s="1"/>
  <c r="AS57" i="1"/>
  <c r="AA57" i="1"/>
  <c r="AS75" i="1"/>
  <c r="AA75" i="1"/>
  <c r="K75" i="1"/>
  <c r="AS43" i="1"/>
  <c r="K43" i="1"/>
  <c r="AA43" i="1"/>
  <c r="AS40" i="1"/>
  <c r="K40" i="1"/>
  <c r="AA40" i="1"/>
  <c r="AA26" i="1"/>
  <c r="K26" i="1"/>
  <c r="AS26" i="1"/>
  <c r="AS6" i="1"/>
  <c r="AA6" i="1"/>
  <c r="K6" i="1"/>
  <c r="AA76" i="1"/>
  <c r="AS76" i="1"/>
  <c r="I55" i="1"/>
  <c r="I12" i="1"/>
  <c r="L13" i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AB13" i="1" s="1"/>
  <c r="L76" i="1"/>
  <c r="M76" i="1" s="1"/>
  <c r="N76" i="1" s="1"/>
  <c r="O76" i="1" s="1"/>
  <c r="P76" i="1" s="1"/>
  <c r="Q76" i="1" s="1"/>
  <c r="R76" i="1" s="1"/>
  <c r="S76" i="1" s="1"/>
  <c r="T76" i="1" s="1"/>
  <c r="U76" i="1" s="1"/>
  <c r="V76" i="1" s="1"/>
  <c r="AB76" i="1" s="1"/>
  <c r="AS78" i="1"/>
  <c r="AA78" i="1"/>
  <c r="AS42" i="1"/>
  <c r="AA42" i="1"/>
  <c r="K42" i="1"/>
  <c r="AA39" i="1"/>
  <c r="K39" i="1"/>
  <c r="AS39" i="1"/>
  <c r="K79" i="1"/>
  <c r="K58" i="1"/>
  <c r="AS58" i="1"/>
  <c r="L27" i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AB27" i="1" s="1"/>
  <c r="AS56" i="1"/>
  <c r="K56" i="1"/>
  <c r="O41" i="1"/>
  <c r="P41" i="1" s="1"/>
  <c r="Q41" i="1" s="1"/>
  <c r="R41" i="1" s="1"/>
  <c r="S41" i="1" s="1"/>
  <c r="T41" i="1" s="1"/>
  <c r="U41" i="1" s="1"/>
  <c r="V41" i="1" s="1"/>
  <c r="AB41" i="1" s="1"/>
  <c r="W41" i="1"/>
  <c r="Y41" i="1" s="1"/>
  <c r="AA52" i="1"/>
  <c r="K52" i="1"/>
  <c r="AS36" i="1"/>
  <c r="K36" i="1"/>
  <c r="AA36" i="1"/>
  <c r="AS13" i="1"/>
  <c r="AA13" i="1"/>
  <c r="AS52" i="1"/>
  <c r="AA58" i="1"/>
  <c r="AA47" i="1"/>
  <c r="K47" i="1"/>
  <c r="K35" i="1"/>
  <c r="AS35" i="1"/>
  <c r="AA35" i="1"/>
  <c r="AS45" i="1"/>
  <c r="K45" i="1"/>
  <c r="AA18" i="1"/>
  <c r="K18" i="1"/>
  <c r="AS18" i="1"/>
  <c r="K46" i="1"/>
  <c r="AS46" i="1"/>
  <c r="AA46" i="1"/>
  <c r="G16" i="1"/>
  <c r="G85" i="1" s="1"/>
  <c r="G33" i="1"/>
  <c r="G87" i="1" s="1"/>
  <c r="I22" i="1"/>
  <c r="K24" i="1"/>
  <c r="AS24" i="1"/>
  <c r="AA24" i="1"/>
  <c r="K37" i="1"/>
  <c r="AS37" i="1"/>
  <c r="AS9" i="1"/>
  <c r="AS30" i="1"/>
  <c r="AA30" i="1"/>
  <c r="K30" i="1"/>
  <c r="AS11" i="1"/>
  <c r="AA11" i="1"/>
  <c r="K11" i="1"/>
  <c r="AS28" i="1"/>
  <c r="K28" i="1"/>
  <c r="AS27" i="1"/>
  <c r="AA27" i="1"/>
  <c r="K15" i="1"/>
  <c r="AS15" i="1"/>
  <c r="AA15" i="1"/>
  <c r="AA41" i="1"/>
  <c r="AS38" i="1"/>
  <c r="AA38" i="1"/>
  <c r="K38" i="1"/>
  <c r="AA37" i="1"/>
  <c r="R63" i="2" l="1"/>
  <c r="T63" i="2" s="1"/>
  <c r="J13" i="2"/>
  <c r="K13" i="2" s="1"/>
  <c r="R47" i="2"/>
  <c r="T47" i="2" s="1"/>
  <c r="R40" i="2"/>
  <c r="R49" i="2"/>
  <c r="T49" i="2" s="1"/>
  <c r="M59" i="2"/>
  <c r="O59" i="2" s="1"/>
  <c r="P59" i="2" s="1"/>
  <c r="M47" i="2"/>
  <c r="O47" i="2" s="1"/>
  <c r="P47" i="2" s="1"/>
  <c r="M63" i="2"/>
  <c r="O63" i="2" s="1"/>
  <c r="M49" i="2"/>
  <c r="O49" i="2" s="1"/>
  <c r="U49" i="2" s="1"/>
  <c r="J41" i="2"/>
  <c r="K41" i="2" s="1"/>
  <c r="M55" i="2"/>
  <c r="O55" i="2" s="1"/>
  <c r="R41" i="2"/>
  <c r="T41" i="2" s="1"/>
  <c r="AS50" i="1"/>
  <c r="J55" i="2"/>
  <c r="U55" i="2" s="1"/>
  <c r="AS23" i="1"/>
  <c r="P80" i="2"/>
  <c r="J46" i="2"/>
  <c r="P46" i="2" s="1"/>
  <c r="R46" i="2"/>
  <c r="T46" i="2" s="1"/>
  <c r="U46" i="2" s="1"/>
  <c r="R50" i="2"/>
  <c r="T50" i="2" s="1"/>
  <c r="J50" i="2"/>
  <c r="U50" i="2" s="1"/>
  <c r="M58" i="2"/>
  <c r="O58" i="2" s="1"/>
  <c r="U58" i="2" s="1"/>
  <c r="AA5" i="1"/>
  <c r="AS49" i="1"/>
  <c r="AA10" i="1"/>
  <c r="K10" i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AB10" i="1" s="1"/>
  <c r="R15" i="2"/>
  <c r="T15" i="2" s="1"/>
  <c r="AA29" i="1"/>
  <c r="M52" i="2"/>
  <c r="O52" i="2" s="1"/>
  <c r="AA50" i="1"/>
  <c r="R52" i="2"/>
  <c r="T52" i="2" s="1"/>
  <c r="J62" i="2"/>
  <c r="K62" i="2" s="1"/>
  <c r="R13" i="2"/>
  <c r="U13" i="2" s="1"/>
  <c r="M62" i="2"/>
  <c r="O62" i="2" s="1"/>
  <c r="P62" i="2" s="1"/>
  <c r="P45" i="2"/>
  <c r="J44" i="2"/>
  <c r="K44" i="2" s="1"/>
  <c r="P34" i="2"/>
  <c r="R31" i="2"/>
  <c r="T31" i="2" s="1"/>
  <c r="M31" i="2"/>
  <c r="O31" i="2" s="1"/>
  <c r="R24" i="2"/>
  <c r="T24" i="2" s="1"/>
  <c r="R34" i="2"/>
  <c r="U34" i="2" s="1"/>
  <c r="R17" i="2"/>
  <c r="T17" i="2" s="1"/>
  <c r="R56" i="2"/>
  <c r="T56" i="2" s="1"/>
  <c r="M56" i="2"/>
  <c r="O56" i="2" s="1"/>
  <c r="P56" i="2" s="1"/>
  <c r="J30" i="2"/>
  <c r="K30" i="2" s="1"/>
  <c r="R37" i="2"/>
  <c r="T37" i="2" s="1"/>
  <c r="J61" i="2"/>
  <c r="K61" i="2" s="1"/>
  <c r="M37" i="2"/>
  <c r="P37" i="2" s="1"/>
  <c r="R27" i="2"/>
  <c r="T27" i="2" s="1"/>
  <c r="M27" i="2"/>
  <c r="O27" i="2" s="1"/>
  <c r="J27" i="2"/>
  <c r="K27" i="2" s="1"/>
  <c r="J11" i="2"/>
  <c r="K11" i="2" s="1"/>
  <c r="J24" i="2"/>
  <c r="K24" i="2" s="1"/>
  <c r="M14" i="2"/>
  <c r="O14" i="2" s="1"/>
  <c r="J14" i="2"/>
  <c r="K14" i="2" s="1"/>
  <c r="R32" i="2"/>
  <c r="T32" i="2" s="1"/>
  <c r="M15" i="2"/>
  <c r="O15" i="2" s="1"/>
  <c r="M61" i="2"/>
  <c r="O61" i="2" s="1"/>
  <c r="J34" i="2"/>
  <c r="K34" i="2" s="1"/>
  <c r="I20" i="1"/>
  <c r="I86" i="1" s="1"/>
  <c r="K29" i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AB29" i="1" s="1"/>
  <c r="J42" i="2"/>
  <c r="K42" i="2" s="1"/>
  <c r="D43" i="5"/>
  <c r="AS19" i="1"/>
  <c r="AS20" i="1" s="1"/>
  <c r="AS86" i="1" s="1"/>
  <c r="M60" i="2"/>
  <c r="O60" i="2" s="1"/>
  <c r="P60" i="2" s="1"/>
  <c r="W77" i="1"/>
  <c r="Y77" i="1" s="1"/>
  <c r="M17" i="2"/>
  <c r="P17" i="2" s="1"/>
  <c r="R42" i="2"/>
  <c r="T42" i="2" s="1"/>
  <c r="J32" i="2"/>
  <c r="K32" i="2" s="1"/>
  <c r="AA32" i="1"/>
  <c r="K25" i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AB25" i="1" s="1"/>
  <c r="M48" i="2"/>
  <c r="O48" i="2" s="1"/>
  <c r="P48" i="2" s="1"/>
  <c r="M33" i="2"/>
  <c r="O33" i="2" s="1"/>
  <c r="AA25" i="1"/>
  <c r="W53" i="1"/>
  <c r="Y53" i="1" s="1"/>
  <c r="J28" i="2"/>
  <c r="K28" i="2" s="1"/>
  <c r="R10" i="2"/>
  <c r="T10" i="2" s="1"/>
  <c r="R28" i="2"/>
  <c r="T28" i="2" s="1"/>
  <c r="M10" i="2"/>
  <c r="P10" i="2" s="1"/>
  <c r="P28" i="2"/>
  <c r="U82" i="2"/>
  <c r="H38" i="2"/>
  <c r="H92" i="2" s="1"/>
  <c r="AS32" i="1"/>
  <c r="K19" i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AB19" i="1" s="1"/>
  <c r="R16" i="2"/>
  <c r="T16" i="2" s="1"/>
  <c r="K9" i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AB9" i="1" s="1"/>
  <c r="W54" i="1"/>
  <c r="Y54" i="1" s="1"/>
  <c r="R60" i="2"/>
  <c r="T60" i="2" s="1"/>
  <c r="M16" i="2"/>
  <c r="O16" i="2" s="1"/>
  <c r="P81" i="2"/>
  <c r="P29" i="2"/>
  <c r="O29" i="2"/>
  <c r="P35" i="2"/>
  <c r="J18" i="2"/>
  <c r="K18" i="2" s="1"/>
  <c r="M18" i="2"/>
  <c r="O18" i="2" s="1"/>
  <c r="R29" i="2"/>
  <c r="T29" i="2" s="1"/>
  <c r="P82" i="2"/>
  <c r="U84" i="2"/>
  <c r="J29" i="2"/>
  <c r="K29" i="2" s="1"/>
  <c r="H25" i="2"/>
  <c r="H91" i="2" s="1"/>
  <c r="M44" i="2"/>
  <c r="O44" i="2" s="1"/>
  <c r="R23" i="2"/>
  <c r="T23" i="2" s="1"/>
  <c r="R20" i="2"/>
  <c r="T20" i="2" s="1"/>
  <c r="R11" i="2"/>
  <c r="T11" i="2" s="1"/>
  <c r="M20" i="2"/>
  <c r="O20" i="2" s="1"/>
  <c r="P11" i="2"/>
  <c r="M23" i="2"/>
  <c r="O23" i="2" s="1"/>
  <c r="O25" i="2" s="1"/>
  <c r="O91" i="2" s="1"/>
  <c r="J33" i="2"/>
  <c r="K33" i="2" s="1"/>
  <c r="K7" i="1"/>
  <c r="AS5" i="1"/>
  <c r="R57" i="2"/>
  <c r="T57" i="2" s="1"/>
  <c r="I16" i="1"/>
  <c r="I85" i="1" s="1"/>
  <c r="AS8" i="1"/>
  <c r="AA51" i="1"/>
  <c r="J57" i="2"/>
  <c r="K57" i="2" s="1"/>
  <c r="U36" i="2"/>
  <c r="AS51" i="1"/>
  <c r="AA14" i="1"/>
  <c r="R48" i="2"/>
  <c r="T48" i="2" s="1"/>
  <c r="R43" i="2"/>
  <c r="T43" i="2" s="1"/>
  <c r="AA7" i="1"/>
  <c r="AA8" i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T8" i="1" s="1"/>
  <c r="K49" i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AB49" i="1" s="1"/>
  <c r="K14" i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AB14" i="1" s="1"/>
  <c r="M43" i="2"/>
  <c r="O43" i="2" s="1"/>
  <c r="P43" i="2" s="1"/>
  <c r="O13" i="2"/>
  <c r="H21" i="2"/>
  <c r="H90" i="2" s="1"/>
  <c r="W8" i="1"/>
  <c r="Y8" i="1" s="1"/>
  <c r="K23" i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AB23" i="1" s="1"/>
  <c r="O32" i="2"/>
  <c r="K31" i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AB31" i="1" s="1"/>
  <c r="AA31" i="1"/>
  <c r="P84" i="2"/>
  <c r="O85" i="2"/>
  <c r="O94" i="2" s="1"/>
  <c r="P41" i="2"/>
  <c r="W57" i="1"/>
  <c r="Y57" i="1" s="1"/>
  <c r="W27" i="1"/>
  <c r="Y27" i="1" s="1"/>
  <c r="P54" i="2"/>
  <c r="U54" i="2"/>
  <c r="O28" i="2"/>
  <c r="K10" i="2"/>
  <c r="K47" i="2"/>
  <c r="T85" i="2"/>
  <c r="T94" i="2" s="1"/>
  <c r="K56" i="2"/>
  <c r="F87" i="2"/>
  <c r="F95" i="2"/>
  <c r="K60" i="2"/>
  <c r="O36" i="2"/>
  <c r="K85" i="2"/>
  <c r="K94" i="2" s="1"/>
  <c r="K63" i="2"/>
  <c r="U63" i="2"/>
  <c r="P63" i="2"/>
  <c r="P36" i="2"/>
  <c r="U19" i="2"/>
  <c r="K23" i="2"/>
  <c r="P83" i="2"/>
  <c r="P24" i="2"/>
  <c r="K59" i="2"/>
  <c r="U35" i="2"/>
  <c r="U45" i="2"/>
  <c r="J51" i="2"/>
  <c r="R85" i="2"/>
  <c r="R94" i="2" s="1"/>
  <c r="K43" i="2"/>
  <c r="M85" i="2"/>
  <c r="M94" i="2" s="1"/>
  <c r="T40" i="2"/>
  <c r="U80" i="2"/>
  <c r="M51" i="2"/>
  <c r="O51" i="2" s="1"/>
  <c r="R51" i="2"/>
  <c r="T51" i="2" s="1"/>
  <c r="K53" i="2"/>
  <c r="P53" i="2"/>
  <c r="U53" i="2"/>
  <c r="U30" i="2"/>
  <c r="U83" i="2"/>
  <c r="U81" i="2"/>
  <c r="J12" i="2"/>
  <c r="K12" i="2" s="1"/>
  <c r="M12" i="2"/>
  <c r="O12" i="2" s="1"/>
  <c r="R12" i="2"/>
  <c r="T12" i="2" s="1"/>
  <c r="O40" i="2"/>
  <c r="J85" i="2"/>
  <c r="J94" i="2" s="1"/>
  <c r="L44" i="1"/>
  <c r="M44" i="1" s="1"/>
  <c r="N44" i="1" s="1"/>
  <c r="O44" i="1" s="1"/>
  <c r="P44" i="1" s="1"/>
  <c r="Q44" i="1" s="1"/>
  <c r="R44" i="1" s="1"/>
  <c r="S44" i="1" s="1"/>
  <c r="T44" i="1" s="1"/>
  <c r="U44" i="1" s="1"/>
  <c r="V44" i="1" s="1"/>
  <c r="AB44" i="1" s="1"/>
  <c r="L38" i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AB38" i="1" s="1"/>
  <c r="G90" i="1"/>
  <c r="AO53" i="1"/>
  <c r="AQ53" i="1" s="1"/>
  <c r="L45" i="1"/>
  <c r="M45" i="1" s="1"/>
  <c r="N45" i="1" s="1"/>
  <c r="O45" i="1" s="1"/>
  <c r="P45" i="1" s="1"/>
  <c r="Q45" i="1" s="1"/>
  <c r="R45" i="1" s="1"/>
  <c r="S45" i="1" s="1"/>
  <c r="T45" i="1" s="1"/>
  <c r="U45" i="1" s="1"/>
  <c r="V45" i="1" s="1"/>
  <c r="AB45" i="1" s="1"/>
  <c r="L37" i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AB37" i="1" s="1"/>
  <c r="L7" i="1"/>
  <c r="M7" i="1" s="1"/>
  <c r="N7" i="1" s="1"/>
  <c r="O7" i="1" s="1"/>
  <c r="P7" i="1" s="1"/>
  <c r="Q7" i="1" s="1"/>
  <c r="R7" i="1" s="1"/>
  <c r="S7" i="1" s="1"/>
  <c r="T7" i="1" s="1"/>
  <c r="U7" i="1" s="1"/>
  <c r="V7" i="1" s="1"/>
  <c r="AB7" i="1" s="1"/>
  <c r="AU53" i="1"/>
  <c r="AV53" i="1" s="1"/>
  <c r="AW53" i="1" s="1"/>
  <c r="AX53" i="1" s="1"/>
  <c r="AY53" i="1" s="1"/>
  <c r="AZ53" i="1" s="1"/>
  <c r="BA53" i="1" s="1"/>
  <c r="BB53" i="1" s="1"/>
  <c r="BC53" i="1" s="1"/>
  <c r="BD53" i="1" s="1"/>
  <c r="BE53" i="1" s="1"/>
  <c r="BF53" i="1" s="1"/>
  <c r="AC48" i="1"/>
  <c r="AD48" i="1" s="1"/>
  <c r="AE48" i="1" s="1"/>
  <c r="AF48" i="1" s="1"/>
  <c r="AG48" i="1" s="1"/>
  <c r="AH48" i="1" s="1"/>
  <c r="AI48" i="1" s="1"/>
  <c r="AJ48" i="1" s="1"/>
  <c r="AK48" i="1" s="1"/>
  <c r="AL48" i="1" s="1"/>
  <c r="AM48" i="1" s="1"/>
  <c r="AN48" i="1" s="1"/>
  <c r="AT48" i="1" s="1"/>
  <c r="AC78" i="1"/>
  <c r="AD78" i="1" s="1"/>
  <c r="AE78" i="1" s="1"/>
  <c r="AF78" i="1" s="1"/>
  <c r="AG78" i="1" s="1"/>
  <c r="AH78" i="1" s="1"/>
  <c r="AI78" i="1" s="1"/>
  <c r="AJ78" i="1" s="1"/>
  <c r="AK78" i="1" s="1"/>
  <c r="AL78" i="1" s="1"/>
  <c r="AM78" i="1" s="1"/>
  <c r="AN78" i="1" s="1"/>
  <c r="AT78" i="1" s="1"/>
  <c r="AC32" i="1"/>
  <c r="AD32" i="1" s="1"/>
  <c r="AE32" i="1" s="1"/>
  <c r="AF32" i="1" s="1"/>
  <c r="AG32" i="1" s="1"/>
  <c r="AH32" i="1" s="1"/>
  <c r="AI32" i="1" s="1"/>
  <c r="AJ32" i="1" s="1"/>
  <c r="AK32" i="1" s="1"/>
  <c r="AL32" i="1" s="1"/>
  <c r="AM32" i="1" s="1"/>
  <c r="AN32" i="1" s="1"/>
  <c r="AT32" i="1" s="1"/>
  <c r="L47" i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AB47" i="1" s="1"/>
  <c r="L28" i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AB28" i="1" s="1"/>
  <c r="L35" i="1"/>
  <c r="W48" i="1"/>
  <c r="Y48" i="1" s="1"/>
  <c r="W78" i="1"/>
  <c r="Y78" i="1" s="1"/>
  <c r="AA55" i="1"/>
  <c r="AS55" i="1"/>
  <c r="K55" i="1"/>
  <c r="L40" i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AB40" i="1" s="1"/>
  <c r="L24" i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AB24" i="1" s="1"/>
  <c r="L43" i="1"/>
  <c r="M43" i="1" s="1"/>
  <c r="N43" i="1" s="1"/>
  <c r="O43" i="1" s="1"/>
  <c r="P43" i="1" s="1"/>
  <c r="Q43" i="1" s="1"/>
  <c r="R43" i="1" s="1"/>
  <c r="S43" i="1" s="1"/>
  <c r="T43" i="1" s="1"/>
  <c r="U43" i="1" s="1"/>
  <c r="V43" i="1" s="1"/>
  <c r="AB43" i="1" s="1"/>
  <c r="L18" i="1"/>
  <c r="AC27" i="1"/>
  <c r="AD27" i="1" s="1"/>
  <c r="AE27" i="1" s="1"/>
  <c r="AF27" i="1" s="1"/>
  <c r="AG27" i="1" s="1"/>
  <c r="AH27" i="1" s="1"/>
  <c r="AI27" i="1" s="1"/>
  <c r="AJ27" i="1" s="1"/>
  <c r="AK27" i="1" s="1"/>
  <c r="AL27" i="1" s="1"/>
  <c r="AM27" i="1" s="1"/>
  <c r="AN27" i="1" s="1"/>
  <c r="AT27" i="1" s="1"/>
  <c r="L5" i="1"/>
  <c r="L58" i="1"/>
  <c r="M58" i="1" s="1"/>
  <c r="N58" i="1" s="1"/>
  <c r="O58" i="1" s="1"/>
  <c r="P58" i="1" s="1"/>
  <c r="Q58" i="1" s="1"/>
  <c r="R58" i="1" s="1"/>
  <c r="S58" i="1" s="1"/>
  <c r="T58" i="1" s="1"/>
  <c r="U58" i="1" s="1"/>
  <c r="V58" i="1" s="1"/>
  <c r="AB58" i="1" s="1"/>
  <c r="AC54" i="1"/>
  <c r="AD54" i="1" s="1"/>
  <c r="AE54" i="1" s="1"/>
  <c r="AF54" i="1" s="1"/>
  <c r="AG54" i="1" s="1"/>
  <c r="AH54" i="1" s="1"/>
  <c r="AI54" i="1" s="1"/>
  <c r="AJ54" i="1" s="1"/>
  <c r="AK54" i="1" s="1"/>
  <c r="AL54" i="1" s="1"/>
  <c r="AM54" i="1" s="1"/>
  <c r="AN54" i="1" s="1"/>
  <c r="AT54" i="1" s="1"/>
  <c r="L11" i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AB11" i="1" s="1"/>
  <c r="L52" i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AB52" i="1" s="1"/>
  <c r="AC57" i="1"/>
  <c r="AD57" i="1" s="1"/>
  <c r="AE57" i="1" s="1"/>
  <c r="AF57" i="1" s="1"/>
  <c r="AG57" i="1" s="1"/>
  <c r="AH57" i="1" s="1"/>
  <c r="AI57" i="1" s="1"/>
  <c r="AJ57" i="1" s="1"/>
  <c r="AK57" i="1" s="1"/>
  <c r="AL57" i="1" s="1"/>
  <c r="AM57" i="1" s="1"/>
  <c r="AN57" i="1" s="1"/>
  <c r="AT57" i="1" s="1"/>
  <c r="L42" i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AB42" i="1" s="1"/>
  <c r="W76" i="1"/>
  <c r="Y76" i="1" s="1"/>
  <c r="L6" i="1"/>
  <c r="M6" i="1" s="1"/>
  <c r="N6" i="1" s="1"/>
  <c r="O6" i="1" s="1"/>
  <c r="P6" i="1" s="1"/>
  <c r="Q6" i="1" s="1"/>
  <c r="R6" i="1" s="1"/>
  <c r="S6" i="1" s="1"/>
  <c r="T6" i="1" s="1"/>
  <c r="U6" i="1" s="1"/>
  <c r="V6" i="1" s="1"/>
  <c r="AB6" i="1" s="1"/>
  <c r="K80" i="1"/>
  <c r="K89" i="1" s="1"/>
  <c r="L75" i="1"/>
  <c r="L79" i="1"/>
  <c r="M79" i="1" s="1"/>
  <c r="N79" i="1" s="1"/>
  <c r="O79" i="1" s="1"/>
  <c r="P79" i="1" s="1"/>
  <c r="Q79" i="1" s="1"/>
  <c r="R79" i="1" s="1"/>
  <c r="S79" i="1" s="1"/>
  <c r="T79" i="1" s="1"/>
  <c r="U79" i="1" s="1"/>
  <c r="V79" i="1" s="1"/>
  <c r="AB79" i="1" s="1"/>
  <c r="L51" i="1"/>
  <c r="M51" i="1" s="1"/>
  <c r="N51" i="1" s="1"/>
  <c r="O51" i="1" s="1"/>
  <c r="P51" i="1" s="1"/>
  <c r="Q51" i="1" s="1"/>
  <c r="R51" i="1" s="1"/>
  <c r="S51" i="1" s="1"/>
  <c r="T51" i="1" s="1"/>
  <c r="U51" i="1" s="1"/>
  <c r="V51" i="1" s="1"/>
  <c r="AB51" i="1" s="1"/>
  <c r="L36" i="1"/>
  <c r="M36" i="1" s="1"/>
  <c r="N36" i="1" s="1"/>
  <c r="O36" i="1" s="1"/>
  <c r="P36" i="1" s="1"/>
  <c r="Q36" i="1" s="1"/>
  <c r="R36" i="1" s="1"/>
  <c r="S36" i="1" s="1"/>
  <c r="T36" i="1" s="1"/>
  <c r="U36" i="1" s="1"/>
  <c r="V36" i="1" s="1"/>
  <c r="AB36" i="1" s="1"/>
  <c r="AC41" i="1"/>
  <c r="AD41" i="1" s="1"/>
  <c r="AE41" i="1" s="1"/>
  <c r="AF41" i="1" s="1"/>
  <c r="AG41" i="1" s="1"/>
  <c r="AH41" i="1" s="1"/>
  <c r="AI41" i="1" s="1"/>
  <c r="AJ41" i="1" s="1"/>
  <c r="AK41" i="1" s="1"/>
  <c r="AL41" i="1" s="1"/>
  <c r="AM41" i="1" s="1"/>
  <c r="AN41" i="1" s="1"/>
  <c r="AT41" i="1" s="1"/>
  <c r="W13" i="1"/>
  <c r="Y13" i="1" s="1"/>
  <c r="AS80" i="1"/>
  <c r="AS89" i="1" s="1"/>
  <c r="AA20" i="1"/>
  <c r="AA86" i="1" s="1"/>
  <c r="AC13" i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T13" i="1" s="1"/>
  <c r="L30" i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AB30" i="1" s="1"/>
  <c r="L15" i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AB15" i="1" s="1"/>
  <c r="L56" i="1"/>
  <c r="M56" i="1" s="1"/>
  <c r="N56" i="1" s="1"/>
  <c r="O56" i="1" s="1"/>
  <c r="P56" i="1" s="1"/>
  <c r="Q56" i="1" s="1"/>
  <c r="R56" i="1" s="1"/>
  <c r="S56" i="1" s="1"/>
  <c r="T56" i="1" s="1"/>
  <c r="U56" i="1" s="1"/>
  <c r="V56" i="1" s="1"/>
  <c r="AB56" i="1" s="1"/>
  <c r="G82" i="1"/>
  <c r="L26" i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AB26" i="1" s="1"/>
  <c r="L50" i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AB50" i="1" s="1"/>
  <c r="AC76" i="1"/>
  <c r="AD76" i="1" s="1"/>
  <c r="AE76" i="1" s="1"/>
  <c r="AF76" i="1" s="1"/>
  <c r="AG76" i="1" s="1"/>
  <c r="AH76" i="1" s="1"/>
  <c r="AI76" i="1" s="1"/>
  <c r="AJ76" i="1" s="1"/>
  <c r="AK76" i="1" s="1"/>
  <c r="AL76" i="1" s="1"/>
  <c r="AM76" i="1" s="1"/>
  <c r="AN76" i="1" s="1"/>
  <c r="AT76" i="1" s="1"/>
  <c r="AA80" i="1"/>
  <c r="AA89" i="1" s="1"/>
  <c r="I33" i="1"/>
  <c r="I87" i="1" s="1"/>
  <c r="AS22" i="1"/>
  <c r="AA22" i="1"/>
  <c r="K22" i="1"/>
  <c r="L46" i="1"/>
  <c r="M46" i="1" s="1"/>
  <c r="N46" i="1" s="1"/>
  <c r="O46" i="1" s="1"/>
  <c r="P46" i="1" s="1"/>
  <c r="Q46" i="1" s="1"/>
  <c r="R46" i="1" s="1"/>
  <c r="S46" i="1" s="1"/>
  <c r="T46" i="1" s="1"/>
  <c r="U46" i="1" s="1"/>
  <c r="V46" i="1" s="1"/>
  <c r="AB46" i="1" s="1"/>
  <c r="W32" i="1"/>
  <c r="Y32" i="1" s="1"/>
  <c r="L39" i="1"/>
  <c r="M39" i="1" s="1"/>
  <c r="N39" i="1" s="1"/>
  <c r="O39" i="1" s="1"/>
  <c r="P39" i="1" s="1"/>
  <c r="Q39" i="1" s="1"/>
  <c r="R39" i="1" s="1"/>
  <c r="S39" i="1" s="1"/>
  <c r="T39" i="1" s="1"/>
  <c r="U39" i="1" s="1"/>
  <c r="V39" i="1" s="1"/>
  <c r="AB39" i="1" s="1"/>
  <c r="AA12" i="1"/>
  <c r="K12" i="1"/>
  <c r="AS12" i="1"/>
  <c r="AS16" i="1" s="1"/>
  <c r="AS85" i="1" s="1"/>
  <c r="AC77" i="1"/>
  <c r="AD77" i="1" s="1"/>
  <c r="AE77" i="1" s="1"/>
  <c r="AF77" i="1" s="1"/>
  <c r="AG77" i="1" s="1"/>
  <c r="AH77" i="1" s="1"/>
  <c r="AI77" i="1" s="1"/>
  <c r="AJ77" i="1" s="1"/>
  <c r="AK77" i="1" s="1"/>
  <c r="AL77" i="1" s="1"/>
  <c r="AM77" i="1" s="1"/>
  <c r="AN77" i="1" s="1"/>
  <c r="AT77" i="1" s="1"/>
  <c r="AA33" i="1" l="1"/>
  <c r="AA87" i="1" s="1"/>
  <c r="U47" i="2"/>
  <c r="AO32" i="1"/>
  <c r="AQ32" i="1" s="1"/>
  <c r="K46" i="2"/>
  <c r="U59" i="2"/>
  <c r="T34" i="2"/>
  <c r="T38" i="2" s="1"/>
  <c r="T92" i="2" s="1"/>
  <c r="U41" i="2"/>
  <c r="P49" i="2"/>
  <c r="P27" i="2"/>
  <c r="P58" i="2"/>
  <c r="P55" i="2"/>
  <c r="T25" i="2"/>
  <c r="T91" i="2" s="1"/>
  <c r="T13" i="2"/>
  <c r="T21" i="2" s="1"/>
  <c r="T90" i="2" s="1"/>
  <c r="U52" i="2"/>
  <c r="W58" i="1"/>
  <c r="Y58" i="1" s="1"/>
  <c r="W79" i="1"/>
  <c r="Y79" i="1" s="1"/>
  <c r="P50" i="2"/>
  <c r="P15" i="2"/>
  <c r="K50" i="2"/>
  <c r="AO76" i="1"/>
  <c r="AQ76" i="1" s="1"/>
  <c r="AA16" i="1"/>
  <c r="AA85" i="1" s="1"/>
  <c r="U44" i="2"/>
  <c r="K20" i="1"/>
  <c r="K86" i="1" s="1"/>
  <c r="K55" i="2"/>
  <c r="U48" i="2"/>
  <c r="J25" i="2"/>
  <c r="J91" i="2" s="1"/>
  <c r="R25" i="2"/>
  <c r="R91" i="2" s="1"/>
  <c r="K25" i="2"/>
  <c r="K91" i="2" s="1"/>
  <c r="P33" i="2"/>
  <c r="U31" i="2"/>
  <c r="U24" i="2"/>
  <c r="AO77" i="1"/>
  <c r="AQ77" i="1" s="1"/>
  <c r="U62" i="2"/>
  <c r="P52" i="2"/>
  <c r="O37" i="2"/>
  <c r="O38" i="2" s="1"/>
  <c r="O92" i="2" s="1"/>
  <c r="P31" i="2"/>
  <c r="K16" i="1"/>
  <c r="K85" i="1" s="1"/>
  <c r="AO27" i="1"/>
  <c r="AQ27" i="1" s="1"/>
  <c r="U27" i="2"/>
  <c r="U37" i="2"/>
  <c r="U56" i="2"/>
  <c r="U57" i="2"/>
  <c r="U33" i="2"/>
  <c r="P14" i="2"/>
  <c r="U60" i="2"/>
  <c r="U14" i="2"/>
  <c r="M38" i="2"/>
  <c r="M92" i="2" s="1"/>
  <c r="P61" i="2"/>
  <c r="U61" i="2"/>
  <c r="P23" i="2"/>
  <c r="P25" i="2" s="1"/>
  <c r="P91" i="2" s="1"/>
  <c r="O10" i="2"/>
  <c r="P18" i="2"/>
  <c r="U32" i="2"/>
  <c r="M25" i="2"/>
  <c r="M91" i="2" s="1"/>
  <c r="P16" i="2"/>
  <c r="U15" i="2"/>
  <c r="U10" i="2"/>
  <c r="U28" i="2"/>
  <c r="U20" i="2"/>
  <c r="U42" i="2"/>
  <c r="P42" i="2"/>
  <c r="J38" i="2"/>
  <c r="J92" i="2" s="1"/>
  <c r="AS33" i="1"/>
  <c r="AS87" i="1" s="1"/>
  <c r="K38" i="2"/>
  <c r="K92" i="2" s="1"/>
  <c r="AO13" i="1"/>
  <c r="AQ13" i="1" s="1"/>
  <c r="U17" i="2"/>
  <c r="U16" i="2"/>
  <c r="O17" i="2"/>
  <c r="U29" i="2"/>
  <c r="U43" i="2"/>
  <c r="P44" i="2"/>
  <c r="U18" i="2"/>
  <c r="R21" i="2"/>
  <c r="R90" i="2" s="1"/>
  <c r="R38" i="2"/>
  <c r="R92" i="2" s="1"/>
  <c r="U11" i="2"/>
  <c r="P20" i="2"/>
  <c r="U23" i="2"/>
  <c r="W52" i="1"/>
  <c r="Y52" i="1" s="1"/>
  <c r="W31" i="1"/>
  <c r="Y31" i="1" s="1"/>
  <c r="W47" i="1"/>
  <c r="Y47" i="1" s="1"/>
  <c r="W39" i="1"/>
  <c r="Y39" i="1" s="1"/>
  <c r="W28" i="1"/>
  <c r="Y28" i="1" s="1"/>
  <c r="P57" i="2"/>
  <c r="P85" i="2"/>
  <c r="P94" i="2" s="1"/>
  <c r="AO48" i="1"/>
  <c r="AQ48" i="1" s="1"/>
  <c r="W56" i="1"/>
  <c r="Y56" i="1" s="1"/>
  <c r="U12" i="2"/>
  <c r="W9" i="1"/>
  <c r="Y9" i="1" s="1"/>
  <c r="W46" i="1"/>
  <c r="Y46" i="1" s="1"/>
  <c r="K21" i="2"/>
  <c r="K90" i="2" s="1"/>
  <c r="P12" i="2"/>
  <c r="U85" i="2"/>
  <c r="U94" i="2" s="1"/>
  <c r="M21" i="2"/>
  <c r="M90" i="2" s="1"/>
  <c r="AS62" i="1"/>
  <c r="AS59" i="1"/>
  <c r="R64" i="2"/>
  <c r="R66" i="2"/>
  <c r="T66" i="2" s="1"/>
  <c r="M69" i="2"/>
  <c r="O69" i="2" s="1"/>
  <c r="R71" i="2"/>
  <c r="T71" i="2" s="1"/>
  <c r="R74" i="2"/>
  <c r="T74" i="2" s="1"/>
  <c r="U74" i="2" s="1"/>
  <c r="AA63" i="1"/>
  <c r="AC63" i="1" s="1"/>
  <c r="AS72" i="1"/>
  <c r="BA72" i="1" s="1"/>
  <c r="AA64" i="1"/>
  <c r="AC64" i="1" s="1"/>
  <c r="I60" i="1"/>
  <c r="N60" i="1" s="1"/>
  <c r="AS66" i="1"/>
  <c r="AS67" i="1"/>
  <c r="AA60" i="1"/>
  <c r="H65" i="2"/>
  <c r="J65" i="2" s="1"/>
  <c r="M67" i="2"/>
  <c r="O67" i="2" s="1"/>
  <c r="R69" i="2"/>
  <c r="T69" i="2" s="1"/>
  <c r="M72" i="2"/>
  <c r="O72" i="2" s="1"/>
  <c r="R75" i="2"/>
  <c r="T75" i="2" s="1"/>
  <c r="U75" i="2" s="1"/>
  <c r="AS63" i="1"/>
  <c r="AA67" i="1"/>
  <c r="AI67" i="1" s="1"/>
  <c r="M65" i="2"/>
  <c r="O65" i="2" s="1"/>
  <c r="R67" i="2"/>
  <c r="T67" i="2" s="1"/>
  <c r="M70" i="2"/>
  <c r="O70" i="2" s="1"/>
  <c r="R72" i="2"/>
  <c r="T72" i="2" s="1"/>
  <c r="R76" i="2"/>
  <c r="T76" i="2" s="1"/>
  <c r="U76" i="2" s="1"/>
  <c r="AS60" i="1"/>
  <c r="AA59" i="1"/>
  <c r="AS64" i="1"/>
  <c r="AA68" i="1"/>
  <c r="AI68" i="1" s="1"/>
  <c r="AS65" i="1"/>
  <c r="AS70" i="1"/>
  <c r="BA70" i="1" s="1"/>
  <c r="AA61" i="1"/>
  <c r="AC61" i="1" s="1"/>
  <c r="AA65" i="1"/>
  <c r="AI65" i="1" s="1"/>
  <c r="H64" i="2"/>
  <c r="R65" i="2"/>
  <c r="T65" i="2" s="1"/>
  <c r="M68" i="2"/>
  <c r="O68" i="2" s="1"/>
  <c r="R70" i="2"/>
  <c r="T70" i="2" s="1"/>
  <c r="M73" i="2"/>
  <c r="O73" i="2" s="1"/>
  <c r="R77" i="2"/>
  <c r="T77" i="2" s="1"/>
  <c r="U77" i="2" s="1"/>
  <c r="AS68" i="1"/>
  <c r="AS61" i="1"/>
  <c r="AS69" i="1"/>
  <c r="BA69" i="1" s="1"/>
  <c r="I59" i="1"/>
  <c r="AA62" i="1"/>
  <c r="AC62" i="1" s="1"/>
  <c r="AA66" i="1"/>
  <c r="AI66" i="1" s="1"/>
  <c r="M64" i="2"/>
  <c r="M66" i="2"/>
  <c r="O66" i="2" s="1"/>
  <c r="R68" i="2"/>
  <c r="T68" i="2" s="1"/>
  <c r="M71" i="2"/>
  <c r="O71" i="2" s="1"/>
  <c r="R73" i="2"/>
  <c r="T73" i="2" s="1"/>
  <c r="AS71" i="1"/>
  <c r="BA71" i="1" s="1"/>
  <c r="K51" i="2"/>
  <c r="P51" i="2"/>
  <c r="U51" i="2"/>
  <c r="P40" i="2"/>
  <c r="U40" i="2"/>
  <c r="J21" i="2"/>
  <c r="AC7" i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T7" i="1" s="1"/>
  <c r="AU76" i="1"/>
  <c r="AV76" i="1" s="1"/>
  <c r="AW76" i="1" s="1"/>
  <c r="AX76" i="1" s="1"/>
  <c r="AY76" i="1" s="1"/>
  <c r="AZ76" i="1" s="1"/>
  <c r="BA76" i="1" s="1"/>
  <c r="BB76" i="1" s="1"/>
  <c r="BC76" i="1" s="1"/>
  <c r="BD76" i="1" s="1"/>
  <c r="BE76" i="1" s="1"/>
  <c r="BF76" i="1" s="1"/>
  <c r="W40" i="1"/>
  <c r="Y40" i="1" s="1"/>
  <c r="AC6" i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T6" i="1" s="1"/>
  <c r="AC19" i="1"/>
  <c r="AD19" i="1" s="1"/>
  <c r="AE19" i="1" s="1"/>
  <c r="AF19" i="1" s="1"/>
  <c r="AG19" i="1" s="1"/>
  <c r="AH19" i="1" s="1"/>
  <c r="AI19" i="1" s="1"/>
  <c r="AJ19" i="1" s="1"/>
  <c r="AK19" i="1" s="1"/>
  <c r="AL19" i="1" s="1"/>
  <c r="AM19" i="1" s="1"/>
  <c r="AN19" i="1" s="1"/>
  <c r="AT19" i="1" s="1"/>
  <c r="AU77" i="1"/>
  <c r="AV77" i="1" s="1"/>
  <c r="AW77" i="1" s="1"/>
  <c r="AX77" i="1" s="1"/>
  <c r="AY77" i="1" s="1"/>
  <c r="AZ77" i="1" s="1"/>
  <c r="BA77" i="1" s="1"/>
  <c r="BB77" i="1" s="1"/>
  <c r="BC77" i="1" s="1"/>
  <c r="BD77" i="1" s="1"/>
  <c r="BE77" i="1" s="1"/>
  <c r="BF77" i="1" s="1"/>
  <c r="W26" i="1"/>
  <c r="Y26" i="1" s="1"/>
  <c r="W19" i="1"/>
  <c r="Y19" i="1" s="1"/>
  <c r="W25" i="1"/>
  <c r="Y25" i="1" s="1"/>
  <c r="L55" i="1"/>
  <c r="M55" i="1" s="1"/>
  <c r="N55" i="1" s="1"/>
  <c r="O55" i="1" s="1"/>
  <c r="P55" i="1" s="1"/>
  <c r="Q55" i="1" s="1"/>
  <c r="R55" i="1" s="1"/>
  <c r="S55" i="1" s="1"/>
  <c r="T55" i="1" s="1"/>
  <c r="U55" i="1" s="1"/>
  <c r="V55" i="1" s="1"/>
  <c r="AB55" i="1" s="1"/>
  <c r="AC47" i="1"/>
  <c r="AD47" i="1" s="1"/>
  <c r="AE47" i="1" s="1"/>
  <c r="AF47" i="1" s="1"/>
  <c r="AG47" i="1" s="1"/>
  <c r="AH47" i="1" s="1"/>
  <c r="AI47" i="1" s="1"/>
  <c r="AJ47" i="1" s="1"/>
  <c r="AK47" i="1" s="1"/>
  <c r="AL47" i="1" s="1"/>
  <c r="AM47" i="1" s="1"/>
  <c r="AN47" i="1" s="1"/>
  <c r="AT47" i="1" s="1"/>
  <c r="AC9" i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T9" i="1" s="1"/>
  <c r="AC14" i="1"/>
  <c r="AD14" i="1" s="1"/>
  <c r="AE14" i="1" s="1"/>
  <c r="AF14" i="1" s="1"/>
  <c r="AG14" i="1" s="1"/>
  <c r="AH14" i="1" s="1"/>
  <c r="AI14" i="1" s="1"/>
  <c r="AJ14" i="1" s="1"/>
  <c r="AK14" i="1" s="1"/>
  <c r="AL14" i="1" s="1"/>
  <c r="AM14" i="1" s="1"/>
  <c r="AN14" i="1" s="1"/>
  <c r="AT14" i="1" s="1"/>
  <c r="W6" i="1"/>
  <c r="Y6" i="1" s="1"/>
  <c r="AC23" i="1"/>
  <c r="AD23" i="1" s="1"/>
  <c r="AE23" i="1" s="1"/>
  <c r="AF23" i="1" s="1"/>
  <c r="AG23" i="1" s="1"/>
  <c r="AH23" i="1" s="1"/>
  <c r="AI23" i="1" s="1"/>
  <c r="AJ23" i="1" s="1"/>
  <c r="AK23" i="1" s="1"/>
  <c r="AL23" i="1" s="1"/>
  <c r="AM23" i="1" s="1"/>
  <c r="AN23" i="1" s="1"/>
  <c r="AT23" i="1" s="1"/>
  <c r="AC42" i="1"/>
  <c r="AD42" i="1" s="1"/>
  <c r="AE42" i="1" s="1"/>
  <c r="AF42" i="1" s="1"/>
  <c r="AG42" i="1" s="1"/>
  <c r="AH42" i="1" s="1"/>
  <c r="AI42" i="1" s="1"/>
  <c r="AJ42" i="1" s="1"/>
  <c r="AK42" i="1" s="1"/>
  <c r="AL42" i="1" s="1"/>
  <c r="AM42" i="1" s="1"/>
  <c r="AN42" i="1" s="1"/>
  <c r="AT42" i="1" s="1"/>
  <c r="L12" i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AB12" i="1" s="1"/>
  <c r="AU27" i="1"/>
  <c r="AV27" i="1" s="1"/>
  <c r="AW27" i="1" s="1"/>
  <c r="AX27" i="1" s="1"/>
  <c r="AY27" i="1" s="1"/>
  <c r="AZ27" i="1" s="1"/>
  <c r="BA27" i="1" s="1"/>
  <c r="BB27" i="1" s="1"/>
  <c r="BC27" i="1" s="1"/>
  <c r="BD27" i="1" s="1"/>
  <c r="BE27" i="1" s="1"/>
  <c r="BF27" i="1" s="1"/>
  <c r="AU32" i="1"/>
  <c r="AV32" i="1" s="1"/>
  <c r="AW32" i="1" s="1"/>
  <c r="AX32" i="1" s="1"/>
  <c r="AY32" i="1" s="1"/>
  <c r="AZ32" i="1" s="1"/>
  <c r="BA32" i="1" s="1"/>
  <c r="BB32" i="1" s="1"/>
  <c r="BC32" i="1" s="1"/>
  <c r="BD32" i="1" s="1"/>
  <c r="BE32" i="1" s="1"/>
  <c r="BF32" i="1" s="1"/>
  <c r="W37" i="1"/>
  <c r="Y37" i="1" s="1"/>
  <c r="AC26" i="1"/>
  <c r="AD26" i="1" s="1"/>
  <c r="AE26" i="1" s="1"/>
  <c r="AF26" i="1" s="1"/>
  <c r="AG26" i="1" s="1"/>
  <c r="AH26" i="1" s="1"/>
  <c r="AI26" i="1" s="1"/>
  <c r="AJ26" i="1" s="1"/>
  <c r="AK26" i="1" s="1"/>
  <c r="AL26" i="1" s="1"/>
  <c r="AM26" i="1" s="1"/>
  <c r="AN26" i="1" s="1"/>
  <c r="AT26" i="1" s="1"/>
  <c r="W42" i="1"/>
  <c r="Y42" i="1" s="1"/>
  <c r="AC56" i="1"/>
  <c r="AD56" i="1" s="1"/>
  <c r="AE56" i="1" s="1"/>
  <c r="AF56" i="1" s="1"/>
  <c r="AG56" i="1" s="1"/>
  <c r="AH56" i="1" s="1"/>
  <c r="AI56" i="1" s="1"/>
  <c r="AJ56" i="1" s="1"/>
  <c r="AK56" i="1" s="1"/>
  <c r="AL56" i="1" s="1"/>
  <c r="AM56" i="1" s="1"/>
  <c r="AN56" i="1" s="1"/>
  <c r="AT56" i="1" s="1"/>
  <c r="AO57" i="1"/>
  <c r="AQ57" i="1" s="1"/>
  <c r="AO78" i="1"/>
  <c r="AQ78" i="1" s="1"/>
  <c r="AC40" i="1"/>
  <c r="AD40" i="1" s="1"/>
  <c r="AE40" i="1" s="1"/>
  <c r="AF40" i="1" s="1"/>
  <c r="AG40" i="1" s="1"/>
  <c r="AH40" i="1" s="1"/>
  <c r="AI40" i="1" s="1"/>
  <c r="AJ40" i="1" s="1"/>
  <c r="AK40" i="1" s="1"/>
  <c r="AL40" i="1" s="1"/>
  <c r="AM40" i="1" s="1"/>
  <c r="AN40" i="1" s="1"/>
  <c r="AT40" i="1" s="1"/>
  <c r="W50" i="1"/>
  <c r="Y50" i="1" s="1"/>
  <c r="W45" i="1"/>
  <c r="Y45" i="1" s="1"/>
  <c r="AC39" i="1"/>
  <c r="AD39" i="1" s="1"/>
  <c r="AE39" i="1" s="1"/>
  <c r="AF39" i="1" s="1"/>
  <c r="AG39" i="1" s="1"/>
  <c r="AH39" i="1" s="1"/>
  <c r="AI39" i="1" s="1"/>
  <c r="AJ39" i="1" s="1"/>
  <c r="AK39" i="1" s="1"/>
  <c r="AL39" i="1" s="1"/>
  <c r="AM39" i="1" s="1"/>
  <c r="AN39" i="1" s="1"/>
  <c r="AT39" i="1" s="1"/>
  <c r="AO41" i="1"/>
  <c r="AQ41" i="1" s="1"/>
  <c r="AC52" i="1"/>
  <c r="AD52" i="1" s="1"/>
  <c r="AE52" i="1" s="1"/>
  <c r="AF52" i="1" s="1"/>
  <c r="AG52" i="1" s="1"/>
  <c r="AH52" i="1" s="1"/>
  <c r="AI52" i="1" s="1"/>
  <c r="AJ52" i="1" s="1"/>
  <c r="AK52" i="1" s="1"/>
  <c r="AL52" i="1" s="1"/>
  <c r="AM52" i="1" s="1"/>
  <c r="AN52" i="1" s="1"/>
  <c r="AT52" i="1" s="1"/>
  <c r="AU48" i="1"/>
  <c r="AV48" i="1" s="1"/>
  <c r="AW48" i="1" s="1"/>
  <c r="AX48" i="1" s="1"/>
  <c r="AY48" i="1" s="1"/>
  <c r="AZ48" i="1" s="1"/>
  <c r="BA48" i="1" s="1"/>
  <c r="BB48" i="1" s="1"/>
  <c r="BC48" i="1" s="1"/>
  <c r="BD48" i="1" s="1"/>
  <c r="BE48" i="1" s="1"/>
  <c r="BF48" i="1" s="1"/>
  <c r="AC10" i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T10" i="1" s="1"/>
  <c r="M5" i="1"/>
  <c r="W49" i="1"/>
  <c r="Y49" i="1" s="1"/>
  <c r="AC30" i="1"/>
  <c r="AD30" i="1" s="1"/>
  <c r="AE30" i="1" s="1"/>
  <c r="AF30" i="1" s="1"/>
  <c r="AG30" i="1" s="1"/>
  <c r="AH30" i="1" s="1"/>
  <c r="AI30" i="1" s="1"/>
  <c r="AJ30" i="1" s="1"/>
  <c r="AK30" i="1" s="1"/>
  <c r="AL30" i="1" s="1"/>
  <c r="AM30" i="1" s="1"/>
  <c r="AN30" i="1" s="1"/>
  <c r="AT30" i="1" s="1"/>
  <c r="AC11" i="1"/>
  <c r="AD11" i="1" s="1"/>
  <c r="AE11" i="1" s="1"/>
  <c r="AF11" i="1" s="1"/>
  <c r="AG11" i="1" s="1"/>
  <c r="AH11" i="1" s="1"/>
  <c r="AI11" i="1" s="1"/>
  <c r="AJ11" i="1" s="1"/>
  <c r="AK11" i="1" s="1"/>
  <c r="AL11" i="1" s="1"/>
  <c r="AM11" i="1" s="1"/>
  <c r="AN11" i="1" s="1"/>
  <c r="AT11" i="1" s="1"/>
  <c r="AC29" i="1"/>
  <c r="AD29" i="1" s="1"/>
  <c r="AE29" i="1" s="1"/>
  <c r="AF29" i="1" s="1"/>
  <c r="AG29" i="1" s="1"/>
  <c r="AH29" i="1" s="1"/>
  <c r="AI29" i="1" s="1"/>
  <c r="AJ29" i="1" s="1"/>
  <c r="AK29" i="1" s="1"/>
  <c r="AL29" i="1" s="1"/>
  <c r="AM29" i="1" s="1"/>
  <c r="AN29" i="1" s="1"/>
  <c r="AT29" i="1" s="1"/>
  <c r="W10" i="1"/>
  <c r="Y10" i="1" s="1"/>
  <c r="AC37" i="1"/>
  <c r="AD37" i="1" s="1"/>
  <c r="AE37" i="1" s="1"/>
  <c r="AF37" i="1" s="1"/>
  <c r="AG37" i="1" s="1"/>
  <c r="AH37" i="1" s="1"/>
  <c r="AI37" i="1" s="1"/>
  <c r="AJ37" i="1" s="1"/>
  <c r="AK37" i="1" s="1"/>
  <c r="AL37" i="1" s="1"/>
  <c r="AM37" i="1" s="1"/>
  <c r="AN37" i="1" s="1"/>
  <c r="AT37" i="1" s="1"/>
  <c r="W14" i="1"/>
  <c r="Y14" i="1" s="1"/>
  <c r="AC25" i="1"/>
  <c r="AD25" i="1" s="1"/>
  <c r="AE25" i="1" s="1"/>
  <c r="AF25" i="1" s="1"/>
  <c r="AG25" i="1" s="1"/>
  <c r="AH25" i="1" s="1"/>
  <c r="AI25" i="1" s="1"/>
  <c r="AJ25" i="1" s="1"/>
  <c r="AK25" i="1" s="1"/>
  <c r="AL25" i="1" s="1"/>
  <c r="AM25" i="1" s="1"/>
  <c r="AN25" i="1" s="1"/>
  <c r="AT25" i="1" s="1"/>
  <c r="M18" i="1"/>
  <c r="L20" i="1"/>
  <c r="L86" i="1" s="1"/>
  <c r="AC36" i="1"/>
  <c r="AD36" i="1" s="1"/>
  <c r="AE36" i="1" s="1"/>
  <c r="AF36" i="1" s="1"/>
  <c r="AG36" i="1" s="1"/>
  <c r="AH36" i="1" s="1"/>
  <c r="AI36" i="1" s="1"/>
  <c r="AJ36" i="1" s="1"/>
  <c r="AK36" i="1" s="1"/>
  <c r="AL36" i="1" s="1"/>
  <c r="AM36" i="1" s="1"/>
  <c r="AN36" i="1" s="1"/>
  <c r="AT36" i="1" s="1"/>
  <c r="AC46" i="1"/>
  <c r="AD46" i="1" s="1"/>
  <c r="AE46" i="1" s="1"/>
  <c r="AF46" i="1" s="1"/>
  <c r="AG46" i="1" s="1"/>
  <c r="AH46" i="1" s="1"/>
  <c r="AI46" i="1" s="1"/>
  <c r="AJ46" i="1" s="1"/>
  <c r="AK46" i="1" s="1"/>
  <c r="AL46" i="1" s="1"/>
  <c r="AM46" i="1" s="1"/>
  <c r="AN46" i="1" s="1"/>
  <c r="AT46" i="1" s="1"/>
  <c r="W30" i="1"/>
  <c r="Y30" i="1" s="1"/>
  <c r="W51" i="1"/>
  <c r="Y51" i="1" s="1"/>
  <c r="W11" i="1"/>
  <c r="Y11" i="1" s="1"/>
  <c r="W29" i="1"/>
  <c r="Y29" i="1" s="1"/>
  <c r="AC38" i="1"/>
  <c r="AD38" i="1" s="1"/>
  <c r="AE38" i="1" s="1"/>
  <c r="AF38" i="1" s="1"/>
  <c r="AG38" i="1" s="1"/>
  <c r="AH38" i="1" s="1"/>
  <c r="AI38" i="1" s="1"/>
  <c r="AJ38" i="1" s="1"/>
  <c r="AK38" i="1" s="1"/>
  <c r="AL38" i="1" s="1"/>
  <c r="AM38" i="1" s="1"/>
  <c r="AN38" i="1" s="1"/>
  <c r="AT38" i="1" s="1"/>
  <c r="AC45" i="1"/>
  <c r="AD45" i="1" s="1"/>
  <c r="AE45" i="1" s="1"/>
  <c r="AF45" i="1" s="1"/>
  <c r="AG45" i="1" s="1"/>
  <c r="AH45" i="1" s="1"/>
  <c r="AI45" i="1" s="1"/>
  <c r="AJ45" i="1" s="1"/>
  <c r="AK45" i="1" s="1"/>
  <c r="AL45" i="1" s="1"/>
  <c r="AM45" i="1" s="1"/>
  <c r="AN45" i="1" s="1"/>
  <c r="AT45" i="1" s="1"/>
  <c r="AU78" i="1"/>
  <c r="AV78" i="1" s="1"/>
  <c r="AW78" i="1" s="1"/>
  <c r="AX78" i="1" s="1"/>
  <c r="AY78" i="1" s="1"/>
  <c r="AZ78" i="1" s="1"/>
  <c r="BA78" i="1" s="1"/>
  <c r="BB78" i="1" s="1"/>
  <c r="BC78" i="1" s="1"/>
  <c r="BD78" i="1" s="1"/>
  <c r="BE78" i="1" s="1"/>
  <c r="BF78" i="1" s="1"/>
  <c r="W15" i="1"/>
  <c r="Y15" i="1" s="1"/>
  <c r="L22" i="1"/>
  <c r="K33" i="1"/>
  <c r="AC51" i="1"/>
  <c r="AD51" i="1" s="1"/>
  <c r="AE51" i="1" s="1"/>
  <c r="AF51" i="1" s="1"/>
  <c r="AG51" i="1" s="1"/>
  <c r="AH51" i="1" s="1"/>
  <c r="AI51" i="1" s="1"/>
  <c r="AJ51" i="1" s="1"/>
  <c r="AK51" i="1" s="1"/>
  <c r="AL51" i="1" s="1"/>
  <c r="AM51" i="1" s="1"/>
  <c r="AN51" i="1" s="1"/>
  <c r="AT51" i="1" s="1"/>
  <c r="AO54" i="1"/>
  <c r="AQ54" i="1" s="1"/>
  <c r="AC31" i="1"/>
  <c r="AD31" i="1" s="1"/>
  <c r="AE31" i="1" s="1"/>
  <c r="AF31" i="1" s="1"/>
  <c r="AG31" i="1" s="1"/>
  <c r="AH31" i="1" s="1"/>
  <c r="AI31" i="1" s="1"/>
  <c r="AJ31" i="1" s="1"/>
  <c r="AK31" i="1" s="1"/>
  <c r="AL31" i="1" s="1"/>
  <c r="AM31" i="1" s="1"/>
  <c r="AN31" i="1" s="1"/>
  <c r="AT31" i="1" s="1"/>
  <c r="AO8" i="1"/>
  <c r="AQ8" i="1" s="1"/>
  <c r="W38" i="1"/>
  <c r="Y38" i="1" s="1"/>
  <c r="W23" i="1"/>
  <c r="Y23" i="1" s="1"/>
  <c r="AC15" i="1"/>
  <c r="AD15" i="1" s="1"/>
  <c r="AE15" i="1" s="1"/>
  <c r="AF15" i="1" s="1"/>
  <c r="AG15" i="1" s="1"/>
  <c r="AH15" i="1" s="1"/>
  <c r="AI15" i="1" s="1"/>
  <c r="AJ15" i="1" s="1"/>
  <c r="AK15" i="1" s="1"/>
  <c r="AL15" i="1" s="1"/>
  <c r="AM15" i="1" s="1"/>
  <c r="AN15" i="1" s="1"/>
  <c r="AT15" i="1" s="1"/>
  <c r="AU54" i="1"/>
  <c r="AV54" i="1" s="1"/>
  <c r="AW54" i="1" s="1"/>
  <c r="AX54" i="1" s="1"/>
  <c r="AY54" i="1" s="1"/>
  <c r="AZ54" i="1" s="1"/>
  <c r="BA54" i="1" s="1"/>
  <c r="BB54" i="1" s="1"/>
  <c r="BC54" i="1" s="1"/>
  <c r="BD54" i="1" s="1"/>
  <c r="BE54" i="1" s="1"/>
  <c r="BF54" i="1" s="1"/>
  <c r="AC43" i="1"/>
  <c r="AD43" i="1" s="1"/>
  <c r="AE43" i="1" s="1"/>
  <c r="AF43" i="1" s="1"/>
  <c r="AG43" i="1" s="1"/>
  <c r="AH43" i="1" s="1"/>
  <c r="AI43" i="1" s="1"/>
  <c r="AJ43" i="1" s="1"/>
  <c r="AK43" i="1" s="1"/>
  <c r="AL43" i="1" s="1"/>
  <c r="AM43" i="1" s="1"/>
  <c r="AN43" i="1" s="1"/>
  <c r="AT43" i="1" s="1"/>
  <c r="K73" i="1"/>
  <c r="K88" i="1" s="1"/>
  <c r="AU8" i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W44" i="1"/>
  <c r="Y44" i="1" s="1"/>
  <c r="AU57" i="1"/>
  <c r="AV57" i="1" s="1"/>
  <c r="AW57" i="1" s="1"/>
  <c r="AX57" i="1" s="1"/>
  <c r="AY57" i="1" s="1"/>
  <c r="AZ57" i="1" s="1"/>
  <c r="BA57" i="1" s="1"/>
  <c r="BB57" i="1" s="1"/>
  <c r="BC57" i="1" s="1"/>
  <c r="BD57" i="1" s="1"/>
  <c r="BE57" i="1" s="1"/>
  <c r="BF57" i="1" s="1"/>
  <c r="W36" i="1"/>
  <c r="Y36" i="1" s="1"/>
  <c r="M35" i="1"/>
  <c r="AC44" i="1"/>
  <c r="AD44" i="1" s="1"/>
  <c r="AE44" i="1" s="1"/>
  <c r="AF44" i="1" s="1"/>
  <c r="AG44" i="1" s="1"/>
  <c r="AH44" i="1" s="1"/>
  <c r="AI44" i="1" s="1"/>
  <c r="AJ44" i="1" s="1"/>
  <c r="AK44" i="1" s="1"/>
  <c r="AL44" i="1" s="1"/>
  <c r="AM44" i="1" s="1"/>
  <c r="AN44" i="1" s="1"/>
  <c r="AT44" i="1" s="1"/>
  <c r="AC49" i="1"/>
  <c r="AD49" i="1" s="1"/>
  <c r="AE49" i="1" s="1"/>
  <c r="AF49" i="1" s="1"/>
  <c r="AG49" i="1" s="1"/>
  <c r="AH49" i="1" s="1"/>
  <c r="AI49" i="1" s="1"/>
  <c r="AJ49" i="1" s="1"/>
  <c r="AK49" i="1" s="1"/>
  <c r="AL49" i="1" s="1"/>
  <c r="AM49" i="1" s="1"/>
  <c r="AN49" i="1" s="1"/>
  <c r="AT49" i="1" s="1"/>
  <c r="BG53" i="1"/>
  <c r="BI53" i="1" s="1"/>
  <c r="AC50" i="1"/>
  <c r="AD50" i="1" s="1"/>
  <c r="AE50" i="1" s="1"/>
  <c r="AF50" i="1" s="1"/>
  <c r="AG50" i="1" s="1"/>
  <c r="AH50" i="1" s="1"/>
  <c r="AI50" i="1" s="1"/>
  <c r="AJ50" i="1" s="1"/>
  <c r="AK50" i="1" s="1"/>
  <c r="AL50" i="1" s="1"/>
  <c r="AM50" i="1" s="1"/>
  <c r="AN50" i="1" s="1"/>
  <c r="AT50" i="1" s="1"/>
  <c r="AU41" i="1"/>
  <c r="AV41" i="1" s="1"/>
  <c r="AW41" i="1" s="1"/>
  <c r="AX41" i="1" s="1"/>
  <c r="AY41" i="1" s="1"/>
  <c r="AZ41" i="1" s="1"/>
  <c r="BA41" i="1" s="1"/>
  <c r="BB41" i="1" s="1"/>
  <c r="BC41" i="1" s="1"/>
  <c r="BD41" i="1" s="1"/>
  <c r="BE41" i="1" s="1"/>
  <c r="BF41" i="1" s="1"/>
  <c r="AC79" i="1"/>
  <c r="AD79" i="1" s="1"/>
  <c r="AE79" i="1" s="1"/>
  <c r="AF79" i="1" s="1"/>
  <c r="AG79" i="1" s="1"/>
  <c r="AH79" i="1" s="1"/>
  <c r="AI79" i="1" s="1"/>
  <c r="AJ79" i="1" s="1"/>
  <c r="AK79" i="1" s="1"/>
  <c r="AL79" i="1" s="1"/>
  <c r="AM79" i="1" s="1"/>
  <c r="AN79" i="1" s="1"/>
  <c r="AT79" i="1" s="1"/>
  <c r="W43" i="1"/>
  <c r="Y43" i="1" s="1"/>
  <c r="AC24" i="1"/>
  <c r="AD24" i="1" s="1"/>
  <c r="AE24" i="1" s="1"/>
  <c r="AF24" i="1" s="1"/>
  <c r="AG24" i="1" s="1"/>
  <c r="AH24" i="1" s="1"/>
  <c r="AI24" i="1" s="1"/>
  <c r="AJ24" i="1" s="1"/>
  <c r="AK24" i="1" s="1"/>
  <c r="AL24" i="1" s="1"/>
  <c r="AM24" i="1" s="1"/>
  <c r="AN24" i="1" s="1"/>
  <c r="AT24" i="1" s="1"/>
  <c r="AU13" i="1"/>
  <c r="AV13" i="1" s="1"/>
  <c r="AW13" i="1" s="1"/>
  <c r="AX13" i="1" s="1"/>
  <c r="AY13" i="1" s="1"/>
  <c r="AZ13" i="1" s="1"/>
  <c r="BA13" i="1" s="1"/>
  <c r="BB13" i="1" s="1"/>
  <c r="BC13" i="1" s="1"/>
  <c r="BD13" i="1" s="1"/>
  <c r="BE13" i="1" s="1"/>
  <c r="BF13" i="1" s="1"/>
  <c r="L80" i="1"/>
  <c r="L89" i="1" s="1"/>
  <c r="M75" i="1"/>
  <c r="AC58" i="1"/>
  <c r="AD58" i="1" s="1"/>
  <c r="AE58" i="1" s="1"/>
  <c r="AF58" i="1" s="1"/>
  <c r="AG58" i="1" s="1"/>
  <c r="AH58" i="1" s="1"/>
  <c r="AI58" i="1" s="1"/>
  <c r="AJ58" i="1" s="1"/>
  <c r="AK58" i="1" s="1"/>
  <c r="AL58" i="1" s="1"/>
  <c r="AM58" i="1" s="1"/>
  <c r="AN58" i="1" s="1"/>
  <c r="AT58" i="1" s="1"/>
  <c r="W24" i="1"/>
  <c r="Y24" i="1" s="1"/>
  <c r="AC28" i="1"/>
  <c r="AD28" i="1" s="1"/>
  <c r="AE28" i="1" s="1"/>
  <c r="AF28" i="1" s="1"/>
  <c r="AG28" i="1" s="1"/>
  <c r="AH28" i="1" s="1"/>
  <c r="AI28" i="1" s="1"/>
  <c r="AJ28" i="1" s="1"/>
  <c r="AK28" i="1" s="1"/>
  <c r="AL28" i="1" s="1"/>
  <c r="AM28" i="1" s="1"/>
  <c r="AN28" i="1" s="1"/>
  <c r="AT28" i="1" s="1"/>
  <c r="W7" i="1"/>
  <c r="Y7" i="1" s="1"/>
  <c r="P38" i="2" l="1"/>
  <c r="P92" i="2" s="1"/>
  <c r="O21" i="2"/>
  <c r="O90" i="2" s="1"/>
  <c r="L73" i="1"/>
  <c r="L88" i="1" s="1"/>
  <c r="AO43" i="1"/>
  <c r="AQ43" i="1" s="1"/>
  <c r="AO6" i="1"/>
  <c r="AQ6" i="1" s="1"/>
  <c r="U25" i="2"/>
  <c r="U91" i="2" s="1"/>
  <c r="U38" i="2"/>
  <c r="U92" i="2" s="1"/>
  <c r="BG13" i="1"/>
  <c r="BI13" i="1" s="1"/>
  <c r="U21" i="2"/>
  <c r="U90" i="2" s="1"/>
  <c r="AO52" i="1"/>
  <c r="AQ52" i="1" s="1"/>
  <c r="AO9" i="1"/>
  <c r="AQ9" i="1" s="1"/>
  <c r="W55" i="1"/>
  <c r="Y55" i="1" s="1"/>
  <c r="AO46" i="1"/>
  <c r="AQ46" i="1" s="1"/>
  <c r="AO44" i="1"/>
  <c r="AQ44" i="1" s="1"/>
  <c r="AO42" i="1"/>
  <c r="AQ42" i="1" s="1"/>
  <c r="AS73" i="1"/>
  <c r="AS88" i="1" s="1"/>
  <c r="AS90" i="1" s="1"/>
  <c r="AO28" i="1"/>
  <c r="AQ28" i="1" s="1"/>
  <c r="BG57" i="1"/>
  <c r="BI57" i="1" s="1"/>
  <c r="BG48" i="1"/>
  <c r="BI48" i="1" s="1"/>
  <c r="AO23" i="1"/>
  <c r="AQ23" i="1" s="1"/>
  <c r="O60" i="1"/>
  <c r="P60" i="1" s="1"/>
  <c r="Q60" i="1" s="1"/>
  <c r="R60" i="1" s="1"/>
  <c r="S60" i="1" s="1"/>
  <c r="T60" i="1" s="1"/>
  <c r="U60" i="1" s="1"/>
  <c r="V60" i="1" s="1"/>
  <c r="AB60" i="1" s="1"/>
  <c r="J90" i="2"/>
  <c r="P71" i="2"/>
  <c r="U71" i="2"/>
  <c r="AJ68" i="1"/>
  <c r="AK68" i="1" s="1"/>
  <c r="AL68" i="1" s="1"/>
  <c r="AM68" i="1" s="1"/>
  <c r="AN68" i="1" s="1"/>
  <c r="AT68" i="1" s="1"/>
  <c r="AD64" i="1"/>
  <c r="AE64" i="1" s="1"/>
  <c r="AF64" i="1" s="1"/>
  <c r="AG64" i="1" s="1"/>
  <c r="AH64" i="1" s="1"/>
  <c r="AI64" i="1" s="1"/>
  <c r="AJ64" i="1" s="1"/>
  <c r="AK64" i="1" s="1"/>
  <c r="AL64" i="1" s="1"/>
  <c r="AM64" i="1" s="1"/>
  <c r="AN64" i="1" s="1"/>
  <c r="AT64" i="1" s="1"/>
  <c r="BB72" i="1"/>
  <c r="BC72" i="1" s="1"/>
  <c r="BD72" i="1" s="1"/>
  <c r="BE72" i="1" s="1"/>
  <c r="BF72" i="1" s="1"/>
  <c r="P66" i="2"/>
  <c r="U66" i="2"/>
  <c r="AA73" i="1"/>
  <c r="AA88" i="1" s="1"/>
  <c r="AA90" i="1" s="1"/>
  <c r="AD63" i="1"/>
  <c r="AE63" i="1" s="1"/>
  <c r="AF63" i="1" s="1"/>
  <c r="AG63" i="1" s="1"/>
  <c r="AH63" i="1" s="1"/>
  <c r="AI63" i="1" s="1"/>
  <c r="AJ63" i="1" s="1"/>
  <c r="AK63" i="1" s="1"/>
  <c r="AL63" i="1" s="1"/>
  <c r="AM63" i="1" s="1"/>
  <c r="AN63" i="1" s="1"/>
  <c r="AT63" i="1" s="1"/>
  <c r="O64" i="2"/>
  <c r="O78" i="2" s="1"/>
  <c r="O93" i="2" s="1"/>
  <c r="O95" i="2" s="1"/>
  <c r="M78" i="2"/>
  <c r="M93" i="2" s="1"/>
  <c r="M95" i="2" s="1"/>
  <c r="AD62" i="1"/>
  <c r="AE62" i="1" s="1"/>
  <c r="AF62" i="1" s="1"/>
  <c r="AG62" i="1" s="1"/>
  <c r="AH62" i="1" s="1"/>
  <c r="AI62" i="1" s="1"/>
  <c r="AJ62" i="1" s="1"/>
  <c r="AK62" i="1" s="1"/>
  <c r="AL62" i="1" s="1"/>
  <c r="AM62" i="1" s="1"/>
  <c r="AN62" i="1" s="1"/>
  <c r="AT62" i="1" s="1"/>
  <c r="P69" i="2"/>
  <c r="U69" i="2"/>
  <c r="N59" i="1"/>
  <c r="I73" i="1"/>
  <c r="I88" i="1" s="1"/>
  <c r="I90" i="1" s="1"/>
  <c r="P70" i="2"/>
  <c r="U70" i="2"/>
  <c r="R78" i="2"/>
  <c r="R93" i="2" s="1"/>
  <c r="R95" i="2" s="1"/>
  <c r="BB69" i="1"/>
  <c r="BC69" i="1" s="1"/>
  <c r="BD69" i="1" s="1"/>
  <c r="BE69" i="1" s="1"/>
  <c r="BF69" i="1" s="1"/>
  <c r="T64" i="2"/>
  <c r="AJ66" i="1"/>
  <c r="AK66" i="1" s="1"/>
  <c r="AL66" i="1" s="1"/>
  <c r="AM66" i="1" s="1"/>
  <c r="AN66" i="1" s="1"/>
  <c r="AT66" i="1" s="1"/>
  <c r="U73" i="2"/>
  <c r="P73" i="2"/>
  <c r="P21" i="2"/>
  <c r="P90" i="2" s="1"/>
  <c r="P67" i="2"/>
  <c r="U67" i="2"/>
  <c r="J64" i="2"/>
  <c r="H78" i="2"/>
  <c r="H93" i="2" s="1"/>
  <c r="H95" i="2" s="1"/>
  <c r="K65" i="2"/>
  <c r="P65" i="2"/>
  <c r="U65" i="2"/>
  <c r="U68" i="2"/>
  <c r="P68" i="2"/>
  <c r="AJ65" i="1"/>
  <c r="AK65" i="1" s="1"/>
  <c r="AL65" i="1" s="1"/>
  <c r="AM65" i="1" s="1"/>
  <c r="AN65" i="1" s="1"/>
  <c r="AT65" i="1" s="1"/>
  <c r="AJ67" i="1"/>
  <c r="AK67" i="1" s="1"/>
  <c r="AL67" i="1" s="1"/>
  <c r="AM67" i="1" s="1"/>
  <c r="AN67" i="1" s="1"/>
  <c r="AT67" i="1" s="1"/>
  <c r="P72" i="2"/>
  <c r="U72" i="2"/>
  <c r="AD61" i="1"/>
  <c r="AE61" i="1" s="1"/>
  <c r="AF61" i="1" s="1"/>
  <c r="AG61" i="1" s="1"/>
  <c r="AH61" i="1" s="1"/>
  <c r="AI61" i="1" s="1"/>
  <c r="AJ61" i="1" s="1"/>
  <c r="AK61" i="1" s="1"/>
  <c r="AL61" i="1" s="1"/>
  <c r="AM61" i="1" s="1"/>
  <c r="AN61" i="1" s="1"/>
  <c r="AT61" i="1" s="1"/>
  <c r="BB71" i="1"/>
  <c r="BC71" i="1" s="1"/>
  <c r="BD71" i="1" s="1"/>
  <c r="BE71" i="1" s="1"/>
  <c r="BF71" i="1" s="1"/>
  <c r="BG71" i="1" s="1"/>
  <c r="BI71" i="1" s="1"/>
  <c r="BB70" i="1"/>
  <c r="BC70" i="1" s="1"/>
  <c r="BD70" i="1" s="1"/>
  <c r="BE70" i="1" s="1"/>
  <c r="BF70" i="1" s="1"/>
  <c r="K87" i="1"/>
  <c r="K90" i="1" s="1"/>
  <c r="K82" i="1"/>
  <c r="AO25" i="1"/>
  <c r="AQ25" i="1" s="1"/>
  <c r="AU25" i="1"/>
  <c r="AV25" i="1" s="1"/>
  <c r="AW25" i="1" s="1"/>
  <c r="AX25" i="1" s="1"/>
  <c r="AY25" i="1" s="1"/>
  <c r="AZ25" i="1" s="1"/>
  <c r="BA25" i="1" s="1"/>
  <c r="BB25" i="1" s="1"/>
  <c r="BC25" i="1" s="1"/>
  <c r="BD25" i="1" s="1"/>
  <c r="BE25" i="1" s="1"/>
  <c r="BF25" i="1" s="1"/>
  <c r="AU52" i="1"/>
  <c r="AV52" i="1" s="1"/>
  <c r="AW52" i="1" s="1"/>
  <c r="AX52" i="1" s="1"/>
  <c r="AY52" i="1" s="1"/>
  <c r="AZ52" i="1" s="1"/>
  <c r="BA52" i="1" s="1"/>
  <c r="BB52" i="1" s="1"/>
  <c r="BC52" i="1" s="1"/>
  <c r="BD52" i="1" s="1"/>
  <c r="BE52" i="1" s="1"/>
  <c r="BF52" i="1" s="1"/>
  <c r="BG32" i="1"/>
  <c r="BI32" i="1" s="1"/>
  <c r="AU24" i="1"/>
  <c r="AV24" i="1" s="1"/>
  <c r="AW24" i="1" s="1"/>
  <c r="AX24" i="1" s="1"/>
  <c r="AY24" i="1" s="1"/>
  <c r="AZ24" i="1" s="1"/>
  <c r="BA24" i="1" s="1"/>
  <c r="BB24" i="1" s="1"/>
  <c r="BC24" i="1" s="1"/>
  <c r="BD24" i="1" s="1"/>
  <c r="BE24" i="1" s="1"/>
  <c r="BF24" i="1" s="1"/>
  <c r="AU37" i="1"/>
  <c r="AV37" i="1" s="1"/>
  <c r="AW37" i="1" s="1"/>
  <c r="AX37" i="1" s="1"/>
  <c r="AY37" i="1" s="1"/>
  <c r="AZ37" i="1" s="1"/>
  <c r="BA37" i="1" s="1"/>
  <c r="BB37" i="1" s="1"/>
  <c r="BC37" i="1" s="1"/>
  <c r="BD37" i="1" s="1"/>
  <c r="BE37" i="1" s="1"/>
  <c r="BF37" i="1" s="1"/>
  <c r="AO19" i="1"/>
  <c r="AQ19" i="1" s="1"/>
  <c r="AO45" i="1"/>
  <c r="AQ45" i="1" s="1"/>
  <c r="AO50" i="1"/>
  <c r="AQ50" i="1" s="1"/>
  <c r="BG54" i="1"/>
  <c r="BI54" i="1" s="1"/>
  <c r="AO38" i="1"/>
  <c r="AQ38" i="1" s="1"/>
  <c r="AU42" i="1"/>
  <c r="AV42" i="1" s="1"/>
  <c r="AW42" i="1" s="1"/>
  <c r="AX42" i="1" s="1"/>
  <c r="AY42" i="1" s="1"/>
  <c r="AZ42" i="1" s="1"/>
  <c r="BA42" i="1" s="1"/>
  <c r="BB42" i="1" s="1"/>
  <c r="BC42" i="1" s="1"/>
  <c r="BD42" i="1" s="1"/>
  <c r="BE42" i="1" s="1"/>
  <c r="BF42" i="1" s="1"/>
  <c r="AU6" i="1"/>
  <c r="AV6" i="1" s="1"/>
  <c r="AW6" i="1" s="1"/>
  <c r="AX6" i="1" s="1"/>
  <c r="AY6" i="1" s="1"/>
  <c r="AZ6" i="1" s="1"/>
  <c r="BA6" i="1" s="1"/>
  <c r="BB6" i="1" s="1"/>
  <c r="BC6" i="1" s="1"/>
  <c r="BD6" i="1" s="1"/>
  <c r="BE6" i="1" s="1"/>
  <c r="BF6" i="1" s="1"/>
  <c r="AU50" i="1"/>
  <c r="AV50" i="1" s="1"/>
  <c r="AW50" i="1" s="1"/>
  <c r="AX50" i="1" s="1"/>
  <c r="AY50" i="1" s="1"/>
  <c r="AZ50" i="1" s="1"/>
  <c r="BA50" i="1" s="1"/>
  <c r="BB50" i="1" s="1"/>
  <c r="BC50" i="1" s="1"/>
  <c r="BD50" i="1" s="1"/>
  <c r="BE50" i="1" s="1"/>
  <c r="BF50" i="1" s="1"/>
  <c r="AO15" i="1"/>
  <c r="AQ15" i="1" s="1"/>
  <c r="AU38" i="1"/>
  <c r="AV38" i="1" s="1"/>
  <c r="AW38" i="1" s="1"/>
  <c r="AX38" i="1" s="1"/>
  <c r="AY38" i="1" s="1"/>
  <c r="AZ38" i="1" s="1"/>
  <c r="BA38" i="1" s="1"/>
  <c r="BB38" i="1" s="1"/>
  <c r="BC38" i="1" s="1"/>
  <c r="BD38" i="1" s="1"/>
  <c r="BE38" i="1" s="1"/>
  <c r="BF38" i="1" s="1"/>
  <c r="AO11" i="1"/>
  <c r="AQ11" i="1" s="1"/>
  <c r="AO40" i="1"/>
  <c r="AQ40" i="1" s="1"/>
  <c r="AU23" i="1"/>
  <c r="AV23" i="1" s="1"/>
  <c r="AW23" i="1" s="1"/>
  <c r="AX23" i="1" s="1"/>
  <c r="AY23" i="1" s="1"/>
  <c r="AZ23" i="1" s="1"/>
  <c r="BA23" i="1" s="1"/>
  <c r="BB23" i="1" s="1"/>
  <c r="BC23" i="1" s="1"/>
  <c r="BD23" i="1" s="1"/>
  <c r="BE23" i="1" s="1"/>
  <c r="BF23" i="1" s="1"/>
  <c r="AC12" i="1"/>
  <c r="AD12" i="1" s="1"/>
  <c r="AE12" i="1" s="1"/>
  <c r="AF12" i="1" s="1"/>
  <c r="AG12" i="1" s="1"/>
  <c r="AH12" i="1" s="1"/>
  <c r="AI12" i="1" s="1"/>
  <c r="AJ12" i="1" s="1"/>
  <c r="AK12" i="1" s="1"/>
  <c r="AL12" i="1" s="1"/>
  <c r="AM12" i="1" s="1"/>
  <c r="AN12" i="1" s="1"/>
  <c r="AT12" i="1" s="1"/>
  <c r="AU40" i="1"/>
  <c r="AV40" i="1" s="1"/>
  <c r="AW40" i="1" s="1"/>
  <c r="AX40" i="1" s="1"/>
  <c r="AY40" i="1" s="1"/>
  <c r="AZ40" i="1" s="1"/>
  <c r="BA40" i="1" s="1"/>
  <c r="BB40" i="1" s="1"/>
  <c r="BC40" i="1" s="1"/>
  <c r="BD40" i="1" s="1"/>
  <c r="BE40" i="1" s="1"/>
  <c r="BF40" i="1" s="1"/>
  <c r="BG77" i="1"/>
  <c r="BI77" i="1" s="1"/>
  <c r="W12" i="1"/>
  <c r="Y12" i="1" s="1"/>
  <c r="AO29" i="1"/>
  <c r="AQ29" i="1" s="1"/>
  <c r="AU11" i="1"/>
  <c r="AV11" i="1" s="1"/>
  <c r="AW11" i="1" s="1"/>
  <c r="AX11" i="1" s="1"/>
  <c r="AY11" i="1" s="1"/>
  <c r="AZ11" i="1" s="1"/>
  <c r="BA11" i="1" s="1"/>
  <c r="BB11" i="1" s="1"/>
  <c r="BC11" i="1" s="1"/>
  <c r="BD11" i="1" s="1"/>
  <c r="BE11" i="1" s="1"/>
  <c r="BF11" i="1" s="1"/>
  <c r="AU28" i="1"/>
  <c r="AV28" i="1" s="1"/>
  <c r="AW28" i="1" s="1"/>
  <c r="AX28" i="1" s="1"/>
  <c r="AY28" i="1" s="1"/>
  <c r="AZ28" i="1" s="1"/>
  <c r="BA28" i="1" s="1"/>
  <c r="BB28" i="1" s="1"/>
  <c r="BC28" i="1" s="1"/>
  <c r="BD28" i="1" s="1"/>
  <c r="BE28" i="1" s="1"/>
  <c r="BF28" i="1" s="1"/>
  <c r="AO30" i="1"/>
  <c r="AQ30" i="1" s="1"/>
  <c r="AO37" i="1"/>
  <c r="AQ37" i="1" s="1"/>
  <c r="BG78" i="1"/>
  <c r="BI78" i="1" s="1"/>
  <c r="AU43" i="1"/>
  <c r="AV43" i="1" s="1"/>
  <c r="AW43" i="1" s="1"/>
  <c r="AX43" i="1" s="1"/>
  <c r="AY43" i="1" s="1"/>
  <c r="AZ43" i="1" s="1"/>
  <c r="BA43" i="1" s="1"/>
  <c r="BB43" i="1" s="1"/>
  <c r="BC43" i="1" s="1"/>
  <c r="BD43" i="1" s="1"/>
  <c r="BE43" i="1" s="1"/>
  <c r="BF43" i="1" s="1"/>
  <c r="AU15" i="1"/>
  <c r="AV15" i="1" s="1"/>
  <c r="AW15" i="1" s="1"/>
  <c r="AX15" i="1" s="1"/>
  <c r="AY15" i="1" s="1"/>
  <c r="AZ15" i="1" s="1"/>
  <c r="BA15" i="1" s="1"/>
  <c r="BB15" i="1" s="1"/>
  <c r="BC15" i="1" s="1"/>
  <c r="BD15" i="1" s="1"/>
  <c r="BE15" i="1" s="1"/>
  <c r="BF15" i="1" s="1"/>
  <c r="AO49" i="1"/>
  <c r="AQ49" i="1" s="1"/>
  <c r="AU30" i="1"/>
  <c r="AV30" i="1" s="1"/>
  <c r="AW30" i="1" s="1"/>
  <c r="AX30" i="1" s="1"/>
  <c r="AY30" i="1" s="1"/>
  <c r="AZ30" i="1" s="1"/>
  <c r="BA30" i="1" s="1"/>
  <c r="BB30" i="1" s="1"/>
  <c r="BC30" i="1" s="1"/>
  <c r="BD30" i="1" s="1"/>
  <c r="BE30" i="1" s="1"/>
  <c r="BF30" i="1" s="1"/>
  <c r="AU14" i="1"/>
  <c r="AV14" i="1" s="1"/>
  <c r="AW14" i="1" s="1"/>
  <c r="AX14" i="1" s="1"/>
  <c r="AY14" i="1" s="1"/>
  <c r="AZ14" i="1" s="1"/>
  <c r="BA14" i="1" s="1"/>
  <c r="BB14" i="1" s="1"/>
  <c r="BC14" i="1" s="1"/>
  <c r="BD14" i="1" s="1"/>
  <c r="BE14" i="1" s="1"/>
  <c r="BF14" i="1" s="1"/>
  <c r="BG76" i="1"/>
  <c r="BI76" i="1" s="1"/>
  <c r="BG8" i="1"/>
  <c r="BI8" i="1" s="1"/>
  <c r="BG41" i="1"/>
  <c r="BI41" i="1" s="1"/>
  <c r="AU49" i="1"/>
  <c r="AV49" i="1" s="1"/>
  <c r="AW49" i="1" s="1"/>
  <c r="AX49" i="1" s="1"/>
  <c r="AY49" i="1" s="1"/>
  <c r="AZ49" i="1" s="1"/>
  <c r="BA49" i="1" s="1"/>
  <c r="BB49" i="1" s="1"/>
  <c r="BC49" i="1" s="1"/>
  <c r="BD49" i="1" s="1"/>
  <c r="BE49" i="1" s="1"/>
  <c r="BF49" i="1" s="1"/>
  <c r="AO14" i="1"/>
  <c r="AQ14" i="1" s="1"/>
  <c r="AU79" i="1"/>
  <c r="AV79" i="1" s="1"/>
  <c r="AW79" i="1" s="1"/>
  <c r="AX79" i="1" s="1"/>
  <c r="AY79" i="1" s="1"/>
  <c r="AZ79" i="1" s="1"/>
  <c r="BA79" i="1" s="1"/>
  <c r="BB79" i="1" s="1"/>
  <c r="BC79" i="1" s="1"/>
  <c r="BD79" i="1" s="1"/>
  <c r="BE79" i="1" s="1"/>
  <c r="BF79" i="1" s="1"/>
  <c r="AO58" i="1"/>
  <c r="AQ58" i="1" s="1"/>
  <c r="AU44" i="1"/>
  <c r="AV44" i="1" s="1"/>
  <c r="AW44" i="1" s="1"/>
  <c r="AX44" i="1" s="1"/>
  <c r="AY44" i="1" s="1"/>
  <c r="AZ44" i="1" s="1"/>
  <c r="BA44" i="1" s="1"/>
  <c r="BB44" i="1" s="1"/>
  <c r="BC44" i="1" s="1"/>
  <c r="BD44" i="1" s="1"/>
  <c r="BE44" i="1" s="1"/>
  <c r="BF44" i="1" s="1"/>
  <c r="AU46" i="1"/>
  <c r="AV46" i="1" s="1"/>
  <c r="AW46" i="1" s="1"/>
  <c r="AX46" i="1" s="1"/>
  <c r="AY46" i="1" s="1"/>
  <c r="AZ46" i="1" s="1"/>
  <c r="BA46" i="1" s="1"/>
  <c r="BB46" i="1" s="1"/>
  <c r="BC46" i="1" s="1"/>
  <c r="BD46" i="1" s="1"/>
  <c r="BE46" i="1" s="1"/>
  <c r="BF46" i="1" s="1"/>
  <c r="L16" i="1"/>
  <c r="L85" i="1" s="1"/>
  <c r="AU9" i="1"/>
  <c r="AV9" i="1" s="1"/>
  <c r="AW9" i="1" s="1"/>
  <c r="AX9" i="1" s="1"/>
  <c r="AY9" i="1" s="1"/>
  <c r="AZ9" i="1" s="1"/>
  <c r="BA9" i="1" s="1"/>
  <c r="BB9" i="1" s="1"/>
  <c r="BC9" i="1" s="1"/>
  <c r="BD9" i="1" s="1"/>
  <c r="BE9" i="1" s="1"/>
  <c r="BF9" i="1" s="1"/>
  <c r="AO39" i="1"/>
  <c r="AQ39" i="1" s="1"/>
  <c r="AU31" i="1"/>
  <c r="AV31" i="1" s="1"/>
  <c r="AW31" i="1" s="1"/>
  <c r="AX31" i="1" s="1"/>
  <c r="AY31" i="1" s="1"/>
  <c r="AZ31" i="1" s="1"/>
  <c r="BA31" i="1" s="1"/>
  <c r="BB31" i="1" s="1"/>
  <c r="BC31" i="1" s="1"/>
  <c r="BD31" i="1" s="1"/>
  <c r="BE31" i="1" s="1"/>
  <c r="BF31" i="1" s="1"/>
  <c r="AU56" i="1"/>
  <c r="AV56" i="1" s="1"/>
  <c r="AW56" i="1" s="1"/>
  <c r="AX56" i="1" s="1"/>
  <c r="AY56" i="1" s="1"/>
  <c r="AZ56" i="1" s="1"/>
  <c r="BA56" i="1" s="1"/>
  <c r="BB56" i="1" s="1"/>
  <c r="BC56" i="1" s="1"/>
  <c r="BD56" i="1" s="1"/>
  <c r="BE56" i="1" s="1"/>
  <c r="BF56" i="1" s="1"/>
  <c r="AU39" i="1"/>
  <c r="AV39" i="1" s="1"/>
  <c r="AW39" i="1" s="1"/>
  <c r="AX39" i="1" s="1"/>
  <c r="AY39" i="1" s="1"/>
  <c r="AZ39" i="1" s="1"/>
  <c r="BA39" i="1" s="1"/>
  <c r="BB39" i="1" s="1"/>
  <c r="BC39" i="1" s="1"/>
  <c r="BD39" i="1" s="1"/>
  <c r="BE39" i="1" s="1"/>
  <c r="BF39" i="1" s="1"/>
  <c r="AU29" i="1"/>
  <c r="AV29" i="1" s="1"/>
  <c r="AW29" i="1" s="1"/>
  <c r="AX29" i="1" s="1"/>
  <c r="AY29" i="1" s="1"/>
  <c r="AZ29" i="1" s="1"/>
  <c r="BA29" i="1" s="1"/>
  <c r="BB29" i="1" s="1"/>
  <c r="BC29" i="1" s="1"/>
  <c r="BD29" i="1" s="1"/>
  <c r="BE29" i="1" s="1"/>
  <c r="BF29" i="1" s="1"/>
  <c r="M80" i="1"/>
  <c r="M89" i="1" s="1"/>
  <c r="N75" i="1"/>
  <c r="AO31" i="1"/>
  <c r="AQ31" i="1" s="1"/>
  <c r="AU36" i="1"/>
  <c r="AV36" i="1" s="1"/>
  <c r="AW36" i="1" s="1"/>
  <c r="AX36" i="1" s="1"/>
  <c r="AY36" i="1" s="1"/>
  <c r="AZ36" i="1" s="1"/>
  <c r="BA36" i="1" s="1"/>
  <c r="BB36" i="1" s="1"/>
  <c r="BC36" i="1" s="1"/>
  <c r="BD36" i="1" s="1"/>
  <c r="BE36" i="1" s="1"/>
  <c r="BF36" i="1" s="1"/>
  <c r="M16" i="1"/>
  <c r="M85" i="1" s="1"/>
  <c r="N5" i="1"/>
  <c r="AO56" i="1"/>
  <c r="AQ56" i="1" s="1"/>
  <c r="AU47" i="1"/>
  <c r="AV47" i="1" s="1"/>
  <c r="AW47" i="1" s="1"/>
  <c r="AX47" i="1" s="1"/>
  <c r="AY47" i="1" s="1"/>
  <c r="AZ47" i="1" s="1"/>
  <c r="BA47" i="1" s="1"/>
  <c r="BB47" i="1" s="1"/>
  <c r="BC47" i="1" s="1"/>
  <c r="BD47" i="1" s="1"/>
  <c r="BE47" i="1" s="1"/>
  <c r="BF47" i="1" s="1"/>
  <c r="AU7" i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AO79" i="1"/>
  <c r="AQ79" i="1" s="1"/>
  <c r="AU45" i="1"/>
  <c r="AV45" i="1" s="1"/>
  <c r="AW45" i="1" s="1"/>
  <c r="AX45" i="1" s="1"/>
  <c r="AY45" i="1" s="1"/>
  <c r="AZ45" i="1" s="1"/>
  <c r="BA45" i="1" s="1"/>
  <c r="BB45" i="1" s="1"/>
  <c r="BC45" i="1" s="1"/>
  <c r="BD45" i="1" s="1"/>
  <c r="BE45" i="1" s="1"/>
  <c r="BF45" i="1" s="1"/>
  <c r="N35" i="1"/>
  <c r="M73" i="1"/>
  <c r="M88" i="1" s="1"/>
  <c r="AO36" i="1"/>
  <c r="AQ36" i="1" s="1"/>
  <c r="AO10" i="1"/>
  <c r="AQ10" i="1" s="1"/>
  <c r="AO47" i="1"/>
  <c r="AQ47" i="1" s="1"/>
  <c r="AO7" i="1"/>
  <c r="AQ7" i="1" s="1"/>
  <c r="AU19" i="1"/>
  <c r="AV19" i="1" s="1"/>
  <c r="AW19" i="1" s="1"/>
  <c r="AX19" i="1" s="1"/>
  <c r="AY19" i="1" s="1"/>
  <c r="AZ19" i="1" s="1"/>
  <c r="BA19" i="1" s="1"/>
  <c r="BB19" i="1" s="1"/>
  <c r="BC19" i="1" s="1"/>
  <c r="BD19" i="1" s="1"/>
  <c r="BE19" i="1" s="1"/>
  <c r="BF19" i="1" s="1"/>
  <c r="AU51" i="1"/>
  <c r="AV51" i="1" s="1"/>
  <c r="AW51" i="1" s="1"/>
  <c r="AX51" i="1" s="1"/>
  <c r="AY51" i="1" s="1"/>
  <c r="AZ51" i="1" s="1"/>
  <c r="BA51" i="1" s="1"/>
  <c r="BB51" i="1" s="1"/>
  <c r="BC51" i="1" s="1"/>
  <c r="BD51" i="1" s="1"/>
  <c r="BE51" i="1" s="1"/>
  <c r="BF51" i="1" s="1"/>
  <c r="AU10" i="1"/>
  <c r="AV10" i="1" s="1"/>
  <c r="AW10" i="1" s="1"/>
  <c r="AX10" i="1" s="1"/>
  <c r="AY10" i="1" s="1"/>
  <c r="AZ10" i="1" s="1"/>
  <c r="BA10" i="1" s="1"/>
  <c r="BB10" i="1" s="1"/>
  <c r="BC10" i="1" s="1"/>
  <c r="BD10" i="1" s="1"/>
  <c r="BE10" i="1" s="1"/>
  <c r="BF10" i="1" s="1"/>
  <c r="AU26" i="1"/>
  <c r="AV26" i="1" s="1"/>
  <c r="AW26" i="1" s="1"/>
  <c r="AX26" i="1" s="1"/>
  <c r="AY26" i="1" s="1"/>
  <c r="AZ26" i="1" s="1"/>
  <c r="BA26" i="1" s="1"/>
  <c r="BB26" i="1" s="1"/>
  <c r="BC26" i="1" s="1"/>
  <c r="BD26" i="1" s="1"/>
  <c r="BE26" i="1" s="1"/>
  <c r="BF26" i="1" s="1"/>
  <c r="AO24" i="1"/>
  <c r="AQ24" i="1" s="1"/>
  <c r="M22" i="1"/>
  <c r="L33" i="1"/>
  <c r="L87" i="1" s="1"/>
  <c r="BG27" i="1"/>
  <c r="BI27" i="1" s="1"/>
  <c r="AU58" i="1"/>
  <c r="AV58" i="1" s="1"/>
  <c r="AW58" i="1" s="1"/>
  <c r="AX58" i="1" s="1"/>
  <c r="AY58" i="1" s="1"/>
  <c r="AZ58" i="1" s="1"/>
  <c r="BA58" i="1" s="1"/>
  <c r="BB58" i="1" s="1"/>
  <c r="BC58" i="1" s="1"/>
  <c r="BD58" i="1" s="1"/>
  <c r="BE58" i="1" s="1"/>
  <c r="BF58" i="1" s="1"/>
  <c r="AO51" i="1"/>
  <c r="AQ51" i="1" s="1"/>
  <c r="M20" i="1"/>
  <c r="M86" i="1" s="1"/>
  <c r="N18" i="1"/>
  <c r="AO26" i="1"/>
  <c r="AQ26" i="1" s="1"/>
  <c r="AC55" i="1"/>
  <c r="AD55" i="1" s="1"/>
  <c r="AE55" i="1" s="1"/>
  <c r="AF55" i="1" s="1"/>
  <c r="AG55" i="1" s="1"/>
  <c r="AH55" i="1" s="1"/>
  <c r="AI55" i="1" s="1"/>
  <c r="AJ55" i="1" s="1"/>
  <c r="AK55" i="1" s="1"/>
  <c r="AL55" i="1" s="1"/>
  <c r="AM55" i="1" s="1"/>
  <c r="AN55" i="1" s="1"/>
  <c r="AT55" i="1" s="1"/>
  <c r="BG26" i="1" l="1"/>
  <c r="BI26" i="1" s="1"/>
  <c r="R87" i="2"/>
  <c r="W60" i="1"/>
  <c r="Y60" i="1" s="1"/>
  <c r="BG56" i="1"/>
  <c r="BI56" i="1" s="1"/>
  <c r="BG52" i="1"/>
  <c r="BI52" i="1" s="1"/>
  <c r="BG37" i="1"/>
  <c r="BI37" i="1" s="1"/>
  <c r="BG24" i="1"/>
  <c r="BI24" i="1" s="1"/>
  <c r="AO63" i="1"/>
  <c r="AQ63" i="1" s="1"/>
  <c r="AO66" i="1"/>
  <c r="AQ66" i="1" s="1"/>
  <c r="BG72" i="1"/>
  <c r="BI72" i="1" s="1"/>
  <c r="H87" i="2"/>
  <c r="BG23" i="1"/>
  <c r="BI23" i="1" s="1"/>
  <c r="BG14" i="1"/>
  <c r="BI14" i="1" s="1"/>
  <c r="BG69" i="1"/>
  <c r="BI69" i="1" s="1"/>
  <c r="M87" i="2"/>
  <c r="AO64" i="1"/>
  <c r="AQ64" i="1" s="1"/>
  <c r="BG46" i="1"/>
  <c r="BI46" i="1" s="1"/>
  <c r="BG47" i="1"/>
  <c r="BI47" i="1" s="1"/>
  <c r="BG49" i="1"/>
  <c r="BI49" i="1" s="1"/>
  <c r="AS82" i="1"/>
  <c r="BG29" i="1"/>
  <c r="BI29" i="1" s="1"/>
  <c r="BG70" i="1"/>
  <c r="BI70" i="1" s="1"/>
  <c r="AO61" i="1"/>
  <c r="AQ61" i="1" s="1"/>
  <c r="AU65" i="1"/>
  <c r="AV65" i="1" s="1"/>
  <c r="AW65" i="1" s="1"/>
  <c r="AX65" i="1" s="1"/>
  <c r="AY65" i="1" s="1"/>
  <c r="AZ65" i="1" s="1"/>
  <c r="BA65" i="1" s="1"/>
  <c r="BB65" i="1" s="1"/>
  <c r="BC65" i="1" s="1"/>
  <c r="BD65" i="1" s="1"/>
  <c r="BE65" i="1" s="1"/>
  <c r="BF65" i="1" s="1"/>
  <c r="AU63" i="1"/>
  <c r="AV63" i="1" s="1"/>
  <c r="AW63" i="1" s="1"/>
  <c r="AX63" i="1" s="1"/>
  <c r="AY63" i="1" s="1"/>
  <c r="AZ63" i="1" s="1"/>
  <c r="BA63" i="1" s="1"/>
  <c r="BB63" i="1" s="1"/>
  <c r="BC63" i="1" s="1"/>
  <c r="BD63" i="1" s="1"/>
  <c r="BE63" i="1" s="1"/>
  <c r="BF63" i="1" s="1"/>
  <c r="AU64" i="1"/>
  <c r="AV64" i="1" s="1"/>
  <c r="AW64" i="1" s="1"/>
  <c r="AX64" i="1" s="1"/>
  <c r="AY64" i="1" s="1"/>
  <c r="AZ64" i="1" s="1"/>
  <c r="BA64" i="1" s="1"/>
  <c r="BB64" i="1" s="1"/>
  <c r="BC64" i="1" s="1"/>
  <c r="BD64" i="1" s="1"/>
  <c r="BE64" i="1" s="1"/>
  <c r="BF64" i="1" s="1"/>
  <c r="P64" i="2"/>
  <c r="U64" i="2"/>
  <c r="K64" i="2"/>
  <c r="J78" i="2"/>
  <c r="J93" i="2" s="1"/>
  <c r="J95" i="2" s="1"/>
  <c r="I82" i="1"/>
  <c r="AO68" i="1"/>
  <c r="AQ68" i="1" s="1"/>
  <c r="T78" i="2"/>
  <c r="T93" i="2" s="1"/>
  <c r="T95" i="2" s="1"/>
  <c r="AU68" i="1"/>
  <c r="AV68" i="1" s="1"/>
  <c r="AW68" i="1" s="1"/>
  <c r="AX68" i="1" s="1"/>
  <c r="AY68" i="1" s="1"/>
  <c r="AZ68" i="1" s="1"/>
  <c r="BA68" i="1" s="1"/>
  <c r="BB68" i="1" s="1"/>
  <c r="BC68" i="1" s="1"/>
  <c r="BD68" i="1" s="1"/>
  <c r="BE68" i="1" s="1"/>
  <c r="BF68" i="1" s="1"/>
  <c r="AO65" i="1"/>
  <c r="AQ65" i="1" s="1"/>
  <c r="O59" i="1"/>
  <c r="P59" i="1" s="1"/>
  <c r="Q59" i="1" s="1"/>
  <c r="R59" i="1" s="1"/>
  <c r="S59" i="1" s="1"/>
  <c r="T59" i="1" s="1"/>
  <c r="U59" i="1" s="1"/>
  <c r="V59" i="1" s="1"/>
  <c r="AB59" i="1" s="1"/>
  <c r="AA82" i="1"/>
  <c r="AU61" i="1"/>
  <c r="AV61" i="1" s="1"/>
  <c r="AW61" i="1" s="1"/>
  <c r="AX61" i="1" s="1"/>
  <c r="AY61" i="1" s="1"/>
  <c r="AZ61" i="1" s="1"/>
  <c r="BA61" i="1" s="1"/>
  <c r="BB61" i="1" s="1"/>
  <c r="BC61" i="1" s="1"/>
  <c r="BD61" i="1" s="1"/>
  <c r="BE61" i="1" s="1"/>
  <c r="BF61" i="1" s="1"/>
  <c r="O87" i="2"/>
  <c r="AU62" i="1"/>
  <c r="AV62" i="1" s="1"/>
  <c r="AW62" i="1" s="1"/>
  <c r="AX62" i="1" s="1"/>
  <c r="AY62" i="1" s="1"/>
  <c r="AZ62" i="1" s="1"/>
  <c r="BA62" i="1" s="1"/>
  <c r="BB62" i="1" s="1"/>
  <c r="BC62" i="1" s="1"/>
  <c r="BD62" i="1" s="1"/>
  <c r="BE62" i="1" s="1"/>
  <c r="BF62" i="1" s="1"/>
  <c r="AU66" i="1"/>
  <c r="AV66" i="1" s="1"/>
  <c r="AW66" i="1" s="1"/>
  <c r="AX66" i="1" s="1"/>
  <c r="AY66" i="1" s="1"/>
  <c r="AZ66" i="1" s="1"/>
  <c r="BA66" i="1" s="1"/>
  <c r="BB66" i="1" s="1"/>
  <c r="BC66" i="1" s="1"/>
  <c r="BD66" i="1" s="1"/>
  <c r="BE66" i="1" s="1"/>
  <c r="BF66" i="1" s="1"/>
  <c r="AO67" i="1"/>
  <c r="AQ67" i="1" s="1"/>
  <c r="AO62" i="1"/>
  <c r="AQ62" i="1" s="1"/>
  <c r="AU67" i="1"/>
  <c r="AV67" i="1" s="1"/>
  <c r="AW67" i="1" s="1"/>
  <c r="AX67" i="1" s="1"/>
  <c r="AY67" i="1" s="1"/>
  <c r="AZ67" i="1" s="1"/>
  <c r="BA67" i="1" s="1"/>
  <c r="BB67" i="1" s="1"/>
  <c r="BC67" i="1" s="1"/>
  <c r="BD67" i="1" s="1"/>
  <c r="BE67" i="1" s="1"/>
  <c r="BF67" i="1" s="1"/>
  <c r="AC60" i="1"/>
  <c r="AD60" i="1" s="1"/>
  <c r="AE60" i="1" s="1"/>
  <c r="AF60" i="1" s="1"/>
  <c r="AG60" i="1" s="1"/>
  <c r="AH60" i="1" s="1"/>
  <c r="AI60" i="1" s="1"/>
  <c r="AJ60" i="1" s="1"/>
  <c r="AK60" i="1" s="1"/>
  <c r="AL60" i="1" s="1"/>
  <c r="AM60" i="1" s="1"/>
  <c r="AN60" i="1" s="1"/>
  <c r="AT60" i="1" s="1"/>
  <c r="BG39" i="1"/>
  <c r="BI39" i="1" s="1"/>
  <c r="BG11" i="1"/>
  <c r="BI11" i="1" s="1"/>
  <c r="BG42" i="1"/>
  <c r="BI42" i="1" s="1"/>
  <c r="O35" i="1"/>
  <c r="N73" i="1"/>
  <c r="N88" i="1" s="1"/>
  <c r="BG45" i="1"/>
  <c r="BI45" i="1" s="1"/>
  <c r="BG7" i="1"/>
  <c r="BI7" i="1" s="1"/>
  <c r="AU12" i="1"/>
  <c r="AV12" i="1" s="1"/>
  <c r="AW12" i="1" s="1"/>
  <c r="AX12" i="1" s="1"/>
  <c r="AY12" i="1" s="1"/>
  <c r="AZ12" i="1" s="1"/>
  <c r="BA12" i="1" s="1"/>
  <c r="BB12" i="1" s="1"/>
  <c r="BC12" i="1" s="1"/>
  <c r="BD12" i="1" s="1"/>
  <c r="BE12" i="1" s="1"/>
  <c r="BF12" i="1" s="1"/>
  <c r="L82" i="1"/>
  <c r="N22" i="1"/>
  <c r="M33" i="1"/>
  <c r="M87" i="1" s="1"/>
  <c r="M90" i="1" s="1"/>
  <c r="AO12" i="1"/>
  <c r="AQ12" i="1" s="1"/>
  <c r="BG51" i="1"/>
  <c r="BI51" i="1" s="1"/>
  <c r="L90" i="1"/>
  <c r="BG15" i="1"/>
  <c r="BI15" i="1" s="1"/>
  <c r="BG58" i="1"/>
  <c r="BI58" i="1" s="1"/>
  <c r="BG9" i="1"/>
  <c r="BI9" i="1" s="1"/>
  <c r="O5" i="1"/>
  <c r="N16" i="1"/>
  <c r="N85" i="1" s="1"/>
  <c r="BG36" i="1"/>
  <c r="BI36" i="1" s="1"/>
  <c r="BG43" i="1"/>
  <c r="BI43" i="1" s="1"/>
  <c r="BG38" i="1"/>
  <c r="BI38" i="1" s="1"/>
  <c r="BG40" i="1"/>
  <c r="BI40" i="1" s="1"/>
  <c r="BG19" i="1"/>
  <c r="BI19" i="1" s="1"/>
  <c r="BG44" i="1"/>
  <c r="BI44" i="1" s="1"/>
  <c r="BG25" i="1"/>
  <c r="BI25" i="1" s="1"/>
  <c r="BG31" i="1"/>
  <c r="BI31" i="1" s="1"/>
  <c r="BG30" i="1"/>
  <c r="BI30" i="1" s="1"/>
  <c r="AU55" i="1"/>
  <c r="AV55" i="1" s="1"/>
  <c r="AW55" i="1" s="1"/>
  <c r="AX55" i="1" s="1"/>
  <c r="AY55" i="1" s="1"/>
  <c r="AZ55" i="1" s="1"/>
  <c r="BA55" i="1" s="1"/>
  <c r="BB55" i="1" s="1"/>
  <c r="BC55" i="1" s="1"/>
  <c r="BD55" i="1" s="1"/>
  <c r="BE55" i="1" s="1"/>
  <c r="BF55" i="1" s="1"/>
  <c r="BG50" i="1"/>
  <c r="BI50" i="1" s="1"/>
  <c r="BG10" i="1"/>
  <c r="BI10" i="1" s="1"/>
  <c r="AO55" i="1"/>
  <c r="AQ55" i="1" s="1"/>
  <c r="N80" i="1"/>
  <c r="N89" i="1" s="1"/>
  <c r="O75" i="1"/>
  <c r="O18" i="1"/>
  <c r="N20" i="1"/>
  <c r="N86" i="1" s="1"/>
  <c r="BG79" i="1"/>
  <c r="BI79" i="1" s="1"/>
  <c r="BG28" i="1"/>
  <c r="BI28" i="1" s="1"/>
  <c r="BG6" i="1"/>
  <c r="BI6" i="1" s="1"/>
  <c r="BG62" i="1" l="1"/>
  <c r="BI62" i="1" s="1"/>
  <c r="AO60" i="1"/>
  <c r="AQ60" i="1" s="1"/>
  <c r="BG65" i="1"/>
  <c r="BI65" i="1" s="1"/>
  <c r="BG64" i="1"/>
  <c r="BI64" i="1" s="1"/>
  <c r="BG61" i="1"/>
  <c r="BI61" i="1" s="1"/>
  <c r="M82" i="1"/>
  <c r="J87" i="2"/>
  <c r="W59" i="1"/>
  <c r="Y59" i="1" s="1"/>
  <c r="T87" i="2"/>
  <c r="AU60" i="1"/>
  <c r="AV60" i="1" s="1"/>
  <c r="AW60" i="1" s="1"/>
  <c r="AX60" i="1" s="1"/>
  <c r="AY60" i="1" s="1"/>
  <c r="AZ60" i="1" s="1"/>
  <c r="BA60" i="1" s="1"/>
  <c r="BB60" i="1" s="1"/>
  <c r="BC60" i="1" s="1"/>
  <c r="BD60" i="1" s="1"/>
  <c r="BE60" i="1" s="1"/>
  <c r="BF60" i="1" s="1"/>
  <c r="U78" i="2"/>
  <c r="U93" i="2" s="1"/>
  <c r="U95" i="2" s="1"/>
  <c r="BG67" i="1"/>
  <c r="BI67" i="1" s="1"/>
  <c r="K78" i="2"/>
  <c r="K93" i="2" s="1"/>
  <c r="K95" i="2" s="1"/>
  <c r="P78" i="2"/>
  <c r="P93" i="2" s="1"/>
  <c r="P95" i="2" s="1"/>
  <c r="BG63" i="1"/>
  <c r="BI63" i="1" s="1"/>
  <c r="AC59" i="1"/>
  <c r="AD59" i="1" s="1"/>
  <c r="AE59" i="1" s="1"/>
  <c r="AF59" i="1" s="1"/>
  <c r="AG59" i="1" s="1"/>
  <c r="AH59" i="1" s="1"/>
  <c r="AI59" i="1" s="1"/>
  <c r="AJ59" i="1" s="1"/>
  <c r="AK59" i="1" s="1"/>
  <c r="AL59" i="1" s="1"/>
  <c r="AM59" i="1" s="1"/>
  <c r="AN59" i="1" s="1"/>
  <c r="AT59" i="1" s="1"/>
  <c r="BG68" i="1"/>
  <c r="BI68" i="1" s="1"/>
  <c r="BG66" i="1"/>
  <c r="BI66" i="1" s="1"/>
  <c r="BG55" i="1"/>
  <c r="BI55" i="1" s="1"/>
  <c r="BG12" i="1"/>
  <c r="BI12" i="1" s="1"/>
  <c r="O22" i="1"/>
  <c r="N33" i="1"/>
  <c r="N87" i="1" s="1"/>
  <c r="N90" i="1" s="1"/>
  <c r="P35" i="1"/>
  <c r="O73" i="1"/>
  <c r="O88" i="1" s="1"/>
  <c r="P18" i="1"/>
  <c r="O20" i="1"/>
  <c r="O86" i="1" s="1"/>
  <c r="O16" i="1"/>
  <c r="O85" i="1" s="1"/>
  <c r="P5" i="1"/>
  <c r="P75" i="1"/>
  <c r="O80" i="1"/>
  <c r="O89" i="1" s="1"/>
  <c r="BG60" i="1" l="1"/>
  <c r="BI60" i="1" s="1"/>
  <c r="N82" i="1"/>
  <c r="AU59" i="1"/>
  <c r="AV59" i="1" s="1"/>
  <c r="AW59" i="1" s="1"/>
  <c r="AX59" i="1" s="1"/>
  <c r="AY59" i="1" s="1"/>
  <c r="AZ59" i="1" s="1"/>
  <c r="BA59" i="1" s="1"/>
  <c r="BB59" i="1" s="1"/>
  <c r="BC59" i="1" s="1"/>
  <c r="BD59" i="1" s="1"/>
  <c r="BE59" i="1" s="1"/>
  <c r="BF59" i="1" s="1"/>
  <c r="U87" i="2"/>
  <c r="P87" i="2"/>
  <c r="AO59" i="1"/>
  <c r="AQ59" i="1" s="1"/>
  <c r="K87" i="2"/>
  <c r="Q75" i="1"/>
  <c r="P80" i="1"/>
  <c r="P89" i="1" s="1"/>
  <c r="P16" i="1"/>
  <c r="P85" i="1" s="1"/>
  <c r="Q5" i="1"/>
  <c r="Q18" i="1"/>
  <c r="P20" i="1"/>
  <c r="P86" i="1" s="1"/>
  <c r="Q35" i="1"/>
  <c r="P73" i="1"/>
  <c r="P88" i="1" s="1"/>
  <c r="O33" i="1"/>
  <c r="P22" i="1"/>
  <c r="BG59" i="1" l="1"/>
  <c r="BI59" i="1" s="1"/>
  <c r="R75" i="1"/>
  <c r="Q80" i="1"/>
  <c r="Q89" i="1" s="1"/>
  <c r="R18" i="1"/>
  <c r="Q20" i="1"/>
  <c r="Q86" i="1" s="1"/>
  <c r="P33" i="1"/>
  <c r="P87" i="1" s="1"/>
  <c r="Q22" i="1"/>
  <c r="R35" i="1"/>
  <c r="Q73" i="1"/>
  <c r="Q88" i="1" s="1"/>
  <c r="P82" i="1"/>
  <c r="P90" i="1"/>
  <c r="O87" i="1"/>
  <c r="O90" i="1" s="1"/>
  <c r="O82" i="1"/>
  <c r="Q16" i="1"/>
  <c r="Q85" i="1" s="1"/>
  <c r="R5" i="1"/>
  <c r="S35" i="1" l="1"/>
  <c r="R73" i="1"/>
  <c r="R88" i="1" s="1"/>
  <c r="Q33" i="1"/>
  <c r="R22" i="1"/>
  <c r="R16" i="1"/>
  <c r="R85" i="1" s="1"/>
  <c r="S5" i="1"/>
  <c r="S18" i="1"/>
  <c r="R20" i="1"/>
  <c r="R86" i="1" s="1"/>
  <c r="S75" i="1"/>
  <c r="R80" i="1"/>
  <c r="R89" i="1" s="1"/>
  <c r="S80" i="1" l="1"/>
  <c r="S89" i="1" s="1"/>
  <c r="T75" i="1"/>
  <c r="T18" i="1"/>
  <c r="S20" i="1"/>
  <c r="S86" i="1" s="1"/>
  <c r="S22" i="1"/>
  <c r="R33" i="1"/>
  <c r="R87" i="1" s="1"/>
  <c r="R90" i="1" s="1"/>
  <c r="T35" i="1"/>
  <c r="S73" i="1"/>
  <c r="S88" i="1" s="1"/>
  <c r="R82" i="1"/>
  <c r="T5" i="1"/>
  <c r="S16" i="1"/>
  <c r="S85" i="1" s="1"/>
  <c r="Q87" i="1"/>
  <c r="Q90" i="1" s="1"/>
  <c r="Q82" i="1"/>
  <c r="U18" i="1" l="1"/>
  <c r="T20" i="1"/>
  <c r="T86" i="1" s="1"/>
  <c r="T80" i="1"/>
  <c r="T89" i="1" s="1"/>
  <c r="U75" i="1"/>
  <c r="U5" i="1"/>
  <c r="T16" i="1"/>
  <c r="T85" i="1" s="1"/>
  <c r="U35" i="1"/>
  <c r="T73" i="1"/>
  <c r="T88" i="1" s="1"/>
  <c r="S33" i="1"/>
  <c r="T22" i="1"/>
  <c r="U22" i="1" l="1"/>
  <c r="T33" i="1"/>
  <c r="T87" i="1" s="1"/>
  <c r="V5" i="1"/>
  <c r="U16" i="1"/>
  <c r="U85" i="1" s="1"/>
  <c r="S87" i="1"/>
  <c r="S90" i="1" s="1"/>
  <c r="S82" i="1"/>
  <c r="V35" i="1"/>
  <c r="U73" i="1"/>
  <c r="U88" i="1" s="1"/>
  <c r="T90" i="1"/>
  <c r="U80" i="1"/>
  <c r="U89" i="1" s="1"/>
  <c r="V75" i="1"/>
  <c r="U20" i="1"/>
  <c r="U86" i="1" s="1"/>
  <c r="V18" i="1"/>
  <c r="T82" i="1" l="1"/>
  <c r="V80" i="1"/>
  <c r="V89" i="1" s="1"/>
  <c r="AB75" i="1"/>
  <c r="W75" i="1"/>
  <c r="V16" i="1"/>
  <c r="V85" i="1" s="1"/>
  <c r="AB5" i="1"/>
  <c r="W5" i="1"/>
  <c r="AB18" i="1"/>
  <c r="V20" i="1"/>
  <c r="V86" i="1" s="1"/>
  <c r="W18" i="1"/>
  <c r="AB35" i="1"/>
  <c r="V73" i="1"/>
  <c r="V88" i="1" s="1"/>
  <c r="W35" i="1"/>
  <c r="U33" i="1"/>
  <c r="U87" i="1" s="1"/>
  <c r="U90" i="1" s="1"/>
  <c r="V22" i="1"/>
  <c r="W73" i="1" l="1"/>
  <c r="W88" i="1" s="1"/>
  <c r="Y35" i="1"/>
  <c r="Y73" i="1" s="1"/>
  <c r="Y88" i="1" s="1"/>
  <c r="V33" i="1"/>
  <c r="V87" i="1" s="1"/>
  <c r="AB22" i="1"/>
  <c r="W22" i="1"/>
  <c r="U82" i="1"/>
  <c r="W16" i="1"/>
  <c r="W85" i="1" s="1"/>
  <c r="Y5" i="1"/>
  <c r="V82" i="1"/>
  <c r="AC5" i="1"/>
  <c r="AB16" i="1"/>
  <c r="AB85" i="1" s="1"/>
  <c r="V90" i="1"/>
  <c r="W20" i="1"/>
  <c r="W86" i="1" s="1"/>
  <c r="Y18" i="1"/>
  <c r="Y20" i="1" s="1"/>
  <c r="Y86" i="1" s="1"/>
  <c r="W80" i="1"/>
  <c r="W89" i="1" s="1"/>
  <c r="Y75" i="1"/>
  <c r="Y80" i="1" s="1"/>
  <c r="Y89" i="1" s="1"/>
  <c r="AB73" i="1"/>
  <c r="AB88" i="1" s="1"/>
  <c r="AC35" i="1"/>
  <c r="AC18" i="1"/>
  <c r="AB20" i="1"/>
  <c r="AB86" i="1" s="1"/>
  <c r="AC75" i="1"/>
  <c r="AB80" i="1"/>
  <c r="AB89" i="1" s="1"/>
  <c r="AD5" i="1" l="1"/>
  <c r="AC16" i="1"/>
  <c r="AC85" i="1" s="1"/>
  <c r="Y16" i="1"/>
  <c r="Y85" i="1" s="1"/>
  <c r="Y22" i="1"/>
  <c r="Y33" i="1" s="1"/>
  <c r="Y87" i="1" s="1"/>
  <c r="W33" i="1"/>
  <c r="W87" i="1" s="1"/>
  <c r="W90" i="1" s="1"/>
  <c r="W82" i="1"/>
  <c r="AD35" i="1"/>
  <c r="AC73" i="1"/>
  <c r="AC88" i="1" s="1"/>
  <c r="AC80" i="1"/>
  <c r="AC89" i="1" s="1"/>
  <c r="AD75" i="1"/>
  <c r="AB33" i="1"/>
  <c r="AC22" i="1"/>
  <c r="AD18" i="1"/>
  <c r="AC20" i="1"/>
  <c r="AC86" i="1" s="1"/>
  <c r="AD20" i="1" l="1"/>
  <c r="AD86" i="1" s="1"/>
  <c r="AE18" i="1"/>
  <c r="AB87" i="1"/>
  <c r="AB90" i="1" s="1"/>
  <c r="AB82" i="1"/>
  <c r="AE35" i="1"/>
  <c r="AD73" i="1"/>
  <c r="AD88" i="1" s="1"/>
  <c r="Y82" i="1"/>
  <c r="AD22" i="1"/>
  <c r="AC33" i="1"/>
  <c r="AC87" i="1" s="1"/>
  <c r="AC90" i="1" s="1"/>
  <c r="AE75" i="1"/>
  <c r="AD80" i="1"/>
  <c r="AD89" i="1" s="1"/>
  <c r="Y90" i="1"/>
  <c r="AC82" i="1"/>
  <c r="AE5" i="1"/>
  <c r="AD16" i="1"/>
  <c r="AD85" i="1" s="1"/>
  <c r="AF75" i="1" l="1"/>
  <c r="AE80" i="1"/>
  <c r="AE89" i="1" s="1"/>
  <c r="AF5" i="1"/>
  <c r="AE16" i="1"/>
  <c r="AE85" i="1" s="1"/>
  <c r="AF18" i="1"/>
  <c r="AE20" i="1"/>
  <c r="AE86" i="1" s="1"/>
  <c r="AD33" i="1"/>
  <c r="AD87" i="1" s="1"/>
  <c r="AD90" i="1" s="1"/>
  <c r="AE22" i="1"/>
  <c r="AF35" i="1"/>
  <c r="AE73" i="1"/>
  <c r="AE88" i="1" s="1"/>
  <c r="AG35" i="1" l="1"/>
  <c r="AF73" i="1"/>
  <c r="AF88" i="1" s="1"/>
  <c r="AE33" i="1"/>
  <c r="AE87" i="1" s="1"/>
  <c r="AE90" i="1" s="1"/>
  <c r="AF22" i="1"/>
  <c r="AF20" i="1"/>
  <c r="AF86" i="1" s="1"/>
  <c r="AG18" i="1"/>
  <c r="AF16" i="1"/>
  <c r="AF85" i="1" s="1"/>
  <c r="AG5" i="1"/>
  <c r="AF80" i="1"/>
  <c r="AF89" i="1" s="1"/>
  <c r="AG75" i="1"/>
  <c r="AE82" i="1"/>
  <c r="AD82" i="1"/>
  <c r="AG16" i="1" l="1"/>
  <c r="AG85" i="1" s="1"/>
  <c r="AH5" i="1"/>
  <c r="AG80" i="1"/>
  <c r="AG89" i="1" s="1"/>
  <c r="AH75" i="1"/>
  <c r="AH18" i="1"/>
  <c r="AG20" i="1"/>
  <c r="AG86" i="1" s="1"/>
  <c r="AG22" i="1"/>
  <c r="AF33" i="1"/>
  <c r="AH35" i="1"/>
  <c r="AG73" i="1"/>
  <c r="AG88" i="1" s="1"/>
  <c r="AF87" i="1" l="1"/>
  <c r="AF90" i="1" s="1"/>
  <c r="AF82" i="1"/>
  <c r="AH80" i="1"/>
  <c r="AH89" i="1" s="1"/>
  <c r="AI75" i="1"/>
  <c r="AH20" i="1"/>
  <c r="AH86" i="1" s="1"/>
  <c r="AI18" i="1"/>
  <c r="AH16" i="1"/>
  <c r="AH85" i="1" s="1"/>
  <c r="AI5" i="1"/>
  <c r="AI35" i="1"/>
  <c r="AH73" i="1"/>
  <c r="AH88" i="1" s="1"/>
  <c r="AH22" i="1"/>
  <c r="AG33" i="1"/>
  <c r="AG87" i="1" s="1"/>
  <c r="AG90" i="1" s="1"/>
  <c r="AI22" i="1" l="1"/>
  <c r="AH33" i="1"/>
  <c r="AH87" i="1" s="1"/>
  <c r="AJ5" i="1"/>
  <c r="AI16" i="1"/>
  <c r="AI85" i="1" s="1"/>
  <c r="AH90" i="1"/>
  <c r="AJ18" i="1"/>
  <c r="AI20" i="1"/>
  <c r="AI86" i="1" s="1"/>
  <c r="AJ35" i="1"/>
  <c r="AI73" i="1"/>
  <c r="AI88" i="1" s="1"/>
  <c r="AG82" i="1"/>
  <c r="AI80" i="1"/>
  <c r="AI89" i="1" s="1"/>
  <c r="AJ75" i="1"/>
  <c r="AH82" i="1" l="1"/>
  <c r="AK18" i="1"/>
  <c r="AJ20" i="1"/>
  <c r="AJ86" i="1" s="1"/>
  <c r="AK5" i="1"/>
  <c r="AJ16" i="1"/>
  <c r="AJ85" i="1" s="1"/>
  <c r="AK75" i="1"/>
  <c r="AJ80" i="1"/>
  <c r="AJ89" i="1" s="1"/>
  <c r="AK35" i="1"/>
  <c r="AJ73" i="1"/>
  <c r="AJ88" i="1" s="1"/>
  <c r="AJ22" i="1"/>
  <c r="AI33" i="1"/>
  <c r="AI87" i="1" s="1"/>
  <c r="AI90" i="1" s="1"/>
  <c r="AJ33" i="1" l="1"/>
  <c r="AJ87" i="1" s="1"/>
  <c r="AK22" i="1"/>
  <c r="AJ90" i="1"/>
  <c r="AK16" i="1"/>
  <c r="AK85" i="1" s="1"/>
  <c r="AL5" i="1"/>
  <c r="AJ82" i="1"/>
  <c r="AI82" i="1"/>
  <c r="AL35" i="1"/>
  <c r="AK73" i="1"/>
  <c r="AK88" i="1" s="1"/>
  <c r="AL75" i="1"/>
  <c r="AK80" i="1"/>
  <c r="AK89" i="1" s="1"/>
  <c r="AL18" i="1"/>
  <c r="AK20" i="1"/>
  <c r="AK86" i="1" s="1"/>
  <c r="AM75" i="1" l="1"/>
  <c r="AL80" i="1"/>
  <c r="AL89" i="1" s="1"/>
  <c r="AK33" i="1"/>
  <c r="AK87" i="1" s="1"/>
  <c r="AK90" i="1" s="1"/>
  <c r="AL22" i="1"/>
  <c r="AM18" i="1"/>
  <c r="AL20" i="1"/>
  <c r="AL86" i="1" s="1"/>
  <c r="AM35" i="1"/>
  <c r="AL73" i="1"/>
  <c r="AL88" i="1" s="1"/>
  <c r="AK82" i="1"/>
  <c r="AL16" i="1"/>
  <c r="AL85" i="1" s="1"/>
  <c r="AM5" i="1"/>
  <c r="AM16" i="1" l="1"/>
  <c r="AM85" i="1" s="1"/>
  <c r="AN5" i="1"/>
  <c r="AN35" i="1"/>
  <c r="AM73" i="1"/>
  <c r="AM88" i="1" s="1"/>
  <c r="AN18" i="1"/>
  <c r="AM20" i="1"/>
  <c r="AM86" i="1" s="1"/>
  <c r="AL33" i="1"/>
  <c r="AM22" i="1"/>
  <c r="AN75" i="1"/>
  <c r="AM80" i="1"/>
  <c r="AM89" i="1" s="1"/>
  <c r="AN80" i="1" l="1"/>
  <c r="AN89" i="1" s="1"/>
  <c r="AT75" i="1"/>
  <c r="AO75" i="1"/>
  <c r="AN22" i="1"/>
  <c r="AM33" i="1"/>
  <c r="AM87" i="1" s="1"/>
  <c r="AN16" i="1"/>
  <c r="AN85" i="1" s="1"/>
  <c r="AT5" i="1"/>
  <c r="AO5" i="1"/>
  <c r="AL87" i="1"/>
  <c r="AL90" i="1" s="1"/>
  <c r="AL82" i="1"/>
  <c r="AT18" i="1"/>
  <c r="AN20" i="1"/>
  <c r="AN86" i="1" s="1"/>
  <c r="AO18" i="1"/>
  <c r="AT35" i="1"/>
  <c r="AN73" i="1"/>
  <c r="AN88" i="1" s="1"/>
  <c r="AO35" i="1"/>
  <c r="AM82" i="1"/>
  <c r="AM90" i="1"/>
  <c r="AU35" i="1" l="1"/>
  <c r="AT73" i="1"/>
  <c r="AT88" i="1" s="1"/>
  <c r="AQ35" i="1"/>
  <c r="AQ73" i="1" s="1"/>
  <c r="AQ88" i="1" s="1"/>
  <c r="AO73" i="1"/>
  <c r="AO88" i="1" s="1"/>
  <c r="AT20" i="1"/>
  <c r="AT86" i="1" s="1"/>
  <c r="AU18" i="1"/>
  <c r="AO16" i="1"/>
  <c r="AO85" i="1" s="1"/>
  <c r="AQ5" i="1"/>
  <c r="AQ18" i="1"/>
  <c r="AQ20" i="1" s="1"/>
  <c r="AQ86" i="1" s="1"/>
  <c r="AO20" i="1"/>
  <c r="AO86" i="1" s="1"/>
  <c r="AO80" i="1"/>
  <c r="AO89" i="1" s="1"/>
  <c r="AQ75" i="1"/>
  <c r="AQ80" i="1" s="1"/>
  <c r="AQ89" i="1" s="1"/>
  <c r="AT16" i="1"/>
  <c r="AT85" i="1" s="1"/>
  <c r="AU5" i="1"/>
  <c r="AT80" i="1"/>
  <c r="AT89" i="1" s="1"/>
  <c r="AU75" i="1"/>
  <c r="AT22" i="1"/>
  <c r="AN33" i="1"/>
  <c r="AN87" i="1" s="1"/>
  <c r="AN90" i="1" s="1"/>
  <c r="AO22" i="1"/>
  <c r="AN82" i="1" l="1"/>
  <c r="AV18" i="1"/>
  <c r="AU20" i="1"/>
  <c r="AU86" i="1" s="1"/>
  <c r="AO33" i="1"/>
  <c r="AO87" i="1" s="1"/>
  <c r="AO90" i="1" s="1"/>
  <c r="AQ22" i="1"/>
  <c r="AQ33" i="1" s="1"/>
  <c r="AQ87" i="1" s="1"/>
  <c r="AT33" i="1"/>
  <c r="AT87" i="1" s="1"/>
  <c r="AT90" i="1" s="1"/>
  <c r="AU22" i="1"/>
  <c r="AU80" i="1"/>
  <c r="AU89" i="1" s="1"/>
  <c r="AV75" i="1"/>
  <c r="AV5" i="1"/>
  <c r="AU16" i="1"/>
  <c r="AU85" i="1" s="1"/>
  <c r="AQ16" i="1"/>
  <c r="AQ85" i="1" s="1"/>
  <c r="AQ90" i="1" s="1"/>
  <c r="AV35" i="1"/>
  <c r="AU73" i="1"/>
  <c r="AU88" i="1" s="1"/>
  <c r="AQ82" i="1" l="1"/>
  <c r="AW75" i="1"/>
  <c r="AV80" i="1"/>
  <c r="AV89" i="1" s="1"/>
  <c r="AV22" i="1"/>
  <c r="AU33" i="1"/>
  <c r="AV16" i="1"/>
  <c r="AV85" i="1" s="1"/>
  <c r="AW5" i="1"/>
  <c r="AW18" i="1"/>
  <c r="AV20" i="1"/>
  <c r="AV86" i="1" s="1"/>
  <c r="AT82" i="1"/>
  <c r="AW35" i="1"/>
  <c r="AV73" i="1"/>
  <c r="AV88" i="1" s="1"/>
  <c r="AO82" i="1"/>
  <c r="AX18" i="1" l="1"/>
  <c r="AW20" i="1"/>
  <c r="AW86" i="1" s="1"/>
  <c r="AU87" i="1"/>
  <c r="AU90" i="1" s="1"/>
  <c r="AU82" i="1"/>
  <c r="AX35" i="1"/>
  <c r="AW73" i="1"/>
  <c r="AW88" i="1" s="1"/>
  <c r="AX5" i="1"/>
  <c r="AW16" i="1"/>
  <c r="AW85" i="1" s="1"/>
  <c r="AW22" i="1"/>
  <c r="AV33" i="1"/>
  <c r="AV87" i="1" s="1"/>
  <c r="AV90" i="1" s="1"/>
  <c r="AW80" i="1"/>
  <c r="AW89" i="1" s="1"/>
  <c r="AX75" i="1"/>
  <c r="AY18" i="1" l="1"/>
  <c r="AX20" i="1"/>
  <c r="AX86" i="1" s="1"/>
  <c r="AY75" i="1"/>
  <c r="AX80" i="1"/>
  <c r="AX89" i="1" s="1"/>
  <c r="AX22" i="1"/>
  <c r="AW33" i="1"/>
  <c r="AY5" i="1"/>
  <c r="AX16" i="1"/>
  <c r="AX85" i="1" s="1"/>
  <c r="AX73" i="1"/>
  <c r="AX88" i="1" s="1"/>
  <c r="AY35" i="1"/>
  <c r="AV82" i="1"/>
  <c r="AZ35" i="1" l="1"/>
  <c r="AY73" i="1"/>
  <c r="AY88" i="1" s="1"/>
  <c r="AZ5" i="1"/>
  <c r="AY16" i="1"/>
  <c r="AY85" i="1" s="1"/>
  <c r="AW87" i="1"/>
  <c r="AW90" i="1" s="1"/>
  <c r="AW82" i="1"/>
  <c r="AX33" i="1"/>
  <c r="AY22" i="1"/>
  <c r="AY80" i="1"/>
  <c r="AY89" i="1" s="1"/>
  <c r="AZ75" i="1"/>
  <c r="AY20" i="1"/>
  <c r="AY86" i="1" s="1"/>
  <c r="AZ18" i="1"/>
  <c r="AZ22" i="1" l="1"/>
  <c r="AY33" i="1"/>
  <c r="AY87" i="1" s="1"/>
  <c r="AX87" i="1"/>
  <c r="AX90" i="1" s="1"/>
  <c r="AX82" i="1"/>
  <c r="AY82" i="1"/>
  <c r="AZ20" i="1"/>
  <c r="AZ86" i="1" s="1"/>
  <c r="BA18" i="1"/>
  <c r="BA75" i="1"/>
  <c r="AZ80" i="1"/>
  <c r="AZ89" i="1" s="1"/>
  <c r="AY90" i="1"/>
  <c r="BA5" i="1"/>
  <c r="AZ16" i="1"/>
  <c r="AZ85" i="1" s="1"/>
  <c r="BA35" i="1"/>
  <c r="AZ73" i="1"/>
  <c r="AZ88" i="1" s="1"/>
  <c r="BB75" i="1" l="1"/>
  <c r="BA80" i="1"/>
  <c r="BA89" i="1" s="1"/>
  <c r="BA73" i="1"/>
  <c r="BA88" i="1" s="1"/>
  <c r="BB35" i="1"/>
  <c r="BA16" i="1"/>
  <c r="BA85" i="1" s="1"/>
  <c r="BB5" i="1"/>
  <c r="BA20" i="1"/>
  <c r="BA86" i="1" s="1"/>
  <c r="BB18" i="1"/>
  <c r="AZ33" i="1"/>
  <c r="AZ87" i="1" s="1"/>
  <c r="AZ90" i="1" s="1"/>
  <c r="BA22" i="1"/>
  <c r="BC18" i="1" l="1"/>
  <c r="BB20" i="1"/>
  <c r="BB86" i="1" s="1"/>
  <c r="AZ82" i="1"/>
  <c r="BB22" i="1"/>
  <c r="BA33" i="1"/>
  <c r="BA87" i="1" s="1"/>
  <c r="BA82" i="1"/>
  <c r="BA90" i="1"/>
  <c r="BB80" i="1"/>
  <c r="BB89" i="1" s="1"/>
  <c r="BC75" i="1"/>
  <c r="BB16" i="1"/>
  <c r="BB85" i="1" s="1"/>
  <c r="BC5" i="1"/>
  <c r="BC35" i="1"/>
  <c r="BB73" i="1"/>
  <c r="BB88" i="1" s="1"/>
  <c r="BD35" i="1" l="1"/>
  <c r="BC73" i="1"/>
  <c r="BC88" i="1" s="1"/>
  <c r="BC16" i="1"/>
  <c r="BC85" i="1" s="1"/>
  <c r="BD5" i="1"/>
  <c r="BC80" i="1"/>
  <c r="BC89" i="1" s="1"/>
  <c r="BD75" i="1"/>
  <c r="BC22" i="1"/>
  <c r="BB33" i="1"/>
  <c r="BC20" i="1"/>
  <c r="BC86" i="1" s="1"/>
  <c r="BD18" i="1"/>
  <c r="BE18" i="1" l="1"/>
  <c r="BD20" i="1"/>
  <c r="BD86" i="1" s="1"/>
  <c r="BD80" i="1"/>
  <c r="BD89" i="1" s="1"/>
  <c r="BE75" i="1"/>
  <c r="BE5" i="1"/>
  <c r="BD16" i="1"/>
  <c r="BD85" i="1" s="1"/>
  <c r="BB87" i="1"/>
  <c r="BB90" i="1" s="1"/>
  <c r="BB82" i="1"/>
  <c r="BE35" i="1"/>
  <c r="BD73" i="1"/>
  <c r="BD88" i="1" s="1"/>
  <c r="BD22" i="1"/>
  <c r="BC33" i="1"/>
  <c r="BC87" i="1" s="1"/>
  <c r="BC90" i="1" s="1"/>
  <c r="BC82" i="1"/>
  <c r="BF5" i="1" l="1"/>
  <c r="BE16" i="1"/>
  <c r="BE85" i="1" s="1"/>
  <c r="BF35" i="1"/>
  <c r="BE73" i="1"/>
  <c r="BE88" i="1" s="1"/>
  <c r="BE22" i="1"/>
  <c r="BD33" i="1"/>
  <c r="BD87" i="1" s="1"/>
  <c r="BD90" i="1" s="1"/>
  <c r="BD82" i="1"/>
  <c r="BF75" i="1"/>
  <c r="BE80" i="1"/>
  <c r="BE89" i="1" s="1"/>
  <c r="BF18" i="1"/>
  <c r="BE20" i="1"/>
  <c r="BE86" i="1" s="1"/>
  <c r="BF80" i="1" l="1"/>
  <c r="BF89" i="1" s="1"/>
  <c r="BG75" i="1"/>
  <c r="BF20" i="1"/>
  <c r="BF86" i="1" s="1"/>
  <c r="BG18" i="1"/>
  <c r="BE33" i="1"/>
  <c r="BE87" i="1" s="1"/>
  <c r="BE90" i="1" s="1"/>
  <c r="BF22" i="1"/>
  <c r="BF73" i="1"/>
  <c r="BF88" i="1" s="1"/>
  <c r="BG35" i="1"/>
  <c r="BE82" i="1"/>
  <c r="BF16" i="1"/>
  <c r="BF85" i="1" s="1"/>
  <c r="BG5" i="1"/>
  <c r="BI35" i="1" l="1"/>
  <c r="BI73" i="1" s="1"/>
  <c r="BI88" i="1" s="1"/>
  <c r="BG73" i="1"/>
  <c r="BG88" i="1" s="1"/>
  <c r="BF33" i="1"/>
  <c r="BG22" i="1"/>
  <c r="BI75" i="1"/>
  <c r="BI80" i="1" s="1"/>
  <c r="BI89" i="1" s="1"/>
  <c r="BG80" i="1"/>
  <c r="BG89" i="1" s="1"/>
  <c r="BG16" i="1"/>
  <c r="BG85" i="1" s="1"/>
  <c r="BI5" i="1"/>
  <c r="BI18" i="1"/>
  <c r="BI20" i="1" s="1"/>
  <c r="BI86" i="1" s="1"/>
  <c r="BG20" i="1"/>
  <c r="BG86" i="1" s="1"/>
  <c r="BG33" i="1" l="1"/>
  <c r="BG87" i="1" s="1"/>
  <c r="BI22" i="1"/>
  <c r="BI33" i="1" s="1"/>
  <c r="BI87" i="1" s="1"/>
  <c r="BF87" i="1"/>
  <c r="BF90" i="1" s="1"/>
  <c r="BF82" i="1"/>
  <c r="BG90" i="1"/>
  <c r="BI16" i="1"/>
  <c r="BI85" i="1" s="1"/>
  <c r="BI90" i="1" s="1"/>
  <c r="BI82" i="1" l="1"/>
  <c r="BG82" i="1"/>
</calcChain>
</file>

<file path=xl/sharedStrings.xml><?xml version="1.0" encoding="utf-8"?>
<sst xmlns="http://schemas.openxmlformats.org/spreadsheetml/2006/main" count="404" uniqueCount="143">
  <si>
    <t>Total</t>
  </si>
  <si>
    <t>Total Storage</t>
  </si>
  <si>
    <t>Total Solar</t>
  </si>
  <si>
    <t>Total Peaking</t>
  </si>
  <si>
    <t>Total Intermediate</t>
  </si>
  <si>
    <t>Total Base</t>
  </si>
  <si>
    <t>TOTAL</t>
  </si>
  <si>
    <t>Subtotal Storage</t>
  </si>
  <si>
    <t>Energy</t>
  </si>
  <si>
    <t>Trenton Storage</t>
  </si>
  <si>
    <t>Micanopy Energy Storage</t>
  </si>
  <si>
    <t>Johns Hopkins Microgrid</t>
  </si>
  <si>
    <t>Jennings Energy Storage</t>
  </si>
  <si>
    <t>Cape San Blas Storage</t>
  </si>
  <si>
    <t>Subtotal Solar</t>
  </si>
  <si>
    <t>Solar</t>
  </si>
  <si>
    <t>Proposed Solar 2027 #4</t>
  </si>
  <si>
    <t>Proposed Solar 2027 #3</t>
  </si>
  <si>
    <t>Proposed Solar 2027 #2</t>
  </si>
  <si>
    <t>Proposed Solar 2027 #1</t>
  </si>
  <si>
    <t>Proposed Solar 2026 #4</t>
  </si>
  <si>
    <t>Proposed Solar 2026 #3</t>
  </si>
  <si>
    <t>Proposed Solar 2026 #2</t>
  </si>
  <si>
    <t>Proposed Solar 2026 #1</t>
  </si>
  <si>
    <t>Proposed Solar 2025 #2</t>
  </si>
  <si>
    <t>Proposed Solar 2025 #1</t>
  </si>
  <si>
    <t>Sundance</t>
  </si>
  <si>
    <t>Rattler</t>
  </si>
  <si>
    <t>Half Moon</t>
  </si>
  <si>
    <t>Bailey Mill</t>
  </si>
  <si>
    <t>Winquepin Solar</t>
  </si>
  <si>
    <t>Twin Rivers Solar</t>
  </si>
  <si>
    <t>Trenton Solar</t>
  </si>
  <si>
    <t>Suwannee Solar</t>
  </si>
  <si>
    <t>St Pete Pier Solar</t>
  </si>
  <si>
    <t>Santa Fe Solar</t>
  </si>
  <si>
    <t>Sandy Creek Solar</t>
  </si>
  <si>
    <t>Perry Solar</t>
  </si>
  <si>
    <t>Osceola Solar</t>
  </si>
  <si>
    <t>Mule Creek Solar</t>
  </si>
  <si>
    <t>Lake Placid Solar</t>
  </si>
  <si>
    <t>Hildreth Solar</t>
  </si>
  <si>
    <t>High Springs Solar</t>
  </si>
  <si>
    <t>Hardeetown Solar</t>
  </si>
  <si>
    <t>Hamilton Solar</t>
  </si>
  <si>
    <t>Fort Green Solar</t>
  </si>
  <si>
    <t>Falmouth Solar</t>
  </si>
  <si>
    <t>Duette Solar</t>
  </si>
  <si>
    <t>Debary Solar</t>
  </si>
  <si>
    <t>Columbia Solar</t>
  </si>
  <si>
    <t>Charlie Creek Solar</t>
  </si>
  <si>
    <t>Bay Trail Solar</t>
  </si>
  <si>
    <t>Bay Ranch Solar</t>
  </si>
  <si>
    <t>Subtotal Peaking</t>
  </si>
  <si>
    <t>Peaking</t>
  </si>
  <si>
    <t xml:space="preserve">Suwannee - CT 1 - 3 </t>
  </si>
  <si>
    <t>Intercession City Units 7 -10</t>
  </si>
  <si>
    <t>Intercession City Units 12 -14</t>
  </si>
  <si>
    <t>Intercession City Units 11</t>
  </si>
  <si>
    <t>Intercession City Units 1 - 6</t>
  </si>
  <si>
    <t>Higgins - Peakers</t>
  </si>
  <si>
    <t>Debary Gas Turbine units 7 - 10</t>
  </si>
  <si>
    <t>Debary Gas Turbine units 1 - 6</t>
  </si>
  <si>
    <t>Bayboro</t>
  </si>
  <si>
    <t>Bartow (CT)</t>
  </si>
  <si>
    <t>Avon Park Gas Turbine</t>
  </si>
  <si>
    <t>Subtotal Intermediate</t>
  </si>
  <si>
    <t>Intermediate</t>
  </si>
  <si>
    <t>Tiger Bay Combined Cycle</t>
  </si>
  <si>
    <t>Anclote</t>
  </si>
  <si>
    <t>Subtotal Base</t>
  </si>
  <si>
    <t>Base</t>
  </si>
  <si>
    <t>Osprey CC</t>
  </si>
  <si>
    <t>Hines PB4</t>
  </si>
  <si>
    <t>Hines PB3</t>
  </si>
  <si>
    <t>Hines PB2</t>
  </si>
  <si>
    <t>Hines PB1</t>
  </si>
  <si>
    <t xml:space="preserve">Crystal River Mariculture </t>
  </si>
  <si>
    <t>Crystal River North Units 4 &amp; 5</t>
  </si>
  <si>
    <t>Crystal River Common</t>
  </si>
  <si>
    <t>Citrus County CC</t>
  </si>
  <si>
    <t>Bartow (CC)</t>
  </si>
  <si>
    <t>Retail</t>
  </si>
  <si>
    <t>Sep. Fact.</t>
  </si>
  <si>
    <t>13M Average</t>
  </si>
  <si>
    <t>System</t>
  </si>
  <si>
    <t>Study</t>
  </si>
  <si>
    <t>Stratification</t>
  </si>
  <si>
    <t>In-Service</t>
  </si>
  <si>
    <t>Facility</t>
  </si>
  <si>
    <t>Reserve Impact</t>
  </si>
  <si>
    <t>Reserve Balance</t>
  </si>
  <si>
    <t>Difference - 2027 Accrual</t>
  </si>
  <si>
    <t>Difference - 2026 Accrual</t>
  </si>
  <si>
    <t>Difference - 2025 Accrual</t>
  </si>
  <si>
    <t xml:space="preserve">Dismantlement </t>
  </si>
  <si>
    <t>Dismantlement</t>
  </si>
  <si>
    <t>Reserve</t>
  </si>
  <si>
    <t>In Service</t>
  </si>
  <si>
    <t>Crystal River Helper Cooling Towers</t>
  </si>
  <si>
    <t>Crystal River North Units 1 &amp; 2</t>
  </si>
  <si>
    <t>ALL PLANTS</t>
  </si>
  <si>
    <t>Separation Factor</t>
  </si>
  <si>
    <t>Future $ Dismantlement Estimate</t>
  </si>
  <si>
    <t>2025 $ Dismantlement Estimate</t>
  </si>
  <si>
    <t>Annual Accrual</t>
  </si>
  <si>
    <t>Calculation of Jurisdictional Impact</t>
  </si>
  <si>
    <t>Progress Energy Florida</t>
  </si>
  <si>
    <t xml:space="preserve">          Demand - Distribution Primary</t>
  </si>
  <si>
    <t xml:space="preserve">          Demand - Production Solar</t>
  </si>
  <si>
    <t xml:space="preserve">          Demand - Production Peaking</t>
  </si>
  <si>
    <t xml:space="preserve">          Demand - Production Intermediate</t>
  </si>
  <si>
    <t xml:space="preserve">          Demand - Production Base</t>
  </si>
  <si>
    <t>Summary of Retail Factors for UI Input into Demand &amp; Energy Separation Factors Report:</t>
  </si>
  <si>
    <t>COS File Label</t>
  </si>
  <si>
    <t>12 CP and 25% AD for Production Demand</t>
  </si>
  <si>
    <t>Average - Similar Facilities</t>
  </si>
  <si>
    <t>TBD #14</t>
  </si>
  <si>
    <t>TBD #13</t>
  </si>
  <si>
    <t>TBD #12</t>
  </si>
  <si>
    <t>TBD #11</t>
  </si>
  <si>
    <t>TBD #10</t>
  </si>
  <si>
    <t>TBD #9</t>
  </si>
  <si>
    <t>TBD #8</t>
  </si>
  <si>
    <t>TBD #7</t>
  </si>
  <si>
    <t>TBD #6</t>
  </si>
  <si>
    <t>TBD #5</t>
  </si>
  <si>
    <t>Hines Floating Solar</t>
  </si>
  <si>
    <t>Clw Marine Acquarium</t>
  </si>
  <si>
    <t>2024 Dismantlment Accrual</t>
  </si>
  <si>
    <t>MW</t>
  </si>
  <si>
    <t>ISD</t>
  </si>
  <si>
    <t>Duke Energy Florida</t>
  </si>
  <si>
    <t>Dismantlement Study Company Adjustment</t>
  </si>
  <si>
    <t>County Line Solar</t>
  </si>
  <si>
    <t>University of Florida</t>
  </si>
  <si>
    <t>Per 2024 Study (above)</t>
  </si>
  <si>
    <t>Difference</t>
  </si>
  <si>
    <t>Per 2021 Study (in 2022 Dollars)</t>
  </si>
  <si>
    <t>Docket No. 20240025-EI</t>
  </si>
  <si>
    <t>Witness: Marcia J. Olivier</t>
  </si>
  <si>
    <t>Page 1 of 1</t>
  </si>
  <si>
    <t>Exhibit No. MJO-3 -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</si>
</sst>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[$-409]mmm\-yy;@"/>
    <numFmt numFmtId="167" formatCode="_(* #,##0.0000_);_(* \(#,##0.0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3" borderId="0"/>
    <xf numFmtId="0" fontId="1" fillId="0" borderId="0"/>
  </cellStyleXfs>
  <cellXfs count="113">
    <xf numFmtId="0" fontId="0" fillId="0" borderId="0" xfId="0"/>
    <xf numFmtId="0" fontId="3" fillId="0" borderId="0" xfId="2" applyFont="1" applyAlignment="1">
      <alignment vertical="top"/>
    </xf>
    <xf numFmtId="164" fontId="4" fillId="0" borderId="0" xfId="2" applyNumberFormat="1" applyFont="1" applyAlignment="1">
      <alignment vertical="top"/>
    </xf>
    <xf numFmtId="0" fontId="4" fillId="0" borderId="0" xfId="2" applyFont="1" applyAlignment="1">
      <alignment vertical="top"/>
    </xf>
    <xf numFmtId="164" fontId="3" fillId="0" borderId="0" xfId="2" applyNumberFormat="1" applyFont="1" applyAlignment="1">
      <alignment vertical="top"/>
    </xf>
    <xf numFmtId="0" fontId="3" fillId="2" borderId="0" xfId="2" applyFont="1" applyFill="1" applyAlignment="1">
      <alignment vertical="top"/>
    </xf>
    <xf numFmtId="164" fontId="3" fillId="0" borderId="1" xfId="2" applyNumberFormat="1" applyFont="1" applyBorder="1" applyAlignment="1">
      <alignment vertical="top"/>
    </xf>
    <xf numFmtId="0" fontId="5" fillId="0" borderId="0" xfId="0" applyFont="1"/>
    <xf numFmtId="164" fontId="5" fillId="2" borderId="0" xfId="3" applyNumberFormat="1" applyFont="1" applyFill="1" applyAlignment="1">
      <alignment vertical="top"/>
    </xf>
    <xf numFmtId="164" fontId="5" fillId="0" borderId="1" xfId="3" applyNumberFormat="1" applyFont="1" applyBorder="1" applyAlignment="1">
      <alignment vertical="top"/>
    </xf>
    <xf numFmtId="165" fontId="5" fillId="0" borderId="0" xfId="4" applyNumberFormat="1" applyFont="1" applyAlignment="1">
      <alignment horizontal="center" vertical="top"/>
    </xf>
    <xf numFmtId="164" fontId="5" fillId="0" borderId="1" xfId="3" applyNumberFormat="1" applyFont="1" applyFill="1" applyBorder="1" applyAlignment="1">
      <alignment vertical="top"/>
    </xf>
    <xf numFmtId="164" fontId="5" fillId="0" borderId="0" xfId="3" applyNumberFormat="1" applyFont="1" applyAlignment="1">
      <alignment vertical="top"/>
    </xf>
    <xf numFmtId="164" fontId="5" fillId="0" borderId="0" xfId="3" applyNumberFormat="1" applyFont="1" applyFill="1" applyAlignment="1">
      <alignment vertical="top"/>
    </xf>
    <xf numFmtId="164" fontId="5" fillId="0" borderId="2" xfId="3" applyNumberFormat="1" applyFont="1" applyBorder="1" applyAlignment="1">
      <alignment vertical="top"/>
    </xf>
    <xf numFmtId="164" fontId="5" fillId="0" borderId="2" xfId="3" applyNumberFormat="1" applyFont="1" applyFill="1" applyBorder="1" applyAlignment="1">
      <alignment vertical="top"/>
    </xf>
    <xf numFmtId="0" fontId="3" fillId="0" borderId="0" xfId="2" applyFont="1" applyAlignment="1">
      <alignment horizontal="left" vertical="top" indent="1"/>
    </xf>
    <xf numFmtId="166" fontId="3" fillId="0" borderId="0" xfId="2" applyNumberFormat="1" applyFont="1" applyAlignment="1">
      <alignment horizontal="left" vertical="top" wrapText="1"/>
    </xf>
    <xf numFmtId="164" fontId="3" fillId="0" borderId="0" xfId="1" applyNumberFormat="1" applyFont="1" applyAlignment="1">
      <alignment vertical="top"/>
    </xf>
    <xf numFmtId="165" fontId="5" fillId="0" borderId="0" xfId="4" applyNumberFormat="1" applyFont="1" applyFill="1" applyAlignment="1">
      <alignment horizontal="center" vertical="top"/>
    </xf>
    <xf numFmtId="43" fontId="3" fillId="0" borderId="0" xfId="1" applyFont="1" applyAlignment="1">
      <alignment vertical="top"/>
    </xf>
    <xf numFmtId="0" fontId="3" fillId="0" borderId="0" xfId="2" applyFont="1" applyAlignment="1">
      <alignment vertical="top" wrapText="1"/>
    </xf>
    <xf numFmtId="0" fontId="4" fillId="2" borderId="0" xfId="2" applyFont="1" applyFill="1" applyAlignment="1">
      <alignment horizontal="center" vertical="top"/>
    </xf>
    <xf numFmtId="0" fontId="4" fillId="0" borderId="3" xfId="2" applyFont="1" applyBorder="1" applyAlignment="1">
      <alignment horizontal="center" vertical="top"/>
    </xf>
    <xf numFmtId="166" fontId="4" fillId="0" borderId="3" xfId="2" applyNumberFormat="1" applyFont="1" applyBorder="1" applyAlignment="1">
      <alignment horizontal="center" vertical="top"/>
    </xf>
    <xf numFmtId="0" fontId="4" fillId="0" borderId="0" xfId="2" applyFont="1" applyAlignment="1">
      <alignment horizontal="center"/>
    </xf>
    <xf numFmtId="0" fontId="4" fillId="2" borderId="0" xfId="2" applyFont="1" applyFill="1" applyAlignment="1">
      <alignment horizontal="centerContinuous" vertical="top"/>
    </xf>
    <xf numFmtId="0" fontId="4" fillId="0" borderId="0" xfId="2" applyFont="1" applyAlignment="1">
      <alignment horizontal="center" vertical="top" wrapText="1"/>
    </xf>
    <xf numFmtId="0" fontId="4" fillId="2" borderId="0" xfId="2" applyFont="1" applyFill="1" applyAlignment="1">
      <alignment horizontal="centerContinuous"/>
    </xf>
    <xf numFmtId="0" fontId="4" fillId="2" borderId="0" xfId="2" applyFont="1" applyFill="1" applyAlignment="1">
      <alignment horizontal="center"/>
    </xf>
    <xf numFmtId="0" fontId="4" fillId="0" borderId="0" xfId="2" applyFont="1" applyAlignment="1">
      <alignment wrapText="1"/>
    </xf>
    <xf numFmtId="0" fontId="5" fillId="0" borderId="0" xfId="0" applyFont="1" applyAlignment="1">
      <alignment horizontal="right"/>
    </xf>
    <xf numFmtId="0" fontId="4" fillId="2" borderId="3" xfId="2" applyFont="1" applyFill="1" applyBorder="1" applyAlignment="1">
      <alignment horizontal="centerContinuous"/>
    </xf>
    <xf numFmtId="0" fontId="2" fillId="0" borderId="0" xfId="2" applyAlignment="1">
      <alignment vertical="top"/>
    </xf>
    <xf numFmtId="164" fontId="2" fillId="0" borderId="0" xfId="2" applyNumberFormat="1" applyAlignment="1">
      <alignment vertical="top"/>
    </xf>
    <xf numFmtId="164" fontId="0" fillId="0" borderId="0" xfId="3" applyNumberFormat="1" applyFont="1" applyAlignment="1">
      <alignment vertical="top"/>
    </xf>
    <xf numFmtId="165" fontId="0" fillId="0" borderId="0" xfId="4" applyNumberFormat="1" applyFont="1" applyAlignment="1">
      <alignment horizontal="center" vertical="top"/>
    </xf>
    <xf numFmtId="164" fontId="2" fillId="0" borderId="0" xfId="3" applyNumberFormat="1" applyFont="1" applyFill="1" applyAlignment="1">
      <alignment vertical="top"/>
    </xf>
    <xf numFmtId="164" fontId="6" fillId="0" borderId="0" xfId="2" applyNumberFormat="1" applyFont="1" applyAlignment="1">
      <alignment vertical="top"/>
    </xf>
    <xf numFmtId="0" fontId="6" fillId="0" borderId="0" xfId="2" applyFont="1" applyAlignment="1">
      <alignment horizontal="center" vertical="top"/>
    </xf>
    <xf numFmtId="0" fontId="6" fillId="0" borderId="0" xfId="2" applyFont="1" applyAlignment="1">
      <alignment vertical="top"/>
    </xf>
    <xf numFmtId="164" fontId="6" fillId="0" borderId="0" xfId="3" applyNumberFormat="1" applyFont="1" applyAlignment="1">
      <alignment vertical="top"/>
    </xf>
    <xf numFmtId="164" fontId="6" fillId="0" borderId="3" xfId="2" applyNumberFormat="1" applyFont="1" applyBorder="1" applyAlignment="1">
      <alignment vertical="top"/>
    </xf>
    <xf numFmtId="0" fontId="6" fillId="0" borderId="3" xfId="2" applyFont="1" applyBorder="1" applyAlignment="1">
      <alignment horizontal="center" vertical="top"/>
    </xf>
    <xf numFmtId="0" fontId="6" fillId="0" borderId="3" xfId="2" applyFont="1" applyBorder="1" applyAlignment="1">
      <alignment vertical="top"/>
    </xf>
    <xf numFmtId="164" fontId="6" fillId="0" borderId="4" xfId="3" applyNumberFormat="1" applyFont="1" applyBorder="1" applyAlignment="1">
      <alignment vertical="top"/>
    </xf>
    <xf numFmtId="0" fontId="6" fillId="0" borderId="6" xfId="2" applyFont="1" applyBorder="1" applyAlignment="1">
      <alignment horizontal="center" vertical="top"/>
    </xf>
    <xf numFmtId="165" fontId="0" fillId="0" borderId="0" xfId="4" applyNumberFormat="1" applyFont="1" applyFill="1" applyAlignment="1">
      <alignment vertical="top"/>
    </xf>
    <xf numFmtId="43" fontId="0" fillId="0" borderId="0" xfId="3" applyFont="1" applyAlignment="1">
      <alignment vertical="top"/>
    </xf>
    <xf numFmtId="167" fontId="8" fillId="0" borderId="0" xfId="5" applyNumberFormat="1" applyFont="1"/>
    <xf numFmtId="0" fontId="8" fillId="0" borderId="0" xfId="6" applyFont="1" applyFill="1"/>
    <xf numFmtId="0" fontId="1" fillId="0" borderId="0" xfId="7" applyAlignment="1">
      <alignment horizontal="left"/>
    </xf>
    <xf numFmtId="167" fontId="8" fillId="0" borderId="0" xfId="6" applyNumberFormat="1" applyFont="1" applyFill="1"/>
    <xf numFmtId="0" fontId="8" fillId="2" borderId="0" xfId="6" applyFont="1" applyFill="1" applyAlignment="1">
      <alignment horizontal="center" wrapText="1"/>
    </xf>
    <xf numFmtId="0" fontId="8" fillId="2" borderId="0" xfId="6" applyFont="1" applyFill="1"/>
    <xf numFmtId="0" fontId="10" fillId="2" borderId="0" xfId="6" applyFont="1" applyFill="1"/>
    <xf numFmtId="0" fontId="10" fillId="0" borderId="3" xfId="6" applyFont="1" applyFill="1" applyBorder="1" applyAlignment="1">
      <alignment horizontal="center"/>
    </xf>
    <xf numFmtId="0" fontId="10" fillId="0" borderId="3" xfId="6" applyFont="1" applyFill="1" applyBorder="1" applyAlignment="1">
      <alignment horizontal="center" wrapText="1"/>
    </xf>
    <xf numFmtId="0" fontId="10" fillId="0" borderId="0" xfId="6" applyFont="1" applyFill="1"/>
    <xf numFmtId="164" fontId="0" fillId="0" borderId="0" xfId="1" applyNumberFormat="1" applyFont="1"/>
    <xf numFmtId="166" fontId="2" fillId="0" borderId="0" xfId="2" applyNumberFormat="1" applyAlignment="1">
      <alignment horizontal="left" vertical="top" wrapText="1"/>
    </xf>
    <xf numFmtId="0" fontId="0" fillId="0" borderId="0" xfId="0" applyAlignment="1">
      <alignment vertical="top" wrapText="1"/>
    </xf>
    <xf numFmtId="0" fontId="11" fillId="0" borderId="0" xfId="2" applyFont="1" applyAlignment="1">
      <alignment vertical="top"/>
    </xf>
    <xf numFmtId="0" fontId="11" fillId="0" borderId="0" xfId="2" applyFont="1" applyAlignment="1">
      <alignment horizontal="right" vertical="top"/>
    </xf>
    <xf numFmtId="0" fontId="11" fillId="0" borderId="0" xfId="2" applyFont="1" applyFill="1" applyAlignment="1">
      <alignment vertical="top"/>
    </xf>
    <xf numFmtId="0" fontId="12" fillId="0" borderId="0" xfId="2" applyFont="1" applyFill="1" applyAlignment="1">
      <alignment horizontal="centerContinuous" vertical="top"/>
    </xf>
    <xf numFmtId="0" fontId="12" fillId="0" borderId="0" xfId="2" applyFont="1" applyFill="1" applyAlignment="1">
      <alignment horizontal="centerContinuous"/>
    </xf>
    <xf numFmtId="0" fontId="11" fillId="0" borderId="0" xfId="2" applyFont="1" applyFill="1" applyAlignment="1">
      <alignment horizontal="right" vertical="top"/>
    </xf>
    <xf numFmtId="0" fontId="12" fillId="2" borderId="0" xfId="2" applyFont="1" applyFill="1" applyAlignment="1">
      <alignment horizontal="centerContinuous" vertical="top"/>
    </xf>
    <xf numFmtId="0" fontId="12" fillId="0" borderId="0" xfId="2" applyFont="1" applyAlignment="1">
      <alignment horizontal="center" vertical="top"/>
    </xf>
    <xf numFmtId="0" fontId="12" fillId="2" borderId="0" xfId="2" applyFont="1" applyFill="1" applyAlignment="1">
      <alignment horizontal="centerContinuous"/>
    </xf>
    <xf numFmtId="0" fontId="12" fillId="0" borderId="3" xfId="2" applyFont="1" applyBorder="1" applyAlignment="1">
      <alignment vertical="top"/>
    </xf>
    <xf numFmtId="0" fontId="12" fillId="2" borderId="3" xfId="2" applyFont="1" applyFill="1" applyBorder="1" applyAlignment="1">
      <alignment horizontal="center" vertical="top"/>
    </xf>
    <xf numFmtId="0" fontId="12" fillId="0" borderId="3" xfId="2" applyFont="1" applyBorder="1" applyAlignment="1">
      <alignment horizontal="center" vertical="top"/>
    </xf>
    <xf numFmtId="0" fontId="12" fillId="2" borderId="0" xfId="2" applyFont="1" applyFill="1" applyAlignment="1">
      <alignment horizontal="center" vertical="top"/>
    </xf>
    <xf numFmtId="0" fontId="11" fillId="0" borderId="0" xfId="2" applyFont="1" applyAlignment="1">
      <alignment vertical="top" wrapText="1"/>
    </xf>
    <xf numFmtId="164" fontId="13" fillId="2" borderId="0" xfId="3" applyNumberFormat="1" applyFont="1" applyFill="1" applyAlignment="1">
      <alignment vertical="top"/>
    </xf>
    <xf numFmtId="164" fontId="13" fillId="0" borderId="0" xfId="3" applyNumberFormat="1" applyFont="1" applyFill="1" applyAlignment="1">
      <alignment vertical="top"/>
    </xf>
    <xf numFmtId="165" fontId="13" fillId="0" borderId="0" xfId="4" applyNumberFormat="1" applyFont="1" applyAlignment="1">
      <alignment horizontal="center" vertical="top"/>
    </xf>
    <xf numFmtId="164" fontId="13" fillId="0" borderId="0" xfId="3" applyNumberFormat="1" applyFont="1" applyAlignment="1">
      <alignment vertical="top"/>
    </xf>
    <xf numFmtId="0" fontId="11" fillId="0" borderId="0" xfId="2" applyFont="1" applyAlignment="1">
      <alignment horizontal="left" vertical="top" indent="1"/>
    </xf>
    <xf numFmtId="164" fontId="13" fillId="0" borderId="2" xfId="3" applyNumberFormat="1" applyFont="1" applyFill="1" applyBorder="1" applyAlignment="1">
      <alignment vertical="top"/>
    </xf>
    <xf numFmtId="164" fontId="13" fillId="0" borderId="2" xfId="3" applyNumberFormat="1" applyFont="1" applyBorder="1" applyAlignment="1">
      <alignment vertical="top"/>
    </xf>
    <xf numFmtId="165" fontId="13" fillId="0" borderId="0" xfId="4" applyNumberFormat="1" applyFont="1" applyFill="1" applyAlignment="1">
      <alignment horizontal="center" vertical="top"/>
    </xf>
    <xf numFmtId="166" fontId="11" fillId="0" borderId="0" xfId="2" applyNumberFormat="1" applyFont="1" applyAlignment="1">
      <alignment horizontal="left" vertical="top" wrapText="1"/>
    </xf>
    <xf numFmtId="43" fontId="11" fillId="0" borderId="0" xfId="1" applyFont="1" applyAlignment="1">
      <alignment vertical="top"/>
    </xf>
    <xf numFmtId="164" fontId="13" fillId="0" borderId="1" xfId="3" applyNumberFormat="1" applyFont="1" applyFill="1" applyBorder="1" applyAlignment="1">
      <alignment vertical="top"/>
    </xf>
    <xf numFmtId="164" fontId="13" fillId="0" borderId="1" xfId="3" applyNumberFormat="1" applyFont="1" applyBorder="1" applyAlignment="1">
      <alignment vertical="top"/>
    </xf>
    <xf numFmtId="0" fontId="11" fillId="2" borderId="0" xfId="2" applyFont="1" applyFill="1" applyAlignment="1">
      <alignment vertical="top"/>
    </xf>
    <xf numFmtId="164" fontId="11" fillId="0" borderId="0" xfId="2" applyNumberFormat="1" applyFont="1" applyAlignment="1">
      <alignment vertical="top"/>
    </xf>
    <xf numFmtId="164" fontId="11" fillId="0" borderId="1" xfId="2" applyNumberFormat="1" applyFont="1" applyBorder="1" applyAlignment="1">
      <alignment vertical="top"/>
    </xf>
    <xf numFmtId="164" fontId="12" fillId="0" borderId="0" xfId="2" applyNumberFormat="1" applyFont="1" applyAlignment="1">
      <alignment vertical="top"/>
    </xf>
    <xf numFmtId="0" fontId="12" fillId="0" borderId="0" xfId="2" applyFont="1" applyAlignment="1">
      <alignment vertical="top"/>
    </xf>
    <xf numFmtId="164" fontId="2" fillId="0" borderId="0" xfId="1" applyNumberFormat="1" applyFont="1" applyAlignment="1">
      <alignment vertical="top"/>
    </xf>
    <xf numFmtId="164" fontId="2" fillId="0" borderId="1" xfId="2" applyNumberFormat="1" applyBorder="1" applyAlignment="1">
      <alignment vertical="top"/>
    </xf>
    <xf numFmtId="0" fontId="2" fillId="0" borderId="1" xfId="2" applyBorder="1" applyAlignment="1">
      <alignment vertical="top"/>
    </xf>
    <xf numFmtId="0" fontId="12" fillId="0" borderId="0" xfId="2" applyFont="1" applyAlignment="1">
      <alignment horizontal="left" vertical="top"/>
    </xf>
    <xf numFmtId="166" fontId="2" fillId="0" borderId="0" xfId="2" applyNumberFormat="1" applyFill="1" applyAlignment="1">
      <alignment horizontal="left" vertical="top" wrapText="1"/>
    </xf>
    <xf numFmtId="0" fontId="14" fillId="0" borderId="0" xfId="0" applyFont="1"/>
    <xf numFmtId="0" fontId="14" fillId="0" borderId="0" xfId="0" applyFont="1" applyFill="1"/>
    <xf numFmtId="0" fontId="0" fillId="0" borderId="0" xfId="0" applyFill="1"/>
    <xf numFmtId="0" fontId="7" fillId="0" borderId="0" xfId="2" applyFont="1" applyFill="1" applyAlignment="1">
      <alignment vertical="top"/>
    </xf>
    <xf numFmtId="0" fontId="2" fillId="0" borderId="0" xfId="2" applyFill="1" applyAlignment="1">
      <alignment vertical="top"/>
    </xf>
    <xf numFmtId="0" fontId="6" fillId="0" borderId="5" xfId="2" applyFont="1" applyFill="1" applyBorder="1" applyAlignment="1">
      <alignment vertical="top" wrapText="1"/>
    </xf>
    <xf numFmtId="0" fontId="6" fillId="0" borderId="0" xfId="2" applyFont="1" applyFill="1" applyAlignment="1">
      <alignment vertical="top" wrapText="1"/>
    </xf>
    <xf numFmtId="0" fontId="2" fillId="0" borderId="0" xfId="2" applyFill="1" applyAlignment="1">
      <alignment vertical="top" wrapText="1"/>
    </xf>
    <xf numFmtId="0" fontId="12" fillId="0" borderId="3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2" xfId="2" applyFont="1" applyBorder="1" applyAlignment="1">
      <alignment horizontal="center"/>
    </xf>
    <xf numFmtId="0" fontId="2" fillId="0" borderId="9" xfId="2" applyBorder="1" applyAlignment="1">
      <alignment horizontal="center" vertical="top"/>
    </xf>
    <xf numFmtId="0" fontId="2" fillId="0" borderId="8" xfId="2" applyBorder="1" applyAlignment="1">
      <alignment horizontal="center" vertical="top"/>
    </xf>
    <xf numFmtId="0" fontId="2" fillId="0" borderId="7" xfId="2" applyBorder="1" applyAlignment="1">
      <alignment horizontal="center" vertical="top"/>
    </xf>
  </cellXfs>
  <cellStyles count="8">
    <cellStyle name="Comma" xfId="1" builtinId="3"/>
    <cellStyle name="Comma 10" xfId="5" xr:uid="{1A145FFC-7A66-4F67-9FEA-79427A108800}"/>
    <cellStyle name="Comma 2 2" xfId="3" xr:uid="{9DEF0655-5790-405C-ABA2-E93733EF155B}"/>
    <cellStyle name="Normal" xfId="0" builtinId="0"/>
    <cellStyle name="Normal 2 2" xfId="2" xr:uid="{0483F748-BC23-489A-B15C-BFEDB79EC431}"/>
    <cellStyle name="Normal 3" xfId="6" xr:uid="{80F8D4A2-0392-481D-8141-F9A5EA570CD4}"/>
    <cellStyle name="Normal 30" xfId="7" xr:uid="{E530FC50-8D77-43AC-96AF-D4F00C75BBF9}"/>
    <cellStyle name="Percent 2 2" xfId="4" xr:uid="{44BF0033-8B63-47D7-9C94-73C2FBBD9C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0879-7562-4169-884C-06B82C6D8C69}">
  <dimension ref="A1:X97"/>
  <sheetViews>
    <sheetView tabSelected="1" view="pageLayout" topLeftCell="A100" zoomScaleNormal="100" workbookViewId="0">
      <selection activeCell="A56" sqref="A56"/>
    </sheetView>
  </sheetViews>
  <sheetFormatPr defaultColWidth="9.140625" defaultRowHeight="12.75" x14ac:dyDescent="0.25"/>
  <cols>
    <col min="1" max="1" width="21.7109375" style="62" customWidth="1"/>
    <col min="2" max="2" width="8.7109375" style="62" customWidth="1"/>
    <col min="3" max="3" width="0.5703125" style="62" customWidth="1"/>
    <col min="4" max="4" width="9.85546875" style="62" bestFit="1" customWidth="1"/>
    <col min="5" max="5" width="0.5703125" style="62" customWidth="1"/>
    <col min="6" max="6" width="9.85546875" style="62" bestFit="1" customWidth="1"/>
    <col min="7" max="7" width="0.5703125" style="62" customWidth="1"/>
    <col min="8" max="8" width="9.85546875" style="62" bestFit="1" customWidth="1"/>
    <col min="9" max="9" width="8.28515625" style="62" bestFit="1" customWidth="1"/>
    <col min="10" max="10" width="9.85546875" style="62" customWidth="1"/>
    <col min="11" max="11" width="9" style="62" bestFit="1" customWidth="1"/>
    <col min="12" max="12" width="0.5703125" style="62" customWidth="1"/>
    <col min="13" max="13" width="9.85546875" style="62" bestFit="1" customWidth="1"/>
    <col min="14" max="14" width="8.28515625" style="62" bestFit="1" customWidth="1"/>
    <col min="15" max="16" width="9.85546875" style="62" bestFit="1" customWidth="1"/>
    <col min="17" max="17" width="0.5703125" style="62" customWidth="1"/>
    <col min="18" max="18" width="9.85546875" style="62" bestFit="1" customWidth="1"/>
    <col min="19" max="19" width="8.28515625" style="62" bestFit="1" customWidth="1"/>
    <col min="20" max="20" width="9.85546875" style="62" bestFit="1" customWidth="1"/>
    <col min="21" max="21" width="18.7109375" style="62" bestFit="1" customWidth="1"/>
    <col min="22" max="22" width="0.7109375" style="62" customWidth="1"/>
    <col min="23" max="33" width="9.140625" style="62"/>
    <col min="34" max="34" width="10" style="62" bestFit="1" customWidth="1"/>
    <col min="35" max="16384" width="9.140625" style="62"/>
  </cols>
  <sheetData>
    <row r="1" spans="1:22" x14ac:dyDescent="0.25">
      <c r="U1" s="63" t="s">
        <v>139</v>
      </c>
    </row>
    <row r="2" spans="1:22" x14ac:dyDescent="0.25">
      <c r="U2" s="63" t="s">
        <v>132</v>
      </c>
    </row>
    <row r="3" spans="1:22" x14ac:dyDescent="0.25">
      <c r="U3" s="63" t="s">
        <v>140</v>
      </c>
    </row>
    <row r="4" spans="1:22" s="64" customFormat="1" x14ac:dyDescent="0.2">
      <c r="C4" s="65"/>
      <c r="E4" s="66"/>
      <c r="G4" s="66"/>
      <c r="U4" s="67" t="s">
        <v>142</v>
      </c>
    </row>
    <row r="5" spans="1:22" s="64" customFormat="1" x14ac:dyDescent="0.2">
      <c r="C5" s="65"/>
      <c r="E5" s="66"/>
      <c r="G5" s="66"/>
      <c r="U5" s="67" t="s">
        <v>141</v>
      </c>
    </row>
    <row r="6" spans="1:22" s="64" customFormat="1" x14ac:dyDescent="0.2">
      <c r="A6" s="96" t="s">
        <v>133</v>
      </c>
      <c r="C6" s="65"/>
      <c r="E6" s="66"/>
      <c r="G6" s="66"/>
      <c r="U6" s="67"/>
    </row>
    <row r="7" spans="1:22" s="64" customFormat="1" x14ac:dyDescent="0.2">
      <c r="A7" s="96"/>
      <c r="C7" s="65"/>
      <c r="E7" s="66"/>
      <c r="G7" s="66"/>
      <c r="U7" s="67"/>
    </row>
    <row r="8" spans="1:22" x14ac:dyDescent="0.2">
      <c r="C8" s="68"/>
      <c r="D8" s="69">
        <v>2021</v>
      </c>
      <c r="E8" s="70"/>
      <c r="F8" s="69">
        <v>2023</v>
      </c>
      <c r="G8" s="70"/>
      <c r="H8" s="106" t="s">
        <v>94</v>
      </c>
      <c r="I8" s="106"/>
      <c r="J8" s="106"/>
      <c r="K8" s="106"/>
      <c r="L8" s="70"/>
      <c r="M8" s="106" t="s">
        <v>93</v>
      </c>
      <c r="N8" s="106"/>
      <c r="O8" s="106"/>
      <c r="P8" s="106"/>
      <c r="Q8" s="70"/>
      <c r="R8" s="106" t="s">
        <v>92</v>
      </c>
      <c r="S8" s="106"/>
      <c r="T8" s="106"/>
      <c r="U8" s="106"/>
      <c r="V8" s="68"/>
    </row>
    <row r="9" spans="1:22" x14ac:dyDescent="0.25">
      <c r="A9" s="71" t="s">
        <v>89</v>
      </c>
      <c r="B9" s="71" t="s">
        <v>98</v>
      </c>
      <c r="C9" s="72"/>
      <c r="D9" s="73" t="s">
        <v>86</v>
      </c>
      <c r="E9" s="72"/>
      <c r="F9" s="73" t="s">
        <v>86</v>
      </c>
      <c r="G9" s="72"/>
      <c r="H9" s="73" t="s">
        <v>85</v>
      </c>
      <c r="I9" s="73" t="s">
        <v>83</v>
      </c>
      <c r="J9" s="73" t="s">
        <v>82</v>
      </c>
      <c r="K9" s="73" t="s">
        <v>97</v>
      </c>
      <c r="L9" s="72"/>
      <c r="M9" s="73" t="s">
        <v>85</v>
      </c>
      <c r="N9" s="73" t="s">
        <v>83</v>
      </c>
      <c r="O9" s="73" t="s">
        <v>82</v>
      </c>
      <c r="P9" s="73" t="s">
        <v>97</v>
      </c>
      <c r="Q9" s="72"/>
      <c r="R9" s="73" t="s">
        <v>85</v>
      </c>
      <c r="S9" s="73" t="s">
        <v>83</v>
      </c>
      <c r="T9" s="73" t="s">
        <v>82</v>
      </c>
      <c r="U9" s="73" t="s">
        <v>97</v>
      </c>
      <c r="V9" s="74"/>
    </row>
    <row r="10" spans="1:22" x14ac:dyDescent="0.25">
      <c r="A10" s="62" t="s">
        <v>81</v>
      </c>
      <c r="B10" s="75"/>
      <c r="C10" s="76"/>
      <c r="D10" s="77">
        <v>1331421.1753358501</v>
      </c>
      <c r="E10" s="76"/>
      <c r="F10" s="77">
        <f>VLOOKUP(A10,'Jurisdictional Impact'!$A$8:$B$62, 2, FALSE)</f>
        <v>1795133.0463185224</v>
      </c>
      <c r="G10" s="76"/>
      <c r="H10" s="77">
        <f t="shared" ref="H10:H20" si="0">+F10-D10</f>
        <v>463711.87098267232</v>
      </c>
      <c r="I10" s="78">
        <f>'Separation Factors'!$D$4/100</f>
        <v>0.99999799999999994</v>
      </c>
      <c r="J10" s="79">
        <f t="shared" ref="J10:J20" si="1">+I10*H10</f>
        <v>463710.9435589303</v>
      </c>
      <c r="K10" s="79">
        <f t="shared" ref="K10:K20" si="2">+J10/2</f>
        <v>231855.47177946515</v>
      </c>
      <c r="L10" s="76"/>
      <c r="M10" s="77">
        <f t="shared" ref="M10:M20" si="3">+$H10</f>
        <v>463711.87098267232</v>
      </c>
      <c r="N10" s="78">
        <f>'Separation Factors'!$E$4/100</f>
        <v>0.99999799999999994</v>
      </c>
      <c r="O10" s="79">
        <f t="shared" ref="O10:O20" si="4">+N10*M10</f>
        <v>463710.9435589303</v>
      </c>
      <c r="P10" s="79">
        <f t="shared" ref="P10:P20" si="5">(H10+(M10/2))*N10</f>
        <v>695566.41533839551</v>
      </c>
      <c r="Q10" s="76"/>
      <c r="R10" s="77">
        <f t="shared" ref="R10:R20" si="6">+$H10</f>
        <v>463711.87098267232</v>
      </c>
      <c r="S10" s="78">
        <f>'Separation Factors'!$F$4/100</f>
        <v>0.99999799999999994</v>
      </c>
      <c r="T10" s="79">
        <f t="shared" ref="T10:T20" si="7">+S10*R10</f>
        <v>463710.9435589303</v>
      </c>
      <c r="U10" s="79">
        <f t="shared" ref="U10:U20" si="8">+(H10+M10+(R10/2))*S10</f>
        <v>1159277.3588973258</v>
      </c>
      <c r="V10" s="76"/>
    </row>
    <row r="11" spans="1:22" x14ac:dyDescent="0.25">
      <c r="A11" s="62" t="s">
        <v>80</v>
      </c>
      <c r="B11" s="75"/>
      <c r="C11" s="76"/>
      <c r="D11" s="77">
        <v>686069.523430628</v>
      </c>
      <c r="E11" s="76"/>
      <c r="F11" s="77">
        <f>VLOOKUP(A11,'Jurisdictional Impact'!$A$8:$B$62, 2, FALSE)</f>
        <v>1158095.9386046741</v>
      </c>
      <c r="G11" s="76"/>
      <c r="H11" s="77">
        <f t="shared" si="0"/>
        <v>472026.41517404607</v>
      </c>
      <c r="I11" s="78">
        <f>'Separation Factors'!$D$4/100</f>
        <v>0.99999799999999994</v>
      </c>
      <c r="J11" s="79">
        <f t="shared" si="1"/>
        <v>472025.47112121567</v>
      </c>
      <c r="K11" s="79">
        <f t="shared" si="2"/>
        <v>236012.73556060783</v>
      </c>
      <c r="L11" s="76"/>
      <c r="M11" s="77">
        <f t="shared" si="3"/>
        <v>472026.41517404607</v>
      </c>
      <c r="N11" s="78">
        <f>'Separation Factors'!$E$4/100</f>
        <v>0.99999799999999994</v>
      </c>
      <c r="O11" s="79">
        <f t="shared" si="4"/>
        <v>472025.47112121567</v>
      </c>
      <c r="P11" s="79">
        <f t="shared" si="5"/>
        <v>708038.20668182359</v>
      </c>
      <c r="Q11" s="76"/>
      <c r="R11" s="77">
        <f t="shared" si="6"/>
        <v>472026.41517404607</v>
      </c>
      <c r="S11" s="78">
        <f>'Separation Factors'!$F$4/100</f>
        <v>0.99999799999999994</v>
      </c>
      <c r="T11" s="79">
        <f t="shared" si="7"/>
        <v>472025.47112121567</v>
      </c>
      <c r="U11" s="79">
        <f t="shared" si="8"/>
        <v>1180063.6778030393</v>
      </c>
      <c r="V11" s="76"/>
    </row>
    <row r="12" spans="1:22" x14ac:dyDescent="0.25">
      <c r="A12" s="62" t="s">
        <v>79</v>
      </c>
      <c r="B12" s="75"/>
      <c r="C12" s="76"/>
      <c r="D12" s="77">
        <v>2234892.9067955799</v>
      </c>
      <c r="E12" s="76"/>
      <c r="F12" s="77">
        <f>VLOOKUP(A12,'Jurisdictional Impact'!$A$8:$B$62, 2, FALSE)</f>
        <v>3148179.280976471</v>
      </c>
      <c r="G12" s="76"/>
      <c r="H12" s="77">
        <f t="shared" si="0"/>
        <v>913286.37418089109</v>
      </c>
      <c r="I12" s="78">
        <f>'Separation Factors'!$D$4/100</f>
        <v>0.99999799999999994</v>
      </c>
      <c r="J12" s="79">
        <f t="shared" si="1"/>
        <v>913284.54760814272</v>
      </c>
      <c r="K12" s="79">
        <f t="shared" si="2"/>
        <v>456642.27380407136</v>
      </c>
      <c r="L12" s="76"/>
      <c r="M12" s="77">
        <f t="shared" si="3"/>
        <v>913286.37418089109</v>
      </c>
      <c r="N12" s="78">
        <f>'Separation Factors'!$E$4/100</f>
        <v>0.99999799999999994</v>
      </c>
      <c r="O12" s="79">
        <f t="shared" si="4"/>
        <v>913284.54760814272</v>
      </c>
      <c r="P12" s="79">
        <f t="shared" si="5"/>
        <v>1369926.8214122141</v>
      </c>
      <c r="Q12" s="76"/>
      <c r="R12" s="77">
        <f t="shared" si="6"/>
        <v>913286.37418089109</v>
      </c>
      <c r="S12" s="78">
        <f>'Separation Factors'!$F$4/100</f>
        <v>0.99999799999999994</v>
      </c>
      <c r="T12" s="79">
        <f t="shared" si="7"/>
        <v>913284.54760814272</v>
      </c>
      <c r="U12" s="79">
        <f t="shared" si="8"/>
        <v>2283211.3690203563</v>
      </c>
      <c r="V12" s="76"/>
    </row>
    <row r="13" spans="1:22" x14ac:dyDescent="0.25">
      <c r="A13" s="62" t="s">
        <v>78</v>
      </c>
      <c r="B13" s="75"/>
      <c r="C13" s="76"/>
      <c r="D13" s="77">
        <v>3300413.0544116199</v>
      </c>
      <c r="E13" s="76"/>
      <c r="F13" s="77">
        <f>VLOOKUP(A13,'Jurisdictional Impact'!$A$8:$B$62, 2, FALSE)</f>
        <v>3674258.9459481305</v>
      </c>
      <c r="G13" s="76"/>
      <c r="H13" s="77">
        <f t="shared" si="0"/>
        <v>373845.89153651055</v>
      </c>
      <c r="I13" s="78">
        <f>'Separation Factors'!$D$4/100</f>
        <v>0.99999799999999994</v>
      </c>
      <c r="J13" s="79">
        <f t="shared" si="1"/>
        <v>373845.14384472743</v>
      </c>
      <c r="K13" s="79">
        <f t="shared" si="2"/>
        <v>186922.57192236371</v>
      </c>
      <c r="L13" s="76"/>
      <c r="M13" s="77">
        <f t="shared" si="3"/>
        <v>373845.89153651055</v>
      </c>
      <c r="N13" s="78">
        <f>'Separation Factors'!$E$4/100</f>
        <v>0.99999799999999994</v>
      </c>
      <c r="O13" s="79">
        <f t="shared" si="4"/>
        <v>373845.14384472743</v>
      </c>
      <c r="P13" s="79">
        <f t="shared" si="5"/>
        <v>560767.71576709114</v>
      </c>
      <c r="Q13" s="76"/>
      <c r="R13" s="77">
        <f t="shared" si="6"/>
        <v>373845.89153651055</v>
      </c>
      <c r="S13" s="78">
        <f>'Separation Factors'!$F$4/100</f>
        <v>0.99999799999999994</v>
      </c>
      <c r="T13" s="79">
        <f t="shared" si="7"/>
        <v>373845.14384472743</v>
      </c>
      <c r="U13" s="79">
        <f t="shared" si="8"/>
        <v>934612.85961181868</v>
      </c>
      <c r="V13" s="76"/>
    </row>
    <row r="14" spans="1:22" x14ac:dyDescent="0.25">
      <c r="A14" s="62" t="s">
        <v>77</v>
      </c>
      <c r="B14" s="75"/>
      <c r="C14" s="76"/>
      <c r="D14" s="77">
        <v>24299.176056725501</v>
      </c>
      <c r="E14" s="76"/>
      <c r="F14" s="77">
        <f>VLOOKUP(A14,'Jurisdictional Impact'!$A$8:$B$62, 2, FALSE)</f>
        <v>24300.118013908508</v>
      </c>
      <c r="G14" s="76"/>
      <c r="H14" s="77">
        <f t="shared" si="0"/>
        <v>0.94195718300761655</v>
      </c>
      <c r="I14" s="78">
        <f>'Separation Factors'!$D$4/100</f>
        <v>0.99999799999999994</v>
      </c>
      <c r="J14" s="79">
        <f t="shared" si="1"/>
        <v>0.94195529909325049</v>
      </c>
      <c r="K14" s="79">
        <f t="shared" si="2"/>
        <v>0.47097764954662524</v>
      </c>
      <c r="L14" s="76"/>
      <c r="M14" s="77">
        <f t="shared" si="3"/>
        <v>0.94195718300761655</v>
      </c>
      <c r="N14" s="78">
        <f>'Separation Factors'!$E$4/100</f>
        <v>0.99999799999999994</v>
      </c>
      <c r="O14" s="79">
        <f t="shared" si="4"/>
        <v>0.94195529909325049</v>
      </c>
      <c r="P14" s="79">
        <f t="shared" si="5"/>
        <v>1.4129329486398756</v>
      </c>
      <c r="Q14" s="76"/>
      <c r="R14" s="77">
        <f t="shared" si="6"/>
        <v>0.94195718300761655</v>
      </c>
      <c r="S14" s="78">
        <f>'Separation Factors'!$F$4/100</f>
        <v>0.99999799999999994</v>
      </c>
      <c r="T14" s="79">
        <f t="shared" si="7"/>
        <v>0.94195529909325049</v>
      </c>
      <c r="U14" s="79">
        <f t="shared" si="8"/>
        <v>2.3548882477331263</v>
      </c>
      <c r="V14" s="76"/>
    </row>
    <row r="15" spans="1:22" x14ac:dyDescent="0.25">
      <c r="A15" s="62" t="s">
        <v>76</v>
      </c>
      <c r="B15" s="75"/>
      <c r="C15" s="76"/>
      <c r="D15" s="77">
        <v>285664.15998949797</v>
      </c>
      <c r="E15" s="76"/>
      <c r="F15" s="77">
        <f>VLOOKUP(A15,'Jurisdictional Impact'!$A$8:$B$62, 2, FALSE)</f>
        <v>190568.97774175979</v>
      </c>
      <c r="G15" s="76"/>
      <c r="H15" s="77">
        <f t="shared" si="0"/>
        <v>-95095.182247738179</v>
      </c>
      <c r="I15" s="78">
        <f>'Separation Factors'!$D$4/100</f>
        <v>0.99999799999999994</v>
      </c>
      <c r="J15" s="79">
        <f t="shared" si="1"/>
        <v>-95094.992057373674</v>
      </c>
      <c r="K15" s="79">
        <f t="shared" si="2"/>
        <v>-47547.496028686837</v>
      </c>
      <c r="L15" s="76"/>
      <c r="M15" s="77">
        <f t="shared" si="3"/>
        <v>-95095.182247738179</v>
      </c>
      <c r="N15" s="78">
        <f>'Separation Factors'!$E$4/100</f>
        <v>0.99999799999999994</v>
      </c>
      <c r="O15" s="79">
        <f t="shared" si="4"/>
        <v>-95094.992057373674</v>
      </c>
      <c r="P15" s="79">
        <f t="shared" si="5"/>
        <v>-142642.4880860605</v>
      </c>
      <c r="Q15" s="76"/>
      <c r="R15" s="77">
        <f t="shared" si="6"/>
        <v>-95095.182247738179</v>
      </c>
      <c r="S15" s="78">
        <f>'Separation Factors'!$F$4/100</f>
        <v>0.99999799999999994</v>
      </c>
      <c r="T15" s="79">
        <f t="shared" si="7"/>
        <v>-95094.992057373674</v>
      </c>
      <c r="U15" s="79">
        <f t="shared" si="8"/>
        <v>-237737.48014343419</v>
      </c>
      <c r="V15" s="76"/>
    </row>
    <row r="16" spans="1:22" x14ac:dyDescent="0.25">
      <c r="A16" s="62" t="s">
        <v>75</v>
      </c>
      <c r="B16" s="75"/>
      <c r="C16" s="76"/>
      <c r="D16" s="77">
        <v>222637.28786125599</v>
      </c>
      <c r="E16" s="76"/>
      <c r="F16" s="77">
        <f>VLOOKUP(A16,'Jurisdictional Impact'!$A$8:$B$62, 2, FALSE)</f>
        <v>161134.83793044899</v>
      </c>
      <c r="G16" s="76"/>
      <c r="H16" s="77">
        <f t="shared" si="0"/>
        <v>-61502.449930806994</v>
      </c>
      <c r="I16" s="78">
        <f>'Separation Factors'!$D$4/100</f>
        <v>0.99999799999999994</v>
      </c>
      <c r="J16" s="79">
        <f t="shared" si="1"/>
        <v>-61502.326925907131</v>
      </c>
      <c r="K16" s="79">
        <f t="shared" si="2"/>
        <v>-30751.163462953566</v>
      </c>
      <c r="L16" s="76"/>
      <c r="M16" s="77">
        <f t="shared" si="3"/>
        <v>-61502.449930806994</v>
      </c>
      <c r="N16" s="78">
        <f>'Separation Factors'!$E$4/100</f>
        <v>0.99999799999999994</v>
      </c>
      <c r="O16" s="79">
        <f t="shared" si="4"/>
        <v>-61502.326925907131</v>
      </c>
      <c r="P16" s="79">
        <f t="shared" si="5"/>
        <v>-92253.490388860693</v>
      </c>
      <c r="Q16" s="76"/>
      <c r="R16" s="77">
        <f t="shared" si="6"/>
        <v>-61502.449930806994</v>
      </c>
      <c r="S16" s="78">
        <f>'Separation Factors'!$F$4/100</f>
        <v>0.99999799999999994</v>
      </c>
      <c r="T16" s="79">
        <f t="shared" si="7"/>
        <v>-61502.326925907131</v>
      </c>
      <c r="U16" s="79">
        <f t="shared" si="8"/>
        <v>-153755.81731476783</v>
      </c>
      <c r="V16" s="76"/>
    </row>
    <row r="17" spans="1:22" x14ac:dyDescent="0.25">
      <c r="A17" s="62" t="s">
        <v>74</v>
      </c>
      <c r="B17" s="75"/>
      <c r="C17" s="76"/>
      <c r="D17" s="77">
        <v>228934.93012457699</v>
      </c>
      <c r="E17" s="76"/>
      <c r="F17" s="77">
        <f>VLOOKUP(A17,'Jurisdictional Impact'!$A$8:$B$62, 2, FALSE)</f>
        <v>177703.16064647434</v>
      </c>
      <c r="G17" s="76"/>
      <c r="H17" s="77">
        <f t="shared" si="0"/>
        <v>-51231.769478102651</v>
      </c>
      <c r="I17" s="78">
        <f>'Separation Factors'!$D$4/100</f>
        <v>0.99999799999999994</v>
      </c>
      <c r="J17" s="79">
        <f t="shared" si="1"/>
        <v>-51231.667014563689</v>
      </c>
      <c r="K17" s="79">
        <f t="shared" si="2"/>
        <v>-25615.833507281845</v>
      </c>
      <c r="L17" s="76"/>
      <c r="M17" s="77">
        <f t="shared" si="3"/>
        <v>-51231.769478102651</v>
      </c>
      <c r="N17" s="78">
        <f>'Separation Factors'!$E$4/100</f>
        <v>0.99999799999999994</v>
      </c>
      <c r="O17" s="79">
        <f t="shared" si="4"/>
        <v>-51231.667014563689</v>
      </c>
      <c r="P17" s="79">
        <f t="shared" si="5"/>
        <v>-76847.500521845534</v>
      </c>
      <c r="Q17" s="76"/>
      <c r="R17" s="77">
        <f t="shared" si="6"/>
        <v>-51231.769478102651</v>
      </c>
      <c r="S17" s="78">
        <f>'Separation Factors'!$F$4/100</f>
        <v>0.99999799999999994</v>
      </c>
      <c r="T17" s="79">
        <f t="shared" si="7"/>
        <v>-51231.667014563689</v>
      </c>
      <c r="U17" s="79">
        <f t="shared" si="8"/>
        <v>-128079.16753640924</v>
      </c>
      <c r="V17" s="76"/>
    </row>
    <row r="18" spans="1:22" x14ac:dyDescent="0.25">
      <c r="A18" s="62" t="s">
        <v>73</v>
      </c>
      <c r="B18" s="75"/>
      <c r="C18" s="76"/>
      <c r="D18" s="77">
        <v>1175469.75572915</v>
      </c>
      <c r="E18" s="76"/>
      <c r="F18" s="77">
        <f>VLOOKUP(A18,'Jurisdictional Impact'!$A$8:$B$62, 2, FALSE)</f>
        <v>6564409.1980083846</v>
      </c>
      <c r="G18" s="76"/>
      <c r="H18" s="77">
        <f t="shared" si="0"/>
        <v>5388939.4422792345</v>
      </c>
      <c r="I18" s="78">
        <f>'Separation Factors'!$D$4/100</f>
        <v>0.99999799999999994</v>
      </c>
      <c r="J18" s="79">
        <f t="shared" si="1"/>
        <v>5388928.6644003494</v>
      </c>
      <c r="K18" s="79">
        <f t="shared" si="2"/>
        <v>2694464.3322001747</v>
      </c>
      <c r="L18" s="76"/>
      <c r="M18" s="77">
        <f t="shared" si="3"/>
        <v>5388939.4422792345</v>
      </c>
      <c r="N18" s="78">
        <f>'Separation Factors'!$E$4/100</f>
        <v>0.99999799999999994</v>
      </c>
      <c r="O18" s="79">
        <f t="shared" si="4"/>
        <v>5388928.6644003494</v>
      </c>
      <c r="P18" s="79">
        <f t="shared" si="5"/>
        <v>8083392.9966005245</v>
      </c>
      <c r="Q18" s="76"/>
      <c r="R18" s="77">
        <f t="shared" si="6"/>
        <v>5388939.4422792345</v>
      </c>
      <c r="S18" s="78">
        <f>'Separation Factors'!$F$4/100</f>
        <v>0.99999799999999994</v>
      </c>
      <c r="T18" s="79">
        <f t="shared" si="7"/>
        <v>5388928.6644003494</v>
      </c>
      <c r="U18" s="79">
        <f t="shared" si="8"/>
        <v>13472321.661000874</v>
      </c>
      <c r="V18" s="76"/>
    </row>
    <row r="19" spans="1:22" x14ac:dyDescent="0.25">
      <c r="A19" s="62" t="s">
        <v>72</v>
      </c>
      <c r="B19" s="75"/>
      <c r="C19" s="76"/>
      <c r="D19" s="77">
        <v>441478.45471114898</v>
      </c>
      <c r="E19" s="76"/>
      <c r="F19" s="77">
        <f>VLOOKUP(A19,'Jurisdictional Impact'!$A$8:$B$62, 2, FALSE)</f>
        <v>523830.39137403411</v>
      </c>
      <c r="G19" s="76"/>
      <c r="H19" s="77">
        <f t="shared" si="0"/>
        <v>82351.936662885128</v>
      </c>
      <c r="I19" s="78">
        <f>'Separation Factors'!$D$4/100</f>
        <v>0.99999799999999994</v>
      </c>
      <c r="J19" s="79">
        <f t="shared" si="1"/>
        <v>82351.771959011792</v>
      </c>
      <c r="K19" s="79">
        <f t="shared" si="2"/>
        <v>41175.885979505896</v>
      </c>
      <c r="L19" s="76"/>
      <c r="M19" s="77">
        <f t="shared" si="3"/>
        <v>82351.936662885128</v>
      </c>
      <c r="N19" s="78">
        <f>'Separation Factors'!$E$4/100</f>
        <v>0.99999799999999994</v>
      </c>
      <c r="O19" s="79">
        <f t="shared" si="4"/>
        <v>82351.771959011792</v>
      </c>
      <c r="P19" s="79">
        <f t="shared" si="5"/>
        <v>123527.6579385177</v>
      </c>
      <c r="Q19" s="76"/>
      <c r="R19" s="77">
        <f t="shared" si="6"/>
        <v>82351.936662885128</v>
      </c>
      <c r="S19" s="78">
        <f>'Separation Factors'!$F$4/100</f>
        <v>0.99999799999999994</v>
      </c>
      <c r="T19" s="79">
        <f t="shared" si="7"/>
        <v>82351.771959011792</v>
      </c>
      <c r="U19" s="79">
        <f t="shared" si="8"/>
        <v>205879.42989752948</v>
      </c>
      <c r="V19" s="76"/>
    </row>
    <row r="20" spans="1:22" x14ac:dyDescent="0.25">
      <c r="A20" s="62" t="s">
        <v>135</v>
      </c>
      <c r="C20" s="76"/>
      <c r="D20" s="77">
        <v>285478.80583695398</v>
      </c>
      <c r="E20" s="76"/>
      <c r="F20" s="77">
        <f>VLOOKUP(A20,'Jurisdictional Impact'!$A$8:$B$62, 2, FALSE)</f>
        <v>449957.6021156502</v>
      </c>
      <c r="G20" s="76"/>
      <c r="H20" s="77">
        <f t="shared" si="0"/>
        <v>164478.79627869622</v>
      </c>
      <c r="I20" s="78">
        <f>'Separation Factors'!$D$4/100</f>
        <v>0.99999799999999994</v>
      </c>
      <c r="J20" s="79">
        <f t="shared" si="1"/>
        <v>164478.46732110364</v>
      </c>
      <c r="K20" s="79">
        <f t="shared" si="2"/>
        <v>82239.233660551821</v>
      </c>
      <c r="L20" s="76"/>
      <c r="M20" s="77">
        <f t="shared" si="3"/>
        <v>164478.79627869622</v>
      </c>
      <c r="N20" s="78">
        <f>'Separation Factors'!$E$4/100</f>
        <v>0.99999799999999994</v>
      </c>
      <c r="O20" s="79">
        <f t="shared" si="4"/>
        <v>164478.46732110364</v>
      </c>
      <c r="P20" s="79">
        <f t="shared" si="5"/>
        <v>246717.70098165548</v>
      </c>
      <c r="Q20" s="76"/>
      <c r="R20" s="77">
        <f t="shared" si="6"/>
        <v>164478.79627869622</v>
      </c>
      <c r="S20" s="78">
        <f>'Separation Factors'!$F$4/100</f>
        <v>0.99999799999999994</v>
      </c>
      <c r="T20" s="79">
        <f t="shared" si="7"/>
        <v>164478.46732110364</v>
      </c>
      <c r="U20" s="79">
        <f t="shared" si="8"/>
        <v>411196.16830275918</v>
      </c>
      <c r="V20" s="76"/>
    </row>
    <row r="21" spans="1:22" x14ac:dyDescent="0.25">
      <c r="A21" s="80" t="s">
        <v>70</v>
      </c>
      <c r="B21" s="80"/>
      <c r="C21" s="76"/>
      <c r="D21" s="81">
        <v>10216759.230282987</v>
      </c>
      <c r="E21" s="76"/>
      <c r="F21" s="81">
        <f>SUM(F10:F20)</f>
        <v>17867571.497678455</v>
      </c>
      <c r="G21" s="76"/>
      <c r="H21" s="81">
        <f>SUM(H10:H20)</f>
        <v>7650812.2673954712</v>
      </c>
      <c r="I21" s="78"/>
      <c r="J21" s="82">
        <f>SUM(J10:J20)</f>
        <v>7650796.9657709347</v>
      </c>
      <c r="K21" s="82">
        <f>SUM(K10:K20)</f>
        <v>3825398.4828854674</v>
      </c>
      <c r="L21" s="76"/>
      <c r="M21" s="81">
        <f>SUM(M10:M20)</f>
        <v>7650812.2673954712</v>
      </c>
      <c r="N21" s="78"/>
      <c r="O21" s="82">
        <f>SUM(O10:O20)</f>
        <v>7650796.9657709347</v>
      </c>
      <c r="P21" s="82">
        <f>SUM(P10:P20)</f>
        <v>11476195.448656404</v>
      </c>
      <c r="Q21" s="76"/>
      <c r="R21" s="81">
        <f>SUM(R10:R20)</f>
        <v>7650812.2673954712</v>
      </c>
      <c r="S21" s="78"/>
      <c r="T21" s="82">
        <f>SUM(T10:T20)</f>
        <v>7650796.9657709347</v>
      </c>
      <c r="U21" s="82">
        <f>SUM(U10:U20)</f>
        <v>19126992.414427336</v>
      </c>
      <c r="V21" s="76"/>
    </row>
    <row r="22" spans="1:22" x14ac:dyDescent="0.25">
      <c r="C22" s="76"/>
      <c r="D22" s="83"/>
      <c r="E22" s="76"/>
      <c r="F22" s="83"/>
      <c r="G22" s="76"/>
      <c r="H22" s="83"/>
      <c r="I22" s="78"/>
      <c r="J22" s="79"/>
      <c r="K22" s="79"/>
      <c r="L22" s="76"/>
      <c r="M22" s="83"/>
      <c r="N22" s="78"/>
      <c r="O22" s="79"/>
      <c r="P22" s="79"/>
      <c r="Q22" s="76"/>
      <c r="R22" s="83"/>
      <c r="S22" s="78"/>
      <c r="T22" s="79"/>
      <c r="U22" s="79"/>
      <c r="V22" s="76"/>
    </row>
    <row r="23" spans="1:22" x14ac:dyDescent="0.25">
      <c r="A23" s="62" t="s">
        <v>69</v>
      </c>
      <c r="B23" s="75"/>
      <c r="C23" s="76"/>
      <c r="D23" s="77">
        <v>715255.64842370898</v>
      </c>
      <c r="E23" s="76"/>
      <c r="F23" s="77">
        <f>VLOOKUP(A23,'Jurisdictional Impact'!$A$8:$B$62, 2, FALSE)</f>
        <v>1119704.8828131969</v>
      </c>
      <c r="G23" s="76"/>
      <c r="H23" s="77">
        <f>+F23-D23</f>
        <v>404449.23438948789</v>
      </c>
      <c r="I23" s="78">
        <f>'Separation Factors'!$D$5/100</f>
        <v>0.95212000000000008</v>
      </c>
      <c r="J23" s="79">
        <f>+I23*H23</f>
        <v>385084.20504691923</v>
      </c>
      <c r="K23" s="79">
        <f>+J23/2</f>
        <v>192542.10252345962</v>
      </c>
      <c r="L23" s="76"/>
      <c r="M23" s="77">
        <f>+$H23</f>
        <v>404449.23438948789</v>
      </c>
      <c r="N23" s="78">
        <f>'Separation Factors'!$E$5/100</f>
        <v>0.95239800000000008</v>
      </c>
      <c r="O23" s="79">
        <f>+N23*M23</f>
        <v>385196.64193407953</v>
      </c>
      <c r="P23" s="79">
        <f>(H23+(M23/2))*N23</f>
        <v>577794.96290111926</v>
      </c>
      <c r="Q23" s="76"/>
      <c r="R23" s="77">
        <f>+$H23</f>
        <v>404449.23438948789</v>
      </c>
      <c r="S23" s="78">
        <f>'Separation Factors'!$F$5/100</f>
        <v>0.95239800000000008</v>
      </c>
      <c r="T23" s="79">
        <f>+S23*R23</f>
        <v>385196.64193407953</v>
      </c>
      <c r="U23" s="79">
        <f>+(H23+M23+(R23/2))*S23</f>
        <v>962991.60483519884</v>
      </c>
      <c r="V23" s="76"/>
    </row>
    <row r="24" spans="1:22" x14ac:dyDescent="0.25">
      <c r="A24" s="62" t="s">
        <v>68</v>
      </c>
      <c r="B24" s="75"/>
      <c r="C24" s="76"/>
      <c r="D24" s="77">
        <v>497634.66172448097</v>
      </c>
      <c r="E24" s="76"/>
      <c r="F24" s="77">
        <f>VLOOKUP(A24,'Jurisdictional Impact'!$A$8:$B$62, 2, FALSE)</f>
        <v>416505.46682301379</v>
      </c>
      <c r="G24" s="76"/>
      <c r="H24" s="77">
        <f>+F24-D24</f>
        <v>-81129.194901467185</v>
      </c>
      <c r="I24" s="78">
        <f>'Separation Factors'!$D$5/100</f>
        <v>0.95212000000000008</v>
      </c>
      <c r="J24" s="79">
        <f>+I24*H24</f>
        <v>-77244.729049584945</v>
      </c>
      <c r="K24" s="79">
        <f>+J24/2</f>
        <v>-38622.364524792472</v>
      </c>
      <c r="L24" s="76"/>
      <c r="M24" s="77">
        <f>+$H24</f>
        <v>-81129.194901467185</v>
      </c>
      <c r="N24" s="78">
        <f>'Separation Factors'!$E$5/100</f>
        <v>0.95239800000000008</v>
      </c>
      <c r="O24" s="79">
        <f>+N24*M24</f>
        <v>-77267.282965767547</v>
      </c>
      <c r="P24" s="79">
        <f>(H24+(M24/2))*N24</f>
        <v>-115900.92444865132</v>
      </c>
      <c r="Q24" s="76"/>
      <c r="R24" s="77">
        <f>+$H24</f>
        <v>-81129.194901467185</v>
      </c>
      <c r="S24" s="78">
        <f>'Separation Factors'!$F$5/100</f>
        <v>0.95239800000000008</v>
      </c>
      <c r="T24" s="79">
        <f>+S24*R24</f>
        <v>-77267.282965767547</v>
      </c>
      <c r="U24" s="79">
        <f>+(H24+M24+(R24/2))*S24</f>
        <v>-193168.20741441887</v>
      </c>
      <c r="V24" s="76"/>
    </row>
    <row r="25" spans="1:22" x14ac:dyDescent="0.25">
      <c r="A25" s="80" t="s">
        <v>66</v>
      </c>
      <c r="B25" s="80"/>
      <c r="C25" s="76"/>
      <c r="D25" s="81">
        <v>1212890.31014819</v>
      </c>
      <c r="E25" s="76"/>
      <c r="F25" s="81">
        <f>SUM(F23:F24)</f>
        <v>1536210.3496362106</v>
      </c>
      <c r="G25" s="76"/>
      <c r="H25" s="81">
        <f>SUM(H23:H24)</f>
        <v>323320.0394880207</v>
      </c>
      <c r="I25" s="78"/>
      <c r="J25" s="82">
        <f>SUM(J23:J24)</f>
        <v>307839.47599733429</v>
      </c>
      <c r="K25" s="82">
        <f>SUM(K23:K24)</f>
        <v>153919.73799866714</v>
      </c>
      <c r="L25" s="76"/>
      <c r="M25" s="81">
        <f>SUM(M23:M24)</f>
        <v>323320.0394880207</v>
      </c>
      <c r="N25" s="78"/>
      <c r="O25" s="82">
        <f>SUM(O23:O24)</f>
        <v>307929.35896831198</v>
      </c>
      <c r="P25" s="82">
        <f>SUM(P23:P24)</f>
        <v>461894.03845246794</v>
      </c>
      <c r="Q25" s="76"/>
      <c r="R25" s="81">
        <f>SUM(R23:R24)</f>
        <v>323320.0394880207</v>
      </c>
      <c r="S25" s="78"/>
      <c r="T25" s="82">
        <f>SUM(T23:T24)</f>
        <v>307929.35896831198</v>
      </c>
      <c r="U25" s="82">
        <f>SUM(U23:U24)</f>
        <v>769823.39742078003</v>
      </c>
      <c r="V25" s="76"/>
    </row>
    <row r="26" spans="1:22" x14ac:dyDescent="0.25">
      <c r="B26" s="75"/>
      <c r="C26" s="76"/>
      <c r="D26" s="83"/>
      <c r="E26" s="76"/>
      <c r="F26" s="83"/>
      <c r="G26" s="76"/>
      <c r="H26" s="83"/>
      <c r="I26" s="78"/>
      <c r="J26" s="79"/>
      <c r="K26" s="79"/>
      <c r="L26" s="76"/>
      <c r="M26" s="83"/>
      <c r="N26" s="78"/>
      <c r="O26" s="79"/>
      <c r="P26" s="79"/>
      <c r="Q26" s="76"/>
      <c r="R26" s="83"/>
      <c r="S26" s="78"/>
      <c r="T26" s="79"/>
      <c r="U26" s="79"/>
      <c r="V26" s="76"/>
    </row>
    <row r="27" spans="1:22" x14ac:dyDescent="0.25">
      <c r="A27" s="62" t="s">
        <v>65</v>
      </c>
      <c r="B27" s="75"/>
      <c r="C27" s="76"/>
      <c r="D27" s="77">
        <v>77113.496769704303</v>
      </c>
      <c r="E27" s="76"/>
      <c r="F27" s="77">
        <f>VLOOKUP(A27,'Jurisdictional Impact'!$A$8:$B$62, 2, FALSE)</f>
        <v>0</v>
      </c>
      <c r="G27" s="76"/>
      <c r="H27" s="77">
        <f t="shared" ref="H27:H37" si="9">+F27-D27</f>
        <v>-77113.496769704303</v>
      </c>
      <c r="I27" s="78">
        <f>'Separation Factors'!$D$6/100</f>
        <v>0.97631600000000007</v>
      </c>
      <c r="J27" s="79">
        <f t="shared" ref="J27:J37" si="10">+I27*H27</f>
        <v>-75287.140712210632</v>
      </c>
      <c r="K27" s="79">
        <f t="shared" ref="K27:K37" si="11">+J27/2</f>
        <v>-37643.570356105316</v>
      </c>
      <c r="L27" s="76"/>
      <c r="M27" s="77">
        <f t="shared" ref="M27:M37" si="12">+$H27</f>
        <v>-77113.496769704303</v>
      </c>
      <c r="N27" s="78">
        <f>'Separation Factors'!$E$6/100</f>
        <v>0.97645099999999996</v>
      </c>
      <c r="O27" s="79">
        <f t="shared" ref="O27:O37" si="13">+N27*M27</f>
        <v>-75297.55103427454</v>
      </c>
      <c r="P27" s="79">
        <f t="shared" ref="P27:P37" si="14">(H27+(M27/2))*N27</f>
        <v>-112946.3265514118</v>
      </c>
      <c r="Q27" s="76"/>
      <c r="R27" s="77">
        <f t="shared" ref="R27:R37" si="15">+$H27</f>
        <v>-77113.496769704303</v>
      </c>
      <c r="S27" s="78">
        <f>'Separation Factors'!$F$6/100</f>
        <v>0.97792299999999999</v>
      </c>
      <c r="T27" s="79">
        <f t="shared" ref="T27:T37" si="16">+S27*R27</f>
        <v>-75411.062101519536</v>
      </c>
      <c r="U27" s="79">
        <f t="shared" ref="U27:U37" si="17">+(H27+M27+(R27/2))*S27</f>
        <v>-188527.65525379885</v>
      </c>
      <c r="V27" s="76"/>
    </row>
    <row r="28" spans="1:22" x14ac:dyDescent="0.25">
      <c r="A28" s="62" t="s">
        <v>64</v>
      </c>
      <c r="B28" s="75"/>
      <c r="C28" s="76"/>
      <c r="D28" s="77">
        <v>135380.426083962</v>
      </c>
      <c r="E28" s="76"/>
      <c r="F28" s="77">
        <f>VLOOKUP(A28,'Jurisdictional Impact'!$A$8:$B$62, 2, FALSE)</f>
        <v>392504.6097473976</v>
      </c>
      <c r="G28" s="76"/>
      <c r="H28" s="77">
        <f t="shared" si="9"/>
        <v>257124.1836634356</v>
      </c>
      <c r="I28" s="78">
        <f>'Separation Factors'!$D$6/100</f>
        <v>0.97631600000000007</v>
      </c>
      <c r="J28" s="79">
        <f t="shared" si="10"/>
        <v>251034.45449755082</v>
      </c>
      <c r="K28" s="79">
        <f t="shared" si="11"/>
        <v>125517.22724877541</v>
      </c>
      <c r="L28" s="76"/>
      <c r="M28" s="77">
        <f t="shared" si="12"/>
        <v>257124.1836634356</v>
      </c>
      <c r="N28" s="78">
        <f>'Separation Factors'!$E$6/100</f>
        <v>0.97645099999999996</v>
      </c>
      <c r="O28" s="79">
        <f t="shared" si="13"/>
        <v>251069.16626234533</v>
      </c>
      <c r="P28" s="79">
        <f t="shared" si="14"/>
        <v>376603.74939351802</v>
      </c>
      <c r="Q28" s="76"/>
      <c r="R28" s="77">
        <f t="shared" si="15"/>
        <v>257124.1836634356</v>
      </c>
      <c r="S28" s="78">
        <f>'Separation Factors'!$F$6/100</f>
        <v>0.97792299999999999</v>
      </c>
      <c r="T28" s="79">
        <f t="shared" si="16"/>
        <v>251447.65306069792</v>
      </c>
      <c r="U28" s="79">
        <f t="shared" si="17"/>
        <v>628619.13265174488</v>
      </c>
      <c r="V28" s="76"/>
    </row>
    <row r="29" spans="1:22" x14ac:dyDescent="0.25">
      <c r="A29" s="62" t="s">
        <v>63</v>
      </c>
      <c r="B29" s="75"/>
      <c r="C29" s="76"/>
      <c r="D29" s="77">
        <v>117499.485091693</v>
      </c>
      <c r="E29" s="76"/>
      <c r="F29" s="77">
        <f>VLOOKUP(A29,'Jurisdictional Impact'!$A$8:$B$62, 2, FALSE)</f>
        <v>0</v>
      </c>
      <c r="G29" s="76"/>
      <c r="H29" s="77">
        <f t="shared" si="9"/>
        <v>-117499.485091693</v>
      </c>
      <c r="I29" s="78">
        <f>'Separation Factors'!$D$6/100</f>
        <v>0.97631600000000007</v>
      </c>
      <c r="J29" s="79">
        <f t="shared" si="10"/>
        <v>-114716.62728678135</v>
      </c>
      <c r="K29" s="79">
        <f t="shared" si="11"/>
        <v>-57358.313643390677</v>
      </c>
      <c r="L29" s="76"/>
      <c r="M29" s="77">
        <f t="shared" si="12"/>
        <v>-117499.485091693</v>
      </c>
      <c r="N29" s="78">
        <f>'Separation Factors'!$E$6/100</f>
        <v>0.97645099999999996</v>
      </c>
      <c r="O29" s="79">
        <f t="shared" si="13"/>
        <v>-114732.48971726872</v>
      </c>
      <c r="P29" s="79">
        <f t="shared" si="14"/>
        <v>-172098.73457590307</v>
      </c>
      <c r="Q29" s="76"/>
      <c r="R29" s="77">
        <f t="shared" si="15"/>
        <v>-117499.485091693</v>
      </c>
      <c r="S29" s="78">
        <f>'Separation Factors'!$F$6/100</f>
        <v>0.97792299999999999</v>
      </c>
      <c r="T29" s="79">
        <f t="shared" si="16"/>
        <v>-114905.44895932369</v>
      </c>
      <c r="U29" s="79">
        <f t="shared" si="17"/>
        <v>-287263.62239830923</v>
      </c>
      <c r="V29" s="76"/>
    </row>
    <row r="30" spans="1:22" x14ac:dyDescent="0.25">
      <c r="A30" s="62" t="s">
        <v>62</v>
      </c>
      <c r="B30" s="75"/>
      <c r="C30" s="76"/>
      <c r="D30" s="77">
        <v>381791.91227558698</v>
      </c>
      <c r="E30" s="76"/>
      <c r="F30" s="77">
        <f>VLOOKUP(A30,'Jurisdictional Impact'!$A$8:$B$62, 2, FALSE)</f>
        <v>143565.6317505661</v>
      </c>
      <c r="G30" s="76"/>
      <c r="H30" s="77">
        <f t="shared" si="9"/>
        <v>-238226.28052502088</v>
      </c>
      <c r="I30" s="78">
        <f>'Separation Factors'!$D$6/100</f>
        <v>0.97631600000000007</v>
      </c>
      <c r="J30" s="79">
        <f t="shared" si="10"/>
        <v>-232584.12929706631</v>
      </c>
      <c r="K30" s="79">
        <f t="shared" si="11"/>
        <v>-116292.06464853315</v>
      </c>
      <c r="L30" s="76"/>
      <c r="M30" s="77">
        <f t="shared" si="12"/>
        <v>-238226.28052502088</v>
      </c>
      <c r="N30" s="78">
        <f>'Separation Factors'!$E$6/100</f>
        <v>0.97645099999999996</v>
      </c>
      <c r="O30" s="79">
        <f t="shared" si="13"/>
        <v>-232616.28984493716</v>
      </c>
      <c r="P30" s="79">
        <f t="shared" si="14"/>
        <v>-348924.43476740574</v>
      </c>
      <c r="Q30" s="76"/>
      <c r="R30" s="77">
        <f t="shared" si="15"/>
        <v>-238226.28052502088</v>
      </c>
      <c r="S30" s="78">
        <f>'Separation Factors'!$F$6/100</f>
        <v>0.97792299999999999</v>
      </c>
      <c r="T30" s="79">
        <f t="shared" si="16"/>
        <v>-232966.95892986999</v>
      </c>
      <c r="U30" s="79">
        <f t="shared" si="17"/>
        <v>-582417.397324675</v>
      </c>
      <c r="V30" s="76"/>
    </row>
    <row r="31" spans="1:22" x14ac:dyDescent="0.25">
      <c r="A31" s="62" t="s">
        <v>61</v>
      </c>
      <c r="B31" s="75"/>
      <c r="C31" s="76"/>
      <c r="D31" s="77">
        <v>288976.87123279099</v>
      </c>
      <c r="E31" s="76"/>
      <c r="F31" s="77">
        <f>VLOOKUP(A31,'Jurisdictional Impact'!$A$8:$B$62, 2, FALSE)</f>
        <v>221976.97145387091</v>
      </c>
      <c r="G31" s="76"/>
      <c r="H31" s="77">
        <f t="shared" si="9"/>
        <v>-66999.89977892008</v>
      </c>
      <c r="I31" s="78">
        <f>'Separation Factors'!$D$6/100</f>
        <v>0.97631600000000007</v>
      </c>
      <c r="J31" s="79">
        <f t="shared" si="10"/>
        <v>-65413.074152556139</v>
      </c>
      <c r="K31" s="79">
        <f t="shared" si="11"/>
        <v>-32706.537076278069</v>
      </c>
      <c r="L31" s="76"/>
      <c r="M31" s="77">
        <f t="shared" si="12"/>
        <v>-66999.89977892008</v>
      </c>
      <c r="N31" s="78">
        <f>'Separation Factors'!$E$6/100</f>
        <v>0.97645099999999996</v>
      </c>
      <c r="O31" s="79">
        <f t="shared" si="13"/>
        <v>-65422.11913902629</v>
      </c>
      <c r="P31" s="79">
        <f t="shared" si="14"/>
        <v>-98133.178708539432</v>
      </c>
      <c r="Q31" s="76"/>
      <c r="R31" s="77">
        <f t="shared" si="15"/>
        <v>-66999.89977892008</v>
      </c>
      <c r="S31" s="78">
        <f>'Separation Factors'!$F$6/100</f>
        <v>0.97792299999999999</v>
      </c>
      <c r="T31" s="79">
        <f t="shared" si="16"/>
        <v>-65520.742991500862</v>
      </c>
      <c r="U31" s="79">
        <f t="shared" si="17"/>
        <v>-163801.85747875218</v>
      </c>
      <c r="V31" s="76"/>
    </row>
    <row r="32" spans="1:22" x14ac:dyDescent="0.25">
      <c r="A32" s="62" t="s">
        <v>60</v>
      </c>
      <c r="B32" s="75"/>
      <c r="C32" s="76"/>
      <c r="D32" s="77">
        <v>375811.64236375398</v>
      </c>
      <c r="E32" s="76"/>
      <c r="F32" s="77">
        <f>VLOOKUP(A32,'Jurisdictional Impact'!$A$8:$B$62, 2, FALSE)</f>
        <v>0</v>
      </c>
      <c r="G32" s="76"/>
      <c r="H32" s="77">
        <f t="shared" si="9"/>
        <v>-375811.64236375398</v>
      </c>
      <c r="I32" s="78">
        <f>'Separation Factors'!$D$6/100</f>
        <v>0.97631600000000007</v>
      </c>
      <c r="J32" s="79">
        <f t="shared" si="10"/>
        <v>-366910.91942601086</v>
      </c>
      <c r="K32" s="79">
        <f t="shared" si="11"/>
        <v>-183455.45971300543</v>
      </c>
      <c r="L32" s="76"/>
      <c r="M32" s="77">
        <f t="shared" si="12"/>
        <v>-375811.64236375398</v>
      </c>
      <c r="N32" s="78">
        <f>'Separation Factors'!$E$6/100</f>
        <v>0.97645099999999996</v>
      </c>
      <c r="O32" s="79">
        <f t="shared" si="13"/>
        <v>-366961.65399772994</v>
      </c>
      <c r="P32" s="79">
        <f t="shared" si="14"/>
        <v>-550442.48099659488</v>
      </c>
      <c r="Q32" s="76"/>
      <c r="R32" s="77">
        <f t="shared" si="15"/>
        <v>-375811.64236375398</v>
      </c>
      <c r="S32" s="78">
        <f>'Separation Factors'!$F$6/100</f>
        <v>0.97792299999999999</v>
      </c>
      <c r="T32" s="79">
        <f t="shared" si="16"/>
        <v>-367514.84873528936</v>
      </c>
      <c r="U32" s="79">
        <f t="shared" si="17"/>
        <v>-918787.12183822354</v>
      </c>
      <c r="V32" s="76"/>
    </row>
    <row r="33" spans="1:22" x14ac:dyDescent="0.25">
      <c r="A33" s="62" t="s">
        <v>59</v>
      </c>
      <c r="B33" s="75"/>
      <c r="C33" s="76"/>
      <c r="D33" s="77">
        <v>58881.266071910701</v>
      </c>
      <c r="E33" s="76"/>
      <c r="F33" s="77">
        <f>VLOOKUP(A33,'Jurisdictional Impact'!$A$8:$B$62, 2, FALSE)</f>
        <v>63065.260367452305</v>
      </c>
      <c r="G33" s="76"/>
      <c r="H33" s="77">
        <f t="shared" si="9"/>
        <v>4183.9942955416045</v>
      </c>
      <c r="I33" s="78">
        <f>'Separation Factors'!$D$6/100</f>
        <v>0.97631600000000007</v>
      </c>
      <c r="J33" s="79">
        <f t="shared" si="10"/>
        <v>4084.9005746459975</v>
      </c>
      <c r="K33" s="79">
        <f t="shared" si="11"/>
        <v>2042.4502873229987</v>
      </c>
      <c r="L33" s="76"/>
      <c r="M33" s="77">
        <f t="shared" si="12"/>
        <v>4183.9942955416045</v>
      </c>
      <c r="N33" s="78">
        <f>'Separation Factors'!$E$6/100</f>
        <v>0.97645099999999996</v>
      </c>
      <c r="O33" s="79">
        <f t="shared" si="13"/>
        <v>4085.4654138758951</v>
      </c>
      <c r="P33" s="79">
        <f t="shared" si="14"/>
        <v>6128.1981208138423</v>
      </c>
      <c r="Q33" s="76"/>
      <c r="R33" s="77">
        <f t="shared" si="15"/>
        <v>4183.9942955416045</v>
      </c>
      <c r="S33" s="78">
        <f>'Separation Factors'!$F$6/100</f>
        <v>0.97792299999999999</v>
      </c>
      <c r="T33" s="79">
        <f t="shared" si="16"/>
        <v>4091.6242534789326</v>
      </c>
      <c r="U33" s="79">
        <f t="shared" si="17"/>
        <v>10229.060633697331</v>
      </c>
      <c r="V33" s="76"/>
    </row>
    <row r="34" spans="1:22" x14ac:dyDescent="0.25">
      <c r="A34" s="62" t="s">
        <v>58</v>
      </c>
      <c r="B34" s="75"/>
      <c r="C34" s="76"/>
      <c r="D34" s="77">
        <v>18490.3309712339</v>
      </c>
      <c r="E34" s="76"/>
      <c r="F34" s="77">
        <f>VLOOKUP(A34,'Jurisdictional Impact'!$A$8:$B$62, 2, FALSE)</f>
        <v>22150.942963256806</v>
      </c>
      <c r="G34" s="76"/>
      <c r="H34" s="77">
        <f t="shared" si="9"/>
        <v>3660.6119920229066</v>
      </c>
      <c r="I34" s="78">
        <f>'Separation Factors'!$D$6/100</f>
        <v>0.97631600000000007</v>
      </c>
      <c r="J34" s="79">
        <f t="shared" si="10"/>
        <v>3573.9140576038362</v>
      </c>
      <c r="K34" s="79">
        <f t="shared" si="11"/>
        <v>1786.9570288019181</v>
      </c>
      <c r="L34" s="76"/>
      <c r="M34" s="77">
        <f t="shared" si="12"/>
        <v>3660.6119920229066</v>
      </c>
      <c r="N34" s="78">
        <f>'Separation Factors'!$E$6/100</f>
        <v>0.97645099999999996</v>
      </c>
      <c r="O34" s="79">
        <f t="shared" si="13"/>
        <v>3574.4082402227591</v>
      </c>
      <c r="P34" s="79">
        <f t="shared" si="14"/>
        <v>5361.6123603341384</v>
      </c>
      <c r="Q34" s="76"/>
      <c r="R34" s="77">
        <f t="shared" si="15"/>
        <v>3660.6119920229066</v>
      </c>
      <c r="S34" s="78">
        <f>'Separation Factors'!$F$6/100</f>
        <v>0.97792299999999999</v>
      </c>
      <c r="T34" s="79">
        <f t="shared" si="16"/>
        <v>3579.7966610750168</v>
      </c>
      <c r="U34" s="79">
        <f t="shared" si="17"/>
        <v>8949.4916526875422</v>
      </c>
      <c r="V34" s="76"/>
    </row>
    <row r="35" spans="1:22" x14ac:dyDescent="0.25">
      <c r="A35" s="62" t="s">
        <v>57</v>
      </c>
      <c r="B35" s="75"/>
      <c r="C35" s="76"/>
      <c r="D35" s="77">
        <v>408252.84749951097</v>
      </c>
      <c r="E35" s="76"/>
      <c r="F35" s="77">
        <f>VLOOKUP(A35,'Jurisdictional Impact'!$A$8:$B$62, 2, FALSE)</f>
        <v>636723.63619954383</v>
      </c>
      <c r="G35" s="76"/>
      <c r="H35" s="77">
        <f t="shared" si="9"/>
        <v>228470.78870003286</v>
      </c>
      <c r="I35" s="78">
        <f>'Separation Factors'!$D$6/100</f>
        <v>0.97631600000000007</v>
      </c>
      <c r="J35" s="79">
        <f t="shared" si="10"/>
        <v>223059.68654046129</v>
      </c>
      <c r="K35" s="79">
        <f t="shared" si="11"/>
        <v>111529.84327023065</v>
      </c>
      <c r="L35" s="76"/>
      <c r="M35" s="77">
        <f t="shared" si="12"/>
        <v>228470.78870003286</v>
      </c>
      <c r="N35" s="78">
        <f>'Separation Factors'!$E$6/100</f>
        <v>0.97645099999999996</v>
      </c>
      <c r="O35" s="79">
        <f t="shared" si="13"/>
        <v>223090.53009693578</v>
      </c>
      <c r="P35" s="79">
        <f t="shared" si="14"/>
        <v>334635.79514540365</v>
      </c>
      <c r="Q35" s="76"/>
      <c r="R35" s="77">
        <f t="shared" si="15"/>
        <v>228470.78870003286</v>
      </c>
      <c r="S35" s="78">
        <f>'Separation Factors'!$F$6/100</f>
        <v>0.97792299999999999</v>
      </c>
      <c r="T35" s="79">
        <f t="shared" si="16"/>
        <v>223426.83909790224</v>
      </c>
      <c r="U35" s="79">
        <f t="shared" si="17"/>
        <v>558567.09774475568</v>
      </c>
      <c r="V35" s="76"/>
    </row>
    <row r="36" spans="1:22" x14ac:dyDescent="0.25">
      <c r="A36" s="62" t="s">
        <v>56</v>
      </c>
      <c r="B36" s="75"/>
      <c r="C36" s="76"/>
      <c r="D36" s="77">
        <v>24834.4818731989</v>
      </c>
      <c r="E36" s="76"/>
      <c r="F36" s="77">
        <f>VLOOKUP(A36,'Jurisdictional Impact'!$A$8:$B$62, 2, FALSE)</f>
        <v>31747.132783558867</v>
      </c>
      <c r="G36" s="76"/>
      <c r="H36" s="77">
        <f t="shared" si="9"/>
        <v>6912.6509103599674</v>
      </c>
      <c r="I36" s="78">
        <f>'Separation Factors'!$D$6/100</f>
        <v>0.97631600000000007</v>
      </c>
      <c r="J36" s="79">
        <f t="shared" si="10"/>
        <v>6748.9316861990028</v>
      </c>
      <c r="K36" s="79">
        <f t="shared" si="11"/>
        <v>3374.4658430995014</v>
      </c>
      <c r="L36" s="76"/>
      <c r="M36" s="77">
        <f t="shared" si="12"/>
        <v>6912.6509103599674</v>
      </c>
      <c r="N36" s="78">
        <f>'Separation Factors'!$E$6/100</f>
        <v>0.97645099999999996</v>
      </c>
      <c r="O36" s="79">
        <f t="shared" si="13"/>
        <v>6749.8648940719004</v>
      </c>
      <c r="P36" s="79">
        <f t="shared" si="14"/>
        <v>10124.797341107851</v>
      </c>
      <c r="Q36" s="76"/>
      <c r="R36" s="77">
        <f t="shared" si="15"/>
        <v>6912.6509103599674</v>
      </c>
      <c r="S36" s="78">
        <f>'Separation Factors'!$F$6/100</f>
        <v>0.97792299999999999</v>
      </c>
      <c r="T36" s="79">
        <f t="shared" si="16"/>
        <v>6760.0403162119501</v>
      </c>
      <c r="U36" s="79">
        <f t="shared" si="17"/>
        <v>16900.100790529876</v>
      </c>
      <c r="V36" s="76"/>
    </row>
    <row r="37" spans="1:22" x14ac:dyDescent="0.25">
      <c r="A37" s="62" t="s">
        <v>55</v>
      </c>
      <c r="C37" s="76"/>
      <c r="D37" s="77">
        <v>162649.70569166899</v>
      </c>
      <c r="E37" s="76"/>
      <c r="F37" s="77">
        <f>VLOOKUP(A37,'Jurisdictional Impact'!$A$8:$B$62, 2, FALSE)</f>
        <v>221620.53666319465</v>
      </c>
      <c r="G37" s="76"/>
      <c r="H37" s="77">
        <f t="shared" si="9"/>
        <v>58970.830971525662</v>
      </c>
      <c r="I37" s="78">
        <f>'Separation Factors'!$D$6/100</f>
        <v>0.97631600000000007</v>
      </c>
      <c r="J37" s="79">
        <f t="shared" si="10"/>
        <v>57574.165810796054</v>
      </c>
      <c r="K37" s="79">
        <f t="shared" si="11"/>
        <v>28787.082905398027</v>
      </c>
      <c r="L37" s="76"/>
      <c r="M37" s="77">
        <f t="shared" si="12"/>
        <v>58970.830971525662</v>
      </c>
      <c r="N37" s="78">
        <f>'Separation Factors'!$E$6/100</f>
        <v>0.97645099999999996</v>
      </c>
      <c r="O37" s="79">
        <f t="shared" si="13"/>
        <v>57582.126872977198</v>
      </c>
      <c r="P37" s="79">
        <f t="shared" si="14"/>
        <v>86373.190309465805</v>
      </c>
      <c r="Q37" s="76"/>
      <c r="R37" s="77">
        <f t="shared" si="15"/>
        <v>58970.830971525662</v>
      </c>
      <c r="S37" s="78">
        <f>'Separation Factors'!$F$6/100</f>
        <v>0.97792299999999999</v>
      </c>
      <c r="T37" s="79">
        <f t="shared" si="16"/>
        <v>57668.93193616729</v>
      </c>
      <c r="U37" s="79">
        <f t="shared" si="17"/>
        <v>144172.32984041821</v>
      </c>
      <c r="V37" s="76"/>
    </row>
    <row r="38" spans="1:22" x14ac:dyDescent="0.25">
      <c r="A38" s="80" t="s">
        <v>53</v>
      </c>
      <c r="B38" s="80"/>
      <c r="C38" s="76"/>
      <c r="D38" s="81">
        <v>2049682.4659250148</v>
      </c>
      <c r="E38" s="76"/>
      <c r="F38" s="81">
        <f>SUM(F27:F37)</f>
        <v>1733354.7219288412</v>
      </c>
      <c r="G38" s="76"/>
      <c r="H38" s="81">
        <f>SUM(H27:H37)</f>
        <v>-316327.74399617361</v>
      </c>
      <c r="I38" s="78"/>
      <c r="J38" s="82">
        <f>SUM(J27:J37)</f>
        <v>-308835.83770736842</v>
      </c>
      <c r="K38" s="82">
        <f>SUM(K27:K37)</f>
        <v>-154417.91885368421</v>
      </c>
      <c r="L38" s="76"/>
      <c r="M38" s="81">
        <f>SUM(M27:M37)</f>
        <v>-316327.74399617361</v>
      </c>
      <c r="N38" s="78"/>
      <c r="O38" s="82">
        <f>SUM(O27:O37)</f>
        <v>-308878.54195280781</v>
      </c>
      <c r="P38" s="82">
        <f>SUM(P27:P37)</f>
        <v>-463317.81292921171</v>
      </c>
      <c r="Q38" s="76"/>
      <c r="R38" s="81">
        <f>SUM(R27:R37)</f>
        <v>-316327.74399617361</v>
      </c>
      <c r="S38" s="78"/>
      <c r="T38" s="82">
        <f>SUM(T27:T37)</f>
        <v>-309344.17639197013</v>
      </c>
      <c r="U38" s="82">
        <f>SUM(U27:U37)</f>
        <v>-773360.44097992533</v>
      </c>
      <c r="V38" s="76"/>
    </row>
    <row r="39" spans="1:22" x14ac:dyDescent="0.25">
      <c r="B39" s="75"/>
      <c r="C39" s="76"/>
      <c r="D39" s="83"/>
      <c r="E39" s="76"/>
      <c r="F39" s="83"/>
      <c r="G39" s="76"/>
      <c r="H39" s="83"/>
      <c r="I39" s="78"/>
      <c r="J39" s="79"/>
      <c r="K39" s="79"/>
      <c r="L39" s="76"/>
      <c r="M39" s="83"/>
      <c r="N39" s="78"/>
      <c r="O39" s="79"/>
      <c r="P39" s="79"/>
      <c r="Q39" s="76"/>
      <c r="R39" s="83"/>
      <c r="S39" s="78"/>
      <c r="T39" s="79"/>
      <c r="U39" s="79"/>
      <c r="V39" s="76"/>
    </row>
    <row r="40" spans="1:22" x14ac:dyDescent="0.25">
      <c r="A40" s="62" t="s">
        <v>52</v>
      </c>
      <c r="B40" s="84">
        <v>45017</v>
      </c>
      <c r="C40" s="76"/>
      <c r="D40" s="77"/>
      <c r="E40" s="76"/>
      <c r="F40" s="77">
        <f>VLOOKUP(A40,'Jurisdictional Impact'!$A$8:$B$62, 2, FALSE)</f>
        <v>466153.94308226003</v>
      </c>
      <c r="G40" s="76"/>
      <c r="H40" s="77">
        <f t="shared" ref="H40:H63" si="18">+F40-D40</f>
        <v>466153.94308226003</v>
      </c>
      <c r="I40" s="78">
        <f>'Separation Factors'!$D$7/100</f>
        <v>0.99999799999999994</v>
      </c>
      <c r="J40" s="79">
        <f t="shared" ref="J40:J65" si="19">+I40*H40</f>
        <v>466153.01077437383</v>
      </c>
      <c r="K40" s="79">
        <f t="shared" ref="K40:K63" si="20">+J40/2</f>
        <v>233076.50538718692</v>
      </c>
      <c r="L40" s="76"/>
      <c r="M40" s="77">
        <f t="shared" ref="M40:M63" si="21">+$H40</f>
        <v>466153.94308226003</v>
      </c>
      <c r="N40" s="78">
        <f>'Separation Factors'!$E$7/100</f>
        <v>0.99999799999999994</v>
      </c>
      <c r="O40" s="79">
        <f t="shared" ref="O40:O73" si="22">+N40*M40</f>
        <v>466153.01077437383</v>
      </c>
      <c r="P40" s="79">
        <f t="shared" ref="P40:P69" si="23">+J40+(O40/2)</f>
        <v>699229.51616156078</v>
      </c>
      <c r="Q40" s="76"/>
      <c r="R40" s="77">
        <f t="shared" ref="R40:R63" si="24">+$H40</f>
        <v>466153.94308226003</v>
      </c>
      <c r="S40" s="78">
        <f>'Separation Factors'!$F$7/100</f>
        <v>0.99999799999999994</v>
      </c>
      <c r="T40" s="79">
        <f t="shared" ref="T40:T77" si="25">+S40*R40</f>
        <v>466153.01077437383</v>
      </c>
      <c r="U40" s="79">
        <f t="shared" ref="U40:U69" si="26">+J40+O40+(T40/2)</f>
        <v>1165382.5269359346</v>
      </c>
      <c r="V40" s="76"/>
    </row>
    <row r="41" spans="1:22" x14ac:dyDescent="0.25">
      <c r="A41" s="62" t="s">
        <v>51</v>
      </c>
      <c r="B41" s="84">
        <v>44713</v>
      </c>
      <c r="C41" s="76"/>
      <c r="D41" s="77"/>
      <c r="E41" s="76"/>
      <c r="F41" s="77">
        <f>VLOOKUP(A41,'Jurisdictional Impact'!$A$8:$B$62, 2, FALSE)</f>
        <v>456527.34430715244</v>
      </c>
      <c r="G41" s="76"/>
      <c r="H41" s="77">
        <f t="shared" si="18"/>
        <v>456527.34430715244</v>
      </c>
      <c r="I41" s="78">
        <f>'Separation Factors'!$D$7/100</f>
        <v>0.99999799999999994</v>
      </c>
      <c r="J41" s="79">
        <f t="shared" si="19"/>
        <v>456526.43125246378</v>
      </c>
      <c r="K41" s="79">
        <f t="shared" si="20"/>
        <v>228263.21562623189</v>
      </c>
      <c r="L41" s="76"/>
      <c r="M41" s="77">
        <f t="shared" si="21"/>
        <v>456527.34430715244</v>
      </c>
      <c r="N41" s="78">
        <f>'Separation Factors'!$E$7/100</f>
        <v>0.99999799999999994</v>
      </c>
      <c r="O41" s="79">
        <f t="shared" si="22"/>
        <v>456526.43125246378</v>
      </c>
      <c r="P41" s="79">
        <f t="shared" si="23"/>
        <v>684789.6468786957</v>
      </c>
      <c r="Q41" s="76"/>
      <c r="R41" s="77">
        <f t="shared" si="24"/>
        <v>456527.34430715244</v>
      </c>
      <c r="S41" s="78">
        <f>'Separation Factors'!$F$7/100</f>
        <v>0.99999799999999994</v>
      </c>
      <c r="T41" s="79">
        <f t="shared" si="25"/>
        <v>456526.43125246378</v>
      </c>
      <c r="U41" s="79">
        <f t="shared" si="26"/>
        <v>1141316.0781311595</v>
      </c>
      <c r="V41" s="76"/>
    </row>
    <row r="42" spans="1:22" x14ac:dyDescent="0.25">
      <c r="A42" s="62" t="s">
        <v>50</v>
      </c>
      <c r="B42" s="84">
        <v>44774</v>
      </c>
      <c r="C42" s="76"/>
      <c r="D42" s="77">
        <v>713463.139238387</v>
      </c>
      <c r="E42" s="76"/>
      <c r="F42" s="77">
        <f>VLOOKUP(A42,'Jurisdictional Impact'!$A$8:$B$62, 2, FALSE)</f>
        <v>431914.93560892227</v>
      </c>
      <c r="G42" s="76"/>
      <c r="H42" s="77">
        <f t="shared" si="18"/>
        <v>-281548.20362946473</v>
      </c>
      <c r="I42" s="78">
        <f>'Separation Factors'!$D$7/100</f>
        <v>0.99999799999999994</v>
      </c>
      <c r="J42" s="79">
        <f t="shared" si="19"/>
        <v>-281547.64053305745</v>
      </c>
      <c r="K42" s="79">
        <f t="shared" si="20"/>
        <v>-140773.82026652872</v>
      </c>
      <c r="L42" s="76"/>
      <c r="M42" s="77">
        <f t="shared" si="21"/>
        <v>-281548.20362946473</v>
      </c>
      <c r="N42" s="78">
        <f>'Separation Factors'!$E$7/100</f>
        <v>0.99999799999999994</v>
      </c>
      <c r="O42" s="79">
        <f t="shared" si="22"/>
        <v>-281547.64053305745</v>
      </c>
      <c r="P42" s="79">
        <f t="shared" si="23"/>
        <v>-422321.46079958614</v>
      </c>
      <c r="Q42" s="76"/>
      <c r="R42" s="77">
        <f t="shared" si="24"/>
        <v>-281548.20362946473</v>
      </c>
      <c r="S42" s="78">
        <f>'Separation Factors'!$F$7/100</f>
        <v>0.99999799999999994</v>
      </c>
      <c r="T42" s="79">
        <f t="shared" si="25"/>
        <v>-281547.64053305745</v>
      </c>
      <c r="U42" s="79">
        <f t="shared" si="26"/>
        <v>-703869.10133264365</v>
      </c>
      <c r="V42" s="76"/>
    </row>
    <row r="43" spans="1:22" x14ac:dyDescent="0.25">
      <c r="A43" s="62" t="s">
        <v>49</v>
      </c>
      <c r="B43" s="84">
        <v>43891</v>
      </c>
      <c r="C43" s="76"/>
      <c r="D43" s="77">
        <v>759689.70046081999</v>
      </c>
      <c r="E43" s="76"/>
      <c r="F43" s="77">
        <f>VLOOKUP(A43,'Jurisdictional Impact'!$A$8:$B$62, 2, FALSE)</f>
        <v>424636.84954981477</v>
      </c>
      <c r="G43" s="76"/>
      <c r="H43" s="77">
        <f t="shared" si="18"/>
        <v>-335052.85091100523</v>
      </c>
      <c r="I43" s="78">
        <f>'Separation Factors'!$D$7/100</f>
        <v>0.99999799999999994</v>
      </c>
      <c r="J43" s="79">
        <f t="shared" si="19"/>
        <v>-335052.18080530339</v>
      </c>
      <c r="K43" s="79">
        <f t="shared" si="20"/>
        <v>-167526.09040265169</v>
      </c>
      <c r="L43" s="76"/>
      <c r="M43" s="77">
        <f t="shared" si="21"/>
        <v>-335052.85091100523</v>
      </c>
      <c r="N43" s="78">
        <f>'Separation Factors'!$E$7/100</f>
        <v>0.99999799999999994</v>
      </c>
      <c r="O43" s="79">
        <f t="shared" si="22"/>
        <v>-335052.18080530339</v>
      </c>
      <c r="P43" s="79">
        <f t="shared" si="23"/>
        <v>-502578.27120795508</v>
      </c>
      <c r="Q43" s="76"/>
      <c r="R43" s="77">
        <f t="shared" si="24"/>
        <v>-335052.85091100523</v>
      </c>
      <c r="S43" s="78">
        <f>'Separation Factors'!$F$7/100</f>
        <v>0.99999799999999994</v>
      </c>
      <c r="T43" s="79">
        <f t="shared" si="25"/>
        <v>-335052.18080530339</v>
      </c>
      <c r="U43" s="79">
        <f t="shared" si="26"/>
        <v>-837630.45201325847</v>
      </c>
      <c r="V43" s="76"/>
    </row>
    <row r="44" spans="1:22" x14ac:dyDescent="0.25">
      <c r="A44" s="62" t="s">
        <v>48</v>
      </c>
      <c r="B44" s="84">
        <v>43952</v>
      </c>
      <c r="C44" s="76"/>
      <c r="D44" s="77">
        <v>457242.432636832</v>
      </c>
      <c r="E44" s="76"/>
      <c r="F44" s="77">
        <f>VLOOKUP(A44,'Jurisdictional Impact'!$A$8:$B$62, 2, FALSE)</f>
        <v>610163.22064381512</v>
      </c>
      <c r="G44" s="76"/>
      <c r="H44" s="77">
        <f t="shared" si="18"/>
        <v>152920.78800698312</v>
      </c>
      <c r="I44" s="78">
        <f>'Separation Factors'!$D$7/100</f>
        <v>0.99999799999999994</v>
      </c>
      <c r="J44" s="79">
        <f t="shared" si="19"/>
        <v>152920.4821654071</v>
      </c>
      <c r="K44" s="79">
        <f t="shared" si="20"/>
        <v>76460.241082703549</v>
      </c>
      <c r="L44" s="76"/>
      <c r="M44" s="77">
        <f t="shared" si="21"/>
        <v>152920.78800698312</v>
      </c>
      <c r="N44" s="78">
        <f>'Separation Factors'!$E$7/100</f>
        <v>0.99999799999999994</v>
      </c>
      <c r="O44" s="79">
        <f t="shared" si="22"/>
        <v>152920.4821654071</v>
      </c>
      <c r="P44" s="79">
        <f t="shared" si="23"/>
        <v>229380.72324811065</v>
      </c>
      <c r="Q44" s="76"/>
      <c r="R44" s="77">
        <f t="shared" si="24"/>
        <v>152920.78800698312</v>
      </c>
      <c r="S44" s="78">
        <f>'Separation Factors'!$F$7/100</f>
        <v>0.99999799999999994</v>
      </c>
      <c r="T44" s="79">
        <f t="shared" si="25"/>
        <v>152920.4821654071</v>
      </c>
      <c r="U44" s="79">
        <f t="shared" si="26"/>
        <v>382301.20541351778</v>
      </c>
      <c r="V44" s="76"/>
    </row>
    <row r="45" spans="1:22" x14ac:dyDescent="0.25">
      <c r="A45" s="62" t="s">
        <v>47</v>
      </c>
      <c r="B45" s="84">
        <v>44470</v>
      </c>
      <c r="C45" s="76"/>
      <c r="D45" s="77">
        <v>713463.139238387</v>
      </c>
      <c r="E45" s="76"/>
      <c r="F45" s="77">
        <f>VLOOKUP(A45,'Jurisdictional Impact'!$A$8:$B$62, 2, FALSE)</f>
        <v>392432.45537878911</v>
      </c>
      <c r="G45" s="76"/>
      <c r="H45" s="77">
        <f t="shared" si="18"/>
        <v>-321030.68385959789</v>
      </c>
      <c r="I45" s="78">
        <f>'Separation Factors'!$D$7/100</f>
        <v>0.99999799999999994</v>
      </c>
      <c r="J45" s="79">
        <f t="shared" si="19"/>
        <v>-321030.04179823014</v>
      </c>
      <c r="K45" s="79">
        <f t="shared" si="20"/>
        <v>-160515.02089911507</v>
      </c>
      <c r="L45" s="76"/>
      <c r="M45" s="77">
        <f t="shared" si="21"/>
        <v>-321030.68385959789</v>
      </c>
      <c r="N45" s="78">
        <f>'Separation Factors'!$E$7/100</f>
        <v>0.99999799999999994</v>
      </c>
      <c r="O45" s="79">
        <f t="shared" si="22"/>
        <v>-321030.04179823014</v>
      </c>
      <c r="P45" s="79">
        <f t="shared" si="23"/>
        <v>-481545.06269734522</v>
      </c>
      <c r="Q45" s="76"/>
      <c r="R45" s="77">
        <f t="shared" si="24"/>
        <v>-321030.68385959789</v>
      </c>
      <c r="S45" s="78">
        <f>'Separation Factors'!$F$7/100</f>
        <v>0.99999799999999994</v>
      </c>
      <c r="T45" s="79">
        <f t="shared" si="25"/>
        <v>-321030.04179823014</v>
      </c>
      <c r="U45" s="79">
        <f t="shared" si="26"/>
        <v>-802575.10449557542</v>
      </c>
      <c r="V45" s="76"/>
    </row>
    <row r="46" spans="1:22" x14ac:dyDescent="0.25">
      <c r="A46" s="62" t="s">
        <v>46</v>
      </c>
      <c r="B46" s="84">
        <v>45505</v>
      </c>
      <c r="C46" s="76"/>
      <c r="D46" s="77"/>
      <c r="E46" s="76"/>
      <c r="F46" s="77">
        <f>VLOOKUP(A46,'Jurisdictional Impact'!$A$8:$B$62, 2, FALSE)</f>
        <v>484572.19050384942</v>
      </c>
      <c r="G46" s="76"/>
      <c r="H46" s="77">
        <f t="shared" si="18"/>
        <v>484572.19050384942</v>
      </c>
      <c r="I46" s="78">
        <f>'Separation Factors'!$D$7/100</f>
        <v>0.99999799999999994</v>
      </c>
      <c r="J46" s="79">
        <f t="shared" si="19"/>
        <v>484571.22135946836</v>
      </c>
      <c r="K46" s="79">
        <f t="shared" si="20"/>
        <v>242285.61067973418</v>
      </c>
      <c r="L46" s="76"/>
      <c r="M46" s="77">
        <f t="shared" si="21"/>
        <v>484572.19050384942</v>
      </c>
      <c r="N46" s="78">
        <f>'Separation Factors'!$E$7/100</f>
        <v>0.99999799999999994</v>
      </c>
      <c r="O46" s="79">
        <f t="shared" si="22"/>
        <v>484571.22135946836</v>
      </c>
      <c r="P46" s="79">
        <f t="shared" si="23"/>
        <v>726856.83203920256</v>
      </c>
      <c r="Q46" s="76"/>
      <c r="R46" s="77">
        <f t="shared" si="24"/>
        <v>484572.19050384942</v>
      </c>
      <c r="S46" s="78">
        <f>'Separation Factors'!$F$7/100</f>
        <v>0.99999799999999994</v>
      </c>
      <c r="T46" s="79">
        <f t="shared" si="25"/>
        <v>484571.22135946836</v>
      </c>
      <c r="U46" s="79">
        <f t="shared" si="26"/>
        <v>1211428.0533986709</v>
      </c>
      <c r="V46" s="76"/>
    </row>
    <row r="47" spans="1:22" x14ac:dyDescent="0.25">
      <c r="A47" s="62" t="s">
        <v>45</v>
      </c>
      <c r="B47" s="84">
        <v>44713</v>
      </c>
      <c r="C47" s="76"/>
      <c r="D47" s="77"/>
      <c r="E47" s="76"/>
      <c r="F47" s="77">
        <f>VLOOKUP(A47,'Jurisdictional Impact'!$A$8:$B$62, 2, FALSE)</f>
        <v>519836.83890179463</v>
      </c>
      <c r="G47" s="76"/>
      <c r="H47" s="77">
        <f t="shared" si="18"/>
        <v>519836.83890179463</v>
      </c>
      <c r="I47" s="78">
        <f>'Separation Factors'!$D$7/100</f>
        <v>0.99999799999999994</v>
      </c>
      <c r="J47" s="79">
        <f t="shared" si="19"/>
        <v>519835.79922811681</v>
      </c>
      <c r="K47" s="79">
        <f t="shared" si="20"/>
        <v>259917.89961405841</v>
      </c>
      <c r="L47" s="76"/>
      <c r="M47" s="77">
        <f t="shared" si="21"/>
        <v>519836.83890179463</v>
      </c>
      <c r="N47" s="78">
        <f>'Separation Factors'!$E$7/100</f>
        <v>0.99999799999999994</v>
      </c>
      <c r="O47" s="79">
        <f t="shared" si="22"/>
        <v>519835.79922811681</v>
      </c>
      <c r="P47" s="79">
        <f t="shared" si="23"/>
        <v>779753.69884217519</v>
      </c>
      <c r="Q47" s="76"/>
      <c r="R47" s="77">
        <f t="shared" si="24"/>
        <v>519836.83890179463</v>
      </c>
      <c r="S47" s="78">
        <f>'Separation Factors'!$F$7/100</f>
        <v>0.99999799999999994</v>
      </c>
      <c r="T47" s="79">
        <f t="shared" si="25"/>
        <v>519835.79922811681</v>
      </c>
      <c r="U47" s="79">
        <f t="shared" si="26"/>
        <v>1299589.4980702919</v>
      </c>
      <c r="V47" s="76"/>
    </row>
    <row r="48" spans="1:22" x14ac:dyDescent="0.25">
      <c r="A48" s="62" t="s">
        <v>44</v>
      </c>
      <c r="B48" s="84">
        <v>43435</v>
      </c>
      <c r="C48" s="76"/>
      <c r="D48" s="77">
        <v>747356.76425640599</v>
      </c>
      <c r="E48" s="76"/>
      <c r="F48" s="77">
        <f>VLOOKUP(A48,'Jurisdictional Impact'!$A$8:$B$62, 2, FALSE)</f>
        <v>472482.49490596983</v>
      </c>
      <c r="G48" s="76"/>
      <c r="H48" s="77">
        <f t="shared" si="18"/>
        <v>-274874.26935043617</v>
      </c>
      <c r="I48" s="78">
        <f>'Separation Factors'!$D$7/100</f>
        <v>0.99999799999999994</v>
      </c>
      <c r="J48" s="79">
        <f t="shared" si="19"/>
        <v>-274873.71960189746</v>
      </c>
      <c r="K48" s="79">
        <f t="shared" si="20"/>
        <v>-137436.85980094873</v>
      </c>
      <c r="L48" s="76"/>
      <c r="M48" s="77">
        <f t="shared" si="21"/>
        <v>-274874.26935043617</v>
      </c>
      <c r="N48" s="78">
        <f>'Separation Factors'!$E$7/100</f>
        <v>0.99999799999999994</v>
      </c>
      <c r="O48" s="79">
        <f t="shared" si="22"/>
        <v>-274873.71960189746</v>
      </c>
      <c r="P48" s="79">
        <f t="shared" si="23"/>
        <v>-412310.57940284617</v>
      </c>
      <c r="Q48" s="76"/>
      <c r="R48" s="77">
        <f t="shared" si="24"/>
        <v>-274874.26935043617</v>
      </c>
      <c r="S48" s="78">
        <f>'Separation Factors'!$F$7/100</f>
        <v>0.99999799999999994</v>
      </c>
      <c r="T48" s="79">
        <f t="shared" si="25"/>
        <v>-274873.71960189746</v>
      </c>
      <c r="U48" s="79">
        <f t="shared" si="26"/>
        <v>-687184.29900474369</v>
      </c>
      <c r="V48" s="76"/>
    </row>
    <row r="49" spans="1:24" x14ac:dyDescent="0.25">
      <c r="A49" s="62" t="s">
        <v>43</v>
      </c>
      <c r="B49" s="84">
        <v>45017</v>
      </c>
      <c r="C49" s="76"/>
      <c r="D49" s="77"/>
      <c r="E49" s="76"/>
      <c r="F49" s="77">
        <f>VLOOKUP(A49,'Jurisdictional Impact'!$A$8:$B$62, 2, FALSE)</f>
        <v>487053.14361774351</v>
      </c>
      <c r="G49" s="76"/>
      <c r="H49" s="77">
        <f t="shared" si="18"/>
        <v>487053.14361774351</v>
      </c>
      <c r="I49" s="78">
        <f>'Separation Factors'!$D$7/100</f>
        <v>0.99999799999999994</v>
      </c>
      <c r="J49" s="79">
        <f t="shared" si="19"/>
        <v>487052.16951145628</v>
      </c>
      <c r="K49" s="79">
        <f t="shared" si="20"/>
        <v>243526.08475572814</v>
      </c>
      <c r="L49" s="76"/>
      <c r="M49" s="77">
        <f t="shared" si="21"/>
        <v>487053.14361774351</v>
      </c>
      <c r="N49" s="78">
        <f>'Separation Factors'!$E$7/100</f>
        <v>0.99999799999999994</v>
      </c>
      <c r="O49" s="79">
        <f t="shared" si="22"/>
        <v>487052.16951145628</v>
      </c>
      <c r="P49" s="79">
        <f t="shared" si="23"/>
        <v>730578.25426718441</v>
      </c>
      <c r="Q49" s="76"/>
      <c r="R49" s="77">
        <f t="shared" si="24"/>
        <v>487053.14361774351</v>
      </c>
      <c r="S49" s="78">
        <f>'Separation Factors'!$F$7/100</f>
        <v>0.99999799999999994</v>
      </c>
      <c r="T49" s="79">
        <f t="shared" si="25"/>
        <v>487052.16951145628</v>
      </c>
      <c r="U49" s="79">
        <f t="shared" si="26"/>
        <v>1217630.4237786406</v>
      </c>
      <c r="V49" s="76"/>
      <c r="X49" s="85"/>
    </row>
    <row r="50" spans="1:24" x14ac:dyDescent="0.25">
      <c r="A50" s="62" t="s">
        <v>42</v>
      </c>
      <c r="B50" s="84">
        <v>45017</v>
      </c>
      <c r="C50" s="76"/>
      <c r="D50" s="77"/>
      <c r="E50" s="76"/>
      <c r="F50" s="77">
        <f>VLOOKUP(A50,'Jurisdictional Impact'!$A$8:$B$62, 2, FALSE)</f>
        <v>479575.496233952</v>
      </c>
      <c r="G50" s="76"/>
      <c r="H50" s="77">
        <f t="shared" si="18"/>
        <v>479575.496233952</v>
      </c>
      <c r="I50" s="78">
        <f>'Separation Factors'!$D$7/100</f>
        <v>0.99999799999999994</v>
      </c>
      <c r="J50" s="79">
        <f t="shared" si="19"/>
        <v>479574.53708295949</v>
      </c>
      <c r="K50" s="79">
        <f t="shared" si="20"/>
        <v>239787.26854147975</v>
      </c>
      <c r="L50" s="76"/>
      <c r="M50" s="77">
        <f t="shared" si="21"/>
        <v>479575.496233952</v>
      </c>
      <c r="N50" s="78">
        <f>'Separation Factors'!$E$7/100</f>
        <v>0.99999799999999994</v>
      </c>
      <c r="O50" s="79">
        <f t="shared" si="22"/>
        <v>479574.53708295949</v>
      </c>
      <c r="P50" s="79">
        <f t="shared" si="23"/>
        <v>719361.80562443926</v>
      </c>
      <c r="Q50" s="76"/>
      <c r="R50" s="77">
        <f t="shared" si="24"/>
        <v>479575.496233952</v>
      </c>
      <c r="S50" s="78">
        <f>'Separation Factors'!$F$7/100</f>
        <v>0.99999799999999994</v>
      </c>
      <c r="T50" s="79">
        <f t="shared" si="25"/>
        <v>479574.53708295949</v>
      </c>
      <c r="U50" s="79">
        <f t="shared" si="26"/>
        <v>1198936.3427073988</v>
      </c>
      <c r="V50" s="76"/>
      <c r="X50" s="85"/>
    </row>
    <row r="51" spans="1:24" x14ac:dyDescent="0.25">
      <c r="A51" s="62" t="s">
        <v>41</v>
      </c>
      <c r="B51" s="84">
        <v>44986</v>
      </c>
      <c r="C51" s="76"/>
      <c r="D51" s="77"/>
      <c r="E51" s="76"/>
      <c r="F51" s="77">
        <f>VLOOKUP(A51,'Jurisdictional Impact'!$A$8:$B$62, 2, FALSE)</f>
        <v>496606.7276971516</v>
      </c>
      <c r="G51" s="76"/>
      <c r="H51" s="77">
        <f t="shared" si="18"/>
        <v>496606.7276971516</v>
      </c>
      <c r="I51" s="78">
        <f>'Separation Factors'!$D$7/100</f>
        <v>0.99999799999999994</v>
      </c>
      <c r="J51" s="79">
        <f t="shared" si="19"/>
        <v>496605.73448369617</v>
      </c>
      <c r="K51" s="79">
        <f t="shared" si="20"/>
        <v>248302.86724184809</v>
      </c>
      <c r="L51" s="76"/>
      <c r="M51" s="77">
        <f t="shared" si="21"/>
        <v>496606.7276971516</v>
      </c>
      <c r="N51" s="78">
        <f>'Separation Factors'!$E$7/100</f>
        <v>0.99999799999999994</v>
      </c>
      <c r="O51" s="79">
        <f t="shared" si="22"/>
        <v>496605.73448369617</v>
      </c>
      <c r="P51" s="79">
        <f t="shared" si="23"/>
        <v>744908.60172554431</v>
      </c>
      <c r="Q51" s="76"/>
      <c r="R51" s="77">
        <f t="shared" si="24"/>
        <v>496606.7276971516</v>
      </c>
      <c r="S51" s="78">
        <f>'Separation Factors'!$F$7/100</f>
        <v>0.99999799999999994</v>
      </c>
      <c r="T51" s="79">
        <f t="shared" si="25"/>
        <v>496605.73448369617</v>
      </c>
      <c r="U51" s="79">
        <f t="shared" si="26"/>
        <v>1241514.3362092404</v>
      </c>
      <c r="V51" s="76"/>
    </row>
    <row r="52" spans="1:24" x14ac:dyDescent="0.25">
      <c r="A52" s="62" t="s">
        <v>40</v>
      </c>
      <c r="B52" s="84">
        <v>43770</v>
      </c>
      <c r="C52" s="76"/>
      <c r="D52" s="77">
        <v>617963.93047327595</v>
      </c>
      <c r="E52" s="76"/>
      <c r="F52" s="77">
        <f>VLOOKUP(A52,'Jurisdictional Impact'!$A$8:$B$62, 2, FALSE)</f>
        <v>469088.91524602514</v>
      </c>
      <c r="G52" s="76"/>
      <c r="H52" s="77">
        <f t="shared" si="18"/>
        <v>-148875.01522725081</v>
      </c>
      <c r="I52" s="78">
        <f>'Separation Factors'!$D$7/100</f>
        <v>0.99999799999999994</v>
      </c>
      <c r="J52" s="79">
        <f t="shared" si="19"/>
        <v>-148874.71747722034</v>
      </c>
      <c r="K52" s="79">
        <f t="shared" si="20"/>
        <v>-74437.358738610172</v>
      </c>
      <c r="L52" s="76"/>
      <c r="M52" s="77">
        <f t="shared" si="21"/>
        <v>-148875.01522725081</v>
      </c>
      <c r="N52" s="78">
        <f>'Separation Factors'!$E$7/100</f>
        <v>0.99999799999999994</v>
      </c>
      <c r="O52" s="79">
        <f t="shared" si="22"/>
        <v>-148874.71747722034</v>
      </c>
      <c r="P52" s="79">
        <f t="shared" si="23"/>
        <v>-223312.07621583052</v>
      </c>
      <c r="Q52" s="76"/>
      <c r="R52" s="77">
        <f t="shared" si="24"/>
        <v>-148875.01522725081</v>
      </c>
      <c r="S52" s="78">
        <f>'Separation Factors'!$F$7/100</f>
        <v>0.99999799999999994</v>
      </c>
      <c r="T52" s="79">
        <f t="shared" si="25"/>
        <v>-148874.71747722034</v>
      </c>
      <c r="U52" s="79">
        <f t="shared" si="26"/>
        <v>-372186.79369305086</v>
      </c>
      <c r="V52" s="76"/>
    </row>
    <row r="53" spans="1:24" x14ac:dyDescent="0.25">
      <c r="A53" s="62" t="s">
        <v>39</v>
      </c>
      <c r="B53" s="84">
        <v>45352</v>
      </c>
      <c r="C53" s="76"/>
      <c r="D53" s="77"/>
      <c r="E53" s="76"/>
      <c r="F53" s="77">
        <f>VLOOKUP(A53,'Jurisdictional Impact'!$A$8:$B$62, 2, FALSE)</f>
        <v>495809.13034187758</v>
      </c>
      <c r="G53" s="76"/>
      <c r="H53" s="77">
        <f t="shared" si="18"/>
        <v>495809.13034187758</v>
      </c>
      <c r="I53" s="78">
        <f>'Separation Factors'!$D$7/100</f>
        <v>0.99999799999999994</v>
      </c>
      <c r="J53" s="79">
        <f t="shared" si="19"/>
        <v>495808.13872361684</v>
      </c>
      <c r="K53" s="79">
        <f t="shared" si="20"/>
        <v>247904.06936180842</v>
      </c>
      <c r="L53" s="76"/>
      <c r="M53" s="77">
        <f t="shared" si="21"/>
        <v>495809.13034187758</v>
      </c>
      <c r="N53" s="78">
        <f>'Separation Factors'!$E$7/100</f>
        <v>0.99999799999999994</v>
      </c>
      <c r="O53" s="79">
        <f t="shared" si="22"/>
        <v>495808.13872361684</v>
      </c>
      <c r="P53" s="79">
        <f t="shared" si="23"/>
        <v>743712.2080854252</v>
      </c>
      <c r="Q53" s="76"/>
      <c r="R53" s="77">
        <f t="shared" si="24"/>
        <v>495809.13034187758</v>
      </c>
      <c r="S53" s="78">
        <f>'Separation Factors'!$F$7/100</f>
        <v>0.99999799999999994</v>
      </c>
      <c r="T53" s="79">
        <f t="shared" si="25"/>
        <v>495808.13872361684</v>
      </c>
      <c r="U53" s="79">
        <f t="shared" si="26"/>
        <v>1239520.3468090422</v>
      </c>
      <c r="V53" s="76"/>
    </row>
    <row r="54" spans="1:24" x14ac:dyDescent="0.25">
      <c r="A54" s="62" t="s">
        <v>38</v>
      </c>
      <c r="B54" s="84">
        <v>42491</v>
      </c>
      <c r="C54" s="76"/>
      <c r="D54" s="77">
        <v>27232.0137299573</v>
      </c>
      <c r="E54" s="76"/>
      <c r="F54" s="77">
        <f>VLOOKUP(A54,'Jurisdictional Impact'!$A$8:$B$62, 2, FALSE)</f>
        <v>42721.752206732897</v>
      </c>
      <c r="G54" s="76"/>
      <c r="H54" s="77">
        <f t="shared" si="18"/>
        <v>15489.738476775598</v>
      </c>
      <c r="I54" s="78">
        <f>'Separation Factors'!$D$7/100</f>
        <v>0.99999799999999994</v>
      </c>
      <c r="J54" s="79">
        <f t="shared" si="19"/>
        <v>15489.707497298643</v>
      </c>
      <c r="K54" s="79">
        <f t="shared" si="20"/>
        <v>7744.8537486493215</v>
      </c>
      <c r="L54" s="76"/>
      <c r="M54" s="77">
        <f t="shared" si="21"/>
        <v>15489.738476775598</v>
      </c>
      <c r="N54" s="78">
        <f>'Separation Factors'!$E$7/100</f>
        <v>0.99999799999999994</v>
      </c>
      <c r="O54" s="79">
        <f t="shared" si="22"/>
        <v>15489.707497298643</v>
      </c>
      <c r="P54" s="79">
        <f t="shared" si="23"/>
        <v>23234.561245947963</v>
      </c>
      <c r="Q54" s="76"/>
      <c r="R54" s="77">
        <f t="shared" si="24"/>
        <v>15489.738476775598</v>
      </c>
      <c r="S54" s="78">
        <f>'Separation Factors'!$F$7/100</f>
        <v>0.99999799999999994</v>
      </c>
      <c r="T54" s="79">
        <f t="shared" si="25"/>
        <v>15489.707497298643</v>
      </c>
      <c r="U54" s="79">
        <f t="shared" si="26"/>
        <v>38724.268743246605</v>
      </c>
      <c r="V54" s="76"/>
    </row>
    <row r="55" spans="1:24" x14ac:dyDescent="0.25">
      <c r="A55" s="62" t="s">
        <v>37</v>
      </c>
      <c r="B55" s="84">
        <v>42583</v>
      </c>
      <c r="C55" s="76"/>
      <c r="D55" s="77">
        <v>34586.7689595189</v>
      </c>
      <c r="E55" s="76"/>
      <c r="F55" s="77">
        <f>VLOOKUP(A55,'Jurisdictional Impact'!$A$8:$B$62, 2, FALSE)</f>
        <v>54447.456808279159</v>
      </c>
      <c r="G55" s="76"/>
      <c r="H55" s="77">
        <f t="shared" si="18"/>
        <v>19860.687848760259</v>
      </c>
      <c r="I55" s="78">
        <f>'Separation Factors'!$D$7/100</f>
        <v>0.99999799999999994</v>
      </c>
      <c r="J55" s="79">
        <f t="shared" si="19"/>
        <v>19860.64812738456</v>
      </c>
      <c r="K55" s="79">
        <f t="shared" si="20"/>
        <v>9930.3240636922801</v>
      </c>
      <c r="L55" s="76"/>
      <c r="M55" s="77">
        <f t="shared" si="21"/>
        <v>19860.687848760259</v>
      </c>
      <c r="N55" s="78">
        <f>'Separation Factors'!$E$7/100</f>
        <v>0.99999799999999994</v>
      </c>
      <c r="O55" s="79">
        <f t="shared" si="22"/>
        <v>19860.64812738456</v>
      </c>
      <c r="P55" s="79">
        <f t="shared" si="23"/>
        <v>29790.972191076842</v>
      </c>
      <c r="Q55" s="76"/>
      <c r="R55" s="77">
        <f t="shared" si="24"/>
        <v>19860.687848760259</v>
      </c>
      <c r="S55" s="78">
        <f>'Separation Factors'!$F$7/100</f>
        <v>0.99999799999999994</v>
      </c>
      <c r="T55" s="79">
        <f t="shared" si="25"/>
        <v>19860.64812738456</v>
      </c>
      <c r="U55" s="79">
        <f t="shared" si="26"/>
        <v>49651.620318461399</v>
      </c>
      <c r="V55" s="76"/>
    </row>
    <row r="56" spans="1:24" x14ac:dyDescent="0.25">
      <c r="A56" s="62" t="s">
        <v>36</v>
      </c>
      <c r="B56" s="84">
        <v>44682</v>
      </c>
      <c r="C56" s="76"/>
      <c r="D56" s="77">
        <v>713463.139238387</v>
      </c>
      <c r="E56" s="76"/>
      <c r="F56" s="77">
        <f>VLOOKUP(A56,'Jurisdictional Impact'!$A$8:$B$62, 2, FALSE)</f>
        <v>511475.07390665065</v>
      </c>
      <c r="G56" s="76"/>
      <c r="H56" s="77">
        <f t="shared" si="18"/>
        <v>-201988.06533173635</v>
      </c>
      <c r="I56" s="78">
        <f>'Separation Factors'!$D$7/100</f>
        <v>0.99999799999999994</v>
      </c>
      <c r="J56" s="79">
        <f t="shared" si="19"/>
        <v>-201987.66135560567</v>
      </c>
      <c r="K56" s="79">
        <f t="shared" si="20"/>
        <v>-100993.83067780283</v>
      </c>
      <c r="L56" s="76"/>
      <c r="M56" s="77">
        <f t="shared" si="21"/>
        <v>-201988.06533173635</v>
      </c>
      <c r="N56" s="78">
        <f>'Separation Factors'!$E$7/100</f>
        <v>0.99999799999999994</v>
      </c>
      <c r="O56" s="79">
        <f t="shared" si="22"/>
        <v>-201987.66135560567</v>
      </c>
      <c r="P56" s="79">
        <f t="shared" si="23"/>
        <v>-302981.49203340849</v>
      </c>
      <c r="Q56" s="76"/>
      <c r="R56" s="77">
        <f t="shared" si="24"/>
        <v>-201988.06533173635</v>
      </c>
      <c r="S56" s="78">
        <f>'Separation Factors'!$F$7/100</f>
        <v>0.99999799999999994</v>
      </c>
      <c r="T56" s="79">
        <f t="shared" si="25"/>
        <v>-201987.66135560567</v>
      </c>
      <c r="U56" s="79">
        <f t="shared" si="26"/>
        <v>-504969.15338901419</v>
      </c>
      <c r="V56" s="76"/>
    </row>
    <row r="57" spans="1:24" x14ac:dyDescent="0.25">
      <c r="A57" s="62" t="s">
        <v>35</v>
      </c>
      <c r="B57" s="84">
        <v>44256</v>
      </c>
      <c r="C57" s="76"/>
      <c r="D57" s="77">
        <v>729031.45555104397</v>
      </c>
      <c r="E57" s="76"/>
      <c r="F57" s="77">
        <f>VLOOKUP(A57,'Jurisdictional Impact'!$A$8:$B$62, 2, FALSE)</f>
        <v>400183.53698520176</v>
      </c>
      <c r="G57" s="76"/>
      <c r="H57" s="77">
        <f t="shared" si="18"/>
        <v>-328847.91856584221</v>
      </c>
      <c r="I57" s="78">
        <f>'Separation Factors'!$D$7/100</f>
        <v>0.99999799999999994</v>
      </c>
      <c r="J57" s="79">
        <f t="shared" si="19"/>
        <v>-328847.26087000506</v>
      </c>
      <c r="K57" s="79">
        <f t="shared" si="20"/>
        <v>-164423.63043500253</v>
      </c>
      <c r="L57" s="76"/>
      <c r="M57" s="77">
        <f t="shared" si="21"/>
        <v>-328847.91856584221</v>
      </c>
      <c r="N57" s="78">
        <f>'Separation Factors'!$E$7/100</f>
        <v>0.99999799999999994</v>
      </c>
      <c r="O57" s="79">
        <f t="shared" si="22"/>
        <v>-328847.26087000506</v>
      </c>
      <c r="P57" s="79">
        <f t="shared" si="23"/>
        <v>-493270.89130500762</v>
      </c>
      <c r="Q57" s="76"/>
      <c r="R57" s="77">
        <f t="shared" si="24"/>
        <v>-328847.91856584221</v>
      </c>
      <c r="S57" s="78">
        <f>'Separation Factors'!$F$7/100</f>
        <v>0.99999799999999994</v>
      </c>
      <c r="T57" s="79">
        <f t="shared" si="25"/>
        <v>-328847.26087000506</v>
      </c>
      <c r="U57" s="79">
        <f t="shared" si="26"/>
        <v>-822118.15217501263</v>
      </c>
      <c r="V57" s="76"/>
    </row>
    <row r="58" spans="1:24" x14ac:dyDescent="0.25">
      <c r="A58" s="62" t="s">
        <v>134</v>
      </c>
      <c r="B58" s="84">
        <v>45566</v>
      </c>
      <c r="C58" s="76"/>
      <c r="D58" s="77"/>
      <c r="E58" s="76"/>
      <c r="F58" s="77">
        <f>VLOOKUP(A58,'Jurisdictional Impact'!$A$8:$B$62, 2, FALSE)</f>
        <v>453531.70440089295</v>
      </c>
      <c r="G58" s="76"/>
      <c r="H58" s="77">
        <f t="shared" si="18"/>
        <v>453531.70440089295</v>
      </c>
      <c r="I58" s="78">
        <f>'Separation Factors'!$D$7/100</f>
        <v>0.99999799999999994</v>
      </c>
      <c r="J58" s="79">
        <f t="shared" si="19"/>
        <v>453530.79733748414</v>
      </c>
      <c r="K58" s="79">
        <f t="shared" si="20"/>
        <v>226765.39866874207</v>
      </c>
      <c r="L58" s="76"/>
      <c r="M58" s="77">
        <f t="shared" si="21"/>
        <v>453531.70440089295</v>
      </c>
      <c r="N58" s="78">
        <f>'Separation Factors'!$E$7/100</f>
        <v>0.99999799999999994</v>
      </c>
      <c r="O58" s="79">
        <f t="shared" si="22"/>
        <v>453530.79733748414</v>
      </c>
      <c r="P58" s="79">
        <f t="shared" si="23"/>
        <v>680296.19600622624</v>
      </c>
      <c r="Q58" s="76"/>
      <c r="R58" s="77">
        <f t="shared" si="24"/>
        <v>453531.70440089295</v>
      </c>
      <c r="S58" s="78">
        <f>'Separation Factors'!$F$7/100</f>
        <v>0.99999799999999994</v>
      </c>
      <c r="T58" s="79">
        <f t="shared" si="25"/>
        <v>453530.79733748414</v>
      </c>
      <c r="U58" s="79">
        <f t="shared" si="26"/>
        <v>1133826.9933437104</v>
      </c>
      <c r="V58" s="76"/>
    </row>
    <row r="59" spans="1:24" x14ac:dyDescent="0.25">
      <c r="A59" s="62" t="s">
        <v>34</v>
      </c>
      <c r="B59" s="84">
        <v>43922</v>
      </c>
      <c r="C59" s="76"/>
      <c r="D59" s="77"/>
      <c r="E59" s="76"/>
      <c r="F59" s="77">
        <f>VLOOKUP(A59,'Jurisdictional Impact'!$A$8:$B$62, 2, FALSE)</f>
        <v>4884.7166072478303</v>
      </c>
      <c r="G59" s="76"/>
      <c r="H59" s="77">
        <f t="shared" si="18"/>
        <v>4884.7166072478303</v>
      </c>
      <c r="I59" s="78">
        <f>'Separation Factors'!$D$7/100</f>
        <v>0.99999799999999994</v>
      </c>
      <c r="J59" s="79">
        <f t="shared" si="19"/>
        <v>4884.7068378146159</v>
      </c>
      <c r="K59" s="79">
        <f t="shared" si="20"/>
        <v>2442.353418907308</v>
      </c>
      <c r="L59" s="76"/>
      <c r="M59" s="77">
        <f t="shared" si="21"/>
        <v>4884.7166072478303</v>
      </c>
      <c r="N59" s="78">
        <f>'Separation Factors'!$E$7/100</f>
        <v>0.99999799999999994</v>
      </c>
      <c r="O59" s="79">
        <f t="shared" si="22"/>
        <v>4884.7068378146159</v>
      </c>
      <c r="P59" s="79">
        <f t="shared" si="23"/>
        <v>7327.0602567219239</v>
      </c>
      <c r="Q59" s="76"/>
      <c r="R59" s="77">
        <f t="shared" si="24"/>
        <v>4884.7166072478303</v>
      </c>
      <c r="S59" s="78">
        <f>'Separation Factors'!$F$7/100</f>
        <v>0.99999799999999994</v>
      </c>
      <c r="T59" s="79">
        <f t="shared" si="25"/>
        <v>4884.7068378146159</v>
      </c>
      <c r="U59" s="79">
        <f t="shared" si="26"/>
        <v>12211.767094536539</v>
      </c>
      <c r="V59" s="76"/>
    </row>
    <row r="60" spans="1:24" x14ac:dyDescent="0.25">
      <c r="A60" s="62" t="s">
        <v>33</v>
      </c>
      <c r="B60" s="84">
        <v>43040</v>
      </c>
      <c r="C60" s="76"/>
      <c r="D60" s="77">
        <v>113791.95557628899</v>
      </c>
      <c r="E60" s="76"/>
      <c r="F60" s="77">
        <f>VLOOKUP(A60,'Jurisdictional Impact'!$A$8:$B$62, 2, FALSE)</f>
        <v>53122.533555629801</v>
      </c>
      <c r="G60" s="76"/>
      <c r="H60" s="77">
        <f t="shared" si="18"/>
        <v>-60669.422020659193</v>
      </c>
      <c r="I60" s="78">
        <f>'Separation Factors'!$D$7/100</f>
        <v>0.99999799999999994</v>
      </c>
      <c r="J60" s="79">
        <f t="shared" si="19"/>
        <v>-60669.300681815148</v>
      </c>
      <c r="K60" s="79">
        <f t="shared" si="20"/>
        <v>-30334.650340907574</v>
      </c>
      <c r="L60" s="76"/>
      <c r="M60" s="77">
        <f t="shared" si="21"/>
        <v>-60669.422020659193</v>
      </c>
      <c r="N60" s="78">
        <f>'Separation Factors'!$E$7/100</f>
        <v>0.99999799999999994</v>
      </c>
      <c r="O60" s="79">
        <f t="shared" si="22"/>
        <v>-60669.300681815148</v>
      </c>
      <c r="P60" s="79">
        <f t="shared" si="23"/>
        <v>-91003.951022722729</v>
      </c>
      <c r="Q60" s="76"/>
      <c r="R60" s="77">
        <f t="shared" si="24"/>
        <v>-60669.422020659193</v>
      </c>
      <c r="S60" s="78">
        <f>'Separation Factors'!$F$7/100</f>
        <v>0.99999799999999994</v>
      </c>
      <c r="T60" s="79">
        <f t="shared" si="25"/>
        <v>-60669.300681815148</v>
      </c>
      <c r="U60" s="79">
        <f t="shared" si="26"/>
        <v>-151673.25170453786</v>
      </c>
      <c r="V60" s="76"/>
    </row>
    <row r="61" spans="1:24" x14ac:dyDescent="0.25">
      <c r="A61" s="62" t="s">
        <v>32</v>
      </c>
      <c r="B61" s="84">
        <v>43800</v>
      </c>
      <c r="C61" s="76"/>
      <c r="D61" s="77">
        <v>761742.05302696</v>
      </c>
      <c r="E61" s="76"/>
      <c r="F61" s="77">
        <f>VLOOKUP(A61,'Jurisdictional Impact'!$A$8:$B$62, 2, FALSE)</f>
        <v>452559.08355351066</v>
      </c>
      <c r="G61" s="76"/>
      <c r="H61" s="77">
        <f t="shared" si="18"/>
        <v>-309182.96947344934</v>
      </c>
      <c r="I61" s="78">
        <f>'Separation Factors'!$D$7/100</f>
        <v>0.99999799999999994</v>
      </c>
      <c r="J61" s="79">
        <f t="shared" si="19"/>
        <v>-309182.35110751039</v>
      </c>
      <c r="K61" s="79">
        <f t="shared" si="20"/>
        <v>-154591.17555375519</v>
      </c>
      <c r="L61" s="76"/>
      <c r="M61" s="77">
        <f t="shared" si="21"/>
        <v>-309182.96947344934</v>
      </c>
      <c r="N61" s="78">
        <f>'Separation Factors'!$E$7/100</f>
        <v>0.99999799999999994</v>
      </c>
      <c r="O61" s="79">
        <f t="shared" si="22"/>
        <v>-309182.35110751039</v>
      </c>
      <c r="P61" s="79">
        <f t="shared" si="23"/>
        <v>-463773.52666126558</v>
      </c>
      <c r="Q61" s="76"/>
      <c r="R61" s="77">
        <f t="shared" si="24"/>
        <v>-309182.96947344934</v>
      </c>
      <c r="S61" s="78">
        <f>'Separation Factors'!$F$7/100</f>
        <v>0.99999799999999994</v>
      </c>
      <c r="T61" s="79">
        <f t="shared" si="25"/>
        <v>-309182.35110751039</v>
      </c>
      <c r="U61" s="79">
        <f t="shared" si="26"/>
        <v>-772955.87776877591</v>
      </c>
      <c r="V61" s="76"/>
    </row>
    <row r="62" spans="1:24" x14ac:dyDescent="0.25">
      <c r="A62" s="62" t="s">
        <v>31</v>
      </c>
      <c r="B62" s="84">
        <v>44256</v>
      </c>
      <c r="C62" s="76"/>
      <c r="D62" s="77">
        <v>729031.45555104397</v>
      </c>
      <c r="E62" s="76"/>
      <c r="F62" s="77">
        <f>VLOOKUP(A62,'Jurisdictional Impact'!$A$8:$B$62, 2, FALSE)</f>
        <v>611560.9458549947</v>
      </c>
      <c r="G62" s="76"/>
      <c r="H62" s="77">
        <f t="shared" si="18"/>
        <v>-117470.50969604927</v>
      </c>
      <c r="I62" s="78">
        <f>'Separation Factors'!$D$7/100</f>
        <v>0.99999799999999994</v>
      </c>
      <c r="J62" s="79">
        <f t="shared" si="19"/>
        <v>-117470.27475502987</v>
      </c>
      <c r="K62" s="79">
        <f t="shared" si="20"/>
        <v>-58735.137377514933</v>
      </c>
      <c r="L62" s="76"/>
      <c r="M62" s="77">
        <f t="shared" si="21"/>
        <v>-117470.50969604927</v>
      </c>
      <c r="N62" s="78">
        <f>'Separation Factors'!$E$7/100</f>
        <v>0.99999799999999994</v>
      </c>
      <c r="O62" s="79">
        <f t="shared" si="22"/>
        <v>-117470.27475502987</v>
      </c>
      <c r="P62" s="79">
        <f t="shared" si="23"/>
        <v>-176205.41213254479</v>
      </c>
      <c r="Q62" s="76"/>
      <c r="R62" s="77">
        <f t="shared" si="24"/>
        <v>-117470.50969604927</v>
      </c>
      <c r="S62" s="78">
        <f>'Separation Factors'!$F$7/100</f>
        <v>0.99999799999999994</v>
      </c>
      <c r="T62" s="79">
        <f t="shared" si="25"/>
        <v>-117470.27475502987</v>
      </c>
      <c r="U62" s="79">
        <f t="shared" si="26"/>
        <v>-293675.68688757467</v>
      </c>
      <c r="V62" s="76"/>
    </row>
    <row r="63" spans="1:24" x14ac:dyDescent="0.25">
      <c r="A63" s="62" t="s">
        <v>30</v>
      </c>
      <c r="B63" s="84">
        <v>45352</v>
      </c>
      <c r="C63" s="76"/>
      <c r="D63" s="77"/>
      <c r="E63" s="76"/>
      <c r="F63" s="77">
        <f>VLOOKUP(A63,'Jurisdictional Impact'!$A$8:$B$62, 2, FALSE)</f>
        <v>484820.80873565772</v>
      </c>
      <c r="G63" s="76"/>
      <c r="H63" s="77">
        <f t="shared" si="18"/>
        <v>484820.80873565772</v>
      </c>
      <c r="I63" s="78">
        <f>'Separation Factors'!$D$7/100</f>
        <v>0.99999799999999994</v>
      </c>
      <c r="J63" s="79">
        <f t="shared" si="19"/>
        <v>484819.83909404022</v>
      </c>
      <c r="K63" s="79">
        <f t="shared" si="20"/>
        <v>242409.91954702011</v>
      </c>
      <c r="L63" s="76"/>
      <c r="M63" s="77">
        <f t="shared" si="21"/>
        <v>484820.80873565772</v>
      </c>
      <c r="N63" s="78">
        <f>'Separation Factors'!$E$7/100</f>
        <v>0.99999799999999994</v>
      </c>
      <c r="O63" s="79">
        <f t="shared" si="22"/>
        <v>484819.83909404022</v>
      </c>
      <c r="P63" s="79">
        <f t="shared" si="23"/>
        <v>727229.75864106033</v>
      </c>
      <c r="Q63" s="76"/>
      <c r="R63" s="77">
        <f t="shared" si="24"/>
        <v>484820.80873565772</v>
      </c>
      <c r="S63" s="78">
        <f>'Separation Factors'!$F$7/100</f>
        <v>0.99999799999999994</v>
      </c>
      <c r="T63" s="79">
        <f t="shared" si="25"/>
        <v>484819.83909404022</v>
      </c>
      <c r="U63" s="79">
        <f t="shared" si="26"/>
        <v>1212049.5977351004</v>
      </c>
      <c r="V63" s="76"/>
    </row>
    <row r="64" spans="1:24" x14ac:dyDescent="0.25">
      <c r="A64" s="62" t="s">
        <v>29</v>
      </c>
      <c r="B64" s="84">
        <v>45717</v>
      </c>
      <c r="C64" s="76"/>
      <c r="D64" s="77"/>
      <c r="E64" s="76"/>
      <c r="F64" s="77"/>
      <c r="G64" s="76"/>
      <c r="H64" s="77">
        <f>+'Avg for Forecasted Plant'!$D$43*(9/12)</f>
        <v>360469.57595565793</v>
      </c>
      <c r="I64" s="78">
        <f>'Separation Factors'!$D$7/100</f>
        <v>0.99999799999999994</v>
      </c>
      <c r="J64" s="79">
        <f t="shared" si="19"/>
        <v>360468.85501650599</v>
      </c>
      <c r="K64" s="79">
        <f>SUM(J64/9*9,J64/9*8,J64/9*7,J64/9*6,J64/9*5,J64/9*4,J64/9*3,J64/9*2,J64/9*1)/13</f>
        <v>138641.86731404072</v>
      </c>
      <c r="L64" s="76"/>
      <c r="M64" s="77">
        <f>+'Avg for Forecasted Plant'!$D$43</f>
        <v>480626.10127421055</v>
      </c>
      <c r="N64" s="78">
        <f>'Separation Factors'!$E$7/100</f>
        <v>0.99999799999999994</v>
      </c>
      <c r="O64" s="79">
        <f t="shared" si="22"/>
        <v>480625.14002200798</v>
      </c>
      <c r="P64" s="79">
        <f t="shared" si="23"/>
        <v>600781.42502750992</v>
      </c>
      <c r="Q64" s="76"/>
      <c r="R64" s="77">
        <f>+'Avg for Forecasted Plant'!$D$43</f>
        <v>480626.10127421055</v>
      </c>
      <c r="S64" s="78">
        <f>'Separation Factors'!$F$7/100</f>
        <v>0.99999799999999994</v>
      </c>
      <c r="T64" s="79">
        <f t="shared" si="25"/>
        <v>480625.14002200798</v>
      </c>
      <c r="U64" s="79">
        <f t="shared" si="26"/>
        <v>1081406.5650495179</v>
      </c>
      <c r="V64" s="76"/>
    </row>
    <row r="65" spans="1:22" x14ac:dyDescent="0.25">
      <c r="A65" s="62" t="s">
        <v>28</v>
      </c>
      <c r="B65" s="84">
        <v>45717</v>
      </c>
      <c r="C65" s="76"/>
      <c r="D65" s="77"/>
      <c r="E65" s="76"/>
      <c r="F65" s="77"/>
      <c r="G65" s="76"/>
      <c r="H65" s="77">
        <f>+'Avg for Forecasted Plant'!$D$43*(9/12)</f>
        <v>360469.57595565793</v>
      </c>
      <c r="I65" s="78">
        <f>'Separation Factors'!$D$7/100</f>
        <v>0.99999799999999994</v>
      </c>
      <c r="J65" s="79">
        <f t="shared" si="19"/>
        <v>360468.85501650599</v>
      </c>
      <c r="K65" s="79">
        <f>SUM(J65/9*9,J65/9*8,J65/9*7,J65/9*6,J65/9*5,J65/9*4,J65/9*3,J65/9*2,J65/9*1)/13</f>
        <v>138641.86731404072</v>
      </c>
      <c r="L65" s="76"/>
      <c r="M65" s="77">
        <f>+'Avg for Forecasted Plant'!$D$43</f>
        <v>480626.10127421055</v>
      </c>
      <c r="N65" s="78">
        <f>'Separation Factors'!$E$7/100</f>
        <v>0.99999799999999994</v>
      </c>
      <c r="O65" s="79">
        <f t="shared" si="22"/>
        <v>480625.14002200798</v>
      </c>
      <c r="P65" s="79">
        <f t="shared" si="23"/>
        <v>600781.42502750992</v>
      </c>
      <c r="Q65" s="76"/>
      <c r="R65" s="77">
        <f>+'Avg for Forecasted Plant'!$D$43</f>
        <v>480626.10127421055</v>
      </c>
      <c r="S65" s="78">
        <f>'Separation Factors'!$F$7/100</f>
        <v>0.99999799999999994</v>
      </c>
      <c r="T65" s="79">
        <f t="shared" si="25"/>
        <v>480625.14002200798</v>
      </c>
      <c r="U65" s="79">
        <f t="shared" si="26"/>
        <v>1081406.5650495179</v>
      </c>
      <c r="V65" s="76"/>
    </row>
    <row r="66" spans="1:22" x14ac:dyDescent="0.25">
      <c r="A66" s="62" t="s">
        <v>27</v>
      </c>
      <c r="B66" s="84">
        <v>45992</v>
      </c>
      <c r="C66" s="76"/>
      <c r="D66" s="77"/>
      <c r="E66" s="76"/>
      <c r="F66" s="77"/>
      <c r="G66" s="76"/>
      <c r="H66" s="77"/>
      <c r="I66" s="83"/>
      <c r="J66" s="77"/>
      <c r="K66" s="77"/>
      <c r="L66" s="76"/>
      <c r="M66" s="77">
        <f>+'Avg for Forecasted Plant'!$D$43</f>
        <v>480626.10127421055</v>
      </c>
      <c r="N66" s="78">
        <f>'Separation Factors'!$E$7/100</f>
        <v>0.99999799999999994</v>
      </c>
      <c r="O66" s="79">
        <f t="shared" si="22"/>
        <v>480625.14002200798</v>
      </c>
      <c r="P66" s="79">
        <f t="shared" si="23"/>
        <v>240312.57001100399</v>
      </c>
      <c r="Q66" s="76"/>
      <c r="R66" s="77">
        <f>+'Avg for Forecasted Plant'!$D$43</f>
        <v>480626.10127421055</v>
      </c>
      <c r="S66" s="78">
        <f>'Separation Factors'!$F$7/100</f>
        <v>0.99999799999999994</v>
      </c>
      <c r="T66" s="79">
        <f t="shared" si="25"/>
        <v>480625.14002200798</v>
      </c>
      <c r="U66" s="79">
        <f t="shared" si="26"/>
        <v>720937.71003301197</v>
      </c>
      <c r="V66" s="76"/>
    </row>
    <row r="67" spans="1:22" x14ac:dyDescent="0.25">
      <c r="A67" s="62" t="s">
        <v>26</v>
      </c>
      <c r="B67" s="84">
        <v>45992</v>
      </c>
      <c r="C67" s="76"/>
      <c r="D67" s="77"/>
      <c r="E67" s="76"/>
      <c r="F67" s="77"/>
      <c r="G67" s="76"/>
      <c r="H67" s="77"/>
      <c r="I67" s="83"/>
      <c r="J67" s="77"/>
      <c r="K67" s="77"/>
      <c r="L67" s="76"/>
      <c r="M67" s="77">
        <f>+'Avg for Forecasted Plant'!$D$43</f>
        <v>480626.10127421055</v>
      </c>
      <c r="N67" s="78">
        <f>'Separation Factors'!$E$7/100</f>
        <v>0.99999799999999994</v>
      </c>
      <c r="O67" s="79">
        <f t="shared" si="22"/>
        <v>480625.14002200798</v>
      </c>
      <c r="P67" s="79">
        <f t="shared" si="23"/>
        <v>240312.57001100399</v>
      </c>
      <c r="Q67" s="76"/>
      <c r="R67" s="77">
        <f>+'Avg for Forecasted Plant'!$D$43</f>
        <v>480626.10127421055</v>
      </c>
      <c r="S67" s="78">
        <f>'Separation Factors'!$F$7/100</f>
        <v>0.99999799999999994</v>
      </c>
      <c r="T67" s="79">
        <f t="shared" si="25"/>
        <v>480625.14002200798</v>
      </c>
      <c r="U67" s="79">
        <f t="shared" si="26"/>
        <v>720937.71003301197</v>
      </c>
      <c r="V67" s="76"/>
    </row>
    <row r="68" spans="1:22" x14ac:dyDescent="0.25">
      <c r="A68" s="62" t="s">
        <v>25</v>
      </c>
      <c r="B68" s="84">
        <v>45992</v>
      </c>
      <c r="C68" s="76"/>
      <c r="D68" s="77"/>
      <c r="E68" s="76"/>
      <c r="F68" s="77"/>
      <c r="G68" s="76"/>
      <c r="H68" s="77"/>
      <c r="I68" s="83"/>
      <c r="J68" s="77"/>
      <c r="K68" s="77"/>
      <c r="L68" s="76"/>
      <c r="M68" s="77">
        <f>+'Avg for Forecasted Plant'!$D$43</f>
        <v>480626.10127421055</v>
      </c>
      <c r="N68" s="78">
        <f>'Separation Factors'!$E$7/100</f>
        <v>0.99999799999999994</v>
      </c>
      <c r="O68" s="79">
        <f t="shared" si="22"/>
        <v>480625.14002200798</v>
      </c>
      <c r="P68" s="79">
        <f t="shared" si="23"/>
        <v>240312.57001100399</v>
      </c>
      <c r="Q68" s="76"/>
      <c r="R68" s="77">
        <f>+'Avg for Forecasted Plant'!$D$43</f>
        <v>480626.10127421055</v>
      </c>
      <c r="S68" s="78">
        <f>'Separation Factors'!$F$7/100</f>
        <v>0.99999799999999994</v>
      </c>
      <c r="T68" s="79">
        <f t="shared" si="25"/>
        <v>480625.14002200798</v>
      </c>
      <c r="U68" s="79">
        <f t="shared" si="26"/>
        <v>720937.71003301197</v>
      </c>
      <c r="V68" s="76"/>
    </row>
    <row r="69" spans="1:22" x14ac:dyDescent="0.25">
      <c r="A69" s="62" t="s">
        <v>24</v>
      </c>
      <c r="B69" s="84">
        <v>45992</v>
      </c>
      <c r="C69" s="76"/>
      <c r="D69" s="77"/>
      <c r="E69" s="76"/>
      <c r="F69" s="77"/>
      <c r="G69" s="76"/>
      <c r="H69" s="77"/>
      <c r="I69" s="83"/>
      <c r="J69" s="77"/>
      <c r="K69" s="77"/>
      <c r="L69" s="76"/>
      <c r="M69" s="77">
        <f>+'Avg for Forecasted Plant'!$D$43</f>
        <v>480626.10127421055</v>
      </c>
      <c r="N69" s="78">
        <f>'Separation Factors'!$E$7/100</f>
        <v>0.99999799999999994</v>
      </c>
      <c r="O69" s="79">
        <f t="shared" si="22"/>
        <v>480625.14002200798</v>
      </c>
      <c r="P69" s="79">
        <f t="shared" si="23"/>
        <v>240312.57001100399</v>
      </c>
      <c r="Q69" s="76"/>
      <c r="R69" s="77">
        <f>+'Avg for Forecasted Plant'!$D$43</f>
        <v>480626.10127421055</v>
      </c>
      <c r="S69" s="78">
        <f>'Separation Factors'!$F$7/100</f>
        <v>0.99999799999999994</v>
      </c>
      <c r="T69" s="79">
        <f t="shared" si="25"/>
        <v>480625.14002200798</v>
      </c>
      <c r="U69" s="79">
        <f t="shared" si="26"/>
        <v>720937.71003301197</v>
      </c>
      <c r="V69" s="76"/>
    </row>
    <row r="70" spans="1:22" x14ac:dyDescent="0.25">
      <c r="A70" s="62" t="s">
        <v>23</v>
      </c>
      <c r="B70" s="84">
        <v>46174</v>
      </c>
      <c r="C70" s="76"/>
      <c r="D70" s="77"/>
      <c r="E70" s="76"/>
      <c r="F70" s="77"/>
      <c r="G70" s="76"/>
      <c r="H70" s="77"/>
      <c r="I70" s="78"/>
      <c r="J70" s="79"/>
      <c r="K70" s="79"/>
      <c r="L70" s="76"/>
      <c r="M70" s="77">
        <f>+'Avg for Forecasted Plant'!$D$43*(6/12)</f>
        <v>240313.05063710528</v>
      </c>
      <c r="N70" s="78">
        <f>'Separation Factors'!$E$7/100</f>
        <v>0.99999799999999994</v>
      </c>
      <c r="O70" s="79">
        <f t="shared" si="22"/>
        <v>240312.57001100399</v>
      </c>
      <c r="P70" s="79">
        <f>SUM(O70/6*6,O70/6*5,O70/6*4,O70/6*3,O70/6*2,O70/6*1)/13</f>
        <v>64699.538079885693</v>
      </c>
      <c r="Q70" s="76"/>
      <c r="R70" s="77">
        <f>+'Avg for Forecasted Plant'!$D$43</f>
        <v>480626.10127421055</v>
      </c>
      <c r="S70" s="78">
        <f>'Separation Factors'!$F$7/100</f>
        <v>0.99999799999999994</v>
      </c>
      <c r="T70" s="79">
        <f t="shared" si="25"/>
        <v>480625.14002200798</v>
      </c>
      <c r="U70" s="79">
        <f>+O70+(T70/2)</f>
        <v>480625.14002200798</v>
      </c>
      <c r="V70" s="76"/>
    </row>
    <row r="71" spans="1:22" x14ac:dyDescent="0.25">
      <c r="A71" s="62" t="s">
        <v>22</v>
      </c>
      <c r="B71" s="84">
        <v>46174</v>
      </c>
      <c r="C71" s="76"/>
      <c r="D71" s="77"/>
      <c r="E71" s="76"/>
      <c r="F71" s="77"/>
      <c r="G71" s="76"/>
      <c r="H71" s="77"/>
      <c r="I71" s="78"/>
      <c r="J71" s="79"/>
      <c r="K71" s="79"/>
      <c r="L71" s="76"/>
      <c r="M71" s="77">
        <f>+'Avg for Forecasted Plant'!$D$43*(6/12)</f>
        <v>240313.05063710528</v>
      </c>
      <c r="N71" s="78">
        <f>'Separation Factors'!$E$7/100</f>
        <v>0.99999799999999994</v>
      </c>
      <c r="O71" s="79">
        <f t="shared" si="22"/>
        <v>240312.57001100399</v>
      </c>
      <c r="P71" s="79">
        <f>SUM(O71/6*6,O71/6*5,O71/6*4,O71/6*3,O71/6*2,O71/6*1)/13</f>
        <v>64699.538079885693</v>
      </c>
      <c r="Q71" s="76"/>
      <c r="R71" s="77">
        <f>+'Avg for Forecasted Plant'!$D$43</f>
        <v>480626.10127421055</v>
      </c>
      <c r="S71" s="78">
        <f>'Separation Factors'!$F$7/100</f>
        <v>0.99999799999999994</v>
      </c>
      <c r="T71" s="79">
        <f t="shared" si="25"/>
        <v>480625.14002200798</v>
      </c>
      <c r="U71" s="79">
        <f>+O71+(T71/2)</f>
        <v>480625.14002200798</v>
      </c>
      <c r="V71" s="76"/>
    </row>
    <row r="72" spans="1:22" x14ac:dyDescent="0.25">
      <c r="A72" s="62" t="s">
        <v>21</v>
      </c>
      <c r="B72" s="84">
        <v>46174</v>
      </c>
      <c r="C72" s="76"/>
      <c r="D72" s="77"/>
      <c r="E72" s="76"/>
      <c r="F72" s="77"/>
      <c r="G72" s="76"/>
      <c r="H72" s="77"/>
      <c r="I72" s="78"/>
      <c r="J72" s="79"/>
      <c r="K72" s="79"/>
      <c r="L72" s="76"/>
      <c r="M72" s="77">
        <f>+'Avg for Forecasted Plant'!$D$43*(6/12)</f>
        <v>240313.05063710528</v>
      </c>
      <c r="N72" s="78">
        <f>'Separation Factors'!$E$7/100</f>
        <v>0.99999799999999994</v>
      </c>
      <c r="O72" s="79">
        <f t="shared" si="22"/>
        <v>240312.57001100399</v>
      </c>
      <c r="P72" s="79">
        <f>SUM(O72/6*6,O72/6*5,O72/6*4,O72/6*3,O72/6*2,O72/6*1)/13</f>
        <v>64699.538079885693</v>
      </c>
      <c r="Q72" s="76"/>
      <c r="R72" s="77">
        <f>+'Avg for Forecasted Plant'!$D$43</f>
        <v>480626.10127421055</v>
      </c>
      <c r="S72" s="78">
        <f>'Separation Factors'!$F$7/100</f>
        <v>0.99999799999999994</v>
      </c>
      <c r="T72" s="79">
        <f t="shared" si="25"/>
        <v>480625.14002200798</v>
      </c>
      <c r="U72" s="79">
        <f>+O72+(T72/2)</f>
        <v>480625.14002200798</v>
      </c>
      <c r="V72" s="76"/>
    </row>
    <row r="73" spans="1:22" x14ac:dyDescent="0.25">
      <c r="A73" s="62" t="s">
        <v>20</v>
      </c>
      <c r="B73" s="84">
        <v>46174</v>
      </c>
      <c r="C73" s="76"/>
      <c r="D73" s="77"/>
      <c r="E73" s="76"/>
      <c r="F73" s="77"/>
      <c r="G73" s="76"/>
      <c r="H73" s="77"/>
      <c r="I73" s="78"/>
      <c r="J73" s="79"/>
      <c r="K73" s="79"/>
      <c r="L73" s="76"/>
      <c r="M73" s="77">
        <f>+'Avg for Forecasted Plant'!$D$43*(6/12)</f>
        <v>240313.05063710528</v>
      </c>
      <c r="N73" s="78">
        <f>'Separation Factors'!$E$7/100</f>
        <v>0.99999799999999994</v>
      </c>
      <c r="O73" s="79">
        <f t="shared" si="22"/>
        <v>240312.57001100399</v>
      </c>
      <c r="P73" s="79">
        <f>SUM(O73/6*6,O73/6*5,O73/6*4,O73/6*3,O73/6*2,O73/6*1)/13</f>
        <v>64699.538079885693</v>
      </c>
      <c r="Q73" s="76"/>
      <c r="R73" s="77">
        <f>+'Avg for Forecasted Plant'!$D$43</f>
        <v>480626.10127421055</v>
      </c>
      <c r="S73" s="78">
        <f>'Separation Factors'!$F$7/100</f>
        <v>0.99999799999999994</v>
      </c>
      <c r="T73" s="79">
        <f t="shared" si="25"/>
        <v>480625.14002200798</v>
      </c>
      <c r="U73" s="79">
        <f>+O73+(T73/2)</f>
        <v>480625.14002200798</v>
      </c>
      <c r="V73" s="76"/>
    </row>
    <row r="74" spans="1:22" x14ac:dyDescent="0.25">
      <c r="A74" s="62" t="s">
        <v>19</v>
      </c>
      <c r="B74" s="84">
        <v>46539</v>
      </c>
      <c r="C74" s="76"/>
      <c r="D74" s="77"/>
      <c r="E74" s="76"/>
      <c r="F74" s="77"/>
      <c r="G74" s="76"/>
      <c r="H74" s="77"/>
      <c r="I74" s="78"/>
      <c r="J74" s="79"/>
      <c r="K74" s="79"/>
      <c r="L74" s="76"/>
      <c r="M74" s="77"/>
      <c r="N74" s="78"/>
      <c r="O74" s="79"/>
      <c r="P74" s="79"/>
      <c r="Q74" s="76"/>
      <c r="R74" s="77">
        <f>+'Avg for Forecasted Plant'!$D$43*(6/12)</f>
        <v>240313.05063710528</v>
      </c>
      <c r="S74" s="78">
        <f>'Separation Factors'!$F$7/100</f>
        <v>0.99999799999999994</v>
      </c>
      <c r="T74" s="79">
        <f t="shared" si="25"/>
        <v>240312.57001100399</v>
      </c>
      <c r="U74" s="79">
        <f>SUM(T74/6*6,T74/6*5,T74/6*4,T74/6*3,T74/6*2,T74/6*1)/13</f>
        <v>64699.538079885693</v>
      </c>
      <c r="V74" s="76"/>
    </row>
    <row r="75" spans="1:22" x14ac:dyDescent="0.25">
      <c r="A75" s="62" t="s">
        <v>18</v>
      </c>
      <c r="B75" s="84">
        <v>46539</v>
      </c>
      <c r="C75" s="76"/>
      <c r="D75" s="77"/>
      <c r="E75" s="76"/>
      <c r="F75" s="77"/>
      <c r="G75" s="76"/>
      <c r="H75" s="77"/>
      <c r="I75" s="78"/>
      <c r="J75" s="79"/>
      <c r="K75" s="79"/>
      <c r="L75" s="76"/>
      <c r="M75" s="77"/>
      <c r="N75" s="78"/>
      <c r="O75" s="79"/>
      <c r="P75" s="79"/>
      <c r="Q75" s="76"/>
      <c r="R75" s="77">
        <f>+'Avg for Forecasted Plant'!$D$43*(6/12)</f>
        <v>240313.05063710528</v>
      </c>
      <c r="S75" s="78">
        <f>'Separation Factors'!$F$7/100</f>
        <v>0.99999799999999994</v>
      </c>
      <c r="T75" s="79">
        <f t="shared" si="25"/>
        <v>240312.57001100399</v>
      </c>
      <c r="U75" s="79">
        <f>SUM(T75/6*6,T75/6*5,T75/6*4,T75/6*3,T75/6*2,T75/6*1)/13</f>
        <v>64699.538079885693</v>
      </c>
      <c r="V75" s="76"/>
    </row>
    <row r="76" spans="1:22" x14ac:dyDescent="0.25">
      <c r="A76" s="62" t="s">
        <v>17</v>
      </c>
      <c r="B76" s="84">
        <v>46539</v>
      </c>
      <c r="C76" s="76"/>
      <c r="D76" s="77"/>
      <c r="E76" s="76"/>
      <c r="F76" s="77"/>
      <c r="G76" s="76"/>
      <c r="H76" s="77"/>
      <c r="I76" s="78"/>
      <c r="J76" s="79"/>
      <c r="K76" s="79"/>
      <c r="L76" s="76"/>
      <c r="M76" s="77"/>
      <c r="N76" s="78"/>
      <c r="O76" s="79"/>
      <c r="P76" s="79"/>
      <c r="Q76" s="76"/>
      <c r="R76" s="77">
        <f>+'Avg for Forecasted Plant'!$D$43*(6/12)</f>
        <v>240313.05063710528</v>
      </c>
      <c r="S76" s="78">
        <f>'Separation Factors'!$F$7/100</f>
        <v>0.99999799999999994</v>
      </c>
      <c r="T76" s="79">
        <f t="shared" si="25"/>
        <v>240312.57001100399</v>
      </c>
      <c r="U76" s="79">
        <f>SUM(T76/6*6,T76/6*5,T76/6*4,T76/6*3,T76/6*2,T76/6*1)/13</f>
        <v>64699.538079885693</v>
      </c>
      <c r="V76" s="76"/>
    </row>
    <row r="77" spans="1:22" x14ac:dyDescent="0.25">
      <c r="A77" s="62" t="s">
        <v>16</v>
      </c>
      <c r="B77" s="84">
        <v>46539</v>
      </c>
      <c r="C77" s="76"/>
      <c r="D77" s="77"/>
      <c r="E77" s="76"/>
      <c r="F77" s="77"/>
      <c r="G77" s="76"/>
      <c r="H77" s="77"/>
      <c r="I77" s="78"/>
      <c r="J77" s="79"/>
      <c r="K77" s="79"/>
      <c r="L77" s="76"/>
      <c r="M77" s="77"/>
      <c r="N77" s="78"/>
      <c r="O77" s="79"/>
      <c r="P77" s="79"/>
      <c r="Q77" s="76"/>
      <c r="R77" s="77">
        <f>+'Avg for Forecasted Plant'!$D$43*(6/12)</f>
        <v>240313.05063710528</v>
      </c>
      <c r="S77" s="78">
        <f>'Separation Factors'!$F$7/100</f>
        <v>0.99999799999999994</v>
      </c>
      <c r="T77" s="79">
        <f t="shared" si="25"/>
        <v>240312.57001100399</v>
      </c>
      <c r="U77" s="79">
        <f>SUM(T77/6*6,T77/6*5,T77/6*4,T77/6*3,T77/6*2,T77/6*1)/13</f>
        <v>64699.538079885693</v>
      </c>
      <c r="V77" s="76"/>
    </row>
    <row r="78" spans="1:22" x14ac:dyDescent="0.25">
      <c r="A78" s="80" t="s">
        <v>14</v>
      </c>
      <c r="B78" s="80"/>
      <c r="C78" s="76"/>
      <c r="D78" s="81">
        <v>7118057.9479373088</v>
      </c>
      <c r="E78" s="76"/>
      <c r="F78" s="81">
        <f>SUM(F40:F63)</f>
        <v>9756161.2986339144</v>
      </c>
      <c r="G78" s="76"/>
      <c r="H78" s="81">
        <f>SUM(H40:H65)</f>
        <v>3359042.502607923</v>
      </c>
      <c r="I78" s="78"/>
      <c r="J78" s="81">
        <f>SUM(J40:J65)</f>
        <v>3359035.7845229171</v>
      </c>
      <c r="K78" s="81">
        <f>SUM(K40:K65)</f>
        <v>1596332.7718730341</v>
      </c>
      <c r="L78" s="76"/>
      <c r="M78" s="81">
        <f>SUM(M40:M73)</f>
        <v>6483112.1608902933</v>
      </c>
      <c r="N78" s="78"/>
      <c r="O78" s="81">
        <f>SUM(O40:O73)</f>
        <v>6483099.1946659675</v>
      </c>
      <c r="P78" s="81">
        <f>SUM(P40:P73)</f>
        <v>6378758.3941534376</v>
      </c>
      <c r="Q78" s="76"/>
      <c r="R78" s="81">
        <f>SUM(R40:R77)</f>
        <v>8405616.5659871362</v>
      </c>
      <c r="S78" s="78"/>
      <c r="T78" s="81">
        <f>SUM(T40:T77)</f>
        <v>8405599.7547539994</v>
      </c>
      <c r="U78" s="81">
        <f>SUM(U40:U77)</f>
        <v>13823107.868863424</v>
      </c>
      <c r="V78" s="76"/>
    </row>
    <row r="79" spans="1:22" x14ac:dyDescent="0.25">
      <c r="C79" s="76"/>
      <c r="D79" s="77"/>
      <c r="E79" s="76"/>
      <c r="F79" s="77"/>
      <c r="G79" s="76"/>
      <c r="H79" s="77"/>
      <c r="I79" s="78"/>
      <c r="J79" s="79"/>
      <c r="K79" s="79"/>
      <c r="L79" s="76"/>
      <c r="M79" s="77"/>
      <c r="N79" s="78"/>
      <c r="O79" s="79"/>
      <c r="P79" s="79"/>
      <c r="Q79" s="76"/>
      <c r="R79" s="77"/>
      <c r="S79" s="78"/>
      <c r="T79" s="79"/>
      <c r="U79" s="79"/>
      <c r="V79" s="76"/>
    </row>
    <row r="80" spans="1:22" x14ac:dyDescent="0.25">
      <c r="A80" s="62" t="s">
        <v>13</v>
      </c>
      <c r="C80" s="76"/>
      <c r="D80" s="77"/>
      <c r="E80" s="76"/>
      <c r="F80" s="77">
        <f>VLOOKUP(A80,'Jurisdictional Impact'!$A$8:$B$62, 2, FALSE)</f>
        <v>487185.05538044975</v>
      </c>
      <c r="G80" s="76"/>
      <c r="H80" s="77">
        <f>+F80-D80</f>
        <v>487185.05538044975</v>
      </c>
      <c r="I80" s="78">
        <f>'Separation Factors'!$D$8/100</f>
        <v>1</v>
      </c>
      <c r="J80" s="79">
        <f>+I80*H80</f>
        <v>487185.05538044975</v>
      </c>
      <c r="K80" s="79">
        <f>+J80/2</f>
        <v>243592.52769022487</v>
      </c>
      <c r="L80" s="76"/>
      <c r="M80" s="77">
        <f>+$H80</f>
        <v>487185.05538044975</v>
      </c>
      <c r="N80" s="78">
        <f>'Separation Factors'!$E$8/100</f>
        <v>1</v>
      </c>
      <c r="O80" s="79">
        <f>+N80*M80</f>
        <v>487185.05538044975</v>
      </c>
      <c r="P80" s="79">
        <f>(H80+(M80/2))*N80</f>
        <v>730777.58307067468</v>
      </c>
      <c r="Q80" s="76"/>
      <c r="R80" s="77">
        <f>+$H80</f>
        <v>487185.05538044975</v>
      </c>
      <c r="S80" s="78">
        <f>'Separation Factors'!$F$8/100</f>
        <v>1</v>
      </c>
      <c r="T80" s="79">
        <f>+S80*R80</f>
        <v>487185.05538044975</v>
      </c>
      <c r="U80" s="79">
        <f>+(H80+M80+(R80/2))*S80</f>
        <v>1217962.6384511243</v>
      </c>
      <c r="V80" s="76"/>
    </row>
    <row r="81" spans="1:22" x14ac:dyDescent="0.25">
      <c r="A81" s="62" t="s">
        <v>12</v>
      </c>
      <c r="B81" s="84"/>
      <c r="C81" s="76"/>
      <c r="D81" s="77"/>
      <c r="E81" s="76"/>
      <c r="F81" s="77">
        <f>VLOOKUP(A81,'Jurisdictional Impact'!$A$8:$B$62, 2, FALSE)</f>
        <v>120794.73559556936</v>
      </c>
      <c r="G81" s="76"/>
      <c r="H81" s="77">
        <f>+F81-D81</f>
        <v>120794.73559556936</v>
      </c>
      <c r="I81" s="78">
        <f>'Separation Factors'!$D$8/100</f>
        <v>1</v>
      </c>
      <c r="J81" s="79">
        <f>+I81*H81</f>
        <v>120794.73559556936</v>
      </c>
      <c r="K81" s="79">
        <f>+J81/2</f>
        <v>60397.367797784682</v>
      </c>
      <c r="L81" s="76"/>
      <c r="M81" s="77">
        <f>+$H81</f>
        <v>120794.73559556936</v>
      </c>
      <c r="N81" s="78">
        <f>'Separation Factors'!$E$8/100</f>
        <v>1</v>
      </c>
      <c r="O81" s="79">
        <f>+N81*M81</f>
        <v>120794.73559556936</v>
      </c>
      <c r="P81" s="79">
        <f>(H81+(M81/2))*N81</f>
        <v>181192.10339335405</v>
      </c>
      <c r="Q81" s="76"/>
      <c r="R81" s="77">
        <f>+$H81</f>
        <v>120794.73559556936</v>
      </c>
      <c r="S81" s="78">
        <f>'Separation Factors'!$F$8/100</f>
        <v>1</v>
      </c>
      <c r="T81" s="79">
        <f>+S81*R81</f>
        <v>120794.73559556936</v>
      </c>
      <c r="U81" s="79">
        <f>+(H81+M81+(R81/2))*S81</f>
        <v>301986.83898892341</v>
      </c>
      <c r="V81" s="76"/>
    </row>
    <row r="82" spans="1:22" x14ac:dyDescent="0.25">
      <c r="A82" s="62" t="s">
        <v>11</v>
      </c>
      <c r="C82" s="76"/>
      <c r="D82" s="77"/>
      <c r="E82" s="76"/>
      <c r="F82" s="77">
        <f>VLOOKUP(A82,'Jurisdictional Impact'!$A$8:$B$62, 2, FALSE)</f>
        <v>935252.31908796553</v>
      </c>
      <c r="G82" s="76"/>
      <c r="H82" s="77">
        <f>+F82-D82</f>
        <v>935252.31908796553</v>
      </c>
      <c r="I82" s="78">
        <f>'Separation Factors'!$D$8/100</f>
        <v>1</v>
      </c>
      <c r="J82" s="79">
        <f>+I82*H82</f>
        <v>935252.31908796553</v>
      </c>
      <c r="K82" s="79">
        <f>+J82/2</f>
        <v>467626.15954398277</v>
      </c>
      <c r="L82" s="76"/>
      <c r="M82" s="77">
        <f>+$H82</f>
        <v>935252.31908796553</v>
      </c>
      <c r="N82" s="78">
        <f>'Separation Factors'!$E$8/100</f>
        <v>1</v>
      </c>
      <c r="O82" s="79">
        <f>+N82*M82</f>
        <v>935252.31908796553</v>
      </c>
      <c r="P82" s="79">
        <f>(H82+(M82/2))*N82</f>
        <v>1402878.4786319484</v>
      </c>
      <c r="Q82" s="76"/>
      <c r="R82" s="77">
        <f>+$H82</f>
        <v>935252.31908796553</v>
      </c>
      <c r="S82" s="78">
        <f>'Separation Factors'!$F$8/100</f>
        <v>1</v>
      </c>
      <c r="T82" s="79">
        <f>+S82*R82</f>
        <v>935252.31908796553</v>
      </c>
      <c r="U82" s="79">
        <f>+(H82+M82+(R82/2))*S82</f>
        <v>2338130.797719914</v>
      </c>
      <c r="V82" s="76"/>
    </row>
    <row r="83" spans="1:22" x14ac:dyDescent="0.25">
      <c r="A83" s="62" t="s">
        <v>10</v>
      </c>
      <c r="B83" s="84"/>
      <c r="C83" s="76"/>
      <c r="D83" s="77"/>
      <c r="E83" s="76"/>
      <c r="F83" s="77">
        <f>VLOOKUP(A83,'Jurisdictional Impact'!$A$8:$B$62, 2, FALSE)</f>
        <v>570934.97373975569</v>
      </c>
      <c r="G83" s="76"/>
      <c r="H83" s="77">
        <f>+F83-D83</f>
        <v>570934.97373975569</v>
      </c>
      <c r="I83" s="78">
        <f>'Separation Factors'!$D$8/100</f>
        <v>1</v>
      </c>
      <c r="J83" s="79">
        <f>+I83*H83</f>
        <v>570934.97373975569</v>
      </c>
      <c r="K83" s="79">
        <f>+J83/2</f>
        <v>285467.48686987784</v>
      </c>
      <c r="L83" s="76"/>
      <c r="M83" s="77">
        <f>+$H83</f>
        <v>570934.97373975569</v>
      </c>
      <c r="N83" s="78">
        <f>'Separation Factors'!$E$8/100</f>
        <v>1</v>
      </c>
      <c r="O83" s="79">
        <f>+N83*M83</f>
        <v>570934.97373975569</v>
      </c>
      <c r="P83" s="79">
        <f>(H83+(M83/2))*N83</f>
        <v>856402.46060963348</v>
      </c>
      <c r="Q83" s="76"/>
      <c r="R83" s="77">
        <f>+$H83</f>
        <v>570934.97373975569</v>
      </c>
      <c r="S83" s="78">
        <f>'Separation Factors'!$F$8/100</f>
        <v>1</v>
      </c>
      <c r="T83" s="79">
        <f>+S83*R83</f>
        <v>570934.97373975569</v>
      </c>
      <c r="U83" s="79">
        <f>+(H83+M83+(R83/2))*S83</f>
        <v>1427337.4343493893</v>
      </c>
      <c r="V83" s="76"/>
    </row>
    <row r="84" spans="1:22" x14ac:dyDescent="0.25">
      <c r="A84" s="62" t="s">
        <v>9</v>
      </c>
      <c r="B84" s="84"/>
      <c r="C84" s="76"/>
      <c r="D84" s="77"/>
      <c r="E84" s="76"/>
      <c r="F84" s="77">
        <f>VLOOKUP(A84,'Jurisdictional Impact'!$A$8:$B$62, 2, FALSE)</f>
        <v>777281.06247127999</v>
      </c>
      <c r="G84" s="76"/>
      <c r="H84" s="77">
        <f>+F84-D84</f>
        <v>777281.06247127999</v>
      </c>
      <c r="I84" s="78">
        <f>'Separation Factors'!$D$8/100</f>
        <v>1</v>
      </c>
      <c r="J84" s="79">
        <f>+I84*H84</f>
        <v>777281.06247127999</v>
      </c>
      <c r="K84" s="79">
        <f>+J84/2</f>
        <v>388640.53123564</v>
      </c>
      <c r="L84" s="76"/>
      <c r="M84" s="77">
        <f>+$H84</f>
        <v>777281.06247127999</v>
      </c>
      <c r="N84" s="78">
        <f>'Separation Factors'!$E$8/100</f>
        <v>1</v>
      </c>
      <c r="O84" s="79">
        <f>+N84*M84</f>
        <v>777281.06247127999</v>
      </c>
      <c r="P84" s="79">
        <f>(H84+(M84/2))*N84</f>
        <v>1165921.59370692</v>
      </c>
      <c r="Q84" s="76"/>
      <c r="R84" s="77">
        <f>+$H84</f>
        <v>777281.06247127999</v>
      </c>
      <c r="S84" s="78">
        <f>'Separation Factors'!$F$8/100</f>
        <v>1</v>
      </c>
      <c r="T84" s="79">
        <f>+S84*R84</f>
        <v>777281.06247127999</v>
      </c>
      <c r="U84" s="79">
        <f>+(H84+M84+(R84/2))*S84</f>
        <v>1943202.6561781999</v>
      </c>
      <c r="V84" s="76"/>
    </row>
    <row r="85" spans="1:22" x14ac:dyDescent="0.25">
      <c r="A85" s="80" t="s">
        <v>7</v>
      </c>
      <c r="B85" s="80"/>
      <c r="C85" s="76"/>
      <c r="D85" s="81"/>
      <c r="E85" s="76"/>
      <c r="F85" s="81">
        <f>SUM(F80:F84)</f>
        <v>2891448.1462750202</v>
      </c>
      <c r="G85" s="76"/>
      <c r="H85" s="81">
        <f>SUM(H80:H84)</f>
        <v>2891448.1462750202</v>
      </c>
      <c r="I85" s="78"/>
      <c r="J85" s="82">
        <f>SUM(J80:J84)</f>
        <v>2891448.1462750202</v>
      </c>
      <c r="K85" s="82">
        <f>SUM(K80:K84)</f>
        <v>1445724.0731375101</v>
      </c>
      <c r="L85" s="76"/>
      <c r="M85" s="81">
        <f>SUM(M80:M84)</f>
        <v>2891448.1462750202</v>
      </c>
      <c r="N85" s="78"/>
      <c r="O85" s="82">
        <f>SUM(O80:O84)</f>
        <v>2891448.1462750202</v>
      </c>
      <c r="P85" s="82">
        <f>SUM(P80:P84)</f>
        <v>4337172.2194125308</v>
      </c>
      <c r="Q85" s="76"/>
      <c r="R85" s="81">
        <f>SUM(R80:R84)</f>
        <v>2891448.1462750202</v>
      </c>
      <c r="S85" s="78"/>
      <c r="T85" s="82">
        <f>SUM(T80:T84)</f>
        <v>2891448.1462750202</v>
      </c>
      <c r="U85" s="82">
        <f>SUM(U80:U84)</f>
        <v>7228620.36568755</v>
      </c>
      <c r="V85" s="76"/>
    </row>
    <row r="86" spans="1:22" x14ac:dyDescent="0.25">
      <c r="C86" s="76"/>
      <c r="D86" s="77"/>
      <c r="E86" s="76"/>
      <c r="F86" s="77"/>
      <c r="G86" s="76"/>
      <c r="H86" s="77"/>
      <c r="I86" s="78"/>
      <c r="J86" s="79"/>
      <c r="K86" s="79"/>
      <c r="L86" s="76"/>
      <c r="M86" s="77"/>
      <c r="N86" s="78"/>
      <c r="O86" s="79"/>
      <c r="P86" s="79"/>
      <c r="Q86" s="76"/>
      <c r="R86" s="77"/>
      <c r="S86" s="78"/>
      <c r="T86" s="79"/>
      <c r="U86" s="79"/>
      <c r="V86" s="76"/>
    </row>
    <row r="87" spans="1:22" ht="13.5" thickBot="1" x14ac:dyDescent="0.3">
      <c r="A87" s="62" t="s">
        <v>6</v>
      </c>
      <c r="C87" s="76"/>
      <c r="D87" s="86">
        <v>20597389.954293504</v>
      </c>
      <c r="E87" s="76"/>
      <c r="F87" s="86">
        <f>SUM(F10:F85)/2</f>
        <v>33784746.014152445</v>
      </c>
      <c r="G87" s="76"/>
      <c r="H87" s="86">
        <f>SUM(H10:H85)/2</f>
        <v>13908295.211770268</v>
      </c>
      <c r="I87" s="78"/>
      <c r="J87" s="87">
        <f>SUM(J10:J85)/2</f>
        <v>13900284.534858838</v>
      </c>
      <c r="K87" s="87">
        <f>SUM(K10:K85)/2</f>
        <v>6866957.1470409939</v>
      </c>
      <c r="L87" s="76"/>
      <c r="M87" s="86">
        <f>SUM(M10:M85)/2</f>
        <v>17032364.870052632</v>
      </c>
      <c r="N87" s="78"/>
      <c r="O87" s="87">
        <f>SUM(O10:O85)/2</f>
        <v>17024395.12372743</v>
      </c>
      <c r="P87" s="87">
        <f>SUM(P10:P85)/2</f>
        <v>22190702.287745629</v>
      </c>
      <c r="Q87" s="76"/>
      <c r="R87" s="86">
        <f>SUM(R10:R85)/2</f>
        <v>18954869.275149476</v>
      </c>
      <c r="S87" s="78"/>
      <c r="T87" s="87">
        <f>SUM(T10:T85)/2</f>
        <v>18946430.049376301</v>
      </c>
      <c r="U87" s="87">
        <f>SUM(U10:U85)/2</f>
        <v>40175183.605419181</v>
      </c>
      <c r="V87" s="76"/>
    </row>
    <row r="88" spans="1:22" ht="13.5" thickTop="1" x14ac:dyDescent="0.25">
      <c r="C88" s="88"/>
      <c r="E88" s="88"/>
      <c r="G88" s="88"/>
      <c r="L88" s="88"/>
      <c r="Q88" s="88"/>
      <c r="V88" s="88"/>
    </row>
    <row r="89" spans="1:22" x14ac:dyDescent="0.25">
      <c r="C89" s="88"/>
      <c r="E89" s="88"/>
      <c r="G89" s="88"/>
      <c r="L89" s="88"/>
      <c r="Q89" s="88"/>
      <c r="V89" s="88"/>
    </row>
    <row r="90" spans="1:22" x14ac:dyDescent="0.25">
      <c r="A90" s="62" t="s">
        <v>5</v>
      </c>
      <c r="C90" s="88"/>
      <c r="D90" s="89">
        <v>10216759.230282987</v>
      </c>
      <c r="E90" s="88"/>
      <c r="F90" s="89">
        <f>+F21</f>
        <v>17867571.497678455</v>
      </c>
      <c r="G90" s="88"/>
      <c r="H90" s="89">
        <f>+H21</f>
        <v>7650812.2673954712</v>
      </c>
      <c r="J90" s="89">
        <f>+J21</f>
        <v>7650796.9657709347</v>
      </c>
      <c r="K90" s="89">
        <f>+K21</f>
        <v>3825398.4828854674</v>
      </c>
      <c r="L90" s="88"/>
      <c r="M90" s="89">
        <f>+M21</f>
        <v>7650812.2673954712</v>
      </c>
      <c r="O90" s="89">
        <f>+O21</f>
        <v>7650796.9657709347</v>
      </c>
      <c r="P90" s="89">
        <f>+P21</f>
        <v>11476195.448656404</v>
      </c>
      <c r="Q90" s="88"/>
      <c r="R90" s="89">
        <f>+R21</f>
        <v>7650812.2673954712</v>
      </c>
      <c r="T90" s="89">
        <f>+T21</f>
        <v>7650796.9657709347</v>
      </c>
      <c r="U90" s="89">
        <f>+U21</f>
        <v>19126992.414427336</v>
      </c>
      <c r="V90" s="88"/>
    </row>
    <row r="91" spans="1:22" x14ac:dyDescent="0.25">
      <c r="A91" s="62" t="s">
        <v>4</v>
      </c>
      <c r="C91" s="88"/>
      <c r="D91" s="89">
        <v>1212890.31014819</v>
      </c>
      <c r="E91" s="88"/>
      <c r="F91" s="89">
        <f>+F25</f>
        <v>1536210.3496362106</v>
      </c>
      <c r="G91" s="88"/>
      <c r="H91" s="89">
        <f>+H25</f>
        <v>323320.0394880207</v>
      </c>
      <c r="J91" s="89">
        <f>+J25</f>
        <v>307839.47599733429</v>
      </c>
      <c r="K91" s="89">
        <f>+K25</f>
        <v>153919.73799866714</v>
      </c>
      <c r="L91" s="88"/>
      <c r="M91" s="89">
        <f>+M25</f>
        <v>323320.0394880207</v>
      </c>
      <c r="O91" s="89">
        <f>+O25</f>
        <v>307929.35896831198</v>
      </c>
      <c r="P91" s="89">
        <f>+P25</f>
        <v>461894.03845246794</v>
      </c>
      <c r="Q91" s="88"/>
      <c r="R91" s="89">
        <f>+R25</f>
        <v>323320.0394880207</v>
      </c>
      <c r="T91" s="89">
        <f>+T25</f>
        <v>307929.35896831198</v>
      </c>
      <c r="U91" s="89">
        <f>+U25</f>
        <v>769823.39742078003</v>
      </c>
      <c r="V91" s="88"/>
    </row>
    <row r="92" spans="1:22" x14ac:dyDescent="0.25">
      <c r="A92" s="62" t="s">
        <v>3</v>
      </c>
      <c r="C92" s="88"/>
      <c r="D92" s="89">
        <v>2049682.4659250148</v>
      </c>
      <c r="E92" s="88"/>
      <c r="F92" s="89">
        <f>+F38</f>
        <v>1733354.7219288412</v>
      </c>
      <c r="G92" s="88"/>
      <c r="H92" s="89">
        <f>+H38</f>
        <v>-316327.74399617361</v>
      </c>
      <c r="J92" s="89">
        <f>+J38</f>
        <v>-308835.83770736842</v>
      </c>
      <c r="K92" s="89">
        <f>+K38</f>
        <v>-154417.91885368421</v>
      </c>
      <c r="L92" s="88"/>
      <c r="M92" s="89">
        <f>+M38</f>
        <v>-316327.74399617361</v>
      </c>
      <c r="O92" s="89">
        <f>+O38</f>
        <v>-308878.54195280781</v>
      </c>
      <c r="P92" s="89">
        <f>+P38</f>
        <v>-463317.81292921171</v>
      </c>
      <c r="Q92" s="88"/>
      <c r="R92" s="89">
        <f>+R38</f>
        <v>-316327.74399617361</v>
      </c>
      <c r="T92" s="89">
        <f>+T38</f>
        <v>-309344.17639197013</v>
      </c>
      <c r="U92" s="89">
        <f>+U38</f>
        <v>-773360.44097992533</v>
      </c>
      <c r="V92" s="88"/>
    </row>
    <row r="93" spans="1:22" x14ac:dyDescent="0.25">
      <c r="A93" s="62" t="s">
        <v>2</v>
      </c>
      <c r="C93" s="88"/>
      <c r="D93" s="89">
        <v>0</v>
      </c>
      <c r="E93" s="88"/>
      <c r="F93" s="89">
        <f>+F78</f>
        <v>9756161.2986339144</v>
      </c>
      <c r="G93" s="88"/>
      <c r="H93" s="89">
        <f>+H78</f>
        <v>3359042.502607923</v>
      </c>
      <c r="J93" s="89">
        <f>+J78</f>
        <v>3359035.7845229171</v>
      </c>
      <c r="K93" s="89">
        <f>+K78</f>
        <v>1596332.7718730341</v>
      </c>
      <c r="L93" s="88"/>
      <c r="M93" s="89">
        <f>+M78</f>
        <v>6483112.1608902933</v>
      </c>
      <c r="O93" s="89">
        <f>+O78</f>
        <v>6483099.1946659675</v>
      </c>
      <c r="P93" s="89">
        <f>+P78</f>
        <v>6378758.3941534376</v>
      </c>
      <c r="Q93" s="88"/>
      <c r="R93" s="89">
        <f>+R78</f>
        <v>8405616.5659871362</v>
      </c>
      <c r="T93" s="89">
        <f>+T78</f>
        <v>8405599.7547539994</v>
      </c>
      <c r="U93" s="89">
        <f>+U78</f>
        <v>13823107.868863424</v>
      </c>
      <c r="V93" s="88"/>
    </row>
    <row r="94" spans="1:22" x14ac:dyDescent="0.25">
      <c r="A94" s="62" t="s">
        <v>1</v>
      </c>
      <c r="C94" s="88"/>
      <c r="D94" s="89">
        <v>7118057.9479373088</v>
      </c>
      <c r="E94" s="88"/>
      <c r="F94" s="89">
        <f>+F85</f>
        <v>2891448.1462750202</v>
      </c>
      <c r="G94" s="88"/>
      <c r="H94" s="89">
        <f>+H85</f>
        <v>2891448.1462750202</v>
      </c>
      <c r="J94" s="89">
        <f>+J85</f>
        <v>2891448.1462750202</v>
      </c>
      <c r="K94" s="89">
        <f>+K85</f>
        <v>1445724.0731375101</v>
      </c>
      <c r="L94" s="88"/>
      <c r="M94" s="89">
        <f>+M85</f>
        <v>2891448.1462750202</v>
      </c>
      <c r="O94" s="89">
        <f>+O85</f>
        <v>2891448.1462750202</v>
      </c>
      <c r="P94" s="89">
        <f>+P85</f>
        <v>4337172.2194125308</v>
      </c>
      <c r="Q94" s="88"/>
      <c r="R94" s="89">
        <f>+R85</f>
        <v>2891448.1462750202</v>
      </c>
      <c r="T94" s="89">
        <f>+T85</f>
        <v>2891448.1462750202</v>
      </c>
      <c r="U94" s="89">
        <f>+U85</f>
        <v>7228620.36568755</v>
      </c>
      <c r="V94" s="88"/>
    </row>
    <row r="95" spans="1:22" ht="13.5" thickBot="1" x14ac:dyDescent="0.3">
      <c r="A95" s="62" t="s">
        <v>0</v>
      </c>
      <c r="C95" s="88"/>
      <c r="D95" s="90">
        <v>20597389.954293501</v>
      </c>
      <c r="E95" s="88"/>
      <c r="F95" s="90">
        <f>SUM(F90:F94)</f>
        <v>33784746.014152445</v>
      </c>
      <c r="G95" s="88"/>
      <c r="H95" s="90">
        <f>SUM(H90:H94)</f>
        <v>13908295.211770263</v>
      </c>
      <c r="J95" s="90">
        <f>SUM(J90:J94)</f>
        <v>13900284.534858838</v>
      </c>
      <c r="K95" s="90">
        <f>SUM(K90:K94)</f>
        <v>6866957.1470409948</v>
      </c>
      <c r="L95" s="88"/>
      <c r="M95" s="90">
        <f>SUM(M90:M94)</f>
        <v>17032364.870052632</v>
      </c>
      <c r="O95" s="90">
        <f>SUM(O90:O94)</f>
        <v>17024395.123727426</v>
      </c>
      <c r="P95" s="90">
        <f>SUM(P90:P94)</f>
        <v>22190702.287745632</v>
      </c>
      <c r="Q95" s="88"/>
      <c r="R95" s="90">
        <f>SUM(R90:R94)</f>
        <v>18954869.275149476</v>
      </c>
      <c r="T95" s="90">
        <f>SUM(T90:T94)</f>
        <v>18946430.049376298</v>
      </c>
      <c r="U95" s="90">
        <f>SUM(U90:U94)</f>
        <v>40175183.605419166</v>
      </c>
      <c r="V95" s="88"/>
    </row>
    <row r="96" spans="1:22" ht="13.5" thickTop="1" x14ac:dyDescent="0.25">
      <c r="D96" s="89"/>
      <c r="F96" s="89"/>
      <c r="H96" s="89"/>
      <c r="M96" s="89"/>
      <c r="R96" s="89"/>
    </row>
    <row r="97" spans="6:21" x14ac:dyDescent="0.25">
      <c r="F97" s="89"/>
      <c r="H97" s="91"/>
      <c r="I97" s="92"/>
      <c r="J97" s="91"/>
      <c r="K97" s="91"/>
      <c r="L97" s="92"/>
      <c r="M97" s="91"/>
      <c r="N97" s="92"/>
      <c r="O97" s="91"/>
      <c r="P97" s="91"/>
      <c r="Q97" s="92"/>
      <c r="R97" s="91"/>
      <c r="S97" s="92"/>
      <c r="T97" s="91"/>
      <c r="U97" s="91"/>
    </row>
  </sheetData>
  <mergeCells count="3">
    <mergeCell ref="H8:K8"/>
    <mergeCell ref="M8:P8"/>
    <mergeCell ref="R8:U8"/>
  </mergeCells>
  <pageMargins left="0.5" right="0.5" top="0.4" bottom="0.4" header="0.3" footer="0.3"/>
  <pageSetup scale="60" fitToHeight="0" orientation="portrait" r:id="rId1"/>
  <headerFooter>
    <oddHeader xml:space="preserve">&amp;RDEF's Response to Staff POD 5 (20-26)  Q5-21
Page&amp;P of &amp;N 
</oddHeader>
    <oddFooter>&amp;R20240025-STAFFPOD5-00000743 through 20240025-STAFFPOD5-00000753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5135F-FE9D-45F3-B7D5-37BF1734FCD8}">
  <dimension ref="A1:BN92"/>
  <sheetViews>
    <sheetView tabSelected="1" view="pageLayout" zoomScaleNormal="80" workbookViewId="0">
      <selection activeCell="A56" sqref="A56"/>
    </sheetView>
  </sheetViews>
  <sheetFormatPr defaultColWidth="9.140625" defaultRowHeight="12.75" x14ac:dyDescent="0.25"/>
  <cols>
    <col min="1" max="1" width="27.28515625" style="1" customWidth="1"/>
    <col min="2" max="2" width="11.7109375" style="1" bestFit="1" customWidth="1"/>
    <col min="3" max="3" width="15.140625" style="1" bestFit="1" customWidth="1"/>
    <col min="4" max="4" width="0.5703125" style="1" customWidth="1"/>
    <col min="5" max="5" width="16.7109375" style="1" bestFit="1" customWidth="1"/>
    <col min="6" max="6" width="0.5703125" style="1" customWidth="1"/>
    <col min="7" max="7" width="16.7109375" style="1" bestFit="1" customWidth="1"/>
    <col min="8" max="8" width="0.5703125" style="1" customWidth="1"/>
    <col min="9" max="9" width="15.85546875" style="1" customWidth="1"/>
    <col min="10" max="10" width="9.28515625" style="1" bestFit="1" customWidth="1"/>
    <col min="11" max="12" width="11.140625" style="1" bestFit="1" customWidth="1"/>
    <col min="13" max="15" width="11.5703125" style="1" bestFit="1" customWidth="1"/>
    <col min="16" max="18" width="12" style="1" bestFit="1" customWidth="1"/>
    <col min="19" max="19" width="12.5703125" style="1" bestFit="1" customWidth="1"/>
    <col min="20" max="20" width="12" style="1" bestFit="1" customWidth="1"/>
    <col min="21" max="21" width="12.7109375" style="1" bestFit="1" customWidth="1"/>
    <col min="22" max="22" width="12.28515625" style="1" bestFit="1" customWidth="1"/>
    <col min="23" max="23" width="11.5703125" style="1" bestFit="1" customWidth="1"/>
    <col min="24" max="24" width="13" style="1" bestFit="1" customWidth="1"/>
    <col min="25" max="25" width="13.140625" style="1" bestFit="1" customWidth="1"/>
    <col min="26" max="26" width="0.5703125" style="1" customWidth="1"/>
    <col min="27" max="27" width="16.85546875" style="1" bestFit="1" customWidth="1"/>
    <col min="28" max="29" width="12.28515625" style="1" bestFit="1" customWidth="1"/>
    <col min="30" max="30" width="12.5703125" style="1" bestFit="1" customWidth="1"/>
    <col min="31" max="32" width="13" style="1" bestFit="1" customWidth="1"/>
    <col min="33" max="33" width="12.7109375" style="1" bestFit="1" customWidth="1"/>
    <col min="34" max="34" width="13.42578125" style="1" bestFit="1" customWidth="1"/>
    <col min="35" max="35" width="12.5703125" style="1" bestFit="1" customWidth="1"/>
    <col min="36" max="36" width="12.7109375" style="1" bestFit="1" customWidth="1"/>
    <col min="37" max="39" width="13.28515625" style="1" bestFit="1" customWidth="1"/>
    <col min="40" max="40" width="12.5703125" style="1" bestFit="1" customWidth="1"/>
    <col min="41" max="41" width="14.5703125" style="1" bestFit="1" customWidth="1"/>
    <col min="42" max="43" width="12.28515625" style="1" bestFit="1" customWidth="1"/>
    <col min="44" max="44" width="0.5703125" style="1" customWidth="1"/>
    <col min="45" max="45" width="16.5703125" style="1" customWidth="1"/>
    <col min="46" max="46" width="12.5703125" style="1" bestFit="1" customWidth="1"/>
    <col min="47" max="47" width="12.28515625" style="1" bestFit="1" customWidth="1"/>
    <col min="48" max="48" width="13.42578125" style="1" bestFit="1" customWidth="1"/>
    <col min="49" max="49" width="13" style="1" bestFit="1" customWidth="1"/>
    <col min="50" max="50" width="13.28515625" style="1" bestFit="1" customWidth="1"/>
    <col min="51" max="51" width="13" style="1" bestFit="1" customWidth="1"/>
    <col min="52" max="52" width="13.42578125" style="1" bestFit="1" customWidth="1"/>
    <col min="53" max="53" width="13" style="1" bestFit="1" customWidth="1"/>
    <col min="54" max="56" width="13.28515625" style="1" bestFit="1" customWidth="1"/>
    <col min="57" max="57" width="13" style="1" bestFit="1" customWidth="1"/>
    <col min="58" max="58" width="13.42578125" style="1" bestFit="1" customWidth="1"/>
    <col min="59" max="59" width="14.5703125" style="1" bestFit="1" customWidth="1"/>
    <col min="60" max="60" width="12.28515625" style="1" bestFit="1" customWidth="1"/>
    <col min="61" max="61" width="13.42578125" style="1" bestFit="1" customWidth="1"/>
    <col min="62" max="62" width="1.28515625" style="1" customWidth="1"/>
    <col min="63" max="63" width="9.140625" style="1"/>
    <col min="64" max="65" width="11" style="1" bestFit="1" customWidth="1"/>
    <col min="66" max="16384" width="9.140625" style="1"/>
  </cols>
  <sheetData>
    <row r="1" spans="1:64" x14ac:dyDescent="0.2">
      <c r="BL1" s="31"/>
    </row>
    <row r="2" spans="1:64" x14ac:dyDescent="0.2">
      <c r="D2" s="26"/>
      <c r="E2" s="23">
        <v>2021</v>
      </c>
      <c r="F2" s="32"/>
      <c r="G2" s="23">
        <v>2024</v>
      </c>
      <c r="H2" s="32"/>
      <c r="I2" s="107">
        <v>2025</v>
      </c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AA2" s="107">
        <v>2026</v>
      </c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S2" s="107">
        <v>2027</v>
      </c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L2" s="31"/>
    </row>
    <row r="3" spans="1:64" ht="25.5" x14ac:dyDescent="0.2">
      <c r="C3" s="30"/>
      <c r="D3" s="26"/>
      <c r="E3" s="25" t="s">
        <v>96</v>
      </c>
      <c r="F3" s="29"/>
      <c r="G3" s="25" t="s">
        <v>95</v>
      </c>
      <c r="H3" s="28"/>
      <c r="I3" s="27" t="s">
        <v>94</v>
      </c>
      <c r="J3" s="108" t="s">
        <v>91</v>
      </c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Y3" s="27" t="s">
        <v>90</v>
      </c>
      <c r="Z3" s="28"/>
      <c r="AA3" s="27" t="s">
        <v>93</v>
      </c>
      <c r="AB3" s="109" t="s">
        <v>91</v>
      </c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Q3" s="27" t="s">
        <v>90</v>
      </c>
      <c r="AR3" s="28"/>
      <c r="AS3" s="27" t="s">
        <v>92</v>
      </c>
      <c r="AT3" s="109" t="s">
        <v>91</v>
      </c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I3" s="27" t="s">
        <v>90</v>
      </c>
      <c r="BJ3" s="26"/>
    </row>
    <row r="4" spans="1:64" x14ac:dyDescent="0.2">
      <c r="A4" s="3" t="s">
        <v>89</v>
      </c>
      <c r="B4" s="3" t="s">
        <v>88</v>
      </c>
      <c r="C4" s="3" t="s">
        <v>87</v>
      </c>
      <c r="D4" s="22"/>
      <c r="E4" s="25" t="s">
        <v>86</v>
      </c>
      <c r="F4" s="22"/>
      <c r="G4" s="25" t="s">
        <v>86</v>
      </c>
      <c r="H4" s="22"/>
      <c r="I4" s="23" t="s">
        <v>85</v>
      </c>
      <c r="J4" s="24">
        <v>45627</v>
      </c>
      <c r="K4" s="24">
        <v>45658</v>
      </c>
      <c r="L4" s="24">
        <v>45689</v>
      </c>
      <c r="M4" s="24">
        <v>45717</v>
      </c>
      <c r="N4" s="24">
        <v>45748</v>
      </c>
      <c r="O4" s="24">
        <v>45778</v>
      </c>
      <c r="P4" s="24">
        <v>45809</v>
      </c>
      <c r="Q4" s="24">
        <v>45839</v>
      </c>
      <c r="R4" s="24">
        <v>45870</v>
      </c>
      <c r="S4" s="24">
        <v>45901</v>
      </c>
      <c r="T4" s="24">
        <v>45931</v>
      </c>
      <c r="U4" s="24">
        <v>45962</v>
      </c>
      <c r="V4" s="24">
        <v>45992</v>
      </c>
      <c r="W4" s="24" t="s">
        <v>84</v>
      </c>
      <c r="X4" s="23" t="s">
        <v>83</v>
      </c>
      <c r="Y4" s="23" t="s">
        <v>82</v>
      </c>
      <c r="Z4" s="22"/>
      <c r="AA4" s="23" t="s">
        <v>85</v>
      </c>
      <c r="AB4" s="24">
        <v>45992</v>
      </c>
      <c r="AC4" s="24">
        <v>46023</v>
      </c>
      <c r="AD4" s="24">
        <v>46054</v>
      </c>
      <c r="AE4" s="24">
        <v>46082</v>
      </c>
      <c r="AF4" s="24">
        <v>46113</v>
      </c>
      <c r="AG4" s="24">
        <v>46143</v>
      </c>
      <c r="AH4" s="24">
        <v>46174</v>
      </c>
      <c r="AI4" s="24">
        <v>46204</v>
      </c>
      <c r="AJ4" s="24">
        <v>46235</v>
      </c>
      <c r="AK4" s="24">
        <v>46266</v>
      </c>
      <c r="AL4" s="24">
        <v>46296</v>
      </c>
      <c r="AM4" s="24">
        <v>46327</v>
      </c>
      <c r="AN4" s="24">
        <v>46357</v>
      </c>
      <c r="AO4" s="24" t="s">
        <v>84</v>
      </c>
      <c r="AP4" s="23" t="s">
        <v>83</v>
      </c>
      <c r="AQ4" s="23" t="s">
        <v>82</v>
      </c>
      <c r="AR4" s="22"/>
      <c r="AS4" s="23" t="s">
        <v>85</v>
      </c>
      <c r="AT4" s="24">
        <v>46357</v>
      </c>
      <c r="AU4" s="24">
        <v>46388</v>
      </c>
      <c r="AV4" s="24">
        <v>46419</v>
      </c>
      <c r="AW4" s="24">
        <v>46447</v>
      </c>
      <c r="AX4" s="24">
        <v>46478</v>
      </c>
      <c r="AY4" s="24">
        <v>46508</v>
      </c>
      <c r="AZ4" s="24">
        <v>46539</v>
      </c>
      <c r="BA4" s="24">
        <v>46569</v>
      </c>
      <c r="BB4" s="24">
        <v>46600</v>
      </c>
      <c r="BC4" s="24">
        <v>46631</v>
      </c>
      <c r="BD4" s="24">
        <v>46661</v>
      </c>
      <c r="BE4" s="24">
        <v>46692</v>
      </c>
      <c r="BF4" s="24">
        <v>46722</v>
      </c>
      <c r="BG4" s="24" t="s">
        <v>84</v>
      </c>
      <c r="BH4" s="23" t="s">
        <v>83</v>
      </c>
      <c r="BI4" s="23" t="s">
        <v>82</v>
      </c>
      <c r="BJ4" s="22"/>
    </row>
    <row r="5" spans="1:64" x14ac:dyDescent="0.25">
      <c r="A5" s="1" t="s">
        <v>81</v>
      </c>
      <c r="B5" s="21"/>
      <c r="C5" s="1" t="s">
        <v>71</v>
      </c>
      <c r="D5" s="8"/>
      <c r="E5" s="13">
        <v>1331421.1753358501</v>
      </c>
      <c r="F5" s="8"/>
      <c r="G5" s="13">
        <f>VLOOKUP(A5,'Jurisdictional Impact'!$A$8:$B$62, 2, FALSE)</f>
        <v>1795133.0463185224</v>
      </c>
      <c r="H5" s="8"/>
      <c r="I5" s="13">
        <f t="shared" ref="I5:I15" si="0">+G5-E5</f>
        <v>463711.87098267232</v>
      </c>
      <c r="J5" s="13">
        <v>0</v>
      </c>
      <c r="K5" s="13">
        <f t="shared" ref="K5:V5" si="1">+J5+$I5/12</f>
        <v>38642.655915222691</v>
      </c>
      <c r="L5" s="13">
        <f t="shared" si="1"/>
        <v>77285.311830445382</v>
      </c>
      <c r="M5" s="13">
        <f t="shared" si="1"/>
        <v>115927.96774566808</v>
      </c>
      <c r="N5" s="13">
        <f t="shared" si="1"/>
        <v>154570.62366089076</v>
      </c>
      <c r="O5" s="13">
        <f t="shared" si="1"/>
        <v>193213.27957611345</v>
      </c>
      <c r="P5" s="13">
        <f t="shared" si="1"/>
        <v>231855.93549133613</v>
      </c>
      <c r="Q5" s="13">
        <f t="shared" si="1"/>
        <v>270498.59140655881</v>
      </c>
      <c r="R5" s="13">
        <f t="shared" si="1"/>
        <v>309141.24732178153</v>
      </c>
      <c r="S5" s="13">
        <f t="shared" si="1"/>
        <v>347783.90323700424</v>
      </c>
      <c r="T5" s="13">
        <f t="shared" si="1"/>
        <v>386426.55915222695</v>
      </c>
      <c r="U5" s="13">
        <f t="shared" si="1"/>
        <v>425069.21506744967</v>
      </c>
      <c r="V5" s="13">
        <f t="shared" si="1"/>
        <v>463711.87098267238</v>
      </c>
      <c r="W5" s="13">
        <f t="shared" ref="W5:W15" si="2">AVERAGE(J5:V5)</f>
        <v>231855.93549133616</v>
      </c>
      <c r="X5" s="10">
        <f>'Separation Factors'!$D$4/100</f>
        <v>0.99999799999999994</v>
      </c>
      <c r="Y5" s="12">
        <f t="shared" ref="Y5:Y15" si="3">+X5*W5</f>
        <v>231855.47177946515</v>
      </c>
      <c r="Z5" s="8"/>
      <c r="AA5" s="13">
        <f t="shared" ref="AA5:AA15" si="4">+$I5</f>
        <v>463711.87098267232</v>
      </c>
      <c r="AB5" s="13">
        <f t="shared" ref="AB5:AB15" si="5">+V5</f>
        <v>463711.87098267238</v>
      </c>
      <c r="AC5" s="13">
        <f t="shared" ref="AC5:AN5" si="6">+AB5+$AA5/12</f>
        <v>502354.52689789509</v>
      </c>
      <c r="AD5" s="13">
        <f t="shared" si="6"/>
        <v>540997.18281311775</v>
      </c>
      <c r="AE5" s="13">
        <f t="shared" si="6"/>
        <v>579639.83872834046</v>
      </c>
      <c r="AF5" s="13">
        <f t="shared" si="6"/>
        <v>618282.49464356317</v>
      </c>
      <c r="AG5" s="13">
        <f t="shared" si="6"/>
        <v>656925.15055878588</v>
      </c>
      <c r="AH5" s="13">
        <f t="shared" si="6"/>
        <v>695567.8064740086</v>
      </c>
      <c r="AI5" s="13">
        <f t="shared" si="6"/>
        <v>734210.46238923131</v>
      </c>
      <c r="AJ5" s="13">
        <f t="shared" si="6"/>
        <v>772853.11830445402</v>
      </c>
      <c r="AK5" s="13">
        <f t="shared" si="6"/>
        <v>811495.77421967674</v>
      </c>
      <c r="AL5" s="13">
        <f t="shared" si="6"/>
        <v>850138.43013489945</v>
      </c>
      <c r="AM5" s="13">
        <f t="shared" si="6"/>
        <v>888781.08605012216</v>
      </c>
      <c r="AN5" s="13">
        <f t="shared" si="6"/>
        <v>927423.74196534487</v>
      </c>
      <c r="AO5" s="13">
        <f t="shared" ref="AO5:AO15" si="7">AVERAGE(AB5:AN5)</f>
        <v>695567.80647400871</v>
      </c>
      <c r="AP5" s="10">
        <f>'Separation Factors'!$E$4/100</f>
        <v>0.99999799999999994</v>
      </c>
      <c r="AQ5" s="12">
        <f t="shared" ref="AQ5:AQ15" si="8">+AP5*AO5</f>
        <v>695566.41533839575</v>
      </c>
      <c r="AR5" s="8"/>
      <c r="AS5" s="13">
        <f t="shared" ref="AS5:AS15" si="9">+$I5</f>
        <v>463711.87098267232</v>
      </c>
      <c r="AT5" s="13">
        <f t="shared" ref="AT5:AT15" si="10">+AN5</f>
        <v>927423.74196534487</v>
      </c>
      <c r="AU5" s="13">
        <f t="shared" ref="AU5:BF5" si="11">+AT5+$AS5/12</f>
        <v>966066.39788056759</v>
      </c>
      <c r="AV5" s="13">
        <f t="shared" si="11"/>
        <v>1004709.0537957903</v>
      </c>
      <c r="AW5" s="13">
        <f t="shared" si="11"/>
        <v>1043351.709711013</v>
      </c>
      <c r="AX5" s="13">
        <f t="shared" si="11"/>
        <v>1081994.3656262357</v>
      </c>
      <c r="AY5" s="13">
        <f t="shared" si="11"/>
        <v>1120637.0215414583</v>
      </c>
      <c r="AZ5" s="13">
        <f t="shared" si="11"/>
        <v>1159279.6774566809</v>
      </c>
      <c r="BA5" s="13">
        <f t="shared" si="11"/>
        <v>1197922.3333719035</v>
      </c>
      <c r="BB5" s="13">
        <f t="shared" si="11"/>
        <v>1236564.9892871261</v>
      </c>
      <c r="BC5" s="13">
        <f t="shared" si="11"/>
        <v>1275207.6452023487</v>
      </c>
      <c r="BD5" s="13">
        <f t="shared" si="11"/>
        <v>1313850.3011175713</v>
      </c>
      <c r="BE5" s="13">
        <f t="shared" si="11"/>
        <v>1352492.9570327939</v>
      </c>
      <c r="BF5" s="13">
        <f t="shared" si="11"/>
        <v>1391135.6129480165</v>
      </c>
      <c r="BG5" s="13">
        <f t="shared" ref="BG5:BG15" si="12">AVERAGE(AT5:BF5)</f>
        <v>1159279.6774566809</v>
      </c>
      <c r="BH5" s="10">
        <f>'Separation Factors'!$F$4/100</f>
        <v>0.99999799999999994</v>
      </c>
      <c r="BI5" s="12">
        <f t="shared" ref="BI5:BI15" si="13">+BH5*BG5</f>
        <v>1159277.358897326</v>
      </c>
      <c r="BJ5" s="8"/>
    </row>
    <row r="6" spans="1:64" x14ac:dyDescent="0.25">
      <c r="A6" s="1" t="s">
        <v>80</v>
      </c>
      <c r="B6" s="21"/>
      <c r="C6" s="1" t="s">
        <v>71</v>
      </c>
      <c r="D6" s="8"/>
      <c r="E6" s="13">
        <v>686069.523430628</v>
      </c>
      <c r="F6" s="8"/>
      <c r="G6" s="13">
        <f>VLOOKUP(A6,'Jurisdictional Impact'!$A$8:$B$62, 2, FALSE)</f>
        <v>1158095.9386046741</v>
      </c>
      <c r="H6" s="8"/>
      <c r="I6" s="13">
        <f t="shared" si="0"/>
        <v>472026.41517404607</v>
      </c>
      <c r="J6" s="13">
        <v>0</v>
      </c>
      <c r="K6" s="13">
        <f t="shared" ref="K6:V6" si="14">+J6+$I6/12</f>
        <v>39335.53459783717</v>
      </c>
      <c r="L6" s="13">
        <f t="shared" si="14"/>
        <v>78671.069195674339</v>
      </c>
      <c r="M6" s="13">
        <f t="shared" si="14"/>
        <v>118006.60379351152</v>
      </c>
      <c r="N6" s="13">
        <f t="shared" si="14"/>
        <v>157342.13839134868</v>
      </c>
      <c r="O6" s="13">
        <f t="shared" si="14"/>
        <v>196677.67298918584</v>
      </c>
      <c r="P6" s="13">
        <f t="shared" si="14"/>
        <v>236013.207587023</v>
      </c>
      <c r="Q6" s="13">
        <f t="shared" si="14"/>
        <v>275348.74218486017</v>
      </c>
      <c r="R6" s="13">
        <f t="shared" si="14"/>
        <v>314684.27678269736</v>
      </c>
      <c r="S6" s="13">
        <f t="shared" si="14"/>
        <v>354019.81138053455</v>
      </c>
      <c r="T6" s="13">
        <f t="shared" si="14"/>
        <v>393355.34597837174</v>
      </c>
      <c r="U6" s="13">
        <f t="shared" si="14"/>
        <v>432690.88057620893</v>
      </c>
      <c r="V6" s="13">
        <f t="shared" si="14"/>
        <v>472026.41517404612</v>
      </c>
      <c r="W6" s="13">
        <f t="shared" si="2"/>
        <v>236013.207587023</v>
      </c>
      <c r="X6" s="10">
        <f>'Separation Factors'!$D$4/100</f>
        <v>0.99999799999999994</v>
      </c>
      <c r="Y6" s="12">
        <f t="shared" si="3"/>
        <v>236012.73556060781</v>
      </c>
      <c r="Z6" s="8"/>
      <c r="AA6" s="13">
        <f t="shared" si="4"/>
        <v>472026.41517404607</v>
      </c>
      <c r="AB6" s="13">
        <f t="shared" si="5"/>
        <v>472026.41517404612</v>
      </c>
      <c r="AC6" s="13">
        <f t="shared" ref="AC6:AN6" si="15">+AB6+$AA6/12</f>
        <v>511361.94977188332</v>
      </c>
      <c r="AD6" s="13">
        <f t="shared" si="15"/>
        <v>550697.48436972045</v>
      </c>
      <c r="AE6" s="13">
        <f t="shared" si="15"/>
        <v>590033.01896755758</v>
      </c>
      <c r="AF6" s="13">
        <f t="shared" si="15"/>
        <v>629368.55356539472</v>
      </c>
      <c r="AG6" s="13">
        <f t="shared" si="15"/>
        <v>668704.08816323185</v>
      </c>
      <c r="AH6" s="13">
        <f t="shared" si="15"/>
        <v>708039.62276106898</v>
      </c>
      <c r="AI6" s="13">
        <f t="shared" si="15"/>
        <v>747375.15735890612</v>
      </c>
      <c r="AJ6" s="13">
        <f t="shared" si="15"/>
        <v>786710.69195674325</v>
      </c>
      <c r="AK6" s="13">
        <f t="shared" si="15"/>
        <v>826046.22655458038</v>
      </c>
      <c r="AL6" s="13">
        <f t="shared" si="15"/>
        <v>865381.76115241752</v>
      </c>
      <c r="AM6" s="13">
        <f t="shared" si="15"/>
        <v>904717.29575025465</v>
      </c>
      <c r="AN6" s="13">
        <f t="shared" si="15"/>
        <v>944052.83034809178</v>
      </c>
      <c r="AO6" s="13">
        <f t="shared" si="7"/>
        <v>708039.62276106898</v>
      </c>
      <c r="AP6" s="10">
        <f>'Separation Factors'!$E$4/100</f>
        <v>0.99999799999999994</v>
      </c>
      <c r="AQ6" s="12">
        <f t="shared" si="8"/>
        <v>708038.20668182347</v>
      </c>
      <c r="AR6" s="8"/>
      <c r="AS6" s="13">
        <f t="shared" si="9"/>
        <v>472026.41517404607</v>
      </c>
      <c r="AT6" s="13">
        <f t="shared" si="10"/>
        <v>944052.83034809178</v>
      </c>
      <c r="AU6" s="13">
        <f t="shared" ref="AU6:BF6" si="16">+AT6+$AS6/12</f>
        <v>983388.36494592892</v>
      </c>
      <c r="AV6" s="13">
        <f t="shared" si="16"/>
        <v>1022723.899543766</v>
      </c>
      <c r="AW6" s="13">
        <f t="shared" si="16"/>
        <v>1062059.4341416033</v>
      </c>
      <c r="AX6" s="13">
        <f t="shared" si="16"/>
        <v>1101394.9687394404</v>
      </c>
      <c r="AY6" s="13">
        <f t="shared" si="16"/>
        <v>1140730.5033372776</v>
      </c>
      <c r="AZ6" s="13">
        <f t="shared" si="16"/>
        <v>1180066.0379351147</v>
      </c>
      <c r="BA6" s="13">
        <f t="shared" si="16"/>
        <v>1219401.5725329518</v>
      </c>
      <c r="BB6" s="13">
        <f t="shared" si="16"/>
        <v>1258737.107130789</v>
      </c>
      <c r="BC6" s="13">
        <f t="shared" si="16"/>
        <v>1298072.6417286261</v>
      </c>
      <c r="BD6" s="13">
        <f t="shared" si="16"/>
        <v>1337408.1763264632</v>
      </c>
      <c r="BE6" s="13">
        <f t="shared" si="16"/>
        <v>1376743.7109243004</v>
      </c>
      <c r="BF6" s="13">
        <f t="shared" si="16"/>
        <v>1416079.2455221375</v>
      </c>
      <c r="BG6" s="13">
        <f t="shared" si="12"/>
        <v>1180066.0379351149</v>
      </c>
      <c r="BH6" s="10">
        <f>'Separation Factors'!$F$4/100</f>
        <v>0.99999799999999994</v>
      </c>
      <c r="BI6" s="12">
        <f t="shared" si="13"/>
        <v>1180063.6778030391</v>
      </c>
      <c r="BJ6" s="8"/>
    </row>
    <row r="7" spans="1:64" x14ac:dyDescent="0.25">
      <c r="A7" s="1" t="s">
        <v>79</v>
      </c>
      <c r="B7" s="21"/>
      <c r="C7" s="1" t="s">
        <v>71</v>
      </c>
      <c r="D7" s="8"/>
      <c r="E7" s="13">
        <v>2234892.9067955799</v>
      </c>
      <c r="F7" s="8"/>
      <c r="G7" s="13">
        <f>VLOOKUP(A7,'Jurisdictional Impact'!$A$8:$B$62, 2, FALSE)</f>
        <v>3148179.280976471</v>
      </c>
      <c r="H7" s="8"/>
      <c r="I7" s="13">
        <f t="shared" si="0"/>
        <v>913286.37418089109</v>
      </c>
      <c r="J7" s="13">
        <v>0</v>
      </c>
      <c r="K7" s="13">
        <f t="shared" ref="K7:V7" si="17">+J7+$I7/12</f>
        <v>76107.197848407595</v>
      </c>
      <c r="L7" s="13">
        <f t="shared" si="17"/>
        <v>152214.39569681519</v>
      </c>
      <c r="M7" s="13">
        <f t="shared" si="17"/>
        <v>228321.59354522277</v>
      </c>
      <c r="N7" s="13">
        <f t="shared" si="17"/>
        <v>304428.79139363038</v>
      </c>
      <c r="O7" s="13">
        <f t="shared" si="17"/>
        <v>380535.98924203799</v>
      </c>
      <c r="P7" s="13">
        <f t="shared" si="17"/>
        <v>456643.1870904456</v>
      </c>
      <c r="Q7" s="13">
        <f t="shared" si="17"/>
        <v>532750.38493885321</v>
      </c>
      <c r="R7" s="13">
        <f t="shared" si="17"/>
        <v>608857.58278726076</v>
      </c>
      <c r="S7" s="13">
        <f t="shared" si="17"/>
        <v>684964.78063566831</v>
      </c>
      <c r="T7" s="13">
        <f t="shared" si="17"/>
        <v>761071.97848407587</v>
      </c>
      <c r="U7" s="13">
        <f t="shared" si="17"/>
        <v>837179.17633248342</v>
      </c>
      <c r="V7" s="13">
        <f t="shared" si="17"/>
        <v>913286.37418089097</v>
      </c>
      <c r="W7" s="13">
        <f t="shared" si="2"/>
        <v>456643.18709044554</v>
      </c>
      <c r="X7" s="10">
        <f>'Separation Factors'!$D$4/100</f>
        <v>0.99999799999999994</v>
      </c>
      <c r="Y7" s="12">
        <f t="shared" si="3"/>
        <v>456642.27380407136</v>
      </c>
      <c r="Z7" s="8"/>
      <c r="AA7" s="13">
        <f t="shared" si="4"/>
        <v>913286.37418089109</v>
      </c>
      <c r="AB7" s="13">
        <f t="shared" si="5"/>
        <v>913286.37418089097</v>
      </c>
      <c r="AC7" s="13">
        <f t="shared" ref="AC7:AN7" si="18">+AB7+$AA7/12</f>
        <v>989393.57202929852</v>
      </c>
      <c r="AD7" s="13">
        <f t="shared" si="18"/>
        <v>1065500.7698777062</v>
      </c>
      <c r="AE7" s="13">
        <f t="shared" si="18"/>
        <v>1141607.9677261137</v>
      </c>
      <c r="AF7" s="13">
        <f t="shared" si="18"/>
        <v>1217715.1655745213</v>
      </c>
      <c r="AG7" s="13">
        <f t="shared" si="18"/>
        <v>1293822.3634229288</v>
      </c>
      <c r="AH7" s="13">
        <f t="shared" si="18"/>
        <v>1369929.5612713364</v>
      </c>
      <c r="AI7" s="13">
        <f t="shared" si="18"/>
        <v>1446036.7591197439</v>
      </c>
      <c r="AJ7" s="13">
        <f t="shared" si="18"/>
        <v>1522143.9569681515</v>
      </c>
      <c r="AK7" s="13">
        <f t="shared" si="18"/>
        <v>1598251.1548165591</v>
      </c>
      <c r="AL7" s="13">
        <f t="shared" si="18"/>
        <v>1674358.3526649666</v>
      </c>
      <c r="AM7" s="13">
        <f t="shared" si="18"/>
        <v>1750465.5505133742</v>
      </c>
      <c r="AN7" s="13">
        <f t="shared" si="18"/>
        <v>1826572.7483617817</v>
      </c>
      <c r="AO7" s="13">
        <f t="shared" si="7"/>
        <v>1369929.5612713362</v>
      </c>
      <c r="AP7" s="10">
        <f>'Separation Factors'!$E$4/100</f>
        <v>0.99999799999999994</v>
      </c>
      <c r="AQ7" s="12">
        <f t="shared" si="8"/>
        <v>1369926.8214122136</v>
      </c>
      <c r="AR7" s="8"/>
      <c r="AS7" s="13">
        <f t="shared" si="9"/>
        <v>913286.37418089109</v>
      </c>
      <c r="AT7" s="13">
        <f t="shared" si="10"/>
        <v>1826572.7483617817</v>
      </c>
      <c r="AU7" s="13">
        <f t="shared" ref="AU7:BF7" si="19">+AT7+$AS7/12</f>
        <v>1902679.9462101893</v>
      </c>
      <c r="AV7" s="13">
        <f t="shared" si="19"/>
        <v>1978787.1440585968</v>
      </c>
      <c r="AW7" s="13">
        <f t="shared" si="19"/>
        <v>2054894.3419070044</v>
      </c>
      <c r="AX7" s="13">
        <f t="shared" si="19"/>
        <v>2131001.5397554119</v>
      </c>
      <c r="AY7" s="13">
        <f t="shared" si="19"/>
        <v>2207108.7376038195</v>
      </c>
      <c r="AZ7" s="13">
        <f t="shared" si="19"/>
        <v>2283215.935452227</v>
      </c>
      <c r="BA7" s="13">
        <f t="shared" si="19"/>
        <v>2359323.1333006346</v>
      </c>
      <c r="BB7" s="13">
        <f t="shared" si="19"/>
        <v>2435430.3311490421</v>
      </c>
      <c r="BC7" s="13">
        <f t="shared" si="19"/>
        <v>2511537.5289974497</v>
      </c>
      <c r="BD7" s="13">
        <f t="shared" si="19"/>
        <v>2587644.7268458572</v>
      </c>
      <c r="BE7" s="13">
        <f t="shared" si="19"/>
        <v>2663751.9246942648</v>
      </c>
      <c r="BF7" s="13">
        <f t="shared" si="19"/>
        <v>2739859.1225426723</v>
      </c>
      <c r="BG7" s="13">
        <f t="shared" si="12"/>
        <v>2283215.935452227</v>
      </c>
      <c r="BH7" s="10">
        <f>'Separation Factors'!$F$4/100</f>
        <v>0.99999799999999994</v>
      </c>
      <c r="BI7" s="12">
        <f t="shared" si="13"/>
        <v>2283211.3690203559</v>
      </c>
      <c r="BJ7" s="8"/>
    </row>
    <row r="8" spans="1:64" x14ac:dyDescent="0.25">
      <c r="A8" s="1" t="s">
        <v>78</v>
      </c>
      <c r="B8" s="21"/>
      <c r="C8" s="1" t="s">
        <v>71</v>
      </c>
      <c r="D8" s="8"/>
      <c r="E8" s="13">
        <v>3300413.0544116199</v>
      </c>
      <c r="F8" s="8"/>
      <c r="G8" s="13">
        <f>VLOOKUP(A8,'Jurisdictional Impact'!$A$8:$B$62, 2, FALSE)</f>
        <v>3674258.9459481305</v>
      </c>
      <c r="H8" s="8"/>
      <c r="I8" s="13">
        <f t="shared" si="0"/>
        <v>373845.89153651055</v>
      </c>
      <c r="J8" s="13">
        <v>0</v>
      </c>
      <c r="K8" s="13">
        <f t="shared" ref="K8:V8" si="20">+J8+$I8/12</f>
        <v>31153.824294709211</v>
      </c>
      <c r="L8" s="13">
        <f t="shared" si="20"/>
        <v>62307.648589418422</v>
      </c>
      <c r="M8" s="13">
        <f t="shared" si="20"/>
        <v>93461.472884127637</v>
      </c>
      <c r="N8" s="13">
        <f t="shared" si="20"/>
        <v>124615.29717883684</v>
      </c>
      <c r="O8" s="13">
        <f t="shared" si="20"/>
        <v>155769.12147354605</v>
      </c>
      <c r="P8" s="13">
        <f t="shared" si="20"/>
        <v>186922.94576825527</v>
      </c>
      <c r="Q8" s="13">
        <f t="shared" si="20"/>
        <v>218076.7700629645</v>
      </c>
      <c r="R8" s="13">
        <f t="shared" si="20"/>
        <v>249230.59435767372</v>
      </c>
      <c r="S8" s="13">
        <f t="shared" si="20"/>
        <v>280384.41865238291</v>
      </c>
      <c r="T8" s="13">
        <f t="shared" si="20"/>
        <v>311538.24294709211</v>
      </c>
      <c r="U8" s="13">
        <f t="shared" si="20"/>
        <v>342692.0672418013</v>
      </c>
      <c r="V8" s="13">
        <f t="shared" si="20"/>
        <v>373845.89153651049</v>
      </c>
      <c r="W8" s="13">
        <f t="shared" si="2"/>
        <v>186922.94576825527</v>
      </c>
      <c r="X8" s="10">
        <f>'Separation Factors'!$D$4/100</f>
        <v>0.99999799999999994</v>
      </c>
      <c r="Y8" s="12">
        <f t="shared" si="3"/>
        <v>186922.57192236371</v>
      </c>
      <c r="Z8" s="8"/>
      <c r="AA8" s="13">
        <f t="shared" si="4"/>
        <v>373845.89153651055</v>
      </c>
      <c r="AB8" s="13">
        <f t="shared" si="5"/>
        <v>373845.89153651049</v>
      </c>
      <c r="AC8" s="13">
        <f t="shared" ref="AC8:AN8" si="21">+AB8+$AA8/12</f>
        <v>404999.71583121968</v>
      </c>
      <c r="AD8" s="13">
        <f t="shared" si="21"/>
        <v>436153.54012592888</v>
      </c>
      <c r="AE8" s="13">
        <f t="shared" si="21"/>
        <v>467307.36442063807</v>
      </c>
      <c r="AF8" s="13">
        <f t="shared" si="21"/>
        <v>498461.18871534726</v>
      </c>
      <c r="AG8" s="13">
        <f t="shared" si="21"/>
        <v>529615.01301005646</v>
      </c>
      <c r="AH8" s="13">
        <f t="shared" si="21"/>
        <v>560768.83730476571</v>
      </c>
      <c r="AI8" s="13">
        <f t="shared" si="21"/>
        <v>591922.66159947496</v>
      </c>
      <c r="AJ8" s="13">
        <f t="shared" si="21"/>
        <v>623076.48589418421</v>
      </c>
      <c r="AK8" s="13">
        <f t="shared" si="21"/>
        <v>654230.31018889346</v>
      </c>
      <c r="AL8" s="13">
        <f t="shared" si="21"/>
        <v>685384.13448360271</v>
      </c>
      <c r="AM8" s="13">
        <f t="shared" si="21"/>
        <v>716537.95877831196</v>
      </c>
      <c r="AN8" s="13">
        <f t="shared" si="21"/>
        <v>747691.78307302122</v>
      </c>
      <c r="AO8" s="13">
        <f t="shared" si="7"/>
        <v>560768.83730476582</v>
      </c>
      <c r="AP8" s="10">
        <f>'Separation Factors'!$E$4/100</f>
        <v>0.99999799999999994</v>
      </c>
      <c r="AQ8" s="12">
        <f t="shared" si="8"/>
        <v>560767.71576709114</v>
      </c>
      <c r="AR8" s="8"/>
      <c r="AS8" s="13">
        <f t="shared" si="9"/>
        <v>373845.89153651055</v>
      </c>
      <c r="AT8" s="13">
        <f t="shared" si="10"/>
        <v>747691.78307302122</v>
      </c>
      <c r="AU8" s="13">
        <f t="shared" ref="AU8:BF8" si="22">+AT8+$AS8/12</f>
        <v>778845.60736773047</v>
      </c>
      <c r="AV8" s="13">
        <f t="shared" si="22"/>
        <v>809999.43166243972</v>
      </c>
      <c r="AW8" s="13">
        <f t="shared" si="22"/>
        <v>841153.25595714897</v>
      </c>
      <c r="AX8" s="13">
        <f t="shared" si="22"/>
        <v>872307.08025185822</v>
      </c>
      <c r="AY8" s="13">
        <f t="shared" si="22"/>
        <v>903460.90454656747</v>
      </c>
      <c r="AZ8" s="13">
        <f t="shared" si="22"/>
        <v>934614.72884127672</v>
      </c>
      <c r="BA8" s="13">
        <f t="shared" si="22"/>
        <v>965768.55313598597</v>
      </c>
      <c r="BB8" s="13">
        <f t="shared" si="22"/>
        <v>996922.37743069523</v>
      </c>
      <c r="BC8" s="13">
        <f t="shared" si="22"/>
        <v>1028076.2017254045</v>
      </c>
      <c r="BD8" s="13">
        <f t="shared" si="22"/>
        <v>1059230.0260201136</v>
      </c>
      <c r="BE8" s="13">
        <f t="shared" si="22"/>
        <v>1090383.8503148227</v>
      </c>
      <c r="BF8" s="13">
        <f t="shared" si="22"/>
        <v>1121537.6746095319</v>
      </c>
      <c r="BG8" s="13">
        <f t="shared" si="12"/>
        <v>934614.72884127661</v>
      </c>
      <c r="BH8" s="10">
        <f>'Separation Factors'!$F$4/100</f>
        <v>0.99999799999999994</v>
      </c>
      <c r="BI8" s="12">
        <f t="shared" si="13"/>
        <v>934612.85961181892</v>
      </c>
      <c r="BJ8" s="8"/>
    </row>
    <row r="9" spans="1:64" x14ac:dyDescent="0.25">
      <c r="A9" s="1" t="s">
        <v>77</v>
      </c>
      <c r="B9" s="21"/>
      <c r="C9" s="1" t="s">
        <v>71</v>
      </c>
      <c r="D9" s="8"/>
      <c r="E9" s="13">
        <v>24299.176056725501</v>
      </c>
      <c r="F9" s="8"/>
      <c r="G9" s="13">
        <f>VLOOKUP(A9,'Jurisdictional Impact'!$A$8:$B$62, 2, FALSE)</f>
        <v>24300.118013908508</v>
      </c>
      <c r="H9" s="8"/>
      <c r="I9" s="13">
        <f t="shared" si="0"/>
        <v>0.94195718300761655</v>
      </c>
      <c r="J9" s="13">
        <v>0</v>
      </c>
      <c r="K9" s="13">
        <f t="shared" ref="K9:V9" si="23">+J9+$I9/12</f>
        <v>7.8496431917301379E-2</v>
      </c>
      <c r="L9" s="13">
        <f t="shared" si="23"/>
        <v>0.15699286383460276</v>
      </c>
      <c r="M9" s="13">
        <f t="shared" si="23"/>
        <v>0.23548929575190414</v>
      </c>
      <c r="N9" s="13">
        <f t="shared" si="23"/>
        <v>0.31398572766920552</v>
      </c>
      <c r="O9" s="13">
        <f t="shared" si="23"/>
        <v>0.3924821595865069</v>
      </c>
      <c r="P9" s="13">
        <f t="shared" si="23"/>
        <v>0.47097859150380827</v>
      </c>
      <c r="Q9" s="13">
        <f t="shared" si="23"/>
        <v>0.54947502342110965</v>
      </c>
      <c r="R9" s="13">
        <f t="shared" si="23"/>
        <v>0.62797145533841103</v>
      </c>
      <c r="S9" s="13">
        <f t="shared" si="23"/>
        <v>0.70646788725571241</v>
      </c>
      <c r="T9" s="13">
        <f t="shared" si="23"/>
        <v>0.78496431917301379</v>
      </c>
      <c r="U9" s="13">
        <f t="shared" si="23"/>
        <v>0.86346075109031517</v>
      </c>
      <c r="V9" s="13">
        <f t="shared" si="23"/>
        <v>0.94195718300761655</v>
      </c>
      <c r="W9" s="13">
        <f t="shared" si="2"/>
        <v>0.47097859150380827</v>
      </c>
      <c r="X9" s="10">
        <f>'Separation Factors'!$D$4/100</f>
        <v>0.99999799999999994</v>
      </c>
      <c r="Y9" s="12">
        <f t="shared" si="3"/>
        <v>0.47097764954662524</v>
      </c>
      <c r="Z9" s="8"/>
      <c r="AA9" s="13">
        <f t="shared" si="4"/>
        <v>0.94195718300761655</v>
      </c>
      <c r="AB9" s="13">
        <f t="shared" si="5"/>
        <v>0.94195718300761655</v>
      </c>
      <c r="AC9" s="13">
        <f t="shared" ref="AC9:AN9" si="24">+AB9+$AA9/12</f>
        <v>1.0204536149249179</v>
      </c>
      <c r="AD9" s="13">
        <f t="shared" si="24"/>
        <v>1.0989500468422193</v>
      </c>
      <c r="AE9" s="13">
        <f t="shared" si="24"/>
        <v>1.1774464787595207</v>
      </c>
      <c r="AF9" s="13">
        <f t="shared" si="24"/>
        <v>1.2559429106768221</v>
      </c>
      <c r="AG9" s="13">
        <f t="shared" si="24"/>
        <v>1.3344393425941234</v>
      </c>
      <c r="AH9" s="13">
        <f t="shared" si="24"/>
        <v>1.4129357745114248</v>
      </c>
      <c r="AI9" s="13">
        <f t="shared" si="24"/>
        <v>1.4914322064287262</v>
      </c>
      <c r="AJ9" s="13">
        <f t="shared" si="24"/>
        <v>1.5699286383460276</v>
      </c>
      <c r="AK9" s="13">
        <f t="shared" si="24"/>
        <v>1.648425070263329</v>
      </c>
      <c r="AL9" s="13">
        <f t="shared" si="24"/>
        <v>1.7269215021806303</v>
      </c>
      <c r="AM9" s="13">
        <f t="shared" si="24"/>
        <v>1.8054179340979317</v>
      </c>
      <c r="AN9" s="13">
        <f t="shared" si="24"/>
        <v>1.8839143660152331</v>
      </c>
      <c r="AO9" s="13">
        <f t="shared" si="7"/>
        <v>1.4129357745114248</v>
      </c>
      <c r="AP9" s="10">
        <f>'Separation Factors'!$E$4/100</f>
        <v>0.99999799999999994</v>
      </c>
      <c r="AQ9" s="12">
        <f t="shared" si="8"/>
        <v>1.4129329486398756</v>
      </c>
      <c r="AR9" s="8"/>
      <c r="AS9" s="13">
        <f t="shared" si="9"/>
        <v>0.94195718300761655</v>
      </c>
      <c r="AT9" s="13">
        <f t="shared" si="10"/>
        <v>1.8839143660152331</v>
      </c>
      <c r="AU9" s="13">
        <f t="shared" ref="AU9:BF9" si="25">+AT9+$AS9/12</f>
        <v>1.9624107979325345</v>
      </c>
      <c r="AV9" s="13">
        <f t="shared" si="25"/>
        <v>2.0409072298498359</v>
      </c>
      <c r="AW9" s="13">
        <f t="shared" si="25"/>
        <v>2.1194036617671372</v>
      </c>
      <c r="AX9" s="13">
        <f t="shared" si="25"/>
        <v>2.1979000936844386</v>
      </c>
      <c r="AY9" s="13">
        <f t="shared" si="25"/>
        <v>2.27639652560174</v>
      </c>
      <c r="AZ9" s="13">
        <f t="shared" si="25"/>
        <v>2.3548929575190414</v>
      </c>
      <c r="BA9" s="13">
        <f t="shared" si="25"/>
        <v>2.4333893894363428</v>
      </c>
      <c r="BB9" s="13">
        <f t="shared" si="25"/>
        <v>2.5118858213536441</v>
      </c>
      <c r="BC9" s="13">
        <f t="shared" si="25"/>
        <v>2.5903822532709455</v>
      </c>
      <c r="BD9" s="13">
        <f t="shared" si="25"/>
        <v>2.6688786851882469</v>
      </c>
      <c r="BE9" s="13">
        <f t="shared" si="25"/>
        <v>2.7473751171055483</v>
      </c>
      <c r="BF9" s="13">
        <f t="shared" si="25"/>
        <v>2.8258715490228496</v>
      </c>
      <c r="BG9" s="13">
        <f t="shared" si="12"/>
        <v>2.3548929575190414</v>
      </c>
      <c r="BH9" s="10">
        <f>'Separation Factors'!$F$4/100</f>
        <v>0.99999799999999994</v>
      </c>
      <c r="BI9" s="12">
        <f t="shared" si="13"/>
        <v>2.3548882477331263</v>
      </c>
      <c r="BJ9" s="8"/>
    </row>
    <row r="10" spans="1:64" x14ac:dyDescent="0.25">
      <c r="A10" s="1" t="s">
        <v>76</v>
      </c>
      <c r="B10" s="21"/>
      <c r="C10" s="1" t="s">
        <v>71</v>
      </c>
      <c r="D10" s="8"/>
      <c r="E10" s="13">
        <v>285664.15998949797</v>
      </c>
      <c r="F10" s="8"/>
      <c r="G10" s="13">
        <f>VLOOKUP(A10,'Jurisdictional Impact'!$A$8:$B$62, 2, FALSE)</f>
        <v>190568.97774175979</v>
      </c>
      <c r="H10" s="8"/>
      <c r="I10" s="13">
        <f t="shared" si="0"/>
        <v>-95095.182247738179</v>
      </c>
      <c r="J10" s="13">
        <v>0</v>
      </c>
      <c r="K10" s="13">
        <f t="shared" ref="K10:V10" si="26">+J10+$I10/12</f>
        <v>-7924.5985206448486</v>
      </c>
      <c r="L10" s="13">
        <f t="shared" si="26"/>
        <v>-15849.197041289697</v>
      </c>
      <c r="M10" s="13">
        <f t="shared" si="26"/>
        <v>-23773.795561934545</v>
      </c>
      <c r="N10" s="13">
        <f t="shared" si="26"/>
        <v>-31698.394082579394</v>
      </c>
      <c r="O10" s="13">
        <f t="shared" si="26"/>
        <v>-39622.992603224244</v>
      </c>
      <c r="P10" s="13">
        <f t="shared" si="26"/>
        <v>-47547.59112386909</v>
      </c>
      <c r="Q10" s="13">
        <f t="shared" si="26"/>
        <v>-55472.189644513935</v>
      </c>
      <c r="R10" s="13">
        <f t="shared" si="26"/>
        <v>-63396.788165158781</v>
      </c>
      <c r="S10" s="13">
        <f t="shared" si="26"/>
        <v>-71321.386685803634</v>
      </c>
      <c r="T10" s="13">
        <f t="shared" si="26"/>
        <v>-79245.985206448488</v>
      </c>
      <c r="U10" s="13">
        <f t="shared" si="26"/>
        <v>-87170.583727093341</v>
      </c>
      <c r="V10" s="13">
        <f t="shared" si="26"/>
        <v>-95095.182247738194</v>
      </c>
      <c r="W10" s="13">
        <f t="shared" si="2"/>
        <v>-47547.591123869097</v>
      </c>
      <c r="X10" s="10">
        <f>'Separation Factors'!$D$4/100</f>
        <v>0.99999799999999994</v>
      </c>
      <c r="Y10" s="12">
        <f t="shared" si="3"/>
        <v>-47547.496028686845</v>
      </c>
      <c r="Z10" s="8"/>
      <c r="AA10" s="13">
        <f t="shared" si="4"/>
        <v>-95095.182247738179</v>
      </c>
      <c r="AB10" s="13">
        <f t="shared" si="5"/>
        <v>-95095.182247738194</v>
      </c>
      <c r="AC10" s="13">
        <f t="shared" ref="AC10:AN10" si="27">+AB10+$AA10/12</f>
        <v>-103019.78076838305</v>
      </c>
      <c r="AD10" s="13">
        <f t="shared" si="27"/>
        <v>-110944.3792890279</v>
      </c>
      <c r="AE10" s="13">
        <f t="shared" si="27"/>
        <v>-118868.97780967275</v>
      </c>
      <c r="AF10" s="13">
        <f t="shared" si="27"/>
        <v>-126793.57633031761</v>
      </c>
      <c r="AG10" s="13">
        <f t="shared" si="27"/>
        <v>-134718.17485096244</v>
      </c>
      <c r="AH10" s="13">
        <f t="shared" si="27"/>
        <v>-142642.7733716073</v>
      </c>
      <c r="AI10" s="13">
        <f t="shared" si="27"/>
        <v>-150567.37189225215</v>
      </c>
      <c r="AJ10" s="13">
        <f t="shared" si="27"/>
        <v>-158491.970412897</v>
      </c>
      <c r="AK10" s="13">
        <f t="shared" si="27"/>
        <v>-166416.56893354186</v>
      </c>
      <c r="AL10" s="13">
        <f t="shared" si="27"/>
        <v>-174341.16745418671</v>
      </c>
      <c r="AM10" s="13">
        <f t="shared" si="27"/>
        <v>-182265.76597483156</v>
      </c>
      <c r="AN10" s="13">
        <f t="shared" si="27"/>
        <v>-190190.36449547642</v>
      </c>
      <c r="AO10" s="13">
        <f t="shared" si="7"/>
        <v>-142642.77337160733</v>
      </c>
      <c r="AP10" s="10">
        <f>'Separation Factors'!$E$4/100</f>
        <v>0.99999799999999994</v>
      </c>
      <c r="AQ10" s="12">
        <f t="shared" si="8"/>
        <v>-142642.48808606056</v>
      </c>
      <c r="AR10" s="8"/>
      <c r="AS10" s="13">
        <f t="shared" si="9"/>
        <v>-95095.182247738179</v>
      </c>
      <c r="AT10" s="13">
        <f t="shared" si="10"/>
        <v>-190190.36449547642</v>
      </c>
      <c r="AU10" s="13">
        <f t="shared" ref="AU10:BF10" si="28">+AT10+$AS10/12</f>
        <v>-198114.96301612127</v>
      </c>
      <c r="AV10" s="13">
        <f t="shared" si="28"/>
        <v>-206039.56153676612</v>
      </c>
      <c r="AW10" s="13">
        <f t="shared" si="28"/>
        <v>-213964.16005741098</v>
      </c>
      <c r="AX10" s="13">
        <f t="shared" si="28"/>
        <v>-221888.75857805583</v>
      </c>
      <c r="AY10" s="13">
        <f t="shared" si="28"/>
        <v>-229813.35709870068</v>
      </c>
      <c r="AZ10" s="13">
        <f t="shared" si="28"/>
        <v>-237737.95561934554</v>
      </c>
      <c r="BA10" s="13">
        <f t="shared" si="28"/>
        <v>-245662.55413999039</v>
      </c>
      <c r="BB10" s="13">
        <f t="shared" si="28"/>
        <v>-253587.15266063524</v>
      </c>
      <c r="BC10" s="13">
        <f t="shared" si="28"/>
        <v>-261511.75118128009</v>
      </c>
      <c r="BD10" s="13">
        <f t="shared" si="28"/>
        <v>-269436.34970192495</v>
      </c>
      <c r="BE10" s="13">
        <f t="shared" si="28"/>
        <v>-277360.94822256977</v>
      </c>
      <c r="BF10" s="13">
        <f t="shared" si="28"/>
        <v>-285285.5467432146</v>
      </c>
      <c r="BG10" s="13">
        <f t="shared" si="12"/>
        <v>-237737.95561934556</v>
      </c>
      <c r="BH10" s="10">
        <f>'Separation Factors'!$F$4/100</f>
        <v>0.99999799999999994</v>
      </c>
      <c r="BI10" s="12">
        <f t="shared" si="13"/>
        <v>-237737.48014343431</v>
      </c>
      <c r="BJ10" s="8"/>
    </row>
    <row r="11" spans="1:64" x14ac:dyDescent="0.25">
      <c r="A11" s="1" t="s">
        <v>75</v>
      </c>
      <c r="B11" s="21"/>
      <c r="C11" s="1" t="s">
        <v>71</v>
      </c>
      <c r="D11" s="8"/>
      <c r="E11" s="13">
        <v>222637.28786125599</v>
      </c>
      <c r="F11" s="8"/>
      <c r="G11" s="13">
        <f>VLOOKUP(A11,'Jurisdictional Impact'!$A$8:$B$62, 2, FALSE)</f>
        <v>161134.83793044899</v>
      </c>
      <c r="H11" s="8"/>
      <c r="I11" s="13">
        <f t="shared" si="0"/>
        <v>-61502.449930806994</v>
      </c>
      <c r="J11" s="13">
        <v>0</v>
      </c>
      <c r="K11" s="13">
        <f t="shared" ref="K11:V11" si="29">+J11+$I11/12</f>
        <v>-5125.2041609005828</v>
      </c>
      <c r="L11" s="13">
        <f t="shared" si="29"/>
        <v>-10250.408321801166</v>
      </c>
      <c r="M11" s="13">
        <f t="shared" si="29"/>
        <v>-15375.612482701748</v>
      </c>
      <c r="N11" s="13">
        <f t="shared" si="29"/>
        <v>-20500.816643602331</v>
      </c>
      <c r="O11" s="13">
        <f t="shared" si="29"/>
        <v>-25626.020804502914</v>
      </c>
      <c r="P11" s="13">
        <f t="shared" si="29"/>
        <v>-30751.224965403497</v>
      </c>
      <c r="Q11" s="13">
        <f t="shared" si="29"/>
        <v>-35876.42912630408</v>
      </c>
      <c r="R11" s="13">
        <f t="shared" si="29"/>
        <v>-41001.633287204662</v>
      </c>
      <c r="S11" s="13">
        <f t="shared" si="29"/>
        <v>-46126.837448105245</v>
      </c>
      <c r="T11" s="13">
        <f t="shared" si="29"/>
        <v>-51252.041609005828</v>
      </c>
      <c r="U11" s="13">
        <f t="shared" si="29"/>
        <v>-56377.245769906411</v>
      </c>
      <c r="V11" s="13">
        <f t="shared" si="29"/>
        <v>-61502.449930806994</v>
      </c>
      <c r="W11" s="13">
        <f t="shared" si="2"/>
        <v>-30751.2249654035</v>
      </c>
      <c r="X11" s="10">
        <f>'Separation Factors'!$D$4/100</f>
        <v>0.99999799999999994</v>
      </c>
      <c r="Y11" s="12">
        <f t="shared" si="3"/>
        <v>-30751.163462953569</v>
      </c>
      <c r="Z11" s="8"/>
      <c r="AA11" s="13">
        <f t="shared" si="4"/>
        <v>-61502.449930806994</v>
      </c>
      <c r="AB11" s="13">
        <f t="shared" si="5"/>
        <v>-61502.449930806994</v>
      </c>
      <c r="AC11" s="13">
        <f t="shared" ref="AC11:AN11" si="30">+AB11+$AA11/12</f>
        <v>-66627.654091707576</v>
      </c>
      <c r="AD11" s="13">
        <f t="shared" si="30"/>
        <v>-71752.858252608159</v>
      </c>
      <c r="AE11" s="13">
        <f t="shared" si="30"/>
        <v>-76878.062413508742</v>
      </c>
      <c r="AF11" s="13">
        <f t="shared" si="30"/>
        <v>-82003.266574409325</v>
      </c>
      <c r="AG11" s="13">
        <f t="shared" si="30"/>
        <v>-87128.470735309907</v>
      </c>
      <c r="AH11" s="13">
        <f t="shared" si="30"/>
        <v>-92253.67489621049</v>
      </c>
      <c r="AI11" s="13">
        <f t="shared" si="30"/>
        <v>-97378.879057111073</v>
      </c>
      <c r="AJ11" s="13">
        <f t="shared" si="30"/>
        <v>-102504.08321801166</v>
      </c>
      <c r="AK11" s="13">
        <f t="shared" si="30"/>
        <v>-107629.28737891224</v>
      </c>
      <c r="AL11" s="13">
        <f t="shared" si="30"/>
        <v>-112754.49153981282</v>
      </c>
      <c r="AM11" s="13">
        <f t="shared" si="30"/>
        <v>-117879.6957007134</v>
      </c>
      <c r="AN11" s="13">
        <f t="shared" si="30"/>
        <v>-123004.89986161399</v>
      </c>
      <c r="AO11" s="13">
        <f t="shared" si="7"/>
        <v>-92253.67489621049</v>
      </c>
      <c r="AP11" s="10">
        <f>'Separation Factors'!$E$4/100</f>
        <v>0.99999799999999994</v>
      </c>
      <c r="AQ11" s="12">
        <f t="shared" si="8"/>
        <v>-92253.490388860693</v>
      </c>
      <c r="AR11" s="8"/>
      <c r="AS11" s="13">
        <f t="shared" si="9"/>
        <v>-61502.449930806994</v>
      </c>
      <c r="AT11" s="13">
        <f t="shared" si="10"/>
        <v>-123004.89986161399</v>
      </c>
      <c r="AU11" s="13">
        <f t="shared" ref="AU11:BF11" si="31">+AT11+$AS11/12</f>
        <v>-128130.10402251457</v>
      </c>
      <c r="AV11" s="13">
        <f t="shared" si="31"/>
        <v>-133255.30818341515</v>
      </c>
      <c r="AW11" s="13">
        <f t="shared" si="31"/>
        <v>-138380.51234431574</v>
      </c>
      <c r="AX11" s="13">
        <f t="shared" si="31"/>
        <v>-143505.71650521632</v>
      </c>
      <c r="AY11" s="13">
        <f t="shared" si="31"/>
        <v>-148630.9206661169</v>
      </c>
      <c r="AZ11" s="13">
        <f t="shared" si="31"/>
        <v>-153756.12482701748</v>
      </c>
      <c r="BA11" s="13">
        <f t="shared" si="31"/>
        <v>-158881.32898791807</v>
      </c>
      <c r="BB11" s="13">
        <f t="shared" si="31"/>
        <v>-164006.53314881865</v>
      </c>
      <c r="BC11" s="13">
        <f t="shared" si="31"/>
        <v>-169131.73730971923</v>
      </c>
      <c r="BD11" s="13">
        <f t="shared" si="31"/>
        <v>-174256.94147061981</v>
      </c>
      <c r="BE11" s="13">
        <f t="shared" si="31"/>
        <v>-179382.1456315204</v>
      </c>
      <c r="BF11" s="13">
        <f t="shared" si="31"/>
        <v>-184507.34979242098</v>
      </c>
      <c r="BG11" s="13">
        <f t="shared" si="12"/>
        <v>-153756.12482701748</v>
      </c>
      <c r="BH11" s="10">
        <f>'Separation Factors'!$F$4/100</f>
        <v>0.99999799999999994</v>
      </c>
      <c r="BI11" s="12">
        <f t="shared" si="13"/>
        <v>-153755.81731476783</v>
      </c>
      <c r="BJ11" s="8"/>
    </row>
    <row r="12" spans="1:64" x14ac:dyDescent="0.25">
      <c r="A12" s="1" t="s">
        <v>74</v>
      </c>
      <c r="B12" s="21"/>
      <c r="C12" s="1" t="s">
        <v>71</v>
      </c>
      <c r="D12" s="8"/>
      <c r="E12" s="13">
        <v>228934.93012457699</v>
      </c>
      <c r="F12" s="8"/>
      <c r="G12" s="13">
        <f>VLOOKUP(A12,'Jurisdictional Impact'!$A$8:$B$62, 2, FALSE)</f>
        <v>177703.16064647434</v>
      </c>
      <c r="H12" s="8"/>
      <c r="I12" s="13">
        <f t="shared" si="0"/>
        <v>-51231.769478102651</v>
      </c>
      <c r="J12" s="13">
        <v>0</v>
      </c>
      <c r="K12" s="13">
        <f t="shared" ref="K12:V12" si="32">+J12+$I12/12</f>
        <v>-4269.3141231752206</v>
      </c>
      <c r="L12" s="13">
        <f t="shared" si="32"/>
        <v>-8538.6282463504413</v>
      </c>
      <c r="M12" s="13">
        <f t="shared" si="32"/>
        <v>-12807.942369525663</v>
      </c>
      <c r="N12" s="13">
        <f t="shared" si="32"/>
        <v>-17077.256492700883</v>
      </c>
      <c r="O12" s="13">
        <f t="shared" si="32"/>
        <v>-21346.570615876102</v>
      </c>
      <c r="P12" s="13">
        <f t="shared" si="32"/>
        <v>-25615.884739051322</v>
      </c>
      <c r="Q12" s="13">
        <f t="shared" si="32"/>
        <v>-29885.198862226542</v>
      </c>
      <c r="R12" s="13">
        <f t="shared" si="32"/>
        <v>-34154.512985401765</v>
      </c>
      <c r="S12" s="13">
        <f t="shared" si="32"/>
        <v>-38423.827108576988</v>
      </c>
      <c r="T12" s="13">
        <f t="shared" si="32"/>
        <v>-42693.141231752212</v>
      </c>
      <c r="U12" s="13">
        <f t="shared" si="32"/>
        <v>-46962.455354927435</v>
      </c>
      <c r="V12" s="13">
        <f t="shared" si="32"/>
        <v>-51231.769478102658</v>
      </c>
      <c r="W12" s="13">
        <f t="shared" si="2"/>
        <v>-25615.884739051326</v>
      </c>
      <c r="X12" s="10">
        <f>'Separation Factors'!$D$4/100</f>
        <v>0.99999799999999994</v>
      </c>
      <c r="Y12" s="12">
        <f t="shared" si="3"/>
        <v>-25615.833507281845</v>
      </c>
      <c r="Z12" s="8"/>
      <c r="AA12" s="13">
        <f t="shared" si="4"/>
        <v>-51231.769478102651</v>
      </c>
      <c r="AB12" s="13">
        <f t="shared" si="5"/>
        <v>-51231.769478102658</v>
      </c>
      <c r="AC12" s="13">
        <f t="shared" ref="AC12:AN12" si="33">+AB12+$AA12/12</f>
        <v>-55501.083601277882</v>
      </c>
      <c r="AD12" s="13">
        <f t="shared" si="33"/>
        <v>-59770.397724453105</v>
      </c>
      <c r="AE12" s="13">
        <f t="shared" si="33"/>
        <v>-64039.711847628329</v>
      </c>
      <c r="AF12" s="13">
        <f t="shared" si="33"/>
        <v>-68309.025970803545</v>
      </c>
      <c r="AG12" s="13">
        <f t="shared" si="33"/>
        <v>-72578.340093978768</v>
      </c>
      <c r="AH12" s="13">
        <f t="shared" si="33"/>
        <v>-76847.654217153991</v>
      </c>
      <c r="AI12" s="13">
        <f t="shared" si="33"/>
        <v>-81116.968340329215</v>
      </c>
      <c r="AJ12" s="13">
        <f t="shared" si="33"/>
        <v>-85386.282463504438</v>
      </c>
      <c r="AK12" s="13">
        <f t="shared" si="33"/>
        <v>-89655.596586679661</v>
      </c>
      <c r="AL12" s="13">
        <f t="shared" si="33"/>
        <v>-93924.910709854885</v>
      </c>
      <c r="AM12" s="13">
        <f t="shared" si="33"/>
        <v>-98194.224833030108</v>
      </c>
      <c r="AN12" s="13">
        <f t="shared" si="33"/>
        <v>-102463.53895620533</v>
      </c>
      <c r="AO12" s="13">
        <f t="shared" si="7"/>
        <v>-76847.654217154006</v>
      </c>
      <c r="AP12" s="10">
        <f>'Separation Factors'!$E$4/100</f>
        <v>0.99999799999999994</v>
      </c>
      <c r="AQ12" s="12">
        <f t="shared" si="8"/>
        <v>-76847.500521845563</v>
      </c>
      <c r="AR12" s="8"/>
      <c r="AS12" s="13">
        <f t="shared" si="9"/>
        <v>-51231.769478102651</v>
      </c>
      <c r="AT12" s="13">
        <f t="shared" si="10"/>
        <v>-102463.53895620533</v>
      </c>
      <c r="AU12" s="13">
        <f t="shared" ref="AU12:BF12" si="34">+AT12+$AS12/12</f>
        <v>-106732.85307938055</v>
      </c>
      <c r="AV12" s="13">
        <f t="shared" si="34"/>
        <v>-111002.16720255578</v>
      </c>
      <c r="AW12" s="13">
        <f t="shared" si="34"/>
        <v>-115271.481325731</v>
      </c>
      <c r="AX12" s="13">
        <f t="shared" si="34"/>
        <v>-119540.79544890622</v>
      </c>
      <c r="AY12" s="13">
        <f t="shared" si="34"/>
        <v>-123810.10957208145</v>
      </c>
      <c r="AZ12" s="13">
        <f t="shared" si="34"/>
        <v>-128079.42369525667</v>
      </c>
      <c r="BA12" s="13">
        <f t="shared" si="34"/>
        <v>-132348.73781843189</v>
      </c>
      <c r="BB12" s="13">
        <f t="shared" si="34"/>
        <v>-136618.05194160712</v>
      </c>
      <c r="BC12" s="13">
        <f t="shared" si="34"/>
        <v>-140887.36606478234</v>
      </c>
      <c r="BD12" s="13">
        <f t="shared" si="34"/>
        <v>-145156.68018795757</v>
      </c>
      <c r="BE12" s="13">
        <f t="shared" si="34"/>
        <v>-149425.99431113279</v>
      </c>
      <c r="BF12" s="13">
        <f t="shared" si="34"/>
        <v>-153695.30843430801</v>
      </c>
      <c r="BG12" s="13">
        <f t="shared" si="12"/>
        <v>-128079.42369525667</v>
      </c>
      <c r="BH12" s="10">
        <f>'Separation Factors'!$F$4/100</f>
        <v>0.99999799999999994</v>
      </c>
      <c r="BI12" s="12">
        <f t="shared" si="13"/>
        <v>-128079.16753640928</v>
      </c>
      <c r="BJ12" s="8"/>
    </row>
    <row r="13" spans="1:64" x14ac:dyDescent="0.25">
      <c r="A13" s="1" t="s">
        <v>73</v>
      </c>
      <c r="B13" s="21"/>
      <c r="C13" s="1" t="s">
        <v>71</v>
      </c>
      <c r="D13" s="8"/>
      <c r="E13" s="13">
        <v>1175469.75572915</v>
      </c>
      <c r="F13" s="8"/>
      <c r="G13" s="13">
        <f>VLOOKUP(A13,'Jurisdictional Impact'!$A$8:$B$62, 2, FALSE)</f>
        <v>6564409.1980083846</v>
      </c>
      <c r="H13" s="8"/>
      <c r="I13" s="13">
        <f t="shared" si="0"/>
        <v>5388939.4422792345</v>
      </c>
      <c r="J13" s="13">
        <v>0</v>
      </c>
      <c r="K13" s="13">
        <f t="shared" ref="K13:V13" si="35">+J13+$I13/12</f>
        <v>449078.28685660288</v>
      </c>
      <c r="L13" s="13">
        <f t="shared" si="35"/>
        <v>898156.57371320575</v>
      </c>
      <c r="M13" s="13">
        <f t="shared" si="35"/>
        <v>1347234.8605698086</v>
      </c>
      <c r="N13" s="13">
        <f t="shared" si="35"/>
        <v>1796313.1474264115</v>
      </c>
      <c r="O13" s="13">
        <f t="shared" si="35"/>
        <v>2245391.4342830144</v>
      </c>
      <c r="P13" s="13">
        <f t="shared" si="35"/>
        <v>2694469.7211396173</v>
      </c>
      <c r="Q13" s="13">
        <f t="shared" si="35"/>
        <v>3143548.0079962201</v>
      </c>
      <c r="R13" s="13">
        <f t="shared" si="35"/>
        <v>3592626.294852823</v>
      </c>
      <c r="S13" s="13">
        <f t="shared" si="35"/>
        <v>4041704.5817094259</v>
      </c>
      <c r="T13" s="13">
        <f t="shared" si="35"/>
        <v>4490782.8685660288</v>
      </c>
      <c r="U13" s="13">
        <f t="shared" si="35"/>
        <v>4939861.1554226317</v>
      </c>
      <c r="V13" s="13">
        <f t="shared" si="35"/>
        <v>5388939.4422792345</v>
      </c>
      <c r="W13" s="13">
        <f t="shared" si="2"/>
        <v>2694469.7211396173</v>
      </c>
      <c r="X13" s="10">
        <f>'Separation Factors'!$D$4/100</f>
        <v>0.99999799999999994</v>
      </c>
      <c r="Y13" s="12">
        <f t="shared" si="3"/>
        <v>2694464.3322001747</v>
      </c>
      <c r="Z13" s="8"/>
      <c r="AA13" s="13">
        <f t="shared" si="4"/>
        <v>5388939.4422792345</v>
      </c>
      <c r="AB13" s="13">
        <f t="shared" si="5"/>
        <v>5388939.4422792345</v>
      </c>
      <c r="AC13" s="13">
        <f t="shared" ref="AC13:AN13" si="36">+AB13+$AA13/12</f>
        <v>5838017.7291358374</v>
      </c>
      <c r="AD13" s="13">
        <f t="shared" si="36"/>
        <v>6287096.0159924403</v>
      </c>
      <c r="AE13" s="13">
        <f t="shared" si="36"/>
        <v>6736174.3028490432</v>
      </c>
      <c r="AF13" s="13">
        <f t="shared" si="36"/>
        <v>7185252.589705646</v>
      </c>
      <c r="AG13" s="13">
        <f t="shared" si="36"/>
        <v>7634330.8765622489</v>
      </c>
      <c r="AH13" s="13">
        <f t="shared" si="36"/>
        <v>8083409.1634188518</v>
      </c>
      <c r="AI13" s="13">
        <f t="shared" si="36"/>
        <v>8532487.4502754547</v>
      </c>
      <c r="AJ13" s="13">
        <f t="shared" si="36"/>
        <v>8981565.7371320575</v>
      </c>
      <c r="AK13" s="13">
        <f t="shared" si="36"/>
        <v>9430644.0239886604</v>
      </c>
      <c r="AL13" s="13">
        <f t="shared" si="36"/>
        <v>9879722.3108452633</v>
      </c>
      <c r="AM13" s="13">
        <f t="shared" si="36"/>
        <v>10328800.597701866</v>
      </c>
      <c r="AN13" s="13">
        <f t="shared" si="36"/>
        <v>10777878.884558469</v>
      </c>
      <c r="AO13" s="13">
        <f t="shared" si="7"/>
        <v>8083409.1634188509</v>
      </c>
      <c r="AP13" s="10">
        <f>'Separation Factors'!$E$4/100</f>
        <v>0.99999799999999994</v>
      </c>
      <c r="AQ13" s="12">
        <f t="shared" si="8"/>
        <v>8083392.9966005236</v>
      </c>
      <c r="AR13" s="8"/>
      <c r="AS13" s="13">
        <f t="shared" si="9"/>
        <v>5388939.4422792345</v>
      </c>
      <c r="AT13" s="13">
        <f t="shared" si="10"/>
        <v>10777878.884558469</v>
      </c>
      <c r="AU13" s="13">
        <f t="shared" ref="AU13:BF13" si="37">+AT13+$AS13/12</f>
        <v>11226957.171415072</v>
      </c>
      <c r="AV13" s="13">
        <f t="shared" si="37"/>
        <v>11676035.458271675</v>
      </c>
      <c r="AW13" s="13">
        <f t="shared" si="37"/>
        <v>12125113.745128278</v>
      </c>
      <c r="AX13" s="13">
        <f t="shared" si="37"/>
        <v>12574192.031984881</v>
      </c>
      <c r="AY13" s="13">
        <f t="shared" si="37"/>
        <v>13023270.318841483</v>
      </c>
      <c r="AZ13" s="13">
        <f t="shared" si="37"/>
        <v>13472348.605698086</v>
      </c>
      <c r="BA13" s="13">
        <f t="shared" si="37"/>
        <v>13921426.892554689</v>
      </c>
      <c r="BB13" s="13">
        <f t="shared" si="37"/>
        <v>14370505.179411292</v>
      </c>
      <c r="BC13" s="13">
        <f t="shared" si="37"/>
        <v>14819583.466267895</v>
      </c>
      <c r="BD13" s="13">
        <f t="shared" si="37"/>
        <v>15268661.753124498</v>
      </c>
      <c r="BE13" s="13">
        <f t="shared" si="37"/>
        <v>15717740.039981101</v>
      </c>
      <c r="BF13" s="13">
        <f t="shared" si="37"/>
        <v>16166818.326837704</v>
      </c>
      <c r="BG13" s="13">
        <f t="shared" si="12"/>
        <v>13472348.605698086</v>
      </c>
      <c r="BH13" s="10">
        <f>'Separation Factors'!$F$4/100</f>
        <v>0.99999799999999994</v>
      </c>
      <c r="BI13" s="12">
        <f t="shared" si="13"/>
        <v>13472321.661000874</v>
      </c>
      <c r="BJ13" s="8"/>
    </row>
    <row r="14" spans="1:64" x14ac:dyDescent="0.25">
      <c r="A14" s="1" t="s">
        <v>72</v>
      </c>
      <c r="B14" s="21"/>
      <c r="C14" s="1" t="s">
        <v>71</v>
      </c>
      <c r="D14" s="8"/>
      <c r="E14" s="13">
        <v>441478.45471114898</v>
      </c>
      <c r="F14" s="8"/>
      <c r="G14" s="13">
        <f>VLOOKUP(A14,'Jurisdictional Impact'!$A$8:$B$62, 2, FALSE)</f>
        <v>523830.39137403411</v>
      </c>
      <c r="H14" s="8"/>
      <c r="I14" s="13">
        <f t="shared" si="0"/>
        <v>82351.936662885128</v>
      </c>
      <c r="J14" s="13">
        <v>0</v>
      </c>
      <c r="K14" s="13">
        <f t="shared" ref="K14:V14" si="38">+J14+$I14/12</f>
        <v>6862.6613885737606</v>
      </c>
      <c r="L14" s="13">
        <f t="shared" si="38"/>
        <v>13725.322777147521</v>
      </c>
      <c r="M14" s="13">
        <f t="shared" si="38"/>
        <v>20587.984165721282</v>
      </c>
      <c r="N14" s="13">
        <f t="shared" si="38"/>
        <v>27450.645554295043</v>
      </c>
      <c r="O14" s="13">
        <f t="shared" si="38"/>
        <v>34313.306942868803</v>
      </c>
      <c r="P14" s="13">
        <f t="shared" si="38"/>
        <v>41175.968331442564</v>
      </c>
      <c r="Q14" s="13">
        <f t="shared" si="38"/>
        <v>48038.629720016324</v>
      </c>
      <c r="R14" s="13">
        <f t="shared" si="38"/>
        <v>54901.291108590085</v>
      </c>
      <c r="S14" s="13">
        <f t="shared" si="38"/>
        <v>61763.952497163846</v>
      </c>
      <c r="T14" s="13">
        <f t="shared" si="38"/>
        <v>68626.613885737606</v>
      </c>
      <c r="U14" s="13">
        <f t="shared" si="38"/>
        <v>75489.275274311367</v>
      </c>
      <c r="V14" s="13">
        <f t="shared" si="38"/>
        <v>82351.936662885128</v>
      </c>
      <c r="W14" s="13">
        <f t="shared" si="2"/>
        <v>41175.968331442564</v>
      </c>
      <c r="X14" s="10">
        <f>'Separation Factors'!$D$4/100</f>
        <v>0.99999799999999994</v>
      </c>
      <c r="Y14" s="12">
        <f t="shared" si="3"/>
        <v>41175.885979505896</v>
      </c>
      <c r="Z14" s="8"/>
      <c r="AA14" s="13">
        <f t="shared" si="4"/>
        <v>82351.936662885128</v>
      </c>
      <c r="AB14" s="13">
        <f t="shared" si="5"/>
        <v>82351.936662885128</v>
      </c>
      <c r="AC14" s="13">
        <f t="shared" ref="AC14:AN14" si="39">+AB14+$AA14/12</f>
        <v>89214.598051458888</v>
      </c>
      <c r="AD14" s="13">
        <f t="shared" si="39"/>
        <v>96077.259440032649</v>
      </c>
      <c r="AE14" s="13">
        <f t="shared" si="39"/>
        <v>102939.92082860641</v>
      </c>
      <c r="AF14" s="13">
        <f t="shared" si="39"/>
        <v>109802.58221718017</v>
      </c>
      <c r="AG14" s="13">
        <f t="shared" si="39"/>
        <v>116665.24360575393</v>
      </c>
      <c r="AH14" s="13">
        <f t="shared" si="39"/>
        <v>123527.90499432769</v>
      </c>
      <c r="AI14" s="13">
        <f t="shared" si="39"/>
        <v>130390.56638290145</v>
      </c>
      <c r="AJ14" s="13">
        <f t="shared" si="39"/>
        <v>137253.22777147521</v>
      </c>
      <c r="AK14" s="13">
        <f t="shared" si="39"/>
        <v>144115.88916004897</v>
      </c>
      <c r="AL14" s="13">
        <f t="shared" si="39"/>
        <v>150978.55054862273</v>
      </c>
      <c r="AM14" s="13">
        <f t="shared" si="39"/>
        <v>157841.21193719649</v>
      </c>
      <c r="AN14" s="13">
        <f t="shared" si="39"/>
        <v>164703.87332577026</v>
      </c>
      <c r="AO14" s="13">
        <f t="shared" si="7"/>
        <v>123527.90499432768</v>
      </c>
      <c r="AP14" s="10">
        <f>'Separation Factors'!$E$4/100</f>
        <v>0.99999799999999994</v>
      </c>
      <c r="AQ14" s="12">
        <f t="shared" si="8"/>
        <v>123527.65793851769</v>
      </c>
      <c r="AR14" s="8"/>
      <c r="AS14" s="13">
        <f t="shared" si="9"/>
        <v>82351.936662885128</v>
      </c>
      <c r="AT14" s="13">
        <f t="shared" si="10"/>
        <v>164703.87332577026</v>
      </c>
      <c r="AU14" s="13">
        <f t="shared" ref="AU14:BF14" si="40">+AT14+$AS14/12</f>
        <v>171566.53471434402</v>
      </c>
      <c r="AV14" s="13">
        <f t="shared" si="40"/>
        <v>178429.19610291778</v>
      </c>
      <c r="AW14" s="13">
        <f t="shared" si="40"/>
        <v>185291.85749149154</v>
      </c>
      <c r="AX14" s="13">
        <f t="shared" si="40"/>
        <v>192154.5188800653</v>
      </c>
      <c r="AY14" s="13">
        <f t="shared" si="40"/>
        <v>199017.18026863906</v>
      </c>
      <c r="AZ14" s="13">
        <f t="shared" si="40"/>
        <v>205879.84165721282</v>
      </c>
      <c r="BA14" s="13">
        <f t="shared" si="40"/>
        <v>212742.50304578658</v>
      </c>
      <c r="BB14" s="13">
        <f t="shared" si="40"/>
        <v>219605.16443436034</v>
      </c>
      <c r="BC14" s="13">
        <f t="shared" si="40"/>
        <v>226467.8258229341</v>
      </c>
      <c r="BD14" s="13">
        <f t="shared" si="40"/>
        <v>233330.48721150786</v>
      </c>
      <c r="BE14" s="13">
        <f t="shared" si="40"/>
        <v>240193.14860008162</v>
      </c>
      <c r="BF14" s="13">
        <f t="shared" si="40"/>
        <v>247055.80998865538</v>
      </c>
      <c r="BG14" s="13">
        <f t="shared" si="12"/>
        <v>205879.84165721279</v>
      </c>
      <c r="BH14" s="10">
        <f>'Separation Factors'!$F$4/100</f>
        <v>0.99999799999999994</v>
      </c>
      <c r="BI14" s="12">
        <f t="shared" si="13"/>
        <v>205879.42989752945</v>
      </c>
      <c r="BJ14" s="8"/>
    </row>
    <row r="15" spans="1:64" x14ac:dyDescent="0.25">
      <c r="A15" s="1" t="s">
        <v>135</v>
      </c>
      <c r="C15" s="1" t="s">
        <v>71</v>
      </c>
      <c r="D15" s="8"/>
      <c r="E15" s="13">
        <v>285478.80583695398</v>
      </c>
      <c r="F15" s="8"/>
      <c r="G15" s="13">
        <f>VLOOKUP(A15,'Jurisdictional Impact'!$A$8:$B$62, 2, FALSE)</f>
        <v>449957.6021156502</v>
      </c>
      <c r="H15" s="8"/>
      <c r="I15" s="13">
        <f t="shared" si="0"/>
        <v>164478.79627869622</v>
      </c>
      <c r="J15" s="13">
        <v>0</v>
      </c>
      <c r="K15" s="13">
        <f t="shared" ref="K15:V15" si="41">+J15+$I15/12</f>
        <v>13706.566356558018</v>
      </c>
      <c r="L15" s="13">
        <f t="shared" si="41"/>
        <v>27413.132713116036</v>
      </c>
      <c r="M15" s="13">
        <f t="shared" si="41"/>
        <v>41119.699069674054</v>
      </c>
      <c r="N15" s="13">
        <f t="shared" si="41"/>
        <v>54826.265426232072</v>
      </c>
      <c r="O15" s="13">
        <f t="shared" si="41"/>
        <v>68532.83178279009</v>
      </c>
      <c r="P15" s="13">
        <f t="shared" si="41"/>
        <v>82239.398139348108</v>
      </c>
      <c r="Q15" s="13">
        <f t="shared" si="41"/>
        <v>95945.964495906126</v>
      </c>
      <c r="R15" s="13">
        <f t="shared" si="41"/>
        <v>109652.53085246414</v>
      </c>
      <c r="S15" s="13">
        <f t="shared" si="41"/>
        <v>123359.09720902216</v>
      </c>
      <c r="T15" s="13">
        <f t="shared" si="41"/>
        <v>137065.66356558018</v>
      </c>
      <c r="U15" s="13">
        <f t="shared" si="41"/>
        <v>150772.22992213821</v>
      </c>
      <c r="V15" s="13">
        <f t="shared" si="41"/>
        <v>164478.79627869622</v>
      </c>
      <c r="W15" s="13">
        <f t="shared" si="2"/>
        <v>82239.398139348108</v>
      </c>
      <c r="X15" s="10">
        <f>'Separation Factors'!$D$4/100</f>
        <v>0.99999799999999994</v>
      </c>
      <c r="Y15" s="12">
        <f t="shared" si="3"/>
        <v>82239.233660551821</v>
      </c>
      <c r="Z15" s="8"/>
      <c r="AA15" s="13">
        <f t="shared" si="4"/>
        <v>164478.79627869622</v>
      </c>
      <c r="AB15" s="13">
        <f t="shared" si="5"/>
        <v>164478.79627869622</v>
      </c>
      <c r="AC15" s="13">
        <f t="shared" ref="AC15:AN15" si="42">+AB15+$AA15/12</f>
        <v>178185.36263525422</v>
      </c>
      <c r="AD15" s="13">
        <f t="shared" si="42"/>
        <v>191891.92899181222</v>
      </c>
      <c r="AE15" s="13">
        <f t="shared" si="42"/>
        <v>205598.49534837023</v>
      </c>
      <c r="AF15" s="13">
        <f t="shared" si="42"/>
        <v>219305.06170492823</v>
      </c>
      <c r="AG15" s="13">
        <f t="shared" si="42"/>
        <v>233011.62806148623</v>
      </c>
      <c r="AH15" s="13">
        <f t="shared" si="42"/>
        <v>246718.19441804424</v>
      </c>
      <c r="AI15" s="13">
        <f t="shared" si="42"/>
        <v>260424.76077460224</v>
      </c>
      <c r="AJ15" s="13">
        <f t="shared" si="42"/>
        <v>274131.32713116024</v>
      </c>
      <c r="AK15" s="13">
        <f t="shared" si="42"/>
        <v>287837.89348771825</v>
      </c>
      <c r="AL15" s="13">
        <f t="shared" si="42"/>
        <v>301544.45984427625</v>
      </c>
      <c r="AM15" s="13">
        <f t="shared" si="42"/>
        <v>315251.02620083425</v>
      </c>
      <c r="AN15" s="13">
        <f t="shared" si="42"/>
        <v>328957.59255739226</v>
      </c>
      <c r="AO15" s="13">
        <f t="shared" si="7"/>
        <v>246718.19441804424</v>
      </c>
      <c r="AP15" s="10">
        <f>'Separation Factors'!$E$4/100</f>
        <v>0.99999799999999994</v>
      </c>
      <c r="AQ15" s="12">
        <f t="shared" si="8"/>
        <v>246717.70098165539</v>
      </c>
      <c r="AR15" s="8"/>
      <c r="AS15" s="13">
        <f t="shared" si="9"/>
        <v>164478.79627869622</v>
      </c>
      <c r="AT15" s="13">
        <f t="shared" si="10"/>
        <v>328957.59255739226</v>
      </c>
      <c r="AU15" s="13">
        <f t="shared" ref="AU15:BF15" si="43">+AT15+$AS15/12</f>
        <v>342664.15891395026</v>
      </c>
      <c r="AV15" s="13">
        <f t="shared" si="43"/>
        <v>356370.72527050826</v>
      </c>
      <c r="AW15" s="13">
        <f t="shared" si="43"/>
        <v>370077.29162706627</v>
      </c>
      <c r="AX15" s="13">
        <f t="shared" si="43"/>
        <v>383783.85798362427</v>
      </c>
      <c r="AY15" s="13">
        <f t="shared" si="43"/>
        <v>397490.42434018228</v>
      </c>
      <c r="AZ15" s="13">
        <f t="shared" si="43"/>
        <v>411196.99069674028</v>
      </c>
      <c r="BA15" s="13">
        <f t="shared" si="43"/>
        <v>424903.55705329828</v>
      </c>
      <c r="BB15" s="13">
        <f t="shared" si="43"/>
        <v>438610.12340985629</v>
      </c>
      <c r="BC15" s="13">
        <f t="shared" si="43"/>
        <v>452316.68976641429</v>
      </c>
      <c r="BD15" s="13">
        <f t="shared" si="43"/>
        <v>466023.25612297229</v>
      </c>
      <c r="BE15" s="13">
        <f t="shared" si="43"/>
        <v>479729.8224795303</v>
      </c>
      <c r="BF15" s="13">
        <f t="shared" si="43"/>
        <v>493436.3888360883</v>
      </c>
      <c r="BG15" s="13">
        <f t="shared" si="12"/>
        <v>411196.99069674028</v>
      </c>
      <c r="BH15" s="10">
        <f>'Separation Factors'!$F$4/100</f>
        <v>0.99999799999999994</v>
      </c>
      <c r="BI15" s="12">
        <f t="shared" si="13"/>
        <v>411196.16830275889</v>
      </c>
      <c r="BJ15" s="8"/>
    </row>
    <row r="16" spans="1:64" x14ac:dyDescent="0.25">
      <c r="A16" s="16" t="s">
        <v>70</v>
      </c>
      <c r="B16" s="16"/>
      <c r="D16" s="8"/>
      <c r="E16" s="15">
        <v>10216759.230282987</v>
      </c>
      <c r="F16" s="8"/>
      <c r="G16" s="15">
        <f>SUM(G5:G15)</f>
        <v>17867571.497678455</v>
      </c>
      <c r="H16" s="8"/>
      <c r="I16" s="15">
        <f t="shared" ref="I16:W16" si="44">SUM(I5:I15)</f>
        <v>7650812.2673954712</v>
      </c>
      <c r="J16" s="15">
        <f t="shared" si="44"/>
        <v>0</v>
      </c>
      <c r="K16" s="15">
        <f t="shared" si="44"/>
        <v>637567.68894962256</v>
      </c>
      <c r="L16" s="15">
        <f t="shared" si="44"/>
        <v>1275135.3778992451</v>
      </c>
      <c r="M16" s="15">
        <f t="shared" si="44"/>
        <v>1912703.0668488678</v>
      </c>
      <c r="N16" s="15">
        <f t="shared" si="44"/>
        <v>2550270.7557984903</v>
      </c>
      <c r="O16" s="15">
        <f t="shared" si="44"/>
        <v>3187838.4447481129</v>
      </c>
      <c r="P16" s="15">
        <f t="shared" si="44"/>
        <v>3825406.1336977356</v>
      </c>
      <c r="Q16" s="15">
        <f t="shared" si="44"/>
        <v>4462973.8226473574</v>
      </c>
      <c r="R16" s="15">
        <f t="shared" si="44"/>
        <v>5100541.5115969805</v>
      </c>
      <c r="S16" s="15">
        <f t="shared" si="44"/>
        <v>5738109.2005466036</v>
      </c>
      <c r="T16" s="15">
        <f t="shared" si="44"/>
        <v>6375676.8894962259</v>
      </c>
      <c r="U16" s="15">
        <f t="shared" si="44"/>
        <v>7013244.578445849</v>
      </c>
      <c r="V16" s="15">
        <f t="shared" si="44"/>
        <v>7650812.2673954712</v>
      </c>
      <c r="W16" s="15">
        <f t="shared" si="44"/>
        <v>3825406.1336977356</v>
      </c>
      <c r="X16" s="10"/>
      <c r="Y16" s="14">
        <f>SUM(Y5:Y15)</f>
        <v>3825398.4828854674</v>
      </c>
      <c r="Z16" s="8"/>
      <c r="AA16" s="15">
        <f t="shared" ref="AA16:AO16" si="45">SUM(AA5:AA15)</f>
        <v>7650812.2673954712</v>
      </c>
      <c r="AB16" s="15">
        <f t="shared" si="45"/>
        <v>7650812.2673954712</v>
      </c>
      <c r="AC16" s="15">
        <f t="shared" si="45"/>
        <v>8288379.9563450934</v>
      </c>
      <c r="AD16" s="15">
        <f t="shared" si="45"/>
        <v>8925947.6452947147</v>
      </c>
      <c r="AE16" s="15">
        <f t="shared" si="45"/>
        <v>9563515.3342443388</v>
      </c>
      <c r="AF16" s="15">
        <f t="shared" si="45"/>
        <v>10201083.023193961</v>
      </c>
      <c r="AG16" s="15">
        <f t="shared" si="45"/>
        <v>10838650.712143583</v>
      </c>
      <c r="AH16" s="15">
        <f t="shared" si="45"/>
        <v>11476218.401093205</v>
      </c>
      <c r="AI16" s="15">
        <f t="shared" si="45"/>
        <v>12113786.09004283</v>
      </c>
      <c r="AJ16" s="15">
        <f t="shared" si="45"/>
        <v>12751353.778992452</v>
      </c>
      <c r="AK16" s="15">
        <f t="shared" si="45"/>
        <v>13388921.467942072</v>
      </c>
      <c r="AL16" s="15">
        <f t="shared" si="45"/>
        <v>14026489.156891696</v>
      </c>
      <c r="AM16" s="15">
        <f t="shared" si="45"/>
        <v>14664056.845841318</v>
      </c>
      <c r="AN16" s="15">
        <f t="shared" si="45"/>
        <v>15301624.534790942</v>
      </c>
      <c r="AO16" s="15">
        <f t="shared" si="45"/>
        <v>11476218.401093205</v>
      </c>
      <c r="AP16" s="10"/>
      <c r="AQ16" s="14">
        <f>SUM(AQ5:AQ15)</f>
        <v>11476195.448656403</v>
      </c>
      <c r="AR16" s="8"/>
      <c r="AS16" s="15">
        <f t="shared" ref="AS16:BG16" si="46">SUM(AS5:AS15)</f>
        <v>7650812.2673954712</v>
      </c>
      <c r="AT16" s="15">
        <f t="shared" si="46"/>
        <v>15301624.534790942</v>
      </c>
      <c r="AU16" s="15">
        <f t="shared" si="46"/>
        <v>15939192.223740565</v>
      </c>
      <c r="AV16" s="15">
        <f t="shared" si="46"/>
        <v>16576759.912690187</v>
      </c>
      <c r="AW16" s="15">
        <f t="shared" si="46"/>
        <v>17214327.601639815</v>
      </c>
      <c r="AX16" s="15">
        <f t="shared" si="46"/>
        <v>17851895.290589433</v>
      </c>
      <c r="AY16" s="15">
        <f t="shared" si="46"/>
        <v>18489462.979539052</v>
      </c>
      <c r="AZ16" s="15">
        <f t="shared" si="46"/>
        <v>19127030.668488678</v>
      </c>
      <c r="BA16" s="15">
        <f t="shared" si="46"/>
        <v>19764598.3574383</v>
      </c>
      <c r="BB16" s="15">
        <f t="shared" si="46"/>
        <v>20402166.046387922</v>
      </c>
      <c r="BC16" s="15">
        <f t="shared" si="46"/>
        <v>21039733.735337544</v>
      </c>
      <c r="BD16" s="15">
        <f t="shared" si="46"/>
        <v>21677301.424287163</v>
      </c>
      <c r="BE16" s="15">
        <f t="shared" si="46"/>
        <v>22314869.113236792</v>
      </c>
      <c r="BF16" s="15">
        <f t="shared" si="46"/>
        <v>22952436.802186411</v>
      </c>
      <c r="BG16" s="15">
        <f t="shared" si="46"/>
        <v>19127030.668488678</v>
      </c>
      <c r="BH16" s="10"/>
      <c r="BI16" s="14">
        <f>SUM(BI5:BI15)</f>
        <v>19126992.414427336</v>
      </c>
      <c r="BJ16" s="8"/>
    </row>
    <row r="17" spans="1:65" x14ac:dyDescent="0.25">
      <c r="D17" s="8"/>
      <c r="E17" s="19"/>
      <c r="F17" s="8"/>
      <c r="G17" s="19"/>
      <c r="H17" s="8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0"/>
      <c r="Y17" s="12"/>
      <c r="Z17" s="8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0"/>
      <c r="AQ17" s="12"/>
      <c r="AR17" s="8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0"/>
      <c r="BI17" s="12"/>
      <c r="BJ17" s="8"/>
    </row>
    <row r="18" spans="1:65" x14ac:dyDescent="0.25">
      <c r="A18" s="1" t="s">
        <v>69</v>
      </c>
      <c r="B18" s="21"/>
      <c r="C18" s="1" t="s">
        <v>67</v>
      </c>
      <c r="D18" s="8"/>
      <c r="E18" s="13">
        <v>715255.64842370898</v>
      </c>
      <c r="F18" s="8"/>
      <c r="G18" s="13">
        <f>VLOOKUP(A18,'Jurisdictional Impact'!$A$8:$B$62, 2, FALSE)</f>
        <v>1119704.8828131969</v>
      </c>
      <c r="H18" s="8"/>
      <c r="I18" s="13">
        <f>+G18-E18</f>
        <v>404449.23438948789</v>
      </c>
      <c r="J18" s="13">
        <v>0</v>
      </c>
      <c r="K18" s="13">
        <f t="shared" ref="K18:V18" si="47">+J18+$I18/12</f>
        <v>33704.102865790657</v>
      </c>
      <c r="L18" s="13">
        <f t="shared" si="47"/>
        <v>67408.205731581314</v>
      </c>
      <c r="M18" s="13">
        <f t="shared" si="47"/>
        <v>101112.30859737197</v>
      </c>
      <c r="N18" s="13">
        <f t="shared" si="47"/>
        <v>134816.41146316263</v>
      </c>
      <c r="O18" s="13">
        <f t="shared" si="47"/>
        <v>168520.51432895329</v>
      </c>
      <c r="P18" s="13">
        <f t="shared" si="47"/>
        <v>202224.61719474394</v>
      </c>
      <c r="Q18" s="13">
        <f t="shared" si="47"/>
        <v>235928.7200605346</v>
      </c>
      <c r="R18" s="13">
        <f t="shared" si="47"/>
        <v>269632.82292632526</v>
      </c>
      <c r="S18" s="13">
        <f t="shared" si="47"/>
        <v>303336.92579211592</v>
      </c>
      <c r="T18" s="13">
        <f t="shared" si="47"/>
        <v>337041.02865790657</v>
      </c>
      <c r="U18" s="13">
        <f t="shared" si="47"/>
        <v>370745.13152369723</v>
      </c>
      <c r="V18" s="13">
        <f t="shared" si="47"/>
        <v>404449.23438948789</v>
      </c>
      <c r="W18" s="13">
        <f>AVERAGE(J18:V18)</f>
        <v>202224.61719474397</v>
      </c>
      <c r="X18" s="10">
        <f>'Separation Factors'!$D$5/100</f>
        <v>0.95212000000000008</v>
      </c>
      <c r="Y18" s="12">
        <f>+X18*W18</f>
        <v>192542.10252345965</v>
      </c>
      <c r="Z18" s="8"/>
      <c r="AA18" s="13">
        <f>+$I18</f>
        <v>404449.23438948789</v>
      </c>
      <c r="AB18" s="13">
        <f>+V18</f>
        <v>404449.23438948789</v>
      </c>
      <c r="AC18" s="13">
        <f t="shared" ref="AC18:AN18" si="48">+AB18+$AA18/12</f>
        <v>438153.33725527854</v>
      </c>
      <c r="AD18" s="13">
        <f t="shared" si="48"/>
        <v>471857.4401210692</v>
      </c>
      <c r="AE18" s="13">
        <f t="shared" si="48"/>
        <v>505561.54298685986</v>
      </c>
      <c r="AF18" s="13">
        <f t="shared" si="48"/>
        <v>539265.64585265052</v>
      </c>
      <c r="AG18" s="13">
        <f t="shared" si="48"/>
        <v>572969.74871844123</v>
      </c>
      <c r="AH18" s="13">
        <f t="shared" si="48"/>
        <v>606673.85158423195</v>
      </c>
      <c r="AI18" s="13">
        <f t="shared" si="48"/>
        <v>640377.95445002266</v>
      </c>
      <c r="AJ18" s="13">
        <f t="shared" si="48"/>
        <v>674082.05731581338</v>
      </c>
      <c r="AK18" s="13">
        <f t="shared" si="48"/>
        <v>707786.16018160409</v>
      </c>
      <c r="AL18" s="13">
        <f t="shared" si="48"/>
        <v>741490.26304739481</v>
      </c>
      <c r="AM18" s="13">
        <f t="shared" si="48"/>
        <v>775194.36591318552</v>
      </c>
      <c r="AN18" s="13">
        <f t="shared" si="48"/>
        <v>808898.46877897624</v>
      </c>
      <c r="AO18" s="13">
        <f>AVERAGE(AB18:AN18)</f>
        <v>606673.85158423206</v>
      </c>
      <c r="AP18" s="10">
        <f>'Separation Factors'!$E$5/100</f>
        <v>0.95239800000000008</v>
      </c>
      <c r="AQ18" s="12">
        <f>+AP18*AO18</f>
        <v>577794.96290111949</v>
      </c>
      <c r="AR18" s="8"/>
      <c r="AS18" s="13">
        <f>+$I18</f>
        <v>404449.23438948789</v>
      </c>
      <c r="AT18" s="13">
        <f>+AN18</f>
        <v>808898.46877897624</v>
      </c>
      <c r="AU18" s="13">
        <f t="shared" ref="AU18:BF18" si="49">+AT18+$AS18/12</f>
        <v>842602.57164476695</v>
      </c>
      <c r="AV18" s="13">
        <f t="shared" si="49"/>
        <v>876306.67451055767</v>
      </c>
      <c r="AW18" s="13">
        <f t="shared" si="49"/>
        <v>910010.77737634839</v>
      </c>
      <c r="AX18" s="13">
        <f t="shared" si="49"/>
        <v>943714.8802421391</v>
      </c>
      <c r="AY18" s="13">
        <f t="shared" si="49"/>
        <v>977418.98310792982</v>
      </c>
      <c r="AZ18" s="13">
        <f t="shared" si="49"/>
        <v>1011123.0859737205</v>
      </c>
      <c r="BA18" s="13">
        <f t="shared" si="49"/>
        <v>1044827.1888395112</v>
      </c>
      <c r="BB18" s="13">
        <f t="shared" si="49"/>
        <v>1078531.291705302</v>
      </c>
      <c r="BC18" s="13">
        <f t="shared" si="49"/>
        <v>1112235.3945710927</v>
      </c>
      <c r="BD18" s="13">
        <f t="shared" si="49"/>
        <v>1145939.4974368834</v>
      </c>
      <c r="BE18" s="13">
        <f t="shared" si="49"/>
        <v>1179643.6003026741</v>
      </c>
      <c r="BF18" s="13">
        <f t="shared" si="49"/>
        <v>1213347.7031684648</v>
      </c>
      <c r="BG18" s="13">
        <f>AVERAGE(AT18:BF18)</f>
        <v>1011123.0859737204</v>
      </c>
      <c r="BH18" s="10">
        <f>'Separation Factors'!$F$5/100</f>
        <v>0.95239800000000008</v>
      </c>
      <c r="BI18" s="12">
        <f>+BH18*BG18</f>
        <v>962991.60483519942</v>
      </c>
      <c r="BJ18" s="8"/>
    </row>
    <row r="19" spans="1:65" x14ac:dyDescent="0.25">
      <c r="A19" s="1" t="s">
        <v>68</v>
      </c>
      <c r="B19" s="21"/>
      <c r="C19" s="1" t="s">
        <v>67</v>
      </c>
      <c r="D19" s="8"/>
      <c r="E19" s="13">
        <v>497634.66172448097</v>
      </c>
      <c r="F19" s="8"/>
      <c r="G19" s="13">
        <f>VLOOKUP(A19,'Jurisdictional Impact'!$A$8:$B$62, 2, FALSE)</f>
        <v>416505.46682301379</v>
      </c>
      <c r="H19" s="8"/>
      <c r="I19" s="13">
        <f>+G19-E19</f>
        <v>-81129.194901467185</v>
      </c>
      <c r="J19" s="13">
        <v>0</v>
      </c>
      <c r="K19" s="13">
        <f t="shared" ref="K19:V19" si="50">+J19+$I19/12</f>
        <v>-6760.7662417889323</v>
      </c>
      <c r="L19" s="13">
        <f t="shared" si="50"/>
        <v>-13521.532483577865</v>
      </c>
      <c r="M19" s="13">
        <f t="shared" si="50"/>
        <v>-20282.298725366796</v>
      </c>
      <c r="N19" s="13">
        <f t="shared" si="50"/>
        <v>-27043.064967155729</v>
      </c>
      <c r="O19" s="13">
        <f t="shared" si="50"/>
        <v>-33803.831208944663</v>
      </c>
      <c r="P19" s="13">
        <f t="shared" si="50"/>
        <v>-40564.597450733592</v>
      </c>
      <c r="Q19" s="13">
        <f t="shared" si="50"/>
        <v>-47325.363692522522</v>
      </c>
      <c r="R19" s="13">
        <f t="shared" si="50"/>
        <v>-54086.129934311452</v>
      </c>
      <c r="S19" s="13">
        <f t="shared" si="50"/>
        <v>-60846.896176100381</v>
      </c>
      <c r="T19" s="13">
        <f t="shared" si="50"/>
        <v>-67607.662417889311</v>
      </c>
      <c r="U19" s="13">
        <f t="shared" si="50"/>
        <v>-74368.428659678248</v>
      </c>
      <c r="V19" s="13">
        <f t="shared" si="50"/>
        <v>-81129.194901467185</v>
      </c>
      <c r="W19" s="13">
        <f>AVERAGE(J19:V19)</f>
        <v>-40564.5974507336</v>
      </c>
      <c r="X19" s="10">
        <f>'Separation Factors'!$D$5/100</f>
        <v>0.95212000000000008</v>
      </c>
      <c r="Y19" s="12">
        <f>+X19*W19</f>
        <v>-38622.36452479248</v>
      </c>
      <c r="Z19" s="8"/>
      <c r="AA19" s="13">
        <f>+$I19</f>
        <v>-81129.194901467185</v>
      </c>
      <c r="AB19" s="13">
        <f>+V19</f>
        <v>-81129.194901467185</v>
      </c>
      <c r="AC19" s="13">
        <f t="shared" ref="AC19:AN19" si="51">+AB19+$AA19/12</f>
        <v>-87889.961143256121</v>
      </c>
      <c r="AD19" s="13">
        <f t="shared" si="51"/>
        <v>-94650.727385045058</v>
      </c>
      <c r="AE19" s="13">
        <f t="shared" si="51"/>
        <v>-101411.493626834</v>
      </c>
      <c r="AF19" s="13">
        <f t="shared" si="51"/>
        <v>-108172.25986862293</v>
      </c>
      <c r="AG19" s="13">
        <f t="shared" si="51"/>
        <v>-114933.02611041187</v>
      </c>
      <c r="AH19" s="13">
        <f t="shared" si="51"/>
        <v>-121693.79235220081</v>
      </c>
      <c r="AI19" s="13">
        <f t="shared" si="51"/>
        <v>-128454.55859398974</v>
      </c>
      <c r="AJ19" s="13">
        <f t="shared" si="51"/>
        <v>-135215.32483577868</v>
      </c>
      <c r="AK19" s="13">
        <f t="shared" si="51"/>
        <v>-141976.0910775676</v>
      </c>
      <c r="AL19" s="13">
        <f t="shared" si="51"/>
        <v>-148736.85731935652</v>
      </c>
      <c r="AM19" s="13">
        <f t="shared" si="51"/>
        <v>-155497.62356114545</v>
      </c>
      <c r="AN19" s="13">
        <f t="shared" si="51"/>
        <v>-162258.38980293437</v>
      </c>
      <c r="AO19" s="13">
        <f>AVERAGE(AB19:AN19)</f>
        <v>-121693.79235220081</v>
      </c>
      <c r="AP19" s="10">
        <f>'Separation Factors'!$E$5/100</f>
        <v>0.95239800000000008</v>
      </c>
      <c r="AQ19" s="12">
        <f>+AP19*AO19</f>
        <v>-115900.92444865135</v>
      </c>
      <c r="AR19" s="8"/>
      <c r="AS19" s="13">
        <f>+$I19</f>
        <v>-81129.194901467185</v>
      </c>
      <c r="AT19" s="13">
        <f>+AN19</f>
        <v>-162258.38980293437</v>
      </c>
      <c r="AU19" s="13">
        <f t="shared" ref="AU19:BF19" si="52">+AT19+$AS19/12</f>
        <v>-169019.15604472329</v>
      </c>
      <c r="AV19" s="13">
        <f t="shared" si="52"/>
        <v>-175779.92228651221</v>
      </c>
      <c r="AW19" s="13">
        <f t="shared" si="52"/>
        <v>-182540.68852830114</v>
      </c>
      <c r="AX19" s="13">
        <f t="shared" si="52"/>
        <v>-189301.45477009006</v>
      </c>
      <c r="AY19" s="13">
        <f t="shared" si="52"/>
        <v>-196062.22101187898</v>
      </c>
      <c r="AZ19" s="13">
        <f t="shared" si="52"/>
        <v>-202822.9872536679</v>
      </c>
      <c r="BA19" s="13">
        <f t="shared" si="52"/>
        <v>-209583.75349545683</v>
      </c>
      <c r="BB19" s="13">
        <f t="shared" si="52"/>
        <v>-216344.51973724575</v>
      </c>
      <c r="BC19" s="13">
        <f t="shared" si="52"/>
        <v>-223105.28597903467</v>
      </c>
      <c r="BD19" s="13">
        <f t="shared" si="52"/>
        <v>-229866.05222082359</v>
      </c>
      <c r="BE19" s="13">
        <f t="shared" si="52"/>
        <v>-236626.81846261251</v>
      </c>
      <c r="BF19" s="13">
        <f t="shared" si="52"/>
        <v>-243387.58470440144</v>
      </c>
      <c r="BG19" s="13">
        <f>AVERAGE(AT19:BF19)</f>
        <v>-202822.9872536679</v>
      </c>
      <c r="BH19" s="10">
        <f>'Separation Factors'!$F$5/100</f>
        <v>0.95239800000000008</v>
      </c>
      <c r="BI19" s="12">
        <f>+BH19*BG19</f>
        <v>-193168.20741441881</v>
      </c>
      <c r="BJ19" s="8"/>
    </row>
    <row r="20" spans="1:65" x14ac:dyDescent="0.25">
      <c r="A20" s="16" t="s">
        <v>66</v>
      </c>
      <c r="B20" s="16"/>
      <c r="D20" s="8"/>
      <c r="E20" s="15">
        <v>1212890.31014819</v>
      </c>
      <c r="F20" s="8"/>
      <c r="G20" s="15">
        <f>SUM(G18:G19)</f>
        <v>1536210.3496362106</v>
      </c>
      <c r="H20" s="8"/>
      <c r="I20" s="15">
        <f t="shared" ref="I20:W20" si="53">SUM(I18:I19)</f>
        <v>323320.0394880207</v>
      </c>
      <c r="J20" s="15">
        <f t="shared" si="53"/>
        <v>0</v>
      </c>
      <c r="K20" s="15">
        <f t="shared" si="53"/>
        <v>26943.336624001724</v>
      </c>
      <c r="L20" s="15">
        <f t="shared" si="53"/>
        <v>53886.673248003448</v>
      </c>
      <c r="M20" s="15">
        <f t="shared" si="53"/>
        <v>80830.009872005176</v>
      </c>
      <c r="N20" s="15">
        <f t="shared" si="53"/>
        <v>107773.3464960069</v>
      </c>
      <c r="O20" s="15">
        <f t="shared" si="53"/>
        <v>134716.68312000862</v>
      </c>
      <c r="P20" s="15">
        <f t="shared" si="53"/>
        <v>161660.01974401035</v>
      </c>
      <c r="Q20" s="15">
        <f t="shared" si="53"/>
        <v>188603.35636801209</v>
      </c>
      <c r="R20" s="15">
        <f t="shared" si="53"/>
        <v>215546.69299201382</v>
      </c>
      <c r="S20" s="15">
        <f t="shared" si="53"/>
        <v>242490.02961601553</v>
      </c>
      <c r="T20" s="15">
        <f t="shared" si="53"/>
        <v>269433.36624001723</v>
      </c>
      <c r="U20" s="15">
        <f t="shared" si="53"/>
        <v>296376.70286401897</v>
      </c>
      <c r="V20" s="15">
        <f t="shared" si="53"/>
        <v>323320.0394880207</v>
      </c>
      <c r="W20" s="15">
        <f t="shared" si="53"/>
        <v>161660.01974401038</v>
      </c>
      <c r="X20" s="10"/>
      <c r="Y20" s="14">
        <f>SUM(Y18:Y19)</f>
        <v>153919.73799866717</v>
      </c>
      <c r="Z20" s="8"/>
      <c r="AA20" s="15">
        <f t="shared" ref="AA20:AO20" si="54">SUM(AA18:AA19)</f>
        <v>323320.0394880207</v>
      </c>
      <c r="AB20" s="15">
        <f t="shared" si="54"/>
        <v>323320.0394880207</v>
      </c>
      <c r="AC20" s="15">
        <f t="shared" si="54"/>
        <v>350263.37611202244</v>
      </c>
      <c r="AD20" s="15">
        <f t="shared" si="54"/>
        <v>377206.71273602417</v>
      </c>
      <c r="AE20" s="15">
        <f t="shared" si="54"/>
        <v>404150.04936002585</v>
      </c>
      <c r="AF20" s="15">
        <f t="shared" si="54"/>
        <v>431093.38598402758</v>
      </c>
      <c r="AG20" s="15">
        <f t="shared" si="54"/>
        <v>458036.72260802938</v>
      </c>
      <c r="AH20" s="15">
        <f t="shared" si="54"/>
        <v>484980.05923203111</v>
      </c>
      <c r="AI20" s="15">
        <f t="shared" si="54"/>
        <v>511923.3958560329</v>
      </c>
      <c r="AJ20" s="15">
        <f t="shared" si="54"/>
        <v>538866.7324800347</v>
      </c>
      <c r="AK20" s="15">
        <f t="shared" si="54"/>
        <v>565810.06910403655</v>
      </c>
      <c r="AL20" s="15">
        <f t="shared" si="54"/>
        <v>592753.40572803828</v>
      </c>
      <c r="AM20" s="15">
        <f t="shared" si="54"/>
        <v>619696.74235204002</v>
      </c>
      <c r="AN20" s="15">
        <f t="shared" si="54"/>
        <v>646640.07897604187</v>
      </c>
      <c r="AO20" s="15">
        <f t="shared" si="54"/>
        <v>484980.05923203123</v>
      </c>
      <c r="AP20" s="10"/>
      <c r="AQ20" s="14">
        <f>SUM(AQ18:AQ19)</f>
        <v>461894.03845246811</v>
      </c>
      <c r="AR20" s="8"/>
      <c r="AS20" s="15">
        <f t="shared" ref="AS20:BG20" si="55">SUM(AS18:AS19)</f>
        <v>323320.0394880207</v>
      </c>
      <c r="AT20" s="15">
        <f t="shared" si="55"/>
        <v>646640.07897604187</v>
      </c>
      <c r="AU20" s="15">
        <f t="shared" si="55"/>
        <v>673583.41560004372</v>
      </c>
      <c r="AV20" s="15">
        <f t="shared" si="55"/>
        <v>700526.75222404546</v>
      </c>
      <c r="AW20" s="15">
        <f t="shared" si="55"/>
        <v>727470.08884804719</v>
      </c>
      <c r="AX20" s="15">
        <f t="shared" si="55"/>
        <v>754413.42547204904</v>
      </c>
      <c r="AY20" s="15">
        <f t="shared" si="55"/>
        <v>781356.76209605089</v>
      </c>
      <c r="AZ20" s="15">
        <f t="shared" si="55"/>
        <v>808300.09872005263</v>
      </c>
      <c r="BA20" s="15">
        <f t="shared" si="55"/>
        <v>835243.43534405436</v>
      </c>
      <c r="BB20" s="15">
        <f t="shared" si="55"/>
        <v>862186.77196805621</v>
      </c>
      <c r="BC20" s="15">
        <f t="shared" si="55"/>
        <v>889130.10859205807</v>
      </c>
      <c r="BD20" s="15">
        <f t="shared" si="55"/>
        <v>916073.4452160598</v>
      </c>
      <c r="BE20" s="15">
        <f t="shared" si="55"/>
        <v>943016.78184006154</v>
      </c>
      <c r="BF20" s="15">
        <f t="shared" si="55"/>
        <v>969960.11846406339</v>
      </c>
      <c r="BG20" s="15">
        <f t="shared" si="55"/>
        <v>808300.09872005251</v>
      </c>
      <c r="BH20" s="10"/>
      <c r="BI20" s="14">
        <f>SUM(BI18:BI19)</f>
        <v>769823.39742078062</v>
      </c>
      <c r="BJ20" s="8"/>
    </row>
    <row r="21" spans="1:65" x14ac:dyDescent="0.25">
      <c r="B21" s="21"/>
      <c r="D21" s="8"/>
      <c r="E21" s="19"/>
      <c r="F21" s="8"/>
      <c r="G21" s="19"/>
      <c r="H21" s="8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0"/>
      <c r="Y21" s="12"/>
      <c r="Z21" s="8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0"/>
      <c r="AQ21" s="12"/>
      <c r="AR21" s="8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0"/>
      <c r="BI21" s="12"/>
      <c r="BJ21" s="8"/>
    </row>
    <row r="22" spans="1:65" x14ac:dyDescent="0.25">
      <c r="A22" s="1" t="s">
        <v>65</v>
      </c>
      <c r="B22" s="21"/>
      <c r="C22" s="1" t="s">
        <v>54</v>
      </c>
      <c r="D22" s="8"/>
      <c r="E22" s="13">
        <v>77113.496769704303</v>
      </c>
      <c r="F22" s="8"/>
      <c r="G22" s="13">
        <f>VLOOKUP(A22,'Jurisdictional Impact'!$A$8:$B$62, 2, FALSE)</f>
        <v>0</v>
      </c>
      <c r="H22" s="8"/>
      <c r="I22" s="13">
        <f t="shared" ref="I22:I32" si="56">+G22-E22</f>
        <v>-77113.496769704303</v>
      </c>
      <c r="J22" s="13">
        <v>0</v>
      </c>
      <c r="K22" s="13">
        <f t="shared" ref="K22:V22" si="57">+J22+$I22/12</f>
        <v>-6426.1247308086922</v>
      </c>
      <c r="L22" s="13">
        <f t="shared" si="57"/>
        <v>-12852.249461617384</v>
      </c>
      <c r="M22" s="13">
        <f t="shared" si="57"/>
        <v>-19278.374192426076</v>
      </c>
      <c r="N22" s="13">
        <f t="shared" si="57"/>
        <v>-25704.498923234769</v>
      </c>
      <c r="O22" s="13">
        <f t="shared" si="57"/>
        <v>-32130.623654043462</v>
      </c>
      <c r="P22" s="13">
        <f t="shared" si="57"/>
        <v>-38556.748384852152</v>
      </c>
      <c r="Q22" s="13">
        <f t="shared" si="57"/>
        <v>-44982.873115660841</v>
      </c>
      <c r="R22" s="13">
        <f t="shared" si="57"/>
        <v>-51408.99784646953</v>
      </c>
      <c r="S22" s="13">
        <f t="shared" si="57"/>
        <v>-57835.12257727822</v>
      </c>
      <c r="T22" s="13">
        <f t="shared" si="57"/>
        <v>-64261.247308086909</v>
      </c>
      <c r="U22" s="13">
        <f t="shared" si="57"/>
        <v>-70687.372038895599</v>
      </c>
      <c r="V22" s="13">
        <f t="shared" si="57"/>
        <v>-77113.496769704288</v>
      </c>
      <c r="W22" s="13">
        <f t="shared" ref="W22:W32" si="58">AVERAGE(J22:V22)</f>
        <v>-38556.748384852144</v>
      </c>
      <c r="X22" s="10">
        <f>'Separation Factors'!$D$6/100</f>
        <v>0.97631600000000007</v>
      </c>
      <c r="Y22" s="12">
        <f t="shared" ref="Y22:Y32" si="59">+X22*W22</f>
        <v>-37643.570356105309</v>
      </c>
      <c r="Z22" s="8"/>
      <c r="AA22" s="13">
        <f t="shared" ref="AA22:AA32" si="60">+$I22</f>
        <v>-77113.496769704303</v>
      </c>
      <c r="AB22" s="13">
        <f t="shared" ref="AB22:AB32" si="61">+V22</f>
        <v>-77113.496769704288</v>
      </c>
      <c r="AC22" s="13">
        <f t="shared" ref="AC22:AN22" si="62">+AB22+$AA22/12</f>
        <v>-83539.621500512978</v>
      </c>
      <c r="AD22" s="13">
        <f t="shared" si="62"/>
        <v>-89965.746231321667</v>
      </c>
      <c r="AE22" s="13">
        <f t="shared" si="62"/>
        <v>-96391.870962130357</v>
      </c>
      <c r="AF22" s="13">
        <f t="shared" si="62"/>
        <v>-102817.99569293905</v>
      </c>
      <c r="AG22" s="13">
        <f t="shared" si="62"/>
        <v>-109244.12042374774</v>
      </c>
      <c r="AH22" s="13">
        <f t="shared" si="62"/>
        <v>-115670.24515455643</v>
      </c>
      <c r="AI22" s="13">
        <f t="shared" si="62"/>
        <v>-122096.36988536511</v>
      </c>
      <c r="AJ22" s="13">
        <f t="shared" si="62"/>
        <v>-128522.4946161738</v>
      </c>
      <c r="AK22" s="13">
        <f t="shared" si="62"/>
        <v>-134948.61934698251</v>
      </c>
      <c r="AL22" s="13">
        <f t="shared" si="62"/>
        <v>-141374.7440777912</v>
      </c>
      <c r="AM22" s="13">
        <f t="shared" si="62"/>
        <v>-147800.86880859989</v>
      </c>
      <c r="AN22" s="13">
        <f t="shared" si="62"/>
        <v>-154226.99353940858</v>
      </c>
      <c r="AO22" s="13">
        <f t="shared" ref="AO22:AO32" si="63">AVERAGE(AB22:AN22)</f>
        <v>-115670.24515455643</v>
      </c>
      <c r="AP22" s="10">
        <f>'Separation Factors'!$E$6/100</f>
        <v>0.97645099999999996</v>
      </c>
      <c r="AQ22" s="12">
        <f t="shared" ref="AQ22:AQ32" si="64">+AP22*AO22</f>
        <v>-112946.32655141177</v>
      </c>
      <c r="AR22" s="8"/>
      <c r="AS22" s="13">
        <f t="shared" ref="AS22:AS32" si="65">+$I22</f>
        <v>-77113.496769704303</v>
      </c>
      <c r="AT22" s="13">
        <f t="shared" ref="AT22:AT32" si="66">+AN22</f>
        <v>-154226.99353940858</v>
      </c>
      <c r="AU22" s="13">
        <f t="shared" ref="AU22:BF22" si="67">+AT22+$AS22/12</f>
        <v>-160653.11827021727</v>
      </c>
      <c r="AV22" s="13">
        <f t="shared" si="67"/>
        <v>-167079.24300102596</v>
      </c>
      <c r="AW22" s="13">
        <f t="shared" si="67"/>
        <v>-173505.36773183465</v>
      </c>
      <c r="AX22" s="13">
        <f t="shared" si="67"/>
        <v>-179931.49246264333</v>
      </c>
      <c r="AY22" s="13">
        <f t="shared" si="67"/>
        <v>-186357.61719345202</v>
      </c>
      <c r="AZ22" s="13">
        <f t="shared" si="67"/>
        <v>-192783.74192426071</v>
      </c>
      <c r="BA22" s="13">
        <f t="shared" si="67"/>
        <v>-199209.8666550694</v>
      </c>
      <c r="BB22" s="13">
        <f t="shared" si="67"/>
        <v>-205635.99138587809</v>
      </c>
      <c r="BC22" s="13">
        <f t="shared" si="67"/>
        <v>-212062.11611668678</v>
      </c>
      <c r="BD22" s="13">
        <f t="shared" si="67"/>
        <v>-218488.24084749547</v>
      </c>
      <c r="BE22" s="13">
        <f t="shared" si="67"/>
        <v>-224914.36557830416</v>
      </c>
      <c r="BF22" s="13">
        <f t="shared" si="67"/>
        <v>-231340.49030911285</v>
      </c>
      <c r="BG22" s="13">
        <f t="shared" ref="BG22:BG32" si="68">AVERAGE(AT22:BF22)</f>
        <v>-192783.74192426071</v>
      </c>
      <c r="BH22" s="10">
        <f>'Separation Factors'!$F$6/100</f>
        <v>0.97792299999999999</v>
      </c>
      <c r="BI22" s="12">
        <f t="shared" ref="BI22:BI32" si="69">+BH22*BG22</f>
        <v>-188527.65525379882</v>
      </c>
      <c r="BJ22" s="8"/>
    </row>
    <row r="23" spans="1:65" x14ac:dyDescent="0.25">
      <c r="A23" s="1" t="s">
        <v>64</v>
      </c>
      <c r="B23" s="21"/>
      <c r="C23" s="1" t="s">
        <v>54</v>
      </c>
      <c r="D23" s="8"/>
      <c r="E23" s="13">
        <v>135380.426083962</v>
      </c>
      <c r="F23" s="8"/>
      <c r="G23" s="13">
        <f>VLOOKUP(A23,'Jurisdictional Impact'!$A$8:$B$62, 2, FALSE)</f>
        <v>392504.6097473976</v>
      </c>
      <c r="H23" s="8"/>
      <c r="I23" s="13">
        <f t="shared" si="56"/>
        <v>257124.1836634356</v>
      </c>
      <c r="J23" s="13">
        <v>0</v>
      </c>
      <c r="K23" s="13">
        <f t="shared" ref="K23:V23" si="70">+J23+$I23/12</f>
        <v>21427.015305286299</v>
      </c>
      <c r="L23" s="13">
        <f t="shared" si="70"/>
        <v>42854.030610572598</v>
      </c>
      <c r="M23" s="13">
        <f t="shared" si="70"/>
        <v>64281.045915858893</v>
      </c>
      <c r="N23" s="13">
        <f t="shared" si="70"/>
        <v>85708.061221145195</v>
      </c>
      <c r="O23" s="13">
        <f t="shared" si="70"/>
        <v>107135.0765264315</v>
      </c>
      <c r="P23" s="13">
        <f t="shared" si="70"/>
        <v>128562.0918317178</v>
      </c>
      <c r="Q23" s="13">
        <f t="shared" si="70"/>
        <v>149989.10713700409</v>
      </c>
      <c r="R23" s="13">
        <f t="shared" si="70"/>
        <v>171416.12244229039</v>
      </c>
      <c r="S23" s="13">
        <f t="shared" si="70"/>
        <v>192843.13774757669</v>
      </c>
      <c r="T23" s="13">
        <f t="shared" si="70"/>
        <v>214270.153052863</v>
      </c>
      <c r="U23" s="13">
        <f t="shared" si="70"/>
        <v>235697.1683581493</v>
      </c>
      <c r="V23" s="13">
        <f t="shared" si="70"/>
        <v>257124.1836634356</v>
      </c>
      <c r="W23" s="13">
        <f t="shared" si="58"/>
        <v>128562.09183171779</v>
      </c>
      <c r="X23" s="10">
        <f>'Separation Factors'!$D$6/100</f>
        <v>0.97631600000000007</v>
      </c>
      <c r="Y23" s="12">
        <f t="shared" si="59"/>
        <v>125517.22724877539</v>
      </c>
      <c r="Z23" s="8"/>
      <c r="AA23" s="13">
        <f t="shared" si="60"/>
        <v>257124.1836634356</v>
      </c>
      <c r="AB23" s="13">
        <f t="shared" si="61"/>
        <v>257124.1836634356</v>
      </c>
      <c r="AC23" s="13">
        <f t="shared" ref="AC23:AN23" si="71">+AB23+$AA23/12</f>
        <v>278551.1989687219</v>
      </c>
      <c r="AD23" s="13">
        <f t="shared" si="71"/>
        <v>299978.21427400818</v>
      </c>
      <c r="AE23" s="13">
        <f t="shared" si="71"/>
        <v>321405.22957929445</v>
      </c>
      <c r="AF23" s="13">
        <f t="shared" si="71"/>
        <v>342832.24488458072</v>
      </c>
      <c r="AG23" s="13">
        <f t="shared" si="71"/>
        <v>364259.260189867</v>
      </c>
      <c r="AH23" s="13">
        <f t="shared" si="71"/>
        <v>385686.27549515327</v>
      </c>
      <c r="AI23" s="13">
        <f t="shared" si="71"/>
        <v>407113.29080043954</v>
      </c>
      <c r="AJ23" s="13">
        <f t="shared" si="71"/>
        <v>428540.30610572582</v>
      </c>
      <c r="AK23" s="13">
        <f t="shared" si="71"/>
        <v>449967.32141101209</v>
      </c>
      <c r="AL23" s="13">
        <f t="shared" si="71"/>
        <v>471394.33671629836</v>
      </c>
      <c r="AM23" s="13">
        <f t="shared" si="71"/>
        <v>492821.35202158464</v>
      </c>
      <c r="AN23" s="13">
        <f t="shared" si="71"/>
        <v>514248.36732687091</v>
      </c>
      <c r="AO23" s="13">
        <f t="shared" si="63"/>
        <v>385686.27549515327</v>
      </c>
      <c r="AP23" s="10">
        <f>'Separation Factors'!$E$6/100</f>
        <v>0.97645099999999996</v>
      </c>
      <c r="AQ23" s="12">
        <f t="shared" si="64"/>
        <v>376603.74939351791</v>
      </c>
      <c r="AR23" s="8"/>
      <c r="AS23" s="13">
        <f t="shared" si="65"/>
        <v>257124.1836634356</v>
      </c>
      <c r="AT23" s="13">
        <f t="shared" si="66"/>
        <v>514248.36732687091</v>
      </c>
      <c r="AU23" s="13">
        <f t="shared" ref="AU23:BF23" si="72">+AT23+$AS23/12</f>
        <v>535675.38263215718</v>
      </c>
      <c r="AV23" s="13">
        <f t="shared" si="72"/>
        <v>557102.39793744346</v>
      </c>
      <c r="AW23" s="13">
        <f t="shared" si="72"/>
        <v>578529.41324272973</v>
      </c>
      <c r="AX23" s="13">
        <f t="shared" si="72"/>
        <v>599956.428548016</v>
      </c>
      <c r="AY23" s="13">
        <f t="shared" si="72"/>
        <v>621383.44385330228</v>
      </c>
      <c r="AZ23" s="13">
        <f t="shared" si="72"/>
        <v>642810.45915858855</v>
      </c>
      <c r="BA23" s="13">
        <f t="shared" si="72"/>
        <v>664237.47446387482</v>
      </c>
      <c r="BB23" s="13">
        <f t="shared" si="72"/>
        <v>685664.4897691611</v>
      </c>
      <c r="BC23" s="13">
        <f t="shared" si="72"/>
        <v>707091.50507444737</v>
      </c>
      <c r="BD23" s="13">
        <f t="shared" si="72"/>
        <v>728518.52037973364</v>
      </c>
      <c r="BE23" s="13">
        <f t="shared" si="72"/>
        <v>749945.53568501992</v>
      </c>
      <c r="BF23" s="13">
        <f t="shared" si="72"/>
        <v>771372.55099030619</v>
      </c>
      <c r="BG23" s="13">
        <f t="shared" si="68"/>
        <v>642810.45915858843</v>
      </c>
      <c r="BH23" s="10">
        <f>'Separation Factors'!$F$6/100</f>
        <v>0.97792299999999999</v>
      </c>
      <c r="BI23" s="12">
        <f t="shared" si="69"/>
        <v>628619.13265174429</v>
      </c>
      <c r="BJ23" s="8"/>
    </row>
    <row r="24" spans="1:65" x14ac:dyDescent="0.25">
      <c r="A24" s="1" t="s">
        <v>63</v>
      </c>
      <c r="B24" s="21"/>
      <c r="C24" s="1" t="s">
        <v>54</v>
      </c>
      <c r="D24" s="8"/>
      <c r="E24" s="13">
        <v>117499.485091693</v>
      </c>
      <c r="F24" s="8"/>
      <c r="G24" s="13">
        <f>VLOOKUP(A24,'Jurisdictional Impact'!$A$8:$B$62, 2, FALSE)</f>
        <v>0</v>
      </c>
      <c r="H24" s="8"/>
      <c r="I24" s="13">
        <f t="shared" si="56"/>
        <v>-117499.485091693</v>
      </c>
      <c r="J24" s="13">
        <v>0</v>
      </c>
      <c r="K24" s="13">
        <f t="shared" ref="K24:V24" si="73">+J24+$I24/12</f>
        <v>-9791.623757641084</v>
      </c>
      <c r="L24" s="13">
        <f t="shared" si="73"/>
        <v>-19583.247515282168</v>
      </c>
      <c r="M24" s="13">
        <f t="shared" si="73"/>
        <v>-29374.87127292325</v>
      </c>
      <c r="N24" s="13">
        <f t="shared" si="73"/>
        <v>-39166.495030564336</v>
      </c>
      <c r="O24" s="13">
        <f t="shared" si="73"/>
        <v>-48958.118788205422</v>
      </c>
      <c r="P24" s="13">
        <f t="shared" si="73"/>
        <v>-58749.742545846508</v>
      </c>
      <c r="Q24" s="13">
        <f t="shared" si="73"/>
        <v>-68541.366303487594</v>
      </c>
      <c r="R24" s="13">
        <f t="shared" si="73"/>
        <v>-78332.990061128672</v>
      </c>
      <c r="S24" s="13">
        <f t="shared" si="73"/>
        <v>-88124.613818769751</v>
      </c>
      <c r="T24" s="13">
        <f t="shared" si="73"/>
        <v>-97916.237576410829</v>
      </c>
      <c r="U24" s="13">
        <f t="shared" si="73"/>
        <v>-107707.86133405191</v>
      </c>
      <c r="V24" s="13">
        <f t="shared" si="73"/>
        <v>-117499.48509169299</v>
      </c>
      <c r="W24" s="13">
        <f t="shared" si="58"/>
        <v>-58749.742545846508</v>
      </c>
      <c r="X24" s="10">
        <f>'Separation Factors'!$D$6/100</f>
        <v>0.97631600000000007</v>
      </c>
      <c r="Y24" s="12">
        <f t="shared" si="59"/>
        <v>-57358.313643390684</v>
      </c>
      <c r="Z24" s="8"/>
      <c r="AA24" s="13">
        <f t="shared" si="60"/>
        <v>-117499.485091693</v>
      </c>
      <c r="AB24" s="13">
        <f t="shared" si="61"/>
        <v>-117499.48509169299</v>
      </c>
      <c r="AC24" s="13">
        <f t="shared" ref="AC24:AN24" si="74">+AB24+$AA24/12</f>
        <v>-127291.10884933406</v>
      </c>
      <c r="AD24" s="13">
        <f t="shared" si="74"/>
        <v>-137082.73260697516</v>
      </c>
      <c r="AE24" s="13">
        <f t="shared" si="74"/>
        <v>-146874.35636461625</v>
      </c>
      <c r="AF24" s="13">
        <f t="shared" si="74"/>
        <v>-156665.98012225734</v>
      </c>
      <c r="AG24" s="13">
        <f t="shared" si="74"/>
        <v>-166457.60387989844</v>
      </c>
      <c r="AH24" s="13">
        <f t="shared" si="74"/>
        <v>-176249.22763753953</v>
      </c>
      <c r="AI24" s="13">
        <f t="shared" si="74"/>
        <v>-186040.85139518062</v>
      </c>
      <c r="AJ24" s="13">
        <f t="shared" si="74"/>
        <v>-195832.47515282172</v>
      </c>
      <c r="AK24" s="13">
        <f t="shared" si="74"/>
        <v>-205624.09891046281</v>
      </c>
      <c r="AL24" s="13">
        <f t="shared" si="74"/>
        <v>-215415.7226681039</v>
      </c>
      <c r="AM24" s="13">
        <f t="shared" si="74"/>
        <v>-225207.346425745</v>
      </c>
      <c r="AN24" s="13">
        <f t="shared" si="74"/>
        <v>-234998.97018338609</v>
      </c>
      <c r="AO24" s="13">
        <f t="shared" si="63"/>
        <v>-176249.2276375395</v>
      </c>
      <c r="AP24" s="10">
        <f>'Separation Factors'!$E$6/100</f>
        <v>0.97645099999999996</v>
      </c>
      <c r="AQ24" s="12">
        <f t="shared" si="64"/>
        <v>-172098.73457590307</v>
      </c>
      <c r="AR24" s="8"/>
      <c r="AS24" s="13">
        <f t="shared" si="65"/>
        <v>-117499.485091693</v>
      </c>
      <c r="AT24" s="13">
        <f t="shared" si="66"/>
        <v>-234998.97018338609</v>
      </c>
      <c r="AU24" s="13">
        <f t="shared" ref="AU24:BF24" si="75">+AT24+$AS24/12</f>
        <v>-244790.59394102718</v>
      </c>
      <c r="AV24" s="13">
        <f t="shared" si="75"/>
        <v>-254582.21769866828</v>
      </c>
      <c r="AW24" s="13">
        <f t="shared" si="75"/>
        <v>-264373.84145630937</v>
      </c>
      <c r="AX24" s="13">
        <f t="shared" si="75"/>
        <v>-274165.46521395043</v>
      </c>
      <c r="AY24" s="13">
        <f t="shared" si="75"/>
        <v>-283957.0889715915</v>
      </c>
      <c r="AZ24" s="13">
        <f t="shared" si="75"/>
        <v>-293748.71272923256</v>
      </c>
      <c r="BA24" s="13">
        <f t="shared" si="75"/>
        <v>-303540.33648687362</v>
      </c>
      <c r="BB24" s="13">
        <f t="shared" si="75"/>
        <v>-313331.96024451469</v>
      </c>
      <c r="BC24" s="13">
        <f t="shared" si="75"/>
        <v>-323123.58400215575</v>
      </c>
      <c r="BD24" s="13">
        <f t="shared" si="75"/>
        <v>-332915.20775979682</v>
      </c>
      <c r="BE24" s="13">
        <f t="shared" si="75"/>
        <v>-342706.83151743788</v>
      </c>
      <c r="BF24" s="13">
        <f t="shared" si="75"/>
        <v>-352498.45527507894</v>
      </c>
      <c r="BG24" s="13">
        <f t="shared" si="68"/>
        <v>-293748.7127292325</v>
      </c>
      <c r="BH24" s="10">
        <f>'Separation Factors'!$F$6/100</f>
        <v>0.97792299999999999</v>
      </c>
      <c r="BI24" s="12">
        <f t="shared" si="69"/>
        <v>-287263.62239830923</v>
      </c>
      <c r="BJ24" s="8"/>
    </row>
    <row r="25" spans="1:65" x14ac:dyDescent="0.25">
      <c r="A25" s="1" t="s">
        <v>62</v>
      </c>
      <c r="B25" s="21"/>
      <c r="C25" s="1" t="s">
        <v>54</v>
      </c>
      <c r="D25" s="8"/>
      <c r="E25" s="13">
        <v>381791.91227558698</v>
      </c>
      <c r="F25" s="8"/>
      <c r="G25" s="13">
        <f>VLOOKUP(A25,'Jurisdictional Impact'!$A$8:$B$62, 2, FALSE)</f>
        <v>143565.6317505661</v>
      </c>
      <c r="H25" s="8"/>
      <c r="I25" s="13">
        <f t="shared" si="56"/>
        <v>-238226.28052502088</v>
      </c>
      <c r="J25" s="13">
        <v>0</v>
      </c>
      <c r="K25" s="13">
        <f t="shared" ref="K25:V25" si="76">+J25+$I25/12</f>
        <v>-19852.19004375174</v>
      </c>
      <c r="L25" s="13">
        <f t="shared" si="76"/>
        <v>-39704.380087503479</v>
      </c>
      <c r="M25" s="13">
        <f t="shared" si="76"/>
        <v>-59556.570131255219</v>
      </c>
      <c r="N25" s="13">
        <f t="shared" si="76"/>
        <v>-79408.760175006959</v>
      </c>
      <c r="O25" s="13">
        <f t="shared" si="76"/>
        <v>-99260.950218758691</v>
      </c>
      <c r="P25" s="13">
        <f t="shared" si="76"/>
        <v>-119113.14026251042</v>
      </c>
      <c r="Q25" s="13">
        <f t="shared" si="76"/>
        <v>-138965.33030626216</v>
      </c>
      <c r="R25" s="13">
        <f t="shared" si="76"/>
        <v>-158817.52035001389</v>
      </c>
      <c r="S25" s="13">
        <f t="shared" si="76"/>
        <v>-178669.71039376562</v>
      </c>
      <c r="T25" s="13">
        <f t="shared" si="76"/>
        <v>-198521.90043751735</v>
      </c>
      <c r="U25" s="13">
        <f t="shared" si="76"/>
        <v>-218374.09048126909</v>
      </c>
      <c r="V25" s="13">
        <f t="shared" si="76"/>
        <v>-238226.28052502082</v>
      </c>
      <c r="W25" s="13">
        <f t="shared" si="58"/>
        <v>-119113.14026251041</v>
      </c>
      <c r="X25" s="10">
        <f>'Separation Factors'!$D$6/100</f>
        <v>0.97631600000000007</v>
      </c>
      <c r="Y25" s="12">
        <f t="shared" si="59"/>
        <v>-116292.06464853312</v>
      </c>
      <c r="Z25" s="8"/>
      <c r="AA25" s="13">
        <f t="shared" si="60"/>
        <v>-238226.28052502088</v>
      </c>
      <c r="AB25" s="13">
        <f t="shared" si="61"/>
        <v>-238226.28052502082</v>
      </c>
      <c r="AC25" s="13">
        <f t="shared" ref="AC25:AN25" si="77">+AB25+$AA25/12</f>
        <v>-258078.47056877255</v>
      </c>
      <c r="AD25" s="13">
        <f t="shared" si="77"/>
        <v>-277930.66061252431</v>
      </c>
      <c r="AE25" s="13">
        <f t="shared" si="77"/>
        <v>-297782.85065627604</v>
      </c>
      <c r="AF25" s="13">
        <f t="shared" si="77"/>
        <v>-317635.04070002778</v>
      </c>
      <c r="AG25" s="13">
        <f t="shared" si="77"/>
        <v>-337487.23074377951</v>
      </c>
      <c r="AH25" s="13">
        <f t="shared" si="77"/>
        <v>-357339.42078753124</v>
      </c>
      <c r="AI25" s="13">
        <f t="shared" si="77"/>
        <v>-377191.61083128297</v>
      </c>
      <c r="AJ25" s="13">
        <f t="shared" si="77"/>
        <v>-397043.80087503471</v>
      </c>
      <c r="AK25" s="13">
        <f t="shared" si="77"/>
        <v>-416895.99091878644</v>
      </c>
      <c r="AL25" s="13">
        <f t="shared" si="77"/>
        <v>-436748.18096253817</v>
      </c>
      <c r="AM25" s="13">
        <f t="shared" si="77"/>
        <v>-456600.3710062899</v>
      </c>
      <c r="AN25" s="13">
        <f t="shared" si="77"/>
        <v>-476452.56105004164</v>
      </c>
      <c r="AO25" s="13">
        <f t="shared" si="63"/>
        <v>-357339.42078753124</v>
      </c>
      <c r="AP25" s="10">
        <f>'Separation Factors'!$E$6/100</f>
        <v>0.97645099999999996</v>
      </c>
      <c r="AQ25" s="12">
        <f t="shared" si="64"/>
        <v>-348924.43476740568</v>
      </c>
      <c r="AR25" s="8"/>
      <c r="AS25" s="13">
        <f t="shared" si="65"/>
        <v>-238226.28052502088</v>
      </c>
      <c r="AT25" s="13">
        <f t="shared" si="66"/>
        <v>-476452.56105004164</v>
      </c>
      <c r="AU25" s="13">
        <f t="shared" ref="AU25:BF25" si="78">+AT25+$AS25/12</f>
        <v>-496304.75109379337</v>
      </c>
      <c r="AV25" s="13">
        <f t="shared" si="78"/>
        <v>-516156.9411375451</v>
      </c>
      <c r="AW25" s="13">
        <f t="shared" si="78"/>
        <v>-536009.13118129689</v>
      </c>
      <c r="AX25" s="13">
        <f t="shared" si="78"/>
        <v>-555861.32122504862</v>
      </c>
      <c r="AY25" s="13">
        <f t="shared" si="78"/>
        <v>-575713.51126880036</v>
      </c>
      <c r="AZ25" s="13">
        <f t="shared" si="78"/>
        <v>-595565.70131255209</v>
      </c>
      <c r="BA25" s="13">
        <f t="shared" si="78"/>
        <v>-615417.89135630382</v>
      </c>
      <c r="BB25" s="13">
        <f t="shared" si="78"/>
        <v>-635270.08140005555</v>
      </c>
      <c r="BC25" s="13">
        <f t="shared" si="78"/>
        <v>-655122.27144380729</v>
      </c>
      <c r="BD25" s="13">
        <f t="shared" si="78"/>
        <v>-674974.46148755902</v>
      </c>
      <c r="BE25" s="13">
        <f t="shared" si="78"/>
        <v>-694826.65153131075</v>
      </c>
      <c r="BF25" s="13">
        <f t="shared" si="78"/>
        <v>-714678.84157506248</v>
      </c>
      <c r="BG25" s="13">
        <f t="shared" si="68"/>
        <v>-595565.70131255209</v>
      </c>
      <c r="BH25" s="10">
        <f>'Separation Factors'!$F$6/100</f>
        <v>0.97792299999999999</v>
      </c>
      <c r="BI25" s="12">
        <f t="shared" si="69"/>
        <v>-582417.39732467488</v>
      </c>
      <c r="BJ25" s="8"/>
    </row>
    <row r="26" spans="1:65" x14ac:dyDescent="0.25">
      <c r="A26" s="1" t="s">
        <v>61</v>
      </c>
      <c r="B26" s="21"/>
      <c r="C26" s="1" t="s">
        <v>54</v>
      </c>
      <c r="D26" s="8"/>
      <c r="E26" s="13">
        <v>288976.87123279099</v>
      </c>
      <c r="F26" s="8"/>
      <c r="G26" s="13">
        <f>VLOOKUP(A26,'Jurisdictional Impact'!$A$8:$B$62, 2, FALSE)</f>
        <v>221976.97145387091</v>
      </c>
      <c r="H26" s="8"/>
      <c r="I26" s="13">
        <f t="shared" si="56"/>
        <v>-66999.89977892008</v>
      </c>
      <c r="J26" s="13">
        <v>0</v>
      </c>
      <c r="K26" s="13">
        <f t="shared" ref="K26:V26" si="79">+J26+$I26/12</f>
        <v>-5583.3249815766731</v>
      </c>
      <c r="L26" s="13">
        <f t="shared" si="79"/>
        <v>-11166.649963153346</v>
      </c>
      <c r="M26" s="13">
        <f t="shared" si="79"/>
        <v>-16749.97494473002</v>
      </c>
      <c r="N26" s="13">
        <f t="shared" si="79"/>
        <v>-22333.299926306692</v>
      </c>
      <c r="O26" s="13">
        <f t="shared" si="79"/>
        <v>-27916.624907883364</v>
      </c>
      <c r="P26" s="13">
        <f t="shared" si="79"/>
        <v>-33499.94988946004</v>
      </c>
      <c r="Q26" s="13">
        <f t="shared" si="79"/>
        <v>-39083.274871036716</v>
      </c>
      <c r="R26" s="13">
        <f t="shared" si="79"/>
        <v>-44666.599852613392</v>
      </c>
      <c r="S26" s="13">
        <f t="shared" si="79"/>
        <v>-50249.924834190067</v>
      </c>
      <c r="T26" s="13">
        <f t="shared" si="79"/>
        <v>-55833.249815766743</v>
      </c>
      <c r="U26" s="13">
        <f t="shared" si="79"/>
        <v>-61416.574797343419</v>
      </c>
      <c r="V26" s="13">
        <f t="shared" si="79"/>
        <v>-66999.899778920095</v>
      </c>
      <c r="W26" s="13">
        <f t="shared" si="58"/>
        <v>-33499.949889460047</v>
      </c>
      <c r="X26" s="10">
        <f>'Separation Factors'!$D$6/100</f>
        <v>0.97631600000000007</v>
      </c>
      <c r="Y26" s="12">
        <f t="shared" si="59"/>
        <v>-32706.537076278077</v>
      </c>
      <c r="Z26" s="8"/>
      <c r="AA26" s="13">
        <f t="shared" si="60"/>
        <v>-66999.89977892008</v>
      </c>
      <c r="AB26" s="13">
        <f t="shared" si="61"/>
        <v>-66999.899778920095</v>
      </c>
      <c r="AC26" s="13">
        <f t="shared" ref="AC26:AN26" si="80">+AB26+$AA26/12</f>
        <v>-72583.224760496771</v>
      </c>
      <c r="AD26" s="13">
        <f t="shared" si="80"/>
        <v>-78166.549742073446</v>
      </c>
      <c r="AE26" s="13">
        <f t="shared" si="80"/>
        <v>-83749.874723650122</v>
      </c>
      <c r="AF26" s="13">
        <f t="shared" si="80"/>
        <v>-89333.199705226798</v>
      </c>
      <c r="AG26" s="13">
        <f t="shared" si="80"/>
        <v>-94916.524686803474</v>
      </c>
      <c r="AH26" s="13">
        <f t="shared" si="80"/>
        <v>-100499.84966838015</v>
      </c>
      <c r="AI26" s="13">
        <f t="shared" si="80"/>
        <v>-106083.17464995683</v>
      </c>
      <c r="AJ26" s="13">
        <f t="shared" si="80"/>
        <v>-111666.4996315335</v>
      </c>
      <c r="AK26" s="13">
        <f t="shared" si="80"/>
        <v>-117249.82461311018</v>
      </c>
      <c r="AL26" s="13">
        <f t="shared" si="80"/>
        <v>-122833.14959468685</v>
      </c>
      <c r="AM26" s="13">
        <f t="shared" si="80"/>
        <v>-128416.47457626353</v>
      </c>
      <c r="AN26" s="13">
        <f t="shared" si="80"/>
        <v>-133999.79955784019</v>
      </c>
      <c r="AO26" s="13">
        <f t="shared" si="63"/>
        <v>-100499.84966838013</v>
      </c>
      <c r="AP26" s="10">
        <f>'Separation Factors'!$E$6/100</f>
        <v>0.97645099999999996</v>
      </c>
      <c r="AQ26" s="12">
        <f t="shared" si="64"/>
        <v>-98133.178708539446</v>
      </c>
      <c r="AR26" s="8"/>
      <c r="AS26" s="13">
        <f t="shared" si="65"/>
        <v>-66999.89977892008</v>
      </c>
      <c r="AT26" s="13">
        <f t="shared" si="66"/>
        <v>-133999.79955784019</v>
      </c>
      <c r="AU26" s="13">
        <f t="shared" ref="AU26:BF26" si="81">+AT26+$AS26/12</f>
        <v>-139583.12453941687</v>
      </c>
      <c r="AV26" s="13">
        <f t="shared" si="81"/>
        <v>-145166.44952099354</v>
      </c>
      <c r="AW26" s="13">
        <f t="shared" si="81"/>
        <v>-150749.77450257022</v>
      </c>
      <c r="AX26" s="13">
        <f t="shared" si="81"/>
        <v>-156333.09948414689</v>
      </c>
      <c r="AY26" s="13">
        <f t="shared" si="81"/>
        <v>-161916.42446572357</v>
      </c>
      <c r="AZ26" s="13">
        <f t="shared" si="81"/>
        <v>-167499.74944730024</v>
      </c>
      <c r="BA26" s="13">
        <f t="shared" si="81"/>
        <v>-173083.07442887692</v>
      </c>
      <c r="BB26" s="13">
        <f t="shared" si="81"/>
        <v>-178666.3994104536</v>
      </c>
      <c r="BC26" s="13">
        <f t="shared" si="81"/>
        <v>-184249.72439203027</v>
      </c>
      <c r="BD26" s="13">
        <f t="shared" si="81"/>
        <v>-189833.04937360695</v>
      </c>
      <c r="BE26" s="13">
        <f t="shared" si="81"/>
        <v>-195416.37435518362</v>
      </c>
      <c r="BF26" s="13">
        <f t="shared" si="81"/>
        <v>-200999.6993367603</v>
      </c>
      <c r="BG26" s="13">
        <f t="shared" si="68"/>
        <v>-167499.74944730024</v>
      </c>
      <c r="BH26" s="10">
        <f>'Separation Factors'!$F$6/100</f>
        <v>0.97792299999999999</v>
      </c>
      <c r="BI26" s="12">
        <f t="shared" si="69"/>
        <v>-163801.85747875221</v>
      </c>
      <c r="BJ26" s="8"/>
    </row>
    <row r="27" spans="1:65" x14ac:dyDescent="0.25">
      <c r="A27" s="1" t="s">
        <v>60</v>
      </c>
      <c r="B27" s="21"/>
      <c r="C27" s="1" t="s">
        <v>54</v>
      </c>
      <c r="D27" s="8"/>
      <c r="E27" s="13">
        <v>375811.64236375398</v>
      </c>
      <c r="F27" s="8"/>
      <c r="G27" s="13">
        <f>VLOOKUP(A27,'Jurisdictional Impact'!$A$8:$B$62, 2, FALSE)</f>
        <v>0</v>
      </c>
      <c r="H27" s="8"/>
      <c r="I27" s="13">
        <f t="shared" si="56"/>
        <v>-375811.64236375398</v>
      </c>
      <c r="J27" s="13">
        <v>0</v>
      </c>
      <c r="K27" s="13">
        <f t="shared" ref="K27:V27" si="82">+J27+$I27/12</f>
        <v>-31317.636863646167</v>
      </c>
      <c r="L27" s="13">
        <f t="shared" si="82"/>
        <v>-62635.273727292333</v>
      </c>
      <c r="M27" s="13">
        <f t="shared" si="82"/>
        <v>-93952.910590938496</v>
      </c>
      <c r="N27" s="13">
        <f t="shared" si="82"/>
        <v>-125270.54745458467</v>
      </c>
      <c r="O27" s="13">
        <f t="shared" si="82"/>
        <v>-156588.18431823084</v>
      </c>
      <c r="P27" s="13">
        <f t="shared" si="82"/>
        <v>-187905.82118187699</v>
      </c>
      <c r="Q27" s="13">
        <f t="shared" si="82"/>
        <v>-219223.45804552315</v>
      </c>
      <c r="R27" s="13">
        <f t="shared" si="82"/>
        <v>-250541.0949091693</v>
      </c>
      <c r="S27" s="13">
        <f t="shared" si="82"/>
        <v>-281858.73177281546</v>
      </c>
      <c r="T27" s="13">
        <f t="shared" si="82"/>
        <v>-313176.36863646162</v>
      </c>
      <c r="U27" s="13">
        <f t="shared" si="82"/>
        <v>-344494.00550010777</v>
      </c>
      <c r="V27" s="13">
        <f t="shared" si="82"/>
        <v>-375811.64236375393</v>
      </c>
      <c r="W27" s="13">
        <f t="shared" si="58"/>
        <v>-187905.82118187699</v>
      </c>
      <c r="X27" s="10">
        <f>'Separation Factors'!$D$6/100</f>
        <v>0.97631600000000007</v>
      </c>
      <c r="Y27" s="12">
        <f t="shared" si="59"/>
        <v>-183455.45971300543</v>
      </c>
      <c r="Z27" s="8"/>
      <c r="AA27" s="13">
        <f t="shared" si="60"/>
        <v>-375811.64236375398</v>
      </c>
      <c r="AB27" s="13">
        <f t="shared" si="61"/>
        <v>-375811.64236375393</v>
      </c>
      <c r="AC27" s="13">
        <f t="shared" ref="AC27:AN27" si="83">+AB27+$AA27/12</f>
        <v>-407129.27922740008</v>
      </c>
      <c r="AD27" s="13">
        <f t="shared" si="83"/>
        <v>-438446.91609104624</v>
      </c>
      <c r="AE27" s="13">
        <f t="shared" si="83"/>
        <v>-469764.55295469239</v>
      </c>
      <c r="AF27" s="13">
        <f t="shared" si="83"/>
        <v>-501082.18981833855</v>
      </c>
      <c r="AG27" s="13">
        <f t="shared" si="83"/>
        <v>-532399.8266819847</v>
      </c>
      <c r="AH27" s="13">
        <f t="shared" si="83"/>
        <v>-563717.46354563092</v>
      </c>
      <c r="AI27" s="13">
        <f t="shared" si="83"/>
        <v>-595035.10040927713</v>
      </c>
      <c r="AJ27" s="13">
        <f t="shared" si="83"/>
        <v>-626352.73727292335</v>
      </c>
      <c r="AK27" s="13">
        <f t="shared" si="83"/>
        <v>-657670.37413656956</v>
      </c>
      <c r="AL27" s="13">
        <f t="shared" si="83"/>
        <v>-688988.01100021577</v>
      </c>
      <c r="AM27" s="13">
        <f t="shared" si="83"/>
        <v>-720305.64786386199</v>
      </c>
      <c r="AN27" s="13">
        <f t="shared" si="83"/>
        <v>-751623.2847275082</v>
      </c>
      <c r="AO27" s="13">
        <f t="shared" si="63"/>
        <v>-563717.46354563104</v>
      </c>
      <c r="AP27" s="10">
        <f>'Separation Factors'!$E$6/100</f>
        <v>0.97645099999999996</v>
      </c>
      <c r="AQ27" s="12">
        <f t="shared" si="64"/>
        <v>-550442.480996595</v>
      </c>
      <c r="AR27" s="8"/>
      <c r="AS27" s="13">
        <f t="shared" si="65"/>
        <v>-375811.64236375398</v>
      </c>
      <c r="AT27" s="13">
        <f t="shared" si="66"/>
        <v>-751623.2847275082</v>
      </c>
      <c r="AU27" s="13">
        <f t="shared" ref="AU27:BF27" si="84">+AT27+$AS27/12</f>
        <v>-782940.92159115442</v>
      </c>
      <c r="AV27" s="13">
        <f t="shared" si="84"/>
        <v>-814258.55845480063</v>
      </c>
      <c r="AW27" s="13">
        <f t="shared" si="84"/>
        <v>-845576.19531844684</v>
      </c>
      <c r="AX27" s="13">
        <f t="shared" si="84"/>
        <v>-876893.83218209306</v>
      </c>
      <c r="AY27" s="13">
        <f t="shared" si="84"/>
        <v>-908211.46904573927</v>
      </c>
      <c r="AZ27" s="13">
        <f t="shared" si="84"/>
        <v>-939529.10590938549</v>
      </c>
      <c r="BA27" s="13">
        <f t="shared" si="84"/>
        <v>-970846.7427730317</v>
      </c>
      <c r="BB27" s="13">
        <f t="shared" si="84"/>
        <v>-1002164.3796366779</v>
      </c>
      <c r="BC27" s="13">
        <f t="shared" si="84"/>
        <v>-1033482.0165003241</v>
      </c>
      <c r="BD27" s="13">
        <f t="shared" si="84"/>
        <v>-1064799.6533639703</v>
      </c>
      <c r="BE27" s="13">
        <f t="shared" si="84"/>
        <v>-1096117.2902276164</v>
      </c>
      <c r="BF27" s="13">
        <f t="shared" si="84"/>
        <v>-1127434.9270912625</v>
      </c>
      <c r="BG27" s="13">
        <f t="shared" si="68"/>
        <v>-939529.1059093856</v>
      </c>
      <c r="BH27" s="10">
        <f>'Separation Factors'!$F$6/100</f>
        <v>0.97792299999999999</v>
      </c>
      <c r="BI27" s="12">
        <f t="shared" si="69"/>
        <v>-918787.12183822412</v>
      </c>
      <c r="BJ27" s="8"/>
    </row>
    <row r="28" spans="1:65" x14ac:dyDescent="0.25">
      <c r="A28" s="1" t="s">
        <v>59</v>
      </c>
      <c r="B28" s="21"/>
      <c r="C28" s="1" t="s">
        <v>54</v>
      </c>
      <c r="D28" s="8"/>
      <c r="E28" s="13">
        <v>58881.266071910701</v>
      </c>
      <c r="F28" s="8"/>
      <c r="G28" s="13">
        <f>VLOOKUP(A28,'Jurisdictional Impact'!$A$8:$B$62, 2, FALSE)</f>
        <v>63065.260367452305</v>
      </c>
      <c r="H28" s="8"/>
      <c r="I28" s="13">
        <f t="shared" si="56"/>
        <v>4183.9942955416045</v>
      </c>
      <c r="J28" s="13">
        <v>0</v>
      </c>
      <c r="K28" s="13">
        <f t="shared" ref="K28:V28" si="85">+J28+$I28/12</f>
        <v>348.66619129513373</v>
      </c>
      <c r="L28" s="13">
        <f t="shared" si="85"/>
        <v>697.33238259026746</v>
      </c>
      <c r="M28" s="13">
        <f t="shared" si="85"/>
        <v>1045.9985738854011</v>
      </c>
      <c r="N28" s="13">
        <f t="shared" si="85"/>
        <v>1394.6647651805349</v>
      </c>
      <c r="O28" s="13">
        <f t="shared" si="85"/>
        <v>1743.3309564756687</v>
      </c>
      <c r="P28" s="13">
        <f t="shared" si="85"/>
        <v>2091.9971477708023</v>
      </c>
      <c r="Q28" s="13">
        <f t="shared" si="85"/>
        <v>2440.6633390659358</v>
      </c>
      <c r="R28" s="13">
        <f t="shared" si="85"/>
        <v>2789.3295303610694</v>
      </c>
      <c r="S28" s="13">
        <f t="shared" si="85"/>
        <v>3137.9957216562029</v>
      </c>
      <c r="T28" s="13">
        <f t="shared" si="85"/>
        <v>3486.6619129513365</v>
      </c>
      <c r="U28" s="13">
        <f t="shared" si="85"/>
        <v>3835.32810424647</v>
      </c>
      <c r="V28" s="13">
        <f t="shared" si="85"/>
        <v>4183.9942955416036</v>
      </c>
      <c r="W28" s="13">
        <f t="shared" si="58"/>
        <v>2091.9971477708018</v>
      </c>
      <c r="X28" s="10">
        <f>'Separation Factors'!$D$6/100</f>
        <v>0.97631600000000007</v>
      </c>
      <c r="Y28" s="12">
        <f t="shared" si="59"/>
        <v>2042.4502873229983</v>
      </c>
      <c r="Z28" s="8"/>
      <c r="AA28" s="13">
        <f t="shared" si="60"/>
        <v>4183.9942955416045</v>
      </c>
      <c r="AB28" s="13">
        <f t="shared" si="61"/>
        <v>4183.9942955416036</v>
      </c>
      <c r="AC28" s="13">
        <f t="shared" ref="AC28:AN28" si="86">+AB28+$AA28/12</f>
        <v>4532.6604868367376</v>
      </c>
      <c r="AD28" s="13">
        <f t="shared" si="86"/>
        <v>4881.3266781318716</v>
      </c>
      <c r="AE28" s="13">
        <f t="shared" si="86"/>
        <v>5229.9928694270056</v>
      </c>
      <c r="AF28" s="13">
        <f t="shared" si="86"/>
        <v>5578.6590607221397</v>
      </c>
      <c r="AG28" s="13">
        <f t="shared" si="86"/>
        <v>5927.3252520172737</v>
      </c>
      <c r="AH28" s="13">
        <f t="shared" si="86"/>
        <v>6275.9914433124077</v>
      </c>
      <c r="AI28" s="13">
        <f t="shared" si="86"/>
        <v>6624.6576346075417</v>
      </c>
      <c r="AJ28" s="13">
        <f t="shared" si="86"/>
        <v>6973.3238259026757</v>
      </c>
      <c r="AK28" s="13">
        <f t="shared" si="86"/>
        <v>7321.9900171978097</v>
      </c>
      <c r="AL28" s="13">
        <f t="shared" si="86"/>
        <v>7670.6562084929437</v>
      </c>
      <c r="AM28" s="13">
        <f t="shared" si="86"/>
        <v>8019.3223997880777</v>
      </c>
      <c r="AN28" s="13">
        <f t="shared" si="86"/>
        <v>8367.9885910832108</v>
      </c>
      <c r="AO28" s="13">
        <f t="shared" si="63"/>
        <v>6275.9914433124077</v>
      </c>
      <c r="AP28" s="10">
        <f>'Separation Factors'!$E$6/100</f>
        <v>0.97645099999999996</v>
      </c>
      <c r="AQ28" s="12">
        <f t="shared" si="64"/>
        <v>6128.1981208138432</v>
      </c>
      <c r="AR28" s="8"/>
      <c r="AS28" s="13">
        <f t="shared" si="65"/>
        <v>4183.9942955416045</v>
      </c>
      <c r="AT28" s="13">
        <f t="shared" si="66"/>
        <v>8367.9885910832108</v>
      </c>
      <c r="AU28" s="13">
        <f t="shared" ref="AU28:BF28" si="87">+AT28+$AS28/12</f>
        <v>8716.654782378344</v>
      </c>
      <c r="AV28" s="13">
        <f t="shared" si="87"/>
        <v>9065.3209736734771</v>
      </c>
      <c r="AW28" s="13">
        <f t="shared" si="87"/>
        <v>9413.9871649686102</v>
      </c>
      <c r="AX28" s="13">
        <f t="shared" si="87"/>
        <v>9762.6533562637433</v>
      </c>
      <c r="AY28" s="13">
        <f t="shared" si="87"/>
        <v>10111.319547558876</v>
      </c>
      <c r="AZ28" s="13">
        <f t="shared" si="87"/>
        <v>10459.985738854009</v>
      </c>
      <c r="BA28" s="13">
        <f t="shared" si="87"/>
        <v>10808.651930149143</v>
      </c>
      <c r="BB28" s="13">
        <f t="shared" si="87"/>
        <v>11157.318121444276</v>
      </c>
      <c r="BC28" s="13">
        <f t="shared" si="87"/>
        <v>11505.984312739409</v>
      </c>
      <c r="BD28" s="13">
        <f t="shared" si="87"/>
        <v>11854.650504034542</v>
      </c>
      <c r="BE28" s="13">
        <f t="shared" si="87"/>
        <v>12203.316695329675</v>
      </c>
      <c r="BF28" s="13">
        <f t="shared" si="87"/>
        <v>12551.982886624808</v>
      </c>
      <c r="BG28" s="13">
        <f t="shared" si="68"/>
        <v>10459.985738854009</v>
      </c>
      <c r="BH28" s="10">
        <f>'Separation Factors'!$F$6/100</f>
        <v>0.97792299999999999</v>
      </c>
      <c r="BI28" s="12">
        <f t="shared" si="69"/>
        <v>10229.060633697329</v>
      </c>
      <c r="BJ28" s="8"/>
    </row>
    <row r="29" spans="1:65" x14ac:dyDescent="0.25">
      <c r="A29" s="1" t="s">
        <v>58</v>
      </c>
      <c r="B29" s="21"/>
      <c r="C29" s="1" t="s">
        <v>54</v>
      </c>
      <c r="D29" s="8"/>
      <c r="E29" s="13">
        <v>18490.3309712339</v>
      </c>
      <c r="F29" s="8"/>
      <c r="G29" s="13">
        <f>VLOOKUP(A29,'Jurisdictional Impact'!$A$8:$B$62, 2, FALSE)</f>
        <v>22150.942963256806</v>
      </c>
      <c r="H29" s="8"/>
      <c r="I29" s="13">
        <f t="shared" si="56"/>
        <v>3660.6119920229066</v>
      </c>
      <c r="J29" s="13">
        <v>0</v>
      </c>
      <c r="K29" s="13">
        <f t="shared" ref="K29:V29" si="88">+J29+$I29/12</f>
        <v>305.05099933524224</v>
      </c>
      <c r="L29" s="13">
        <f t="shared" si="88"/>
        <v>610.10199867048448</v>
      </c>
      <c r="M29" s="13">
        <f t="shared" si="88"/>
        <v>915.15299800572666</v>
      </c>
      <c r="N29" s="13">
        <f t="shared" si="88"/>
        <v>1220.203997340969</v>
      </c>
      <c r="O29" s="13">
        <f t="shared" si="88"/>
        <v>1525.2549966762112</v>
      </c>
      <c r="P29" s="13">
        <f t="shared" si="88"/>
        <v>1830.3059960114535</v>
      </c>
      <c r="Q29" s="13">
        <f t="shared" si="88"/>
        <v>2135.3569953466958</v>
      </c>
      <c r="R29" s="13">
        <f t="shared" si="88"/>
        <v>2440.4079946819379</v>
      </c>
      <c r="S29" s="13">
        <f t="shared" si="88"/>
        <v>2745.45899401718</v>
      </c>
      <c r="T29" s="13">
        <f t="shared" si="88"/>
        <v>3050.509993352422</v>
      </c>
      <c r="U29" s="13">
        <f t="shared" si="88"/>
        <v>3355.5609926876641</v>
      </c>
      <c r="V29" s="13">
        <f t="shared" si="88"/>
        <v>3660.6119920229062</v>
      </c>
      <c r="W29" s="13">
        <f t="shared" si="58"/>
        <v>1830.3059960114535</v>
      </c>
      <c r="X29" s="10">
        <f>'Separation Factors'!$D$6/100</f>
        <v>0.97631600000000007</v>
      </c>
      <c r="Y29" s="12">
        <f t="shared" si="59"/>
        <v>1786.9570288019183</v>
      </c>
      <c r="Z29" s="8"/>
      <c r="AA29" s="13">
        <f t="shared" si="60"/>
        <v>3660.6119920229066</v>
      </c>
      <c r="AB29" s="13">
        <f t="shared" si="61"/>
        <v>3660.6119920229062</v>
      </c>
      <c r="AC29" s="13">
        <f t="shared" ref="AC29:AN29" si="89">+AB29+$AA29/12</f>
        <v>3965.6629913581482</v>
      </c>
      <c r="AD29" s="13">
        <f t="shared" si="89"/>
        <v>4270.7139906933908</v>
      </c>
      <c r="AE29" s="13">
        <f t="shared" si="89"/>
        <v>4575.7649900286333</v>
      </c>
      <c r="AF29" s="13">
        <f t="shared" si="89"/>
        <v>4880.8159893638758</v>
      </c>
      <c r="AG29" s="13">
        <f t="shared" si="89"/>
        <v>5185.8669886991183</v>
      </c>
      <c r="AH29" s="13">
        <f t="shared" si="89"/>
        <v>5490.9179880343609</v>
      </c>
      <c r="AI29" s="13">
        <f t="shared" si="89"/>
        <v>5795.9689873696034</v>
      </c>
      <c r="AJ29" s="13">
        <f t="shared" si="89"/>
        <v>6101.0199867048459</v>
      </c>
      <c r="AK29" s="13">
        <f t="shared" si="89"/>
        <v>6406.0709860400884</v>
      </c>
      <c r="AL29" s="13">
        <f t="shared" si="89"/>
        <v>6711.121985375331</v>
      </c>
      <c r="AM29" s="13">
        <f t="shared" si="89"/>
        <v>7016.1729847105735</v>
      </c>
      <c r="AN29" s="13">
        <f t="shared" si="89"/>
        <v>7321.223984045816</v>
      </c>
      <c r="AO29" s="13">
        <f t="shared" si="63"/>
        <v>5490.91798803436</v>
      </c>
      <c r="AP29" s="10">
        <f>'Separation Factors'!$E$6/100</f>
        <v>0.97645099999999996</v>
      </c>
      <c r="AQ29" s="12">
        <f t="shared" si="64"/>
        <v>5361.6123603341384</v>
      </c>
      <c r="AR29" s="8"/>
      <c r="AS29" s="13">
        <f t="shared" si="65"/>
        <v>3660.6119920229066</v>
      </c>
      <c r="AT29" s="13">
        <f t="shared" si="66"/>
        <v>7321.223984045816</v>
      </c>
      <c r="AU29" s="13">
        <f t="shared" ref="AU29:BF29" si="90">+AT29+$AS29/12</f>
        <v>7626.2749833810585</v>
      </c>
      <c r="AV29" s="13">
        <f t="shared" si="90"/>
        <v>7931.325982716301</v>
      </c>
      <c r="AW29" s="13">
        <f t="shared" si="90"/>
        <v>8236.3769820515427</v>
      </c>
      <c r="AX29" s="13">
        <f t="shared" si="90"/>
        <v>8541.4279813867852</v>
      </c>
      <c r="AY29" s="13">
        <f t="shared" si="90"/>
        <v>8846.4789807220277</v>
      </c>
      <c r="AZ29" s="13">
        <f t="shared" si="90"/>
        <v>9151.5299800572702</v>
      </c>
      <c r="BA29" s="13">
        <f t="shared" si="90"/>
        <v>9456.5809793925127</v>
      </c>
      <c r="BB29" s="13">
        <f t="shared" si="90"/>
        <v>9761.6319787277553</v>
      </c>
      <c r="BC29" s="13">
        <f t="shared" si="90"/>
        <v>10066.682978062998</v>
      </c>
      <c r="BD29" s="13">
        <f t="shared" si="90"/>
        <v>10371.73397739824</v>
      </c>
      <c r="BE29" s="13">
        <f t="shared" si="90"/>
        <v>10676.784976733483</v>
      </c>
      <c r="BF29" s="13">
        <f t="shared" si="90"/>
        <v>10981.835976068725</v>
      </c>
      <c r="BG29" s="13">
        <f t="shared" si="68"/>
        <v>9151.5299800572702</v>
      </c>
      <c r="BH29" s="10">
        <f>'Separation Factors'!$F$6/100</f>
        <v>0.97792299999999999</v>
      </c>
      <c r="BI29" s="12">
        <f t="shared" si="69"/>
        <v>8949.4916526875459</v>
      </c>
      <c r="BJ29" s="8"/>
    </row>
    <row r="30" spans="1:65" x14ac:dyDescent="0.25">
      <c r="A30" s="1" t="s">
        <v>57</v>
      </c>
      <c r="B30" s="21"/>
      <c r="C30" s="1" t="s">
        <v>54</v>
      </c>
      <c r="D30" s="8"/>
      <c r="E30" s="13">
        <v>408252.84749951097</v>
      </c>
      <c r="F30" s="8"/>
      <c r="G30" s="13">
        <f>VLOOKUP(A30,'Jurisdictional Impact'!$A$8:$B$62, 2, FALSE)</f>
        <v>636723.63619954383</v>
      </c>
      <c r="H30" s="8"/>
      <c r="I30" s="13">
        <f t="shared" si="56"/>
        <v>228470.78870003286</v>
      </c>
      <c r="J30" s="13">
        <v>0</v>
      </c>
      <c r="K30" s="13">
        <f t="shared" ref="K30:V30" si="91">+J30+$I30/12</f>
        <v>19039.232391669404</v>
      </c>
      <c r="L30" s="13">
        <f t="shared" si="91"/>
        <v>38078.464783338808</v>
      </c>
      <c r="M30" s="13">
        <f t="shared" si="91"/>
        <v>57117.697175008216</v>
      </c>
      <c r="N30" s="13">
        <f t="shared" si="91"/>
        <v>76156.929566677616</v>
      </c>
      <c r="O30" s="13">
        <f t="shared" si="91"/>
        <v>95196.161958347016</v>
      </c>
      <c r="P30" s="13">
        <f t="shared" si="91"/>
        <v>114235.39435001642</v>
      </c>
      <c r="Q30" s="13">
        <f t="shared" si="91"/>
        <v>133274.62674168582</v>
      </c>
      <c r="R30" s="13">
        <f t="shared" si="91"/>
        <v>152313.85913335523</v>
      </c>
      <c r="S30" s="13">
        <f t="shared" si="91"/>
        <v>171353.09152502465</v>
      </c>
      <c r="T30" s="13">
        <f t="shared" si="91"/>
        <v>190392.32391669406</v>
      </c>
      <c r="U30" s="13">
        <f t="shared" si="91"/>
        <v>209431.55630836348</v>
      </c>
      <c r="V30" s="13">
        <f t="shared" si="91"/>
        <v>228470.78870003289</v>
      </c>
      <c r="W30" s="13">
        <f t="shared" si="58"/>
        <v>114235.39435001643</v>
      </c>
      <c r="X30" s="10">
        <f>'Separation Factors'!$D$6/100</f>
        <v>0.97631600000000007</v>
      </c>
      <c r="Y30" s="12">
        <f t="shared" si="59"/>
        <v>111529.84327023065</v>
      </c>
      <c r="Z30" s="8"/>
      <c r="AA30" s="13">
        <f t="shared" si="60"/>
        <v>228470.78870003286</v>
      </c>
      <c r="AB30" s="13">
        <f t="shared" si="61"/>
        <v>228470.78870003289</v>
      </c>
      <c r="AC30" s="13">
        <f t="shared" ref="AC30:AN30" si="92">+AB30+$AA30/12</f>
        <v>247510.02109170231</v>
      </c>
      <c r="AD30" s="13">
        <f t="shared" si="92"/>
        <v>266549.25348337169</v>
      </c>
      <c r="AE30" s="13">
        <f t="shared" si="92"/>
        <v>285588.48587504111</v>
      </c>
      <c r="AF30" s="13">
        <f t="shared" si="92"/>
        <v>304627.71826671052</v>
      </c>
      <c r="AG30" s="13">
        <f t="shared" si="92"/>
        <v>323666.95065837994</v>
      </c>
      <c r="AH30" s="13">
        <f t="shared" si="92"/>
        <v>342706.18305004935</v>
      </c>
      <c r="AI30" s="13">
        <f t="shared" si="92"/>
        <v>361745.41544171877</v>
      </c>
      <c r="AJ30" s="13">
        <f t="shared" si="92"/>
        <v>380784.64783338818</v>
      </c>
      <c r="AK30" s="13">
        <f t="shared" si="92"/>
        <v>399823.8802250576</v>
      </c>
      <c r="AL30" s="13">
        <f t="shared" si="92"/>
        <v>418863.11261672701</v>
      </c>
      <c r="AM30" s="13">
        <f t="shared" si="92"/>
        <v>437902.34500839643</v>
      </c>
      <c r="AN30" s="13">
        <f t="shared" si="92"/>
        <v>456941.57740006584</v>
      </c>
      <c r="AO30" s="13">
        <f t="shared" si="63"/>
        <v>342706.18305004941</v>
      </c>
      <c r="AP30" s="10">
        <f>'Separation Factors'!$E$6/100</f>
        <v>0.97645099999999996</v>
      </c>
      <c r="AQ30" s="12">
        <f t="shared" si="64"/>
        <v>334635.79514540377</v>
      </c>
      <c r="AR30" s="8"/>
      <c r="AS30" s="13">
        <f t="shared" si="65"/>
        <v>228470.78870003286</v>
      </c>
      <c r="AT30" s="13">
        <f t="shared" si="66"/>
        <v>456941.57740006584</v>
      </c>
      <c r="AU30" s="13">
        <f t="shared" ref="AU30:BF30" si="93">+AT30+$AS30/12</f>
        <v>475980.80979173526</v>
      </c>
      <c r="AV30" s="13">
        <f t="shared" si="93"/>
        <v>495020.04218340467</v>
      </c>
      <c r="AW30" s="13">
        <f t="shared" si="93"/>
        <v>514059.27457507409</v>
      </c>
      <c r="AX30" s="13">
        <f t="shared" si="93"/>
        <v>533098.5069667435</v>
      </c>
      <c r="AY30" s="13">
        <f t="shared" si="93"/>
        <v>552137.73935841292</v>
      </c>
      <c r="AZ30" s="13">
        <f t="shared" si="93"/>
        <v>571176.97175008233</v>
      </c>
      <c r="BA30" s="13">
        <f t="shared" si="93"/>
        <v>590216.20414175175</v>
      </c>
      <c r="BB30" s="13">
        <f t="shared" si="93"/>
        <v>609255.43653342116</v>
      </c>
      <c r="BC30" s="13">
        <f t="shared" si="93"/>
        <v>628294.66892509058</v>
      </c>
      <c r="BD30" s="13">
        <f t="shared" si="93"/>
        <v>647333.90131675999</v>
      </c>
      <c r="BE30" s="13">
        <f t="shared" si="93"/>
        <v>666373.13370842941</v>
      </c>
      <c r="BF30" s="13">
        <f t="shared" si="93"/>
        <v>685412.36610009882</v>
      </c>
      <c r="BG30" s="13">
        <f t="shared" si="68"/>
        <v>571176.97175008233</v>
      </c>
      <c r="BH30" s="10">
        <f>'Separation Factors'!$F$6/100</f>
        <v>0.97792299999999999</v>
      </c>
      <c r="BI30" s="12">
        <f t="shared" si="69"/>
        <v>558567.0977447558</v>
      </c>
      <c r="BJ30" s="8"/>
    </row>
    <row r="31" spans="1:65" x14ac:dyDescent="0.25">
      <c r="A31" s="1" t="s">
        <v>56</v>
      </c>
      <c r="B31" s="21"/>
      <c r="C31" s="1" t="s">
        <v>54</v>
      </c>
      <c r="D31" s="8"/>
      <c r="E31" s="13">
        <v>24834.4818731989</v>
      </c>
      <c r="F31" s="8"/>
      <c r="G31" s="13">
        <f>VLOOKUP(A31,'Jurisdictional Impact'!$A$8:$B$62, 2, FALSE)</f>
        <v>31747.132783558867</v>
      </c>
      <c r="H31" s="8"/>
      <c r="I31" s="13">
        <f t="shared" si="56"/>
        <v>6912.6509103599674</v>
      </c>
      <c r="J31" s="13">
        <v>0</v>
      </c>
      <c r="K31" s="13">
        <f t="shared" ref="K31:V31" si="94">+J31+$I31/12</f>
        <v>576.05424252999728</v>
      </c>
      <c r="L31" s="13">
        <f t="shared" si="94"/>
        <v>1152.1084850599946</v>
      </c>
      <c r="M31" s="13">
        <f t="shared" si="94"/>
        <v>1728.1627275899918</v>
      </c>
      <c r="N31" s="13">
        <f t="shared" si="94"/>
        <v>2304.2169701199891</v>
      </c>
      <c r="O31" s="13">
        <f t="shared" si="94"/>
        <v>2880.2712126499864</v>
      </c>
      <c r="P31" s="13">
        <f t="shared" si="94"/>
        <v>3456.3254551799837</v>
      </c>
      <c r="Q31" s="13">
        <f t="shared" si="94"/>
        <v>4032.379697709981</v>
      </c>
      <c r="R31" s="13">
        <f t="shared" si="94"/>
        <v>4608.4339402399783</v>
      </c>
      <c r="S31" s="13">
        <f t="shared" si="94"/>
        <v>5184.4881827699755</v>
      </c>
      <c r="T31" s="13">
        <f t="shared" si="94"/>
        <v>5760.5424252999728</v>
      </c>
      <c r="U31" s="13">
        <f t="shared" si="94"/>
        <v>6336.5966678299701</v>
      </c>
      <c r="V31" s="13">
        <f t="shared" si="94"/>
        <v>6912.6509103599674</v>
      </c>
      <c r="W31" s="13">
        <f t="shared" si="58"/>
        <v>3456.3254551799837</v>
      </c>
      <c r="X31" s="10">
        <f>'Separation Factors'!$D$6/100</f>
        <v>0.97631600000000007</v>
      </c>
      <c r="Y31" s="12">
        <f t="shared" si="59"/>
        <v>3374.4658430995014</v>
      </c>
      <c r="Z31" s="8"/>
      <c r="AA31" s="13">
        <f t="shared" si="60"/>
        <v>6912.6509103599674</v>
      </c>
      <c r="AB31" s="13">
        <f t="shared" si="61"/>
        <v>6912.6509103599674</v>
      </c>
      <c r="AC31" s="13">
        <f t="shared" ref="AC31:AN31" si="95">+AB31+$AA31/12</f>
        <v>7488.7051528899647</v>
      </c>
      <c r="AD31" s="13">
        <f t="shared" si="95"/>
        <v>8064.7593954199619</v>
      </c>
      <c r="AE31" s="13">
        <f t="shared" si="95"/>
        <v>8640.8136379499592</v>
      </c>
      <c r="AF31" s="13">
        <f t="shared" si="95"/>
        <v>9216.8678804799565</v>
      </c>
      <c r="AG31" s="13">
        <f t="shared" si="95"/>
        <v>9792.9221230099538</v>
      </c>
      <c r="AH31" s="13">
        <f t="shared" si="95"/>
        <v>10368.976365539951</v>
      </c>
      <c r="AI31" s="13">
        <f t="shared" si="95"/>
        <v>10945.030608069948</v>
      </c>
      <c r="AJ31" s="13">
        <f t="shared" si="95"/>
        <v>11521.084850599946</v>
      </c>
      <c r="AK31" s="13">
        <f t="shared" si="95"/>
        <v>12097.139093129943</v>
      </c>
      <c r="AL31" s="13">
        <f t="shared" si="95"/>
        <v>12673.19333565994</v>
      </c>
      <c r="AM31" s="13">
        <f t="shared" si="95"/>
        <v>13249.247578189937</v>
      </c>
      <c r="AN31" s="13">
        <f t="shared" si="95"/>
        <v>13825.301820719935</v>
      </c>
      <c r="AO31" s="13">
        <f t="shared" si="63"/>
        <v>10368.976365539951</v>
      </c>
      <c r="AP31" s="10">
        <f>'Separation Factors'!$E$6/100</f>
        <v>0.97645099999999996</v>
      </c>
      <c r="AQ31" s="12">
        <f t="shared" si="64"/>
        <v>10124.797341107851</v>
      </c>
      <c r="AR31" s="8"/>
      <c r="AS31" s="13">
        <f t="shared" si="65"/>
        <v>6912.6509103599674</v>
      </c>
      <c r="AT31" s="13">
        <f t="shared" si="66"/>
        <v>13825.301820719935</v>
      </c>
      <c r="AU31" s="13">
        <f t="shared" ref="AU31:BF31" si="96">+AT31+$AS31/12</f>
        <v>14401.356063249932</v>
      </c>
      <c r="AV31" s="13">
        <f t="shared" si="96"/>
        <v>14977.410305779929</v>
      </c>
      <c r="AW31" s="13">
        <f t="shared" si="96"/>
        <v>15553.464548309927</v>
      </c>
      <c r="AX31" s="13">
        <f t="shared" si="96"/>
        <v>16129.518790839924</v>
      </c>
      <c r="AY31" s="13">
        <f t="shared" si="96"/>
        <v>16705.573033369921</v>
      </c>
      <c r="AZ31" s="13">
        <f t="shared" si="96"/>
        <v>17281.627275899918</v>
      </c>
      <c r="BA31" s="13">
        <f t="shared" si="96"/>
        <v>17857.681518429916</v>
      </c>
      <c r="BB31" s="13">
        <f t="shared" si="96"/>
        <v>18433.735760959913</v>
      </c>
      <c r="BC31" s="13">
        <f t="shared" si="96"/>
        <v>19009.79000348991</v>
      </c>
      <c r="BD31" s="13">
        <f t="shared" si="96"/>
        <v>19585.844246019908</v>
      </c>
      <c r="BE31" s="13">
        <f t="shared" si="96"/>
        <v>20161.898488549905</v>
      </c>
      <c r="BF31" s="13">
        <f t="shared" si="96"/>
        <v>20737.952731079902</v>
      </c>
      <c r="BG31" s="13">
        <f t="shared" si="68"/>
        <v>17281.627275899918</v>
      </c>
      <c r="BH31" s="10">
        <f>'Separation Factors'!$F$6/100</f>
        <v>0.97792299999999999</v>
      </c>
      <c r="BI31" s="12">
        <f t="shared" si="69"/>
        <v>16900.100790529876</v>
      </c>
      <c r="BJ31" s="8"/>
    </row>
    <row r="32" spans="1:65" x14ac:dyDescent="0.25">
      <c r="A32" s="1" t="s">
        <v>55</v>
      </c>
      <c r="C32" s="1" t="s">
        <v>54</v>
      </c>
      <c r="D32" s="8"/>
      <c r="E32" s="13">
        <v>162649.70569166899</v>
      </c>
      <c r="F32" s="8"/>
      <c r="G32" s="13">
        <f>VLOOKUP(A32,'Jurisdictional Impact'!$A$8:$B$62, 2, FALSE)</f>
        <v>221620.53666319465</v>
      </c>
      <c r="H32" s="8"/>
      <c r="I32" s="13">
        <f t="shared" si="56"/>
        <v>58970.830971525662</v>
      </c>
      <c r="J32" s="13">
        <v>0</v>
      </c>
      <c r="K32" s="13">
        <f t="shared" ref="K32:V32" si="97">+J32+$I32/12</f>
        <v>4914.2359142938049</v>
      </c>
      <c r="L32" s="13">
        <f t="shared" si="97"/>
        <v>9828.4718285876097</v>
      </c>
      <c r="M32" s="13">
        <f t="shared" si="97"/>
        <v>14742.707742881415</v>
      </c>
      <c r="N32" s="13">
        <f t="shared" si="97"/>
        <v>19656.943657175219</v>
      </c>
      <c r="O32" s="13">
        <f t="shared" si="97"/>
        <v>24571.179571469023</v>
      </c>
      <c r="P32" s="13">
        <f t="shared" si="97"/>
        <v>29485.415485762827</v>
      </c>
      <c r="Q32" s="13">
        <f t="shared" si="97"/>
        <v>34399.651400056631</v>
      </c>
      <c r="R32" s="13">
        <f t="shared" si="97"/>
        <v>39313.887314350439</v>
      </c>
      <c r="S32" s="13">
        <f t="shared" si="97"/>
        <v>44228.123228644246</v>
      </c>
      <c r="T32" s="13">
        <f t="shared" si="97"/>
        <v>49142.359142938054</v>
      </c>
      <c r="U32" s="13">
        <f t="shared" si="97"/>
        <v>54056.595057231862</v>
      </c>
      <c r="V32" s="13">
        <f t="shared" si="97"/>
        <v>58970.830971525669</v>
      </c>
      <c r="W32" s="13">
        <f t="shared" si="58"/>
        <v>29485.415485762831</v>
      </c>
      <c r="X32" s="10">
        <f>'Separation Factors'!$D$6/100</f>
        <v>0.97631600000000007</v>
      </c>
      <c r="Y32" s="12">
        <f t="shared" si="59"/>
        <v>28787.082905398027</v>
      </c>
      <c r="Z32" s="8"/>
      <c r="AA32" s="13">
        <f t="shared" si="60"/>
        <v>58970.830971525662</v>
      </c>
      <c r="AB32" s="13">
        <f t="shared" si="61"/>
        <v>58970.830971525669</v>
      </c>
      <c r="AC32" s="13">
        <f t="shared" ref="AC32:AN32" si="98">+AB32+$AA32/12</f>
        <v>63885.066885819477</v>
      </c>
      <c r="AD32" s="13">
        <f t="shared" si="98"/>
        <v>68799.302800113277</v>
      </c>
      <c r="AE32" s="13">
        <f t="shared" si="98"/>
        <v>73713.538714407085</v>
      </c>
      <c r="AF32" s="13">
        <f t="shared" si="98"/>
        <v>78627.774628700892</v>
      </c>
      <c r="AG32" s="13">
        <f t="shared" si="98"/>
        <v>83542.0105429947</v>
      </c>
      <c r="AH32" s="13">
        <f t="shared" si="98"/>
        <v>88456.246457288507</v>
      </c>
      <c r="AI32" s="13">
        <f t="shared" si="98"/>
        <v>93370.482371582315</v>
      </c>
      <c r="AJ32" s="13">
        <f t="shared" si="98"/>
        <v>98284.718285876123</v>
      </c>
      <c r="AK32" s="13">
        <f t="shared" si="98"/>
        <v>103198.95420016993</v>
      </c>
      <c r="AL32" s="13">
        <f t="shared" si="98"/>
        <v>108113.19011446374</v>
      </c>
      <c r="AM32" s="13">
        <f t="shared" si="98"/>
        <v>113027.42602875755</v>
      </c>
      <c r="AN32" s="13">
        <f t="shared" si="98"/>
        <v>117941.66194305135</v>
      </c>
      <c r="AO32" s="13">
        <f t="shared" si="63"/>
        <v>88456.246457288507</v>
      </c>
      <c r="AP32" s="10">
        <f>'Separation Factors'!$E$6/100</f>
        <v>0.97645099999999996</v>
      </c>
      <c r="AQ32" s="12">
        <f t="shared" si="64"/>
        <v>86373.190309465819</v>
      </c>
      <c r="AR32" s="8"/>
      <c r="AS32" s="13">
        <f t="shared" si="65"/>
        <v>58970.830971525662</v>
      </c>
      <c r="AT32" s="13">
        <f t="shared" si="66"/>
        <v>117941.66194305135</v>
      </c>
      <c r="AU32" s="13">
        <f t="shared" ref="AU32:BF32" si="99">+AT32+$AS32/12</f>
        <v>122855.89785734516</v>
      </c>
      <c r="AV32" s="13">
        <f t="shared" si="99"/>
        <v>127770.13377163897</v>
      </c>
      <c r="AW32" s="13">
        <f t="shared" si="99"/>
        <v>132684.36968593276</v>
      </c>
      <c r="AX32" s="13">
        <f t="shared" si="99"/>
        <v>137598.60560022655</v>
      </c>
      <c r="AY32" s="13">
        <f t="shared" si="99"/>
        <v>142512.84151452035</v>
      </c>
      <c r="AZ32" s="13">
        <f t="shared" si="99"/>
        <v>147427.07742881414</v>
      </c>
      <c r="BA32" s="13">
        <f t="shared" si="99"/>
        <v>152341.31334310793</v>
      </c>
      <c r="BB32" s="13">
        <f t="shared" si="99"/>
        <v>157255.54925740173</v>
      </c>
      <c r="BC32" s="13">
        <f t="shared" si="99"/>
        <v>162169.78517169552</v>
      </c>
      <c r="BD32" s="13">
        <f t="shared" si="99"/>
        <v>167084.02108598931</v>
      </c>
      <c r="BE32" s="13">
        <f t="shared" si="99"/>
        <v>171998.25700028311</v>
      </c>
      <c r="BF32" s="13">
        <f t="shared" si="99"/>
        <v>176912.4929145769</v>
      </c>
      <c r="BG32" s="13">
        <f t="shared" si="68"/>
        <v>147427.07742881414</v>
      </c>
      <c r="BH32" s="10">
        <f>'Separation Factors'!$F$6/100</f>
        <v>0.97792299999999999</v>
      </c>
      <c r="BI32" s="12">
        <f t="shared" si="69"/>
        <v>144172.32984041821</v>
      </c>
      <c r="BJ32" s="8"/>
      <c r="BL32" s="18"/>
      <c r="BM32" s="18"/>
    </row>
    <row r="33" spans="1:66" x14ac:dyDescent="0.25">
      <c r="A33" s="16" t="s">
        <v>53</v>
      </c>
      <c r="B33" s="16"/>
      <c r="D33" s="8"/>
      <c r="E33" s="15">
        <v>2049682.4659250148</v>
      </c>
      <c r="F33" s="8"/>
      <c r="G33" s="15">
        <f>SUM(G22:G32)</f>
        <v>1733354.7219288412</v>
      </c>
      <c r="H33" s="8"/>
      <c r="I33" s="15">
        <f t="shared" ref="I33:W33" si="100">SUM(I22:I32)</f>
        <v>-316327.74399617361</v>
      </c>
      <c r="J33" s="15">
        <f t="shared" si="100"/>
        <v>0</v>
      </c>
      <c r="K33" s="15">
        <f t="shared" si="100"/>
        <v>-26360.645333014483</v>
      </c>
      <c r="L33" s="15">
        <f t="shared" si="100"/>
        <v>-52721.290666028966</v>
      </c>
      <c r="M33" s="15">
        <f t="shared" si="100"/>
        <v>-79081.935999043402</v>
      </c>
      <c r="N33" s="15">
        <f t="shared" si="100"/>
        <v>-105442.58133205793</v>
      </c>
      <c r="O33" s="15">
        <f t="shared" si="100"/>
        <v>-131803.22666507238</v>
      </c>
      <c r="P33" s="15">
        <f t="shared" si="100"/>
        <v>-158163.87199808683</v>
      </c>
      <c r="Q33" s="15">
        <f t="shared" si="100"/>
        <v>-184524.51733110129</v>
      </c>
      <c r="R33" s="15">
        <f t="shared" si="100"/>
        <v>-210885.16266411581</v>
      </c>
      <c r="S33" s="15">
        <f t="shared" si="100"/>
        <v>-237245.80799713021</v>
      </c>
      <c r="T33" s="15">
        <f t="shared" si="100"/>
        <v>-263606.45333014464</v>
      </c>
      <c r="U33" s="15">
        <f t="shared" si="100"/>
        <v>-289967.09866315901</v>
      </c>
      <c r="V33" s="15">
        <f t="shared" si="100"/>
        <v>-316327.74399617349</v>
      </c>
      <c r="W33" s="15">
        <f t="shared" si="100"/>
        <v>-158163.8719980868</v>
      </c>
      <c r="X33" s="10"/>
      <c r="Y33" s="14">
        <f>SUM(Y22:Y32)</f>
        <v>-154417.91885368421</v>
      </c>
      <c r="Z33" s="8"/>
      <c r="AA33" s="15">
        <f t="shared" ref="AA33:AO33" si="101">SUM(AA22:AA32)</f>
        <v>-316327.74399617361</v>
      </c>
      <c r="AB33" s="15">
        <f t="shared" si="101"/>
        <v>-316327.74399617349</v>
      </c>
      <c r="AC33" s="15">
        <f t="shared" si="101"/>
        <v>-342688.38932918798</v>
      </c>
      <c r="AD33" s="15">
        <f t="shared" si="101"/>
        <v>-369049.03466220241</v>
      </c>
      <c r="AE33" s="15">
        <f t="shared" si="101"/>
        <v>-395409.67999521713</v>
      </c>
      <c r="AF33" s="15">
        <f t="shared" si="101"/>
        <v>-421770.32532823144</v>
      </c>
      <c r="AG33" s="15">
        <f t="shared" si="101"/>
        <v>-448130.97066124598</v>
      </c>
      <c r="AH33" s="15">
        <f t="shared" si="101"/>
        <v>-474491.61599426053</v>
      </c>
      <c r="AI33" s="15">
        <f t="shared" si="101"/>
        <v>-500852.26132727508</v>
      </c>
      <c r="AJ33" s="15">
        <f t="shared" si="101"/>
        <v>-527212.9066602895</v>
      </c>
      <c r="AK33" s="15">
        <f t="shared" si="101"/>
        <v>-553573.55199330417</v>
      </c>
      <c r="AL33" s="15">
        <f t="shared" si="101"/>
        <v>-579934.19732631859</v>
      </c>
      <c r="AM33" s="15">
        <f t="shared" si="101"/>
        <v>-606294.84265933291</v>
      </c>
      <c r="AN33" s="15">
        <f t="shared" si="101"/>
        <v>-632655.48799234733</v>
      </c>
      <c r="AO33" s="15">
        <f t="shared" si="101"/>
        <v>-474491.61599426041</v>
      </c>
      <c r="AP33" s="10"/>
      <c r="AQ33" s="14">
        <f>SUM(AQ22:AQ32)</f>
        <v>-463317.81292921171</v>
      </c>
      <c r="AR33" s="8"/>
      <c r="AS33" s="15">
        <f t="shared" ref="AS33:BG33" si="102">SUM(AS22:AS32)</f>
        <v>-316327.74399617361</v>
      </c>
      <c r="AT33" s="15">
        <f t="shared" si="102"/>
        <v>-632655.48799234733</v>
      </c>
      <c r="AU33" s="15">
        <f t="shared" si="102"/>
        <v>-659016.133325362</v>
      </c>
      <c r="AV33" s="15">
        <f t="shared" si="102"/>
        <v>-685376.77865837677</v>
      </c>
      <c r="AW33" s="15">
        <f t="shared" si="102"/>
        <v>-711737.4239913912</v>
      </c>
      <c r="AX33" s="15">
        <f t="shared" si="102"/>
        <v>-738098.06932440563</v>
      </c>
      <c r="AY33" s="15">
        <f t="shared" si="102"/>
        <v>-764458.71465742006</v>
      </c>
      <c r="AZ33" s="15">
        <f t="shared" si="102"/>
        <v>-790819.35999043484</v>
      </c>
      <c r="BA33" s="15">
        <f t="shared" si="102"/>
        <v>-817180.0053234495</v>
      </c>
      <c r="BB33" s="15">
        <f t="shared" si="102"/>
        <v>-843540.65065646416</v>
      </c>
      <c r="BC33" s="15">
        <f t="shared" si="102"/>
        <v>-869901.29598947871</v>
      </c>
      <c r="BD33" s="15">
        <f t="shared" si="102"/>
        <v>-896261.94132249348</v>
      </c>
      <c r="BE33" s="15">
        <f t="shared" si="102"/>
        <v>-922622.5866555071</v>
      </c>
      <c r="BF33" s="15">
        <f t="shared" si="102"/>
        <v>-948983.23198852187</v>
      </c>
      <c r="BG33" s="15">
        <f t="shared" si="102"/>
        <v>-790819.35999043507</v>
      </c>
      <c r="BH33" s="10"/>
      <c r="BI33" s="14">
        <f>SUM(BI22:BI32)</f>
        <v>-773360.44097992615</v>
      </c>
      <c r="BJ33" s="8"/>
      <c r="BL33" s="18"/>
      <c r="BM33" s="18"/>
    </row>
    <row r="34" spans="1:66" x14ac:dyDescent="0.25">
      <c r="B34" s="21"/>
      <c r="D34" s="8"/>
      <c r="E34" s="19"/>
      <c r="F34" s="8"/>
      <c r="G34" s="19"/>
      <c r="H34" s="8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0"/>
      <c r="Y34" s="12"/>
      <c r="Z34" s="8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0"/>
      <c r="AQ34" s="12"/>
      <c r="AR34" s="8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0"/>
      <c r="BI34" s="12"/>
      <c r="BJ34" s="8"/>
      <c r="BL34" s="18"/>
      <c r="BM34" s="18"/>
    </row>
    <row r="35" spans="1:66" x14ac:dyDescent="0.25">
      <c r="A35" s="1" t="s">
        <v>52</v>
      </c>
      <c r="B35" s="17">
        <v>45017</v>
      </c>
      <c r="C35" s="1" t="s">
        <v>15</v>
      </c>
      <c r="D35" s="8"/>
      <c r="E35" s="13"/>
      <c r="F35" s="8"/>
      <c r="G35" s="13">
        <f>VLOOKUP(A35,'Jurisdictional Impact'!$A$8:$B$62, 2, FALSE)</f>
        <v>466153.94308226003</v>
      </c>
      <c r="H35" s="8"/>
      <c r="I35" s="13">
        <f t="shared" ref="I35:I58" si="103">+G35-E35</f>
        <v>466153.94308226003</v>
      </c>
      <c r="J35" s="13">
        <v>0</v>
      </c>
      <c r="K35" s="13">
        <f t="shared" ref="K35:V35" si="104">+J35+$I35/12</f>
        <v>38846.161923521671</v>
      </c>
      <c r="L35" s="13">
        <f t="shared" si="104"/>
        <v>77692.323847043343</v>
      </c>
      <c r="M35" s="13">
        <f t="shared" si="104"/>
        <v>116538.48577056502</v>
      </c>
      <c r="N35" s="13">
        <f t="shared" si="104"/>
        <v>155384.64769408669</v>
      </c>
      <c r="O35" s="13">
        <f t="shared" si="104"/>
        <v>194230.80961760835</v>
      </c>
      <c r="P35" s="13">
        <f t="shared" si="104"/>
        <v>233076.97154113001</v>
      </c>
      <c r="Q35" s="13">
        <f t="shared" si="104"/>
        <v>271923.13346465171</v>
      </c>
      <c r="R35" s="13">
        <f t="shared" si="104"/>
        <v>310769.29538817337</v>
      </c>
      <c r="S35" s="13">
        <f t="shared" si="104"/>
        <v>349615.45731169503</v>
      </c>
      <c r="T35" s="13">
        <f t="shared" si="104"/>
        <v>388461.6192352167</v>
      </c>
      <c r="U35" s="13">
        <f t="shared" si="104"/>
        <v>427307.78115873836</v>
      </c>
      <c r="V35" s="13">
        <f t="shared" si="104"/>
        <v>466153.94308226003</v>
      </c>
      <c r="W35" s="13">
        <f t="shared" ref="W35:W60" si="105">AVERAGE(J35:V35)</f>
        <v>233076.97154113001</v>
      </c>
      <c r="X35" s="10">
        <f>'Separation Factors'!$D$7/100</f>
        <v>0.99999799999999994</v>
      </c>
      <c r="Y35" s="12">
        <f t="shared" ref="Y35:Y60" si="106">+X35*W35</f>
        <v>233076.50538718692</v>
      </c>
      <c r="Z35" s="8"/>
      <c r="AA35" s="13">
        <f t="shared" ref="AA35:AA58" si="107">+$I35</f>
        <v>466153.94308226003</v>
      </c>
      <c r="AB35" s="13">
        <f t="shared" ref="AB35:AB60" si="108">+V35</f>
        <v>466153.94308226003</v>
      </c>
      <c r="AC35" s="13">
        <f t="shared" ref="AC35:AN35" si="109">+AB35+$AA35/12</f>
        <v>505000.10500578169</v>
      </c>
      <c r="AD35" s="13">
        <f t="shared" si="109"/>
        <v>543846.26692930341</v>
      </c>
      <c r="AE35" s="13">
        <f t="shared" si="109"/>
        <v>582692.42885282508</v>
      </c>
      <c r="AF35" s="13">
        <f t="shared" si="109"/>
        <v>621538.59077634674</v>
      </c>
      <c r="AG35" s="13">
        <f t="shared" si="109"/>
        <v>660384.7526998684</v>
      </c>
      <c r="AH35" s="13">
        <f t="shared" si="109"/>
        <v>699230.91462339007</v>
      </c>
      <c r="AI35" s="13">
        <f t="shared" si="109"/>
        <v>738077.07654691173</v>
      </c>
      <c r="AJ35" s="13">
        <f t="shared" si="109"/>
        <v>776923.2384704334</v>
      </c>
      <c r="AK35" s="13">
        <f t="shared" si="109"/>
        <v>815769.40039395506</v>
      </c>
      <c r="AL35" s="13">
        <f t="shared" si="109"/>
        <v>854615.56231747672</v>
      </c>
      <c r="AM35" s="13">
        <f t="shared" si="109"/>
        <v>893461.72424099839</v>
      </c>
      <c r="AN35" s="13">
        <f t="shared" si="109"/>
        <v>932307.88616452005</v>
      </c>
      <c r="AO35" s="13">
        <f t="shared" ref="AO35:AO68" si="110">AVERAGE(AB35:AN35)</f>
        <v>699230.91462339018</v>
      </c>
      <c r="AP35" s="10">
        <f>'Separation Factors'!$E$7/100</f>
        <v>0.99999799999999994</v>
      </c>
      <c r="AQ35" s="12">
        <f t="shared" ref="AQ35:AQ68" si="111">+AP35*AO35</f>
        <v>699229.5161615609</v>
      </c>
      <c r="AR35" s="8"/>
      <c r="AS35" s="13">
        <f t="shared" ref="AS35:AS58" si="112">+$I35</f>
        <v>466153.94308226003</v>
      </c>
      <c r="AT35" s="13">
        <f t="shared" ref="AT35:AT68" si="113">+AN35</f>
        <v>932307.88616452005</v>
      </c>
      <c r="AU35" s="13">
        <f t="shared" ref="AU35:BF35" si="114">+AT35+$AS35/12</f>
        <v>971154.04808804172</v>
      </c>
      <c r="AV35" s="13">
        <f t="shared" si="114"/>
        <v>1010000.2100115634</v>
      </c>
      <c r="AW35" s="13">
        <f t="shared" si="114"/>
        <v>1048846.3719350852</v>
      </c>
      <c r="AX35" s="13">
        <f t="shared" si="114"/>
        <v>1087692.5338586068</v>
      </c>
      <c r="AY35" s="13">
        <f t="shared" si="114"/>
        <v>1126538.6957821285</v>
      </c>
      <c r="AZ35" s="13">
        <f t="shared" si="114"/>
        <v>1165384.8577056502</v>
      </c>
      <c r="BA35" s="13">
        <f t="shared" si="114"/>
        <v>1204231.0196291718</v>
      </c>
      <c r="BB35" s="13">
        <f t="shared" si="114"/>
        <v>1243077.1815526935</v>
      </c>
      <c r="BC35" s="13">
        <f t="shared" si="114"/>
        <v>1281923.3434762151</v>
      </c>
      <c r="BD35" s="13">
        <f t="shared" si="114"/>
        <v>1320769.5053997368</v>
      </c>
      <c r="BE35" s="13">
        <f t="shared" si="114"/>
        <v>1359615.6673232585</v>
      </c>
      <c r="BF35" s="13">
        <f t="shared" si="114"/>
        <v>1398461.8292467801</v>
      </c>
      <c r="BG35" s="13">
        <f t="shared" ref="BG35:BG72" si="115">AVERAGE(AT35:BF35)</f>
        <v>1165384.8577056502</v>
      </c>
      <c r="BH35" s="10">
        <f>'Separation Factors'!$F$7/100</f>
        <v>0.99999799999999994</v>
      </c>
      <c r="BI35" s="12">
        <f t="shared" ref="BI35:BI72" si="116">+BH35*BG35</f>
        <v>1165382.5269359348</v>
      </c>
      <c r="BJ35" s="8"/>
      <c r="BL35" s="18"/>
      <c r="BM35" s="18"/>
    </row>
    <row r="36" spans="1:66" x14ac:dyDescent="0.25">
      <c r="A36" s="1" t="s">
        <v>51</v>
      </c>
      <c r="B36" s="17">
        <v>44713</v>
      </c>
      <c r="C36" s="1" t="s">
        <v>15</v>
      </c>
      <c r="D36" s="8"/>
      <c r="E36" s="13"/>
      <c r="F36" s="8"/>
      <c r="G36" s="13">
        <f>VLOOKUP(A36,'Jurisdictional Impact'!$A$8:$B$62, 2, FALSE)</f>
        <v>456527.34430715244</v>
      </c>
      <c r="H36" s="8"/>
      <c r="I36" s="13">
        <f t="shared" si="103"/>
        <v>456527.34430715244</v>
      </c>
      <c r="J36" s="13">
        <v>0</v>
      </c>
      <c r="K36" s="13">
        <f t="shared" ref="K36:V36" si="117">+J36+$I36/12</f>
        <v>38043.94535892937</v>
      </c>
      <c r="L36" s="13">
        <f t="shared" si="117"/>
        <v>76087.89071785874</v>
      </c>
      <c r="M36" s="13">
        <f t="shared" si="117"/>
        <v>114131.83607678811</v>
      </c>
      <c r="N36" s="13">
        <f t="shared" si="117"/>
        <v>152175.78143571748</v>
      </c>
      <c r="O36" s="13">
        <f t="shared" si="117"/>
        <v>190219.72679464685</v>
      </c>
      <c r="P36" s="13">
        <f t="shared" si="117"/>
        <v>228263.67215357622</v>
      </c>
      <c r="Q36" s="13">
        <f t="shared" si="117"/>
        <v>266307.61751250562</v>
      </c>
      <c r="R36" s="13">
        <f t="shared" si="117"/>
        <v>304351.56287143496</v>
      </c>
      <c r="S36" s="13">
        <f t="shared" si="117"/>
        <v>342395.5082303643</v>
      </c>
      <c r="T36" s="13">
        <f t="shared" si="117"/>
        <v>380439.45358929364</v>
      </c>
      <c r="U36" s="13">
        <f t="shared" si="117"/>
        <v>418483.39894822298</v>
      </c>
      <c r="V36" s="13">
        <f t="shared" si="117"/>
        <v>456527.34430715232</v>
      </c>
      <c r="W36" s="13">
        <f t="shared" si="105"/>
        <v>228263.67215357622</v>
      </c>
      <c r="X36" s="10">
        <f>'Separation Factors'!$D$7/100</f>
        <v>0.99999799999999994</v>
      </c>
      <c r="Y36" s="12">
        <f t="shared" si="106"/>
        <v>228263.21562623189</v>
      </c>
      <c r="Z36" s="8"/>
      <c r="AA36" s="13">
        <f t="shared" si="107"/>
        <v>456527.34430715244</v>
      </c>
      <c r="AB36" s="13">
        <f t="shared" si="108"/>
        <v>456527.34430715232</v>
      </c>
      <c r="AC36" s="13">
        <f t="shared" ref="AC36:AN36" si="118">+AB36+$AA36/12</f>
        <v>494571.28966608166</v>
      </c>
      <c r="AD36" s="13">
        <f t="shared" si="118"/>
        <v>532615.235025011</v>
      </c>
      <c r="AE36" s="13">
        <f t="shared" si="118"/>
        <v>570659.18038394034</v>
      </c>
      <c r="AF36" s="13">
        <f t="shared" si="118"/>
        <v>608703.12574286968</v>
      </c>
      <c r="AG36" s="13">
        <f t="shared" si="118"/>
        <v>646747.07110179903</v>
      </c>
      <c r="AH36" s="13">
        <f t="shared" si="118"/>
        <v>684791.01646072837</v>
      </c>
      <c r="AI36" s="13">
        <f t="shared" si="118"/>
        <v>722834.96181965771</v>
      </c>
      <c r="AJ36" s="13">
        <f t="shared" si="118"/>
        <v>760878.90717858705</v>
      </c>
      <c r="AK36" s="13">
        <f t="shared" si="118"/>
        <v>798922.85253751639</v>
      </c>
      <c r="AL36" s="13">
        <f t="shared" si="118"/>
        <v>836966.79789644573</v>
      </c>
      <c r="AM36" s="13">
        <f t="shared" si="118"/>
        <v>875010.74325537507</v>
      </c>
      <c r="AN36" s="13">
        <f t="shared" si="118"/>
        <v>913054.68861430441</v>
      </c>
      <c r="AO36" s="13">
        <f t="shared" si="110"/>
        <v>684791.01646072848</v>
      </c>
      <c r="AP36" s="10">
        <f>'Separation Factors'!$E$7/100</f>
        <v>0.99999799999999994</v>
      </c>
      <c r="AQ36" s="12">
        <f t="shared" si="111"/>
        <v>684789.64687869546</v>
      </c>
      <c r="AR36" s="8"/>
      <c r="AS36" s="13">
        <f t="shared" si="112"/>
        <v>456527.34430715244</v>
      </c>
      <c r="AT36" s="13">
        <f t="shared" si="113"/>
        <v>913054.68861430441</v>
      </c>
      <c r="AU36" s="13">
        <f t="shared" ref="AU36:BF36" si="119">+AT36+$AS36/12</f>
        <v>951098.63397323375</v>
      </c>
      <c r="AV36" s="13">
        <f t="shared" si="119"/>
        <v>989142.57933216309</v>
      </c>
      <c r="AW36" s="13">
        <f t="shared" si="119"/>
        <v>1027186.5246910924</v>
      </c>
      <c r="AX36" s="13">
        <f t="shared" si="119"/>
        <v>1065230.4700500218</v>
      </c>
      <c r="AY36" s="13">
        <f t="shared" si="119"/>
        <v>1103274.4154089512</v>
      </c>
      <c r="AZ36" s="13">
        <f t="shared" si="119"/>
        <v>1141318.3607678807</v>
      </c>
      <c r="BA36" s="13">
        <f t="shared" si="119"/>
        <v>1179362.3061268101</v>
      </c>
      <c r="BB36" s="13">
        <f t="shared" si="119"/>
        <v>1217406.2514857396</v>
      </c>
      <c r="BC36" s="13">
        <f t="shared" si="119"/>
        <v>1255450.1968446691</v>
      </c>
      <c r="BD36" s="13">
        <f t="shared" si="119"/>
        <v>1293494.1422035985</v>
      </c>
      <c r="BE36" s="13">
        <f t="shared" si="119"/>
        <v>1331538.087562528</v>
      </c>
      <c r="BF36" s="13">
        <f t="shared" si="119"/>
        <v>1369582.0329214574</v>
      </c>
      <c r="BG36" s="13">
        <f t="shared" si="115"/>
        <v>1141318.3607678807</v>
      </c>
      <c r="BH36" s="10">
        <f>'Separation Factors'!$F$7/100</f>
        <v>0.99999799999999994</v>
      </c>
      <c r="BI36" s="12">
        <f t="shared" si="116"/>
        <v>1141316.0781311591</v>
      </c>
      <c r="BJ36" s="8"/>
      <c r="BL36" s="18"/>
      <c r="BM36" s="18"/>
    </row>
    <row r="37" spans="1:66" x14ac:dyDescent="0.25">
      <c r="A37" s="1" t="s">
        <v>50</v>
      </c>
      <c r="B37" s="17">
        <v>44774</v>
      </c>
      <c r="C37" s="1" t="s">
        <v>15</v>
      </c>
      <c r="D37" s="8"/>
      <c r="E37" s="13">
        <v>713463.139238387</v>
      </c>
      <c r="F37" s="8"/>
      <c r="G37" s="13">
        <f>VLOOKUP(A37,'Jurisdictional Impact'!$A$8:$B$62, 2, FALSE)</f>
        <v>431914.93560892227</v>
      </c>
      <c r="H37" s="8"/>
      <c r="I37" s="13">
        <f t="shared" si="103"/>
        <v>-281548.20362946473</v>
      </c>
      <c r="J37" s="13">
        <v>0</v>
      </c>
      <c r="K37" s="13">
        <f t="shared" ref="K37:V37" si="120">+J37+$I37/12</f>
        <v>-23462.350302455394</v>
      </c>
      <c r="L37" s="13">
        <f t="shared" si="120"/>
        <v>-46924.700604910788</v>
      </c>
      <c r="M37" s="13">
        <f t="shared" si="120"/>
        <v>-70387.050907366181</v>
      </c>
      <c r="N37" s="13">
        <f t="shared" si="120"/>
        <v>-93849.401209821575</v>
      </c>
      <c r="O37" s="13">
        <f t="shared" si="120"/>
        <v>-117311.75151227697</v>
      </c>
      <c r="P37" s="13">
        <f t="shared" si="120"/>
        <v>-140774.10181473236</v>
      </c>
      <c r="Q37" s="13">
        <f t="shared" si="120"/>
        <v>-164236.45211718776</v>
      </c>
      <c r="R37" s="13">
        <f t="shared" si="120"/>
        <v>-187698.80241964315</v>
      </c>
      <c r="S37" s="13">
        <f t="shared" si="120"/>
        <v>-211161.15272209854</v>
      </c>
      <c r="T37" s="13">
        <f t="shared" si="120"/>
        <v>-234623.50302455394</v>
      </c>
      <c r="U37" s="13">
        <f t="shared" si="120"/>
        <v>-258085.85332700933</v>
      </c>
      <c r="V37" s="13">
        <f t="shared" si="120"/>
        <v>-281548.20362946473</v>
      </c>
      <c r="W37" s="13">
        <f t="shared" si="105"/>
        <v>-140774.10181473236</v>
      </c>
      <c r="X37" s="10">
        <f>'Separation Factors'!$D$7/100</f>
        <v>0.99999799999999994</v>
      </c>
      <c r="Y37" s="12">
        <f t="shared" si="106"/>
        <v>-140773.82026652872</v>
      </c>
      <c r="Z37" s="8"/>
      <c r="AA37" s="13">
        <f t="shared" si="107"/>
        <v>-281548.20362946473</v>
      </c>
      <c r="AB37" s="13">
        <f t="shared" si="108"/>
        <v>-281548.20362946473</v>
      </c>
      <c r="AC37" s="13">
        <f t="shared" ref="AC37:AN37" si="121">+AB37+$AA37/12</f>
        <v>-305010.55393192009</v>
      </c>
      <c r="AD37" s="13">
        <f t="shared" si="121"/>
        <v>-328472.90423437546</v>
      </c>
      <c r="AE37" s="13">
        <f t="shared" si="121"/>
        <v>-351935.25453683082</v>
      </c>
      <c r="AF37" s="13">
        <f t="shared" si="121"/>
        <v>-375397.60483928618</v>
      </c>
      <c r="AG37" s="13">
        <f t="shared" si="121"/>
        <v>-398859.95514174155</v>
      </c>
      <c r="AH37" s="13">
        <f t="shared" si="121"/>
        <v>-422322.30544419691</v>
      </c>
      <c r="AI37" s="13">
        <f t="shared" si="121"/>
        <v>-445784.65574665228</v>
      </c>
      <c r="AJ37" s="13">
        <f t="shared" si="121"/>
        <v>-469247.00604910764</v>
      </c>
      <c r="AK37" s="13">
        <f t="shared" si="121"/>
        <v>-492709.35635156301</v>
      </c>
      <c r="AL37" s="13">
        <f t="shared" si="121"/>
        <v>-516171.70665401837</v>
      </c>
      <c r="AM37" s="13">
        <f t="shared" si="121"/>
        <v>-539634.05695647374</v>
      </c>
      <c r="AN37" s="13">
        <f t="shared" si="121"/>
        <v>-563096.4072589291</v>
      </c>
      <c r="AO37" s="13">
        <f t="shared" si="110"/>
        <v>-422322.30544419691</v>
      </c>
      <c r="AP37" s="10">
        <f>'Separation Factors'!$E$7/100</f>
        <v>0.99999799999999994</v>
      </c>
      <c r="AQ37" s="12">
        <f t="shared" si="111"/>
        <v>-422321.46079958603</v>
      </c>
      <c r="AR37" s="8"/>
      <c r="AS37" s="13">
        <f t="shared" si="112"/>
        <v>-281548.20362946473</v>
      </c>
      <c r="AT37" s="13">
        <f t="shared" si="113"/>
        <v>-563096.4072589291</v>
      </c>
      <c r="AU37" s="13">
        <f t="shared" ref="AU37:BF37" si="122">+AT37+$AS37/12</f>
        <v>-586558.75756138447</v>
      </c>
      <c r="AV37" s="13">
        <f t="shared" si="122"/>
        <v>-610021.10786383983</v>
      </c>
      <c r="AW37" s="13">
        <f t="shared" si="122"/>
        <v>-633483.4581662952</v>
      </c>
      <c r="AX37" s="13">
        <f t="shared" si="122"/>
        <v>-656945.80846875056</v>
      </c>
      <c r="AY37" s="13">
        <f t="shared" si="122"/>
        <v>-680408.15877120593</v>
      </c>
      <c r="AZ37" s="13">
        <f t="shared" si="122"/>
        <v>-703870.50907366129</v>
      </c>
      <c r="BA37" s="13">
        <f t="shared" si="122"/>
        <v>-727332.85937611666</v>
      </c>
      <c r="BB37" s="13">
        <f t="shared" si="122"/>
        <v>-750795.20967857202</v>
      </c>
      <c r="BC37" s="13">
        <f t="shared" si="122"/>
        <v>-774257.55998102739</v>
      </c>
      <c r="BD37" s="13">
        <f t="shared" si="122"/>
        <v>-797719.91028348275</v>
      </c>
      <c r="BE37" s="13">
        <f t="shared" si="122"/>
        <v>-821182.26058593811</v>
      </c>
      <c r="BF37" s="13">
        <f t="shared" si="122"/>
        <v>-844644.61088839348</v>
      </c>
      <c r="BG37" s="13">
        <f t="shared" si="115"/>
        <v>-703870.50907366141</v>
      </c>
      <c r="BH37" s="10">
        <f>'Separation Factors'!$F$7/100</f>
        <v>0.99999799999999994</v>
      </c>
      <c r="BI37" s="12">
        <f t="shared" si="116"/>
        <v>-703869.10133264319</v>
      </c>
      <c r="BJ37" s="8"/>
      <c r="BL37" s="18"/>
      <c r="BM37" s="18"/>
    </row>
    <row r="38" spans="1:66" x14ac:dyDescent="0.25">
      <c r="A38" s="1" t="s">
        <v>49</v>
      </c>
      <c r="B38" s="17">
        <v>43891</v>
      </c>
      <c r="C38" s="1" t="s">
        <v>15</v>
      </c>
      <c r="D38" s="8"/>
      <c r="E38" s="13">
        <v>759689.70046081999</v>
      </c>
      <c r="F38" s="8"/>
      <c r="G38" s="13">
        <f>VLOOKUP(A38,'Jurisdictional Impact'!$A$8:$B$62, 2, FALSE)</f>
        <v>424636.84954981477</v>
      </c>
      <c r="H38" s="8"/>
      <c r="I38" s="13">
        <f t="shared" si="103"/>
        <v>-335052.85091100523</v>
      </c>
      <c r="J38" s="13">
        <v>0</v>
      </c>
      <c r="K38" s="13">
        <f t="shared" ref="K38:V38" si="123">+J38+$I38/12</f>
        <v>-27921.070909250437</v>
      </c>
      <c r="L38" s="13">
        <f t="shared" si="123"/>
        <v>-55842.141818500873</v>
      </c>
      <c r="M38" s="13">
        <f t="shared" si="123"/>
        <v>-83763.212727751306</v>
      </c>
      <c r="N38" s="13">
        <f t="shared" si="123"/>
        <v>-111684.28363700175</v>
      </c>
      <c r="O38" s="13">
        <f t="shared" si="123"/>
        <v>-139605.35454625217</v>
      </c>
      <c r="P38" s="13">
        <f t="shared" si="123"/>
        <v>-167526.42545550261</v>
      </c>
      <c r="Q38" s="13">
        <f t="shared" si="123"/>
        <v>-195447.49636475305</v>
      </c>
      <c r="R38" s="13">
        <f t="shared" si="123"/>
        <v>-223368.56727400349</v>
      </c>
      <c r="S38" s="13">
        <f t="shared" si="123"/>
        <v>-251289.63818325393</v>
      </c>
      <c r="T38" s="13">
        <f t="shared" si="123"/>
        <v>-279210.70909250434</v>
      </c>
      <c r="U38" s="13">
        <f t="shared" si="123"/>
        <v>-307131.78000175476</v>
      </c>
      <c r="V38" s="13">
        <f t="shared" si="123"/>
        <v>-335052.85091100517</v>
      </c>
      <c r="W38" s="13">
        <f t="shared" si="105"/>
        <v>-167526.42545550258</v>
      </c>
      <c r="X38" s="10">
        <f>'Separation Factors'!$D$7/100</f>
        <v>0.99999799999999994</v>
      </c>
      <c r="Y38" s="12">
        <f t="shared" si="106"/>
        <v>-167526.09040265167</v>
      </c>
      <c r="Z38" s="8"/>
      <c r="AA38" s="13">
        <f t="shared" si="107"/>
        <v>-335052.85091100523</v>
      </c>
      <c r="AB38" s="13">
        <f t="shared" si="108"/>
        <v>-335052.85091100517</v>
      </c>
      <c r="AC38" s="13">
        <f t="shared" ref="AC38:AN38" si="124">+AB38+$AA38/12</f>
        <v>-362973.92182025558</v>
      </c>
      <c r="AD38" s="13">
        <f t="shared" si="124"/>
        <v>-390894.99272950599</v>
      </c>
      <c r="AE38" s="13">
        <f t="shared" si="124"/>
        <v>-418816.0636387564</v>
      </c>
      <c r="AF38" s="13">
        <f t="shared" si="124"/>
        <v>-446737.13454800681</v>
      </c>
      <c r="AG38" s="13">
        <f t="shared" si="124"/>
        <v>-474658.20545725722</v>
      </c>
      <c r="AH38" s="13">
        <f t="shared" si="124"/>
        <v>-502579.27636650763</v>
      </c>
      <c r="AI38" s="13">
        <f t="shared" si="124"/>
        <v>-530500.34727575805</v>
      </c>
      <c r="AJ38" s="13">
        <f t="shared" si="124"/>
        <v>-558421.41818500846</v>
      </c>
      <c r="AK38" s="13">
        <f t="shared" si="124"/>
        <v>-586342.48909425887</v>
      </c>
      <c r="AL38" s="13">
        <f t="shared" si="124"/>
        <v>-614263.56000350928</v>
      </c>
      <c r="AM38" s="13">
        <f t="shared" si="124"/>
        <v>-642184.63091275969</v>
      </c>
      <c r="AN38" s="13">
        <f t="shared" si="124"/>
        <v>-670105.7018220101</v>
      </c>
      <c r="AO38" s="13">
        <f t="shared" si="110"/>
        <v>-502579.27636650763</v>
      </c>
      <c r="AP38" s="10">
        <f>'Separation Factors'!$E$7/100</f>
        <v>0.99999799999999994</v>
      </c>
      <c r="AQ38" s="12">
        <f t="shared" si="111"/>
        <v>-502578.27120795485</v>
      </c>
      <c r="AR38" s="8"/>
      <c r="AS38" s="13">
        <f t="shared" si="112"/>
        <v>-335052.85091100523</v>
      </c>
      <c r="AT38" s="13">
        <f t="shared" si="113"/>
        <v>-670105.7018220101</v>
      </c>
      <c r="AU38" s="13">
        <f t="shared" ref="AU38:BF38" si="125">+AT38+$AS38/12</f>
        <v>-698026.77273126051</v>
      </c>
      <c r="AV38" s="13">
        <f t="shared" si="125"/>
        <v>-725947.84364051092</v>
      </c>
      <c r="AW38" s="13">
        <f t="shared" si="125"/>
        <v>-753868.91454976134</v>
      </c>
      <c r="AX38" s="13">
        <f t="shared" si="125"/>
        <v>-781789.98545901175</v>
      </c>
      <c r="AY38" s="13">
        <f t="shared" si="125"/>
        <v>-809711.05636826216</v>
      </c>
      <c r="AZ38" s="13">
        <f t="shared" si="125"/>
        <v>-837632.12727751257</v>
      </c>
      <c r="BA38" s="13">
        <f t="shared" si="125"/>
        <v>-865553.19818676298</v>
      </c>
      <c r="BB38" s="13">
        <f t="shared" si="125"/>
        <v>-893474.26909601339</v>
      </c>
      <c r="BC38" s="13">
        <f t="shared" si="125"/>
        <v>-921395.3400052638</v>
      </c>
      <c r="BD38" s="13">
        <f t="shared" si="125"/>
        <v>-949316.41091451421</v>
      </c>
      <c r="BE38" s="13">
        <f t="shared" si="125"/>
        <v>-977237.48182376463</v>
      </c>
      <c r="BF38" s="13">
        <f t="shared" si="125"/>
        <v>-1005158.552733015</v>
      </c>
      <c r="BG38" s="13">
        <f t="shared" si="115"/>
        <v>-837632.12727751257</v>
      </c>
      <c r="BH38" s="10">
        <f>'Separation Factors'!$F$7/100</f>
        <v>0.99999799999999994</v>
      </c>
      <c r="BI38" s="12">
        <f t="shared" si="116"/>
        <v>-837630.45201325801</v>
      </c>
      <c r="BJ38" s="8"/>
      <c r="BL38" s="18"/>
      <c r="BM38" s="18"/>
    </row>
    <row r="39" spans="1:66" x14ac:dyDescent="0.25">
      <c r="A39" s="1" t="s">
        <v>48</v>
      </c>
      <c r="B39" s="17">
        <v>43952</v>
      </c>
      <c r="C39" s="1" t="s">
        <v>15</v>
      </c>
      <c r="D39" s="8"/>
      <c r="E39" s="13">
        <v>457242.432636832</v>
      </c>
      <c r="F39" s="8"/>
      <c r="G39" s="13">
        <f>VLOOKUP(A39,'Jurisdictional Impact'!$A$8:$B$62, 2, FALSE)</f>
        <v>610163.22064381512</v>
      </c>
      <c r="H39" s="8"/>
      <c r="I39" s="13">
        <f t="shared" si="103"/>
        <v>152920.78800698312</v>
      </c>
      <c r="J39" s="13">
        <v>0</v>
      </c>
      <c r="K39" s="13">
        <f t="shared" ref="K39:V39" si="126">+J39+$I39/12</f>
        <v>12743.399000581927</v>
      </c>
      <c r="L39" s="13">
        <f t="shared" si="126"/>
        <v>25486.798001163854</v>
      </c>
      <c r="M39" s="13">
        <f t="shared" si="126"/>
        <v>38230.197001745779</v>
      </c>
      <c r="N39" s="13">
        <f t="shared" si="126"/>
        <v>50973.596002327708</v>
      </c>
      <c r="O39" s="13">
        <f t="shared" si="126"/>
        <v>63716.995002909636</v>
      </c>
      <c r="P39" s="13">
        <f t="shared" si="126"/>
        <v>76460.394003491558</v>
      </c>
      <c r="Q39" s="13">
        <f t="shared" si="126"/>
        <v>89203.793004073479</v>
      </c>
      <c r="R39" s="13">
        <f t="shared" si="126"/>
        <v>101947.1920046554</v>
      </c>
      <c r="S39" s="13">
        <f t="shared" si="126"/>
        <v>114690.59100523732</v>
      </c>
      <c r="T39" s="13">
        <f t="shared" si="126"/>
        <v>127433.99000581924</v>
      </c>
      <c r="U39" s="13">
        <f t="shared" si="126"/>
        <v>140177.38900640118</v>
      </c>
      <c r="V39" s="13">
        <f t="shared" si="126"/>
        <v>152920.78800698312</v>
      </c>
      <c r="W39" s="13">
        <f t="shared" si="105"/>
        <v>76460.394003491558</v>
      </c>
      <c r="X39" s="10">
        <f>'Separation Factors'!$D$7/100</f>
        <v>0.99999799999999994</v>
      </c>
      <c r="Y39" s="12">
        <f t="shared" si="106"/>
        <v>76460.241082703549</v>
      </c>
      <c r="Z39" s="8"/>
      <c r="AA39" s="13">
        <f t="shared" si="107"/>
        <v>152920.78800698312</v>
      </c>
      <c r="AB39" s="13">
        <f t="shared" si="108"/>
        <v>152920.78800698312</v>
      </c>
      <c r="AC39" s="13">
        <f t="shared" ref="AC39:AN39" si="127">+AB39+$AA39/12</f>
        <v>165664.18700756505</v>
      </c>
      <c r="AD39" s="13">
        <f t="shared" si="127"/>
        <v>178407.58600814699</v>
      </c>
      <c r="AE39" s="13">
        <f t="shared" si="127"/>
        <v>191150.98500872892</v>
      </c>
      <c r="AF39" s="13">
        <f t="shared" si="127"/>
        <v>203894.38400931086</v>
      </c>
      <c r="AG39" s="13">
        <f t="shared" si="127"/>
        <v>216637.7830098928</v>
      </c>
      <c r="AH39" s="13">
        <f t="shared" si="127"/>
        <v>229381.18201047473</v>
      </c>
      <c r="AI39" s="13">
        <f t="shared" si="127"/>
        <v>242124.58101105667</v>
      </c>
      <c r="AJ39" s="13">
        <f t="shared" si="127"/>
        <v>254867.9800116386</v>
      </c>
      <c r="AK39" s="13">
        <f t="shared" si="127"/>
        <v>267611.37901222054</v>
      </c>
      <c r="AL39" s="13">
        <f t="shared" si="127"/>
        <v>280354.77801280248</v>
      </c>
      <c r="AM39" s="13">
        <f t="shared" si="127"/>
        <v>293098.17701338441</v>
      </c>
      <c r="AN39" s="13">
        <f t="shared" si="127"/>
        <v>305841.57601396635</v>
      </c>
      <c r="AO39" s="13">
        <f t="shared" si="110"/>
        <v>229381.18201047467</v>
      </c>
      <c r="AP39" s="10">
        <f>'Separation Factors'!$E$7/100</f>
        <v>0.99999799999999994</v>
      </c>
      <c r="AQ39" s="12">
        <f t="shared" si="111"/>
        <v>229380.72324811065</v>
      </c>
      <c r="AR39" s="8"/>
      <c r="AS39" s="13">
        <f t="shared" si="112"/>
        <v>152920.78800698312</v>
      </c>
      <c r="AT39" s="13">
        <f t="shared" si="113"/>
        <v>305841.57601396635</v>
      </c>
      <c r="AU39" s="13">
        <f t="shared" ref="AU39:BF39" si="128">+AT39+$AS39/12</f>
        <v>318584.97501454828</v>
      </c>
      <c r="AV39" s="13">
        <f t="shared" si="128"/>
        <v>331328.37401513022</v>
      </c>
      <c r="AW39" s="13">
        <f t="shared" si="128"/>
        <v>344071.77301571216</v>
      </c>
      <c r="AX39" s="13">
        <f t="shared" si="128"/>
        <v>356815.17201629409</v>
      </c>
      <c r="AY39" s="13">
        <f t="shared" si="128"/>
        <v>369558.57101687603</v>
      </c>
      <c r="AZ39" s="13">
        <f t="shared" si="128"/>
        <v>382301.97001745796</v>
      </c>
      <c r="BA39" s="13">
        <f t="shared" si="128"/>
        <v>395045.3690180399</v>
      </c>
      <c r="BB39" s="13">
        <f t="shared" si="128"/>
        <v>407788.76801862183</v>
      </c>
      <c r="BC39" s="13">
        <f t="shared" si="128"/>
        <v>420532.16701920377</v>
      </c>
      <c r="BD39" s="13">
        <f t="shared" si="128"/>
        <v>433275.56601978571</v>
      </c>
      <c r="BE39" s="13">
        <f t="shared" si="128"/>
        <v>446018.96502036764</v>
      </c>
      <c r="BF39" s="13">
        <f t="shared" si="128"/>
        <v>458762.36402094958</v>
      </c>
      <c r="BG39" s="13">
        <f t="shared" si="115"/>
        <v>382301.9700174579</v>
      </c>
      <c r="BH39" s="10">
        <f>'Separation Factors'!$F$7/100</f>
        <v>0.99999799999999994</v>
      </c>
      <c r="BI39" s="12">
        <f t="shared" si="116"/>
        <v>382301.20541351783</v>
      </c>
      <c r="BJ39" s="8"/>
      <c r="BL39" s="18"/>
      <c r="BM39" s="18"/>
    </row>
    <row r="40" spans="1:66" x14ac:dyDescent="0.25">
      <c r="A40" s="1" t="s">
        <v>47</v>
      </c>
      <c r="B40" s="17">
        <v>44470</v>
      </c>
      <c r="C40" s="1" t="s">
        <v>15</v>
      </c>
      <c r="D40" s="8"/>
      <c r="E40" s="13">
        <v>713463.139238387</v>
      </c>
      <c r="F40" s="8"/>
      <c r="G40" s="13">
        <f>VLOOKUP(A40,'Jurisdictional Impact'!$A$8:$B$62, 2, FALSE)</f>
        <v>392432.45537878911</v>
      </c>
      <c r="H40" s="8"/>
      <c r="I40" s="13">
        <f t="shared" si="103"/>
        <v>-321030.68385959789</v>
      </c>
      <c r="J40" s="13">
        <v>0</v>
      </c>
      <c r="K40" s="13">
        <f t="shared" ref="K40:V40" si="129">+J40+$I40/12</f>
        <v>-26752.556988299824</v>
      </c>
      <c r="L40" s="13">
        <f t="shared" si="129"/>
        <v>-53505.113976599649</v>
      </c>
      <c r="M40" s="13">
        <f t="shared" si="129"/>
        <v>-80257.670964899473</v>
      </c>
      <c r="N40" s="13">
        <f t="shared" si="129"/>
        <v>-107010.2279531993</v>
      </c>
      <c r="O40" s="13">
        <f t="shared" si="129"/>
        <v>-133762.78494149912</v>
      </c>
      <c r="P40" s="13">
        <f t="shared" si="129"/>
        <v>-160515.34192979895</v>
      </c>
      <c r="Q40" s="13">
        <f t="shared" si="129"/>
        <v>-187267.89891809877</v>
      </c>
      <c r="R40" s="13">
        <f t="shared" si="129"/>
        <v>-214020.45590639859</v>
      </c>
      <c r="S40" s="13">
        <f t="shared" si="129"/>
        <v>-240773.01289469842</v>
      </c>
      <c r="T40" s="13">
        <f t="shared" si="129"/>
        <v>-267525.56988299824</v>
      </c>
      <c r="U40" s="13">
        <f t="shared" si="129"/>
        <v>-294278.12687129807</v>
      </c>
      <c r="V40" s="13">
        <f t="shared" si="129"/>
        <v>-321030.68385959789</v>
      </c>
      <c r="W40" s="13">
        <f t="shared" si="105"/>
        <v>-160515.34192979895</v>
      </c>
      <c r="X40" s="10">
        <f>'Separation Factors'!$D$7/100</f>
        <v>0.99999799999999994</v>
      </c>
      <c r="Y40" s="12">
        <f t="shared" si="106"/>
        <v>-160515.02089911507</v>
      </c>
      <c r="Z40" s="8"/>
      <c r="AA40" s="13">
        <f t="shared" si="107"/>
        <v>-321030.68385959789</v>
      </c>
      <c r="AB40" s="13">
        <f t="shared" si="108"/>
        <v>-321030.68385959789</v>
      </c>
      <c r="AC40" s="13">
        <f t="shared" ref="AC40:AN40" si="130">+AB40+$AA40/12</f>
        <v>-347783.24084789772</v>
      </c>
      <c r="AD40" s="13">
        <f t="shared" si="130"/>
        <v>-374535.79783619754</v>
      </c>
      <c r="AE40" s="13">
        <f t="shared" si="130"/>
        <v>-401288.35482449736</v>
      </c>
      <c r="AF40" s="13">
        <f t="shared" si="130"/>
        <v>-428040.91181279719</v>
      </c>
      <c r="AG40" s="13">
        <f t="shared" si="130"/>
        <v>-454793.46880109701</v>
      </c>
      <c r="AH40" s="13">
        <f t="shared" si="130"/>
        <v>-481546.02578939684</v>
      </c>
      <c r="AI40" s="13">
        <f t="shared" si="130"/>
        <v>-508298.58277769666</v>
      </c>
      <c r="AJ40" s="13">
        <f t="shared" si="130"/>
        <v>-535051.13976599649</v>
      </c>
      <c r="AK40" s="13">
        <f t="shared" si="130"/>
        <v>-561803.69675429631</v>
      </c>
      <c r="AL40" s="13">
        <f t="shared" si="130"/>
        <v>-588556.25374259613</v>
      </c>
      <c r="AM40" s="13">
        <f t="shared" si="130"/>
        <v>-615308.81073089596</v>
      </c>
      <c r="AN40" s="13">
        <f t="shared" si="130"/>
        <v>-642061.36771919578</v>
      </c>
      <c r="AO40" s="13">
        <f t="shared" si="110"/>
        <v>-481546.02578939684</v>
      </c>
      <c r="AP40" s="10">
        <f>'Separation Factors'!$E$7/100</f>
        <v>0.99999799999999994</v>
      </c>
      <c r="AQ40" s="12">
        <f t="shared" si="111"/>
        <v>-481545.06269734522</v>
      </c>
      <c r="AR40" s="8"/>
      <c r="AS40" s="13">
        <f t="shared" si="112"/>
        <v>-321030.68385959789</v>
      </c>
      <c r="AT40" s="13">
        <f t="shared" si="113"/>
        <v>-642061.36771919578</v>
      </c>
      <c r="AU40" s="13">
        <f t="shared" ref="AU40:BF40" si="131">+AT40+$AS40/12</f>
        <v>-668813.92470749561</v>
      </c>
      <c r="AV40" s="13">
        <f t="shared" si="131"/>
        <v>-695566.48169579543</v>
      </c>
      <c r="AW40" s="13">
        <f t="shared" si="131"/>
        <v>-722319.03868409526</v>
      </c>
      <c r="AX40" s="13">
        <f t="shared" si="131"/>
        <v>-749071.59567239508</v>
      </c>
      <c r="AY40" s="13">
        <f t="shared" si="131"/>
        <v>-775824.1526606949</v>
      </c>
      <c r="AZ40" s="13">
        <f t="shared" si="131"/>
        <v>-802576.70964899473</v>
      </c>
      <c r="BA40" s="13">
        <f t="shared" si="131"/>
        <v>-829329.26663729455</v>
      </c>
      <c r="BB40" s="13">
        <f t="shared" si="131"/>
        <v>-856081.82362559438</v>
      </c>
      <c r="BC40" s="13">
        <f t="shared" si="131"/>
        <v>-882834.3806138942</v>
      </c>
      <c r="BD40" s="13">
        <f t="shared" si="131"/>
        <v>-909586.93760219403</v>
      </c>
      <c r="BE40" s="13">
        <f t="shared" si="131"/>
        <v>-936339.49459049385</v>
      </c>
      <c r="BF40" s="13">
        <f t="shared" si="131"/>
        <v>-963092.05157879367</v>
      </c>
      <c r="BG40" s="13">
        <f t="shared" si="115"/>
        <v>-802576.70964899485</v>
      </c>
      <c r="BH40" s="10">
        <f>'Separation Factors'!$F$7/100</f>
        <v>0.99999799999999994</v>
      </c>
      <c r="BI40" s="12">
        <f t="shared" si="116"/>
        <v>-802575.10449557554</v>
      </c>
      <c r="BJ40" s="8"/>
      <c r="BL40" s="18"/>
      <c r="BM40" s="18"/>
    </row>
    <row r="41" spans="1:66" x14ac:dyDescent="0.25">
      <c r="A41" s="1" t="s">
        <v>46</v>
      </c>
      <c r="B41" s="17">
        <v>45505</v>
      </c>
      <c r="C41" s="1" t="s">
        <v>15</v>
      </c>
      <c r="D41" s="8"/>
      <c r="E41" s="13"/>
      <c r="F41" s="8"/>
      <c r="G41" s="13">
        <f>VLOOKUP(A41,'Jurisdictional Impact'!$A$8:$B$62, 2, FALSE)</f>
        <v>484572.19050384942</v>
      </c>
      <c r="H41" s="8"/>
      <c r="I41" s="13">
        <f t="shared" si="103"/>
        <v>484572.19050384942</v>
      </c>
      <c r="J41" s="13">
        <v>0</v>
      </c>
      <c r="K41" s="13">
        <f t="shared" ref="K41:V41" si="132">+J41+$I41/12</f>
        <v>40381.015875320787</v>
      </c>
      <c r="L41" s="13">
        <f t="shared" si="132"/>
        <v>80762.031750641574</v>
      </c>
      <c r="M41" s="13">
        <f t="shared" si="132"/>
        <v>121143.04762596235</v>
      </c>
      <c r="N41" s="13">
        <f t="shared" si="132"/>
        <v>161524.06350128315</v>
      </c>
      <c r="O41" s="13">
        <f t="shared" si="132"/>
        <v>201905.07937660394</v>
      </c>
      <c r="P41" s="13">
        <f t="shared" si="132"/>
        <v>242286.09525192474</v>
      </c>
      <c r="Q41" s="13">
        <f t="shared" si="132"/>
        <v>282667.11112724553</v>
      </c>
      <c r="R41" s="13">
        <f t="shared" si="132"/>
        <v>323048.1270025663</v>
      </c>
      <c r="S41" s="13">
        <f t="shared" si="132"/>
        <v>363429.14287788706</v>
      </c>
      <c r="T41" s="13">
        <f t="shared" si="132"/>
        <v>403810.15875320783</v>
      </c>
      <c r="U41" s="13">
        <f t="shared" si="132"/>
        <v>444191.17462852859</v>
      </c>
      <c r="V41" s="13">
        <f t="shared" si="132"/>
        <v>484572.19050384936</v>
      </c>
      <c r="W41" s="13">
        <f t="shared" si="105"/>
        <v>242286.09525192471</v>
      </c>
      <c r="X41" s="10">
        <f>'Separation Factors'!$D$7/100</f>
        <v>0.99999799999999994</v>
      </c>
      <c r="Y41" s="12">
        <f t="shared" si="106"/>
        <v>242285.61067973418</v>
      </c>
      <c r="Z41" s="8"/>
      <c r="AA41" s="13">
        <f t="shared" si="107"/>
        <v>484572.19050384942</v>
      </c>
      <c r="AB41" s="13">
        <f t="shared" si="108"/>
        <v>484572.19050384936</v>
      </c>
      <c r="AC41" s="13">
        <f t="shared" ref="AC41:AN41" si="133">+AB41+$AA41/12</f>
        <v>524953.20637917018</v>
      </c>
      <c r="AD41" s="13">
        <f t="shared" si="133"/>
        <v>565334.22225449095</v>
      </c>
      <c r="AE41" s="13">
        <f t="shared" si="133"/>
        <v>605715.23812981171</v>
      </c>
      <c r="AF41" s="13">
        <f t="shared" si="133"/>
        <v>646096.25400513248</v>
      </c>
      <c r="AG41" s="13">
        <f t="shared" si="133"/>
        <v>686477.26988045324</v>
      </c>
      <c r="AH41" s="13">
        <f t="shared" si="133"/>
        <v>726858.28575577401</v>
      </c>
      <c r="AI41" s="13">
        <f t="shared" si="133"/>
        <v>767239.30163109477</v>
      </c>
      <c r="AJ41" s="13">
        <f t="shared" si="133"/>
        <v>807620.31750641554</v>
      </c>
      <c r="AK41" s="13">
        <f t="shared" si="133"/>
        <v>848001.3333817363</v>
      </c>
      <c r="AL41" s="13">
        <f t="shared" si="133"/>
        <v>888382.34925705707</v>
      </c>
      <c r="AM41" s="13">
        <f t="shared" si="133"/>
        <v>928763.36513237783</v>
      </c>
      <c r="AN41" s="13">
        <f t="shared" si="133"/>
        <v>969144.3810076986</v>
      </c>
      <c r="AO41" s="13">
        <f t="shared" si="110"/>
        <v>726858.28575577412</v>
      </c>
      <c r="AP41" s="10">
        <f>'Separation Factors'!$E$7/100</f>
        <v>0.99999799999999994</v>
      </c>
      <c r="AQ41" s="12">
        <f t="shared" si="111"/>
        <v>726856.83203920256</v>
      </c>
      <c r="AR41" s="8"/>
      <c r="AS41" s="13">
        <f t="shared" si="112"/>
        <v>484572.19050384942</v>
      </c>
      <c r="AT41" s="13">
        <f t="shared" si="113"/>
        <v>969144.3810076986</v>
      </c>
      <c r="AU41" s="13">
        <f t="shared" ref="AU41:BF41" si="134">+AT41+$AS41/12</f>
        <v>1009525.3968830194</v>
      </c>
      <c r="AV41" s="13">
        <f t="shared" si="134"/>
        <v>1049906.4127583401</v>
      </c>
      <c r="AW41" s="13">
        <f t="shared" si="134"/>
        <v>1090287.428633661</v>
      </c>
      <c r="AX41" s="13">
        <f t="shared" si="134"/>
        <v>1130668.4445089819</v>
      </c>
      <c r="AY41" s="13">
        <f t="shared" si="134"/>
        <v>1171049.4603843028</v>
      </c>
      <c r="AZ41" s="13">
        <f t="shared" si="134"/>
        <v>1211430.4762596237</v>
      </c>
      <c r="BA41" s="13">
        <f t="shared" si="134"/>
        <v>1251811.4921349445</v>
      </c>
      <c r="BB41" s="13">
        <f t="shared" si="134"/>
        <v>1292192.5080102654</v>
      </c>
      <c r="BC41" s="13">
        <f t="shared" si="134"/>
        <v>1332573.5238855863</v>
      </c>
      <c r="BD41" s="13">
        <f t="shared" si="134"/>
        <v>1372954.5397609072</v>
      </c>
      <c r="BE41" s="13">
        <f t="shared" si="134"/>
        <v>1413335.5556362281</v>
      </c>
      <c r="BF41" s="13">
        <f t="shared" si="134"/>
        <v>1453716.5715115489</v>
      </c>
      <c r="BG41" s="13">
        <f t="shared" si="115"/>
        <v>1211430.4762596232</v>
      </c>
      <c r="BH41" s="10">
        <f>'Separation Factors'!$F$7/100</f>
        <v>0.99999799999999994</v>
      </c>
      <c r="BI41" s="12">
        <f t="shared" si="116"/>
        <v>1211428.0533986706</v>
      </c>
      <c r="BJ41" s="8"/>
      <c r="BL41" s="18"/>
      <c r="BM41" s="18"/>
    </row>
    <row r="42" spans="1:66" x14ac:dyDescent="0.25">
      <c r="A42" s="1" t="s">
        <v>45</v>
      </c>
      <c r="B42" s="17">
        <v>44713</v>
      </c>
      <c r="C42" s="1" t="s">
        <v>15</v>
      </c>
      <c r="D42" s="8"/>
      <c r="E42" s="13"/>
      <c r="F42" s="8"/>
      <c r="G42" s="13">
        <f>VLOOKUP(A42,'Jurisdictional Impact'!$A$8:$B$62, 2, FALSE)</f>
        <v>519836.83890179463</v>
      </c>
      <c r="H42" s="8"/>
      <c r="I42" s="13">
        <f t="shared" si="103"/>
        <v>519836.83890179463</v>
      </c>
      <c r="J42" s="13">
        <v>0</v>
      </c>
      <c r="K42" s="13">
        <f t="shared" ref="K42:V42" si="135">+J42+$I42/12</f>
        <v>43319.736575149553</v>
      </c>
      <c r="L42" s="13">
        <f t="shared" si="135"/>
        <v>86639.473150299105</v>
      </c>
      <c r="M42" s="13">
        <f t="shared" si="135"/>
        <v>129959.20972544866</v>
      </c>
      <c r="N42" s="13">
        <f t="shared" si="135"/>
        <v>173278.94630059821</v>
      </c>
      <c r="O42" s="13">
        <f t="shared" si="135"/>
        <v>216598.68287574776</v>
      </c>
      <c r="P42" s="13">
        <f t="shared" si="135"/>
        <v>259918.41945089732</v>
      </c>
      <c r="Q42" s="13">
        <f t="shared" si="135"/>
        <v>303238.15602604684</v>
      </c>
      <c r="R42" s="13">
        <f t="shared" si="135"/>
        <v>346557.89260119642</v>
      </c>
      <c r="S42" s="13">
        <f t="shared" si="135"/>
        <v>389877.629176346</v>
      </c>
      <c r="T42" s="13">
        <f t="shared" si="135"/>
        <v>433197.36575149558</v>
      </c>
      <c r="U42" s="13">
        <f t="shared" si="135"/>
        <v>476517.10232664517</v>
      </c>
      <c r="V42" s="13">
        <f t="shared" si="135"/>
        <v>519836.83890179475</v>
      </c>
      <c r="W42" s="13">
        <f t="shared" si="105"/>
        <v>259918.41945089729</v>
      </c>
      <c r="X42" s="10">
        <f>'Separation Factors'!$D$7/100</f>
        <v>0.99999799999999994</v>
      </c>
      <c r="Y42" s="12">
        <f t="shared" si="106"/>
        <v>259917.89961405838</v>
      </c>
      <c r="Z42" s="8"/>
      <c r="AA42" s="13">
        <f t="shared" si="107"/>
        <v>519836.83890179463</v>
      </c>
      <c r="AB42" s="13">
        <f t="shared" si="108"/>
        <v>519836.83890179475</v>
      </c>
      <c r="AC42" s="13">
        <f t="shared" ref="AC42:AN42" si="136">+AB42+$AA42/12</f>
        <v>563156.57547694433</v>
      </c>
      <c r="AD42" s="13">
        <f t="shared" si="136"/>
        <v>606476.31205209391</v>
      </c>
      <c r="AE42" s="13">
        <f t="shared" si="136"/>
        <v>649796.04862724349</v>
      </c>
      <c r="AF42" s="13">
        <f t="shared" si="136"/>
        <v>693115.78520239308</v>
      </c>
      <c r="AG42" s="13">
        <f t="shared" si="136"/>
        <v>736435.52177754266</v>
      </c>
      <c r="AH42" s="13">
        <f t="shared" si="136"/>
        <v>779755.25835269224</v>
      </c>
      <c r="AI42" s="13">
        <f t="shared" si="136"/>
        <v>823074.99492784182</v>
      </c>
      <c r="AJ42" s="13">
        <f t="shared" si="136"/>
        <v>866394.7315029914</v>
      </c>
      <c r="AK42" s="13">
        <f t="shared" si="136"/>
        <v>909714.46807814098</v>
      </c>
      <c r="AL42" s="13">
        <f t="shared" si="136"/>
        <v>953034.20465329057</v>
      </c>
      <c r="AM42" s="13">
        <f t="shared" si="136"/>
        <v>996353.94122844015</v>
      </c>
      <c r="AN42" s="13">
        <f t="shared" si="136"/>
        <v>1039673.6778035897</v>
      </c>
      <c r="AO42" s="13">
        <f t="shared" si="110"/>
        <v>779755.25835269212</v>
      </c>
      <c r="AP42" s="10">
        <f>'Separation Factors'!$E$7/100</f>
        <v>0.99999799999999994</v>
      </c>
      <c r="AQ42" s="12">
        <f t="shared" si="111"/>
        <v>779753.69884217542</v>
      </c>
      <c r="AR42" s="8"/>
      <c r="AS42" s="13">
        <f t="shared" si="112"/>
        <v>519836.83890179463</v>
      </c>
      <c r="AT42" s="13">
        <f t="shared" si="113"/>
        <v>1039673.6778035897</v>
      </c>
      <c r="AU42" s="13">
        <f t="shared" ref="AU42:BF42" si="137">+AT42+$AS42/12</f>
        <v>1082993.4143787392</v>
      </c>
      <c r="AV42" s="13">
        <f t="shared" si="137"/>
        <v>1126313.1509538887</v>
      </c>
      <c r="AW42" s="13">
        <f t="shared" si="137"/>
        <v>1169632.8875290381</v>
      </c>
      <c r="AX42" s="13">
        <f t="shared" si="137"/>
        <v>1212952.6241041876</v>
      </c>
      <c r="AY42" s="13">
        <f t="shared" si="137"/>
        <v>1256272.3606793371</v>
      </c>
      <c r="AZ42" s="13">
        <f t="shared" si="137"/>
        <v>1299592.0972544865</v>
      </c>
      <c r="BA42" s="13">
        <f t="shared" si="137"/>
        <v>1342911.833829636</v>
      </c>
      <c r="BB42" s="13">
        <f t="shared" si="137"/>
        <v>1386231.5704047855</v>
      </c>
      <c r="BC42" s="13">
        <f t="shared" si="137"/>
        <v>1429551.3069799349</v>
      </c>
      <c r="BD42" s="13">
        <f t="shared" si="137"/>
        <v>1472871.0435550844</v>
      </c>
      <c r="BE42" s="13">
        <f t="shared" si="137"/>
        <v>1516190.7801302338</v>
      </c>
      <c r="BF42" s="13">
        <f t="shared" si="137"/>
        <v>1559510.5167053833</v>
      </c>
      <c r="BG42" s="13">
        <f t="shared" si="115"/>
        <v>1299592.0972544865</v>
      </c>
      <c r="BH42" s="10">
        <f>'Separation Factors'!$F$7/100</f>
        <v>0.99999799999999994</v>
      </c>
      <c r="BI42" s="12">
        <f t="shared" si="116"/>
        <v>1299589.4980702919</v>
      </c>
      <c r="BJ42" s="8"/>
      <c r="BL42" s="18"/>
      <c r="BM42" s="18"/>
    </row>
    <row r="43" spans="1:66" x14ac:dyDescent="0.25">
      <c r="A43" s="1" t="s">
        <v>44</v>
      </c>
      <c r="B43" s="17">
        <v>43435</v>
      </c>
      <c r="C43" s="1" t="s">
        <v>15</v>
      </c>
      <c r="D43" s="8"/>
      <c r="E43" s="13">
        <v>747356.76425640599</v>
      </c>
      <c r="F43" s="8"/>
      <c r="G43" s="13">
        <f>VLOOKUP(A43,'Jurisdictional Impact'!$A$8:$B$62, 2, FALSE)</f>
        <v>472482.49490596983</v>
      </c>
      <c r="H43" s="8"/>
      <c r="I43" s="13">
        <f t="shared" si="103"/>
        <v>-274874.26935043617</v>
      </c>
      <c r="J43" s="13">
        <v>0</v>
      </c>
      <c r="K43" s="13">
        <f t="shared" ref="K43:V43" si="138">+J43+$I43/12</f>
        <v>-22906.189112536347</v>
      </c>
      <c r="L43" s="13">
        <f t="shared" si="138"/>
        <v>-45812.378225072694</v>
      </c>
      <c r="M43" s="13">
        <f t="shared" si="138"/>
        <v>-68718.567337609042</v>
      </c>
      <c r="N43" s="13">
        <f t="shared" si="138"/>
        <v>-91624.756450145389</v>
      </c>
      <c r="O43" s="13">
        <f t="shared" si="138"/>
        <v>-114530.94556268174</v>
      </c>
      <c r="P43" s="13">
        <f t="shared" si="138"/>
        <v>-137437.13467521808</v>
      </c>
      <c r="Q43" s="13">
        <f t="shared" si="138"/>
        <v>-160343.32378775443</v>
      </c>
      <c r="R43" s="13">
        <f t="shared" si="138"/>
        <v>-183249.51290029078</v>
      </c>
      <c r="S43" s="13">
        <f t="shared" si="138"/>
        <v>-206155.70201282713</v>
      </c>
      <c r="T43" s="13">
        <f t="shared" si="138"/>
        <v>-229061.89112536347</v>
      </c>
      <c r="U43" s="13">
        <f t="shared" si="138"/>
        <v>-251968.08023789982</v>
      </c>
      <c r="V43" s="13">
        <f t="shared" si="138"/>
        <v>-274874.26935043617</v>
      </c>
      <c r="W43" s="13">
        <f t="shared" si="105"/>
        <v>-137437.13467521808</v>
      </c>
      <c r="X43" s="10">
        <f>'Separation Factors'!$D$7/100</f>
        <v>0.99999799999999994</v>
      </c>
      <c r="Y43" s="12">
        <f t="shared" si="106"/>
        <v>-137436.85980094873</v>
      </c>
      <c r="Z43" s="8"/>
      <c r="AA43" s="13">
        <f t="shared" si="107"/>
        <v>-274874.26935043617</v>
      </c>
      <c r="AB43" s="13">
        <f t="shared" si="108"/>
        <v>-274874.26935043617</v>
      </c>
      <c r="AC43" s="13">
        <f t="shared" ref="AC43:AN43" si="139">+AB43+$AA43/12</f>
        <v>-297780.45846297254</v>
      </c>
      <c r="AD43" s="13">
        <f t="shared" si="139"/>
        <v>-320686.64757550892</v>
      </c>
      <c r="AE43" s="13">
        <f t="shared" si="139"/>
        <v>-343592.8366880453</v>
      </c>
      <c r="AF43" s="13">
        <f t="shared" si="139"/>
        <v>-366499.02580058167</v>
      </c>
      <c r="AG43" s="13">
        <f t="shared" si="139"/>
        <v>-389405.21491311805</v>
      </c>
      <c r="AH43" s="13">
        <f t="shared" si="139"/>
        <v>-412311.40402565442</v>
      </c>
      <c r="AI43" s="13">
        <f t="shared" si="139"/>
        <v>-435217.5931381908</v>
      </c>
      <c r="AJ43" s="13">
        <f t="shared" si="139"/>
        <v>-458123.78225072718</v>
      </c>
      <c r="AK43" s="13">
        <f t="shared" si="139"/>
        <v>-481029.97136326355</v>
      </c>
      <c r="AL43" s="13">
        <f t="shared" si="139"/>
        <v>-503936.16047579993</v>
      </c>
      <c r="AM43" s="13">
        <f t="shared" si="139"/>
        <v>-526842.34958833631</v>
      </c>
      <c r="AN43" s="13">
        <f t="shared" si="139"/>
        <v>-549748.53870087268</v>
      </c>
      <c r="AO43" s="13">
        <f t="shared" si="110"/>
        <v>-412311.40402565442</v>
      </c>
      <c r="AP43" s="10">
        <f>'Separation Factors'!$E$7/100</f>
        <v>0.99999799999999994</v>
      </c>
      <c r="AQ43" s="12">
        <f t="shared" si="111"/>
        <v>-412310.57940284634</v>
      </c>
      <c r="AR43" s="8"/>
      <c r="AS43" s="13">
        <f t="shared" si="112"/>
        <v>-274874.26935043617</v>
      </c>
      <c r="AT43" s="13">
        <f t="shared" si="113"/>
        <v>-549748.53870087268</v>
      </c>
      <c r="AU43" s="13">
        <f t="shared" ref="AU43:BF43" si="140">+AT43+$AS43/12</f>
        <v>-572654.72781340906</v>
      </c>
      <c r="AV43" s="13">
        <f t="shared" si="140"/>
        <v>-595560.91692594544</v>
      </c>
      <c r="AW43" s="13">
        <f t="shared" si="140"/>
        <v>-618467.10603848181</v>
      </c>
      <c r="AX43" s="13">
        <f t="shared" si="140"/>
        <v>-641373.29515101819</v>
      </c>
      <c r="AY43" s="13">
        <f t="shared" si="140"/>
        <v>-664279.48426355456</v>
      </c>
      <c r="AZ43" s="13">
        <f t="shared" si="140"/>
        <v>-687185.67337609094</v>
      </c>
      <c r="BA43" s="13">
        <f t="shared" si="140"/>
        <v>-710091.86248862732</v>
      </c>
      <c r="BB43" s="13">
        <f t="shared" si="140"/>
        <v>-732998.05160116369</v>
      </c>
      <c r="BC43" s="13">
        <f t="shared" si="140"/>
        <v>-755904.24071370007</v>
      </c>
      <c r="BD43" s="13">
        <f t="shared" si="140"/>
        <v>-778810.42982623645</v>
      </c>
      <c r="BE43" s="13">
        <f t="shared" si="140"/>
        <v>-801716.61893877282</v>
      </c>
      <c r="BF43" s="13">
        <f t="shared" si="140"/>
        <v>-824622.8080513092</v>
      </c>
      <c r="BG43" s="13">
        <f t="shared" si="115"/>
        <v>-687185.67337609094</v>
      </c>
      <c r="BH43" s="10">
        <f>'Separation Factors'!$F$7/100</f>
        <v>0.99999799999999994</v>
      </c>
      <c r="BI43" s="12">
        <f t="shared" si="116"/>
        <v>-687184.29900474416</v>
      </c>
      <c r="BJ43" s="8"/>
      <c r="BL43" s="18"/>
      <c r="BM43" s="18"/>
    </row>
    <row r="44" spans="1:66" x14ac:dyDescent="0.25">
      <c r="A44" s="1" t="s">
        <v>43</v>
      </c>
      <c r="B44" s="17">
        <v>45017</v>
      </c>
      <c r="C44" s="1" t="s">
        <v>15</v>
      </c>
      <c r="D44" s="8"/>
      <c r="E44" s="13"/>
      <c r="F44" s="8"/>
      <c r="G44" s="13">
        <f>VLOOKUP(A44,'Jurisdictional Impact'!$A$8:$B$62, 2, FALSE)</f>
        <v>487053.14361774351</v>
      </c>
      <c r="H44" s="8"/>
      <c r="I44" s="13">
        <f t="shared" si="103"/>
        <v>487053.14361774351</v>
      </c>
      <c r="J44" s="13">
        <v>0</v>
      </c>
      <c r="K44" s="13">
        <f t="shared" ref="K44:V44" si="141">+J44+$I44/12</f>
        <v>40587.761968145292</v>
      </c>
      <c r="L44" s="13">
        <f t="shared" si="141"/>
        <v>81175.523936290585</v>
      </c>
      <c r="M44" s="13">
        <f t="shared" si="141"/>
        <v>121763.28590443588</v>
      </c>
      <c r="N44" s="13">
        <f t="shared" si="141"/>
        <v>162351.04787258117</v>
      </c>
      <c r="O44" s="13">
        <f t="shared" si="141"/>
        <v>202938.80984072646</v>
      </c>
      <c r="P44" s="13">
        <f t="shared" si="141"/>
        <v>243526.57180887175</v>
      </c>
      <c r="Q44" s="13">
        <f t="shared" si="141"/>
        <v>284114.33377701708</v>
      </c>
      <c r="R44" s="13">
        <f t="shared" si="141"/>
        <v>324702.09574516234</v>
      </c>
      <c r="S44" s="13">
        <f t="shared" si="141"/>
        <v>365289.8577133076</v>
      </c>
      <c r="T44" s="13">
        <f t="shared" si="141"/>
        <v>405877.61968145287</v>
      </c>
      <c r="U44" s="13">
        <f t="shared" si="141"/>
        <v>446465.38164959813</v>
      </c>
      <c r="V44" s="13">
        <f t="shared" si="141"/>
        <v>487053.14361774339</v>
      </c>
      <c r="W44" s="13">
        <f t="shared" si="105"/>
        <v>243526.57180887175</v>
      </c>
      <c r="X44" s="10">
        <f>'Separation Factors'!$D$7/100</f>
        <v>0.99999799999999994</v>
      </c>
      <c r="Y44" s="12">
        <f t="shared" si="106"/>
        <v>243526.08475572814</v>
      </c>
      <c r="Z44" s="8"/>
      <c r="AA44" s="13">
        <f t="shared" si="107"/>
        <v>487053.14361774351</v>
      </c>
      <c r="AB44" s="13">
        <f t="shared" si="108"/>
        <v>487053.14361774339</v>
      </c>
      <c r="AC44" s="13">
        <f t="shared" ref="AC44:AN44" si="142">+AB44+$AA44/12</f>
        <v>527640.90558588866</v>
      </c>
      <c r="AD44" s="13">
        <f t="shared" si="142"/>
        <v>568228.66755403392</v>
      </c>
      <c r="AE44" s="13">
        <f t="shared" si="142"/>
        <v>608816.42952217918</v>
      </c>
      <c r="AF44" s="13">
        <f t="shared" si="142"/>
        <v>649404.19149032445</v>
      </c>
      <c r="AG44" s="13">
        <f t="shared" si="142"/>
        <v>689991.95345846971</v>
      </c>
      <c r="AH44" s="13">
        <f t="shared" si="142"/>
        <v>730579.71542661497</v>
      </c>
      <c r="AI44" s="13">
        <f t="shared" si="142"/>
        <v>771167.47739476024</v>
      </c>
      <c r="AJ44" s="13">
        <f t="shared" si="142"/>
        <v>811755.2393629055</v>
      </c>
      <c r="AK44" s="13">
        <f t="shared" si="142"/>
        <v>852343.00133105076</v>
      </c>
      <c r="AL44" s="13">
        <f t="shared" si="142"/>
        <v>892930.76329919603</v>
      </c>
      <c r="AM44" s="13">
        <f t="shared" si="142"/>
        <v>933518.52526734129</v>
      </c>
      <c r="AN44" s="13">
        <f t="shared" si="142"/>
        <v>974106.28723548655</v>
      </c>
      <c r="AO44" s="13">
        <f t="shared" si="110"/>
        <v>730579.71542661509</v>
      </c>
      <c r="AP44" s="10">
        <f>'Separation Factors'!$E$7/100</f>
        <v>0.99999799999999994</v>
      </c>
      <c r="AQ44" s="12">
        <f t="shared" si="111"/>
        <v>730578.25426718418</v>
      </c>
      <c r="AR44" s="8"/>
      <c r="AS44" s="13">
        <f t="shared" si="112"/>
        <v>487053.14361774351</v>
      </c>
      <c r="AT44" s="13">
        <f t="shared" si="113"/>
        <v>974106.28723548655</v>
      </c>
      <c r="AU44" s="13">
        <f t="shared" ref="AU44:BF44" si="143">+AT44+$AS44/12</f>
        <v>1014694.0492036318</v>
      </c>
      <c r="AV44" s="13">
        <f t="shared" si="143"/>
        <v>1055281.8111717771</v>
      </c>
      <c r="AW44" s="13">
        <f t="shared" si="143"/>
        <v>1095869.5731399225</v>
      </c>
      <c r="AX44" s="13">
        <f t="shared" si="143"/>
        <v>1136457.3351080678</v>
      </c>
      <c r="AY44" s="13">
        <f t="shared" si="143"/>
        <v>1177045.0970762132</v>
      </c>
      <c r="AZ44" s="13">
        <f t="shared" si="143"/>
        <v>1217632.8590443586</v>
      </c>
      <c r="BA44" s="13">
        <f t="shared" si="143"/>
        <v>1258220.621012504</v>
      </c>
      <c r="BB44" s="13">
        <f t="shared" si="143"/>
        <v>1298808.3829806494</v>
      </c>
      <c r="BC44" s="13">
        <f t="shared" si="143"/>
        <v>1339396.1449487947</v>
      </c>
      <c r="BD44" s="13">
        <f t="shared" si="143"/>
        <v>1379983.9069169401</v>
      </c>
      <c r="BE44" s="13">
        <f t="shared" si="143"/>
        <v>1420571.6688850855</v>
      </c>
      <c r="BF44" s="13">
        <f t="shared" si="143"/>
        <v>1461159.4308532309</v>
      </c>
      <c r="BG44" s="13">
        <f t="shared" si="115"/>
        <v>1217632.8590443586</v>
      </c>
      <c r="BH44" s="10">
        <f>'Separation Factors'!$F$7/100</f>
        <v>0.99999799999999994</v>
      </c>
      <c r="BI44" s="12">
        <f t="shared" si="116"/>
        <v>1217630.4237786403</v>
      </c>
      <c r="BJ44" s="8"/>
      <c r="BL44" s="18"/>
      <c r="BM44" s="18"/>
      <c r="BN44" s="20"/>
    </row>
    <row r="45" spans="1:66" x14ac:dyDescent="0.25">
      <c r="A45" s="1" t="s">
        <v>42</v>
      </c>
      <c r="B45" s="17">
        <v>45017</v>
      </c>
      <c r="C45" s="1" t="s">
        <v>15</v>
      </c>
      <c r="D45" s="8"/>
      <c r="E45" s="13"/>
      <c r="F45" s="8"/>
      <c r="G45" s="13">
        <f>VLOOKUP(A45,'Jurisdictional Impact'!$A$8:$B$62, 2, FALSE)</f>
        <v>479575.496233952</v>
      </c>
      <c r="H45" s="8"/>
      <c r="I45" s="13">
        <f t="shared" si="103"/>
        <v>479575.496233952</v>
      </c>
      <c r="J45" s="13">
        <v>0</v>
      </c>
      <c r="K45" s="13">
        <f t="shared" ref="K45:V45" si="144">+J45+$I45/12</f>
        <v>39964.624686162664</v>
      </c>
      <c r="L45" s="13">
        <f t="shared" si="144"/>
        <v>79929.249372325328</v>
      </c>
      <c r="M45" s="13">
        <f t="shared" si="144"/>
        <v>119893.874058488</v>
      </c>
      <c r="N45" s="13">
        <f t="shared" si="144"/>
        <v>159858.49874465066</v>
      </c>
      <c r="O45" s="13">
        <f t="shared" si="144"/>
        <v>199823.12343081331</v>
      </c>
      <c r="P45" s="13">
        <f t="shared" si="144"/>
        <v>239787.74811697597</v>
      </c>
      <c r="Q45" s="13">
        <f t="shared" si="144"/>
        <v>279752.37280313863</v>
      </c>
      <c r="R45" s="13">
        <f t="shared" si="144"/>
        <v>319716.99748930131</v>
      </c>
      <c r="S45" s="13">
        <f t="shared" si="144"/>
        <v>359681.622175464</v>
      </c>
      <c r="T45" s="13">
        <f t="shared" si="144"/>
        <v>399646.24686162669</v>
      </c>
      <c r="U45" s="13">
        <f t="shared" si="144"/>
        <v>439610.87154778937</v>
      </c>
      <c r="V45" s="13">
        <f t="shared" si="144"/>
        <v>479575.49623395206</v>
      </c>
      <c r="W45" s="13">
        <f t="shared" si="105"/>
        <v>239787.748116976</v>
      </c>
      <c r="X45" s="10">
        <f>'Separation Factors'!$D$7/100</f>
        <v>0.99999799999999994</v>
      </c>
      <c r="Y45" s="12">
        <f t="shared" si="106"/>
        <v>239787.26854147975</v>
      </c>
      <c r="Z45" s="8"/>
      <c r="AA45" s="13">
        <f t="shared" si="107"/>
        <v>479575.496233952</v>
      </c>
      <c r="AB45" s="13">
        <f t="shared" si="108"/>
        <v>479575.49623395206</v>
      </c>
      <c r="AC45" s="13">
        <f t="shared" ref="AC45:AN45" si="145">+AB45+$AA45/12</f>
        <v>519540.12092011474</v>
      </c>
      <c r="AD45" s="13">
        <f t="shared" si="145"/>
        <v>559504.74560627737</v>
      </c>
      <c r="AE45" s="13">
        <f t="shared" si="145"/>
        <v>599469.37029244006</v>
      </c>
      <c r="AF45" s="13">
        <f t="shared" si="145"/>
        <v>639433.99497860274</v>
      </c>
      <c r="AG45" s="13">
        <f t="shared" si="145"/>
        <v>679398.61966476543</v>
      </c>
      <c r="AH45" s="13">
        <f t="shared" si="145"/>
        <v>719363.24435092811</v>
      </c>
      <c r="AI45" s="13">
        <f t="shared" si="145"/>
        <v>759327.8690370908</v>
      </c>
      <c r="AJ45" s="13">
        <f t="shared" si="145"/>
        <v>799292.49372325349</v>
      </c>
      <c r="AK45" s="13">
        <f t="shared" si="145"/>
        <v>839257.11840941617</v>
      </c>
      <c r="AL45" s="13">
        <f t="shared" si="145"/>
        <v>879221.74309557886</v>
      </c>
      <c r="AM45" s="13">
        <f t="shared" si="145"/>
        <v>919186.36778174154</v>
      </c>
      <c r="AN45" s="13">
        <f t="shared" si="145"/>
        <v>959150.99246790423</v>
      </c>
      <c r="AO45" s="13">
        <f t="shared" si="110"/>
        <v>719363.24435092811</v>
      </c>
      <c r="AP45" s="10">
        <f>'Separation Factors'!$E$7/100</f>
        <v>0.99999799999999994</v>
      </c>
      <c r="AQ45" s="12">
        <f t="shared" si="111"/>
        <v>719361.80562443938</v>
      </c>
      <c r="AR45" s="8"/>
      <c r="AS45" s="13">
        <f t="shared" si="112"/>
        <v>479575.496233952</v>
      </c>
      <c r="AT45" s="13">
        <f t="shared" si="113"/>
        <v>959150.99246790423</v>
      </c>
      <c r="AU45" s="13">
        <f t="shared" ref="AU45:BF45" si="146">+AT45+$AS45/12</f>
        <v>999115.61715406692</v>
      </c>
      <c r="AV45" s="13">
        <f t="shared" si="146"/>
        <v>1039080.2418402296</v>
      </c>
      <c r="AW45" s="13">
        <f t="shared" si="146"/>
        <v>1079044.8665263923</v>
      </c>
      <c r="AX45" s="13">
        <f t="shared" si="146"/>
        <v>1119009.491212555</v>
      </c>
      <c r="AY45" s="13">
        <f t="shared" si="146"/>
        <v>1158974.1158987177</v>
      </c>
      <c r="AZ45" s="13">
        <f t="shared" si="146"/>
        <v>1198938.7405848803</v>
      </c>
      <c r="BA45" s="13">
        <f t="shared" si="146"/>
        <v>1238903.365271043</v>
      </c>
      <c r="BB45" s="13">
        <f t="shared" si="146"/>
        <v>1278867.9899572057</v>
      </c>
      <c r="BC45" s="13">
        <f t="shared" si="146"/>
        <v>1318832.6146433684</v>
      </c>
      <c r="BD45" s="13">
        <f t="shared" si="146"/>
        <v>1358797.2393295311</v>
      </c>
      <c r="BE45" s="13">
        <f t="shared" si="146"/>
        <v>1398761.8640156938</v>
      </c>
      <c r="BF45" s="13">
        <f t="shared" si="146"/>
        <v>1438726.4887018565</v>
      </c>
      <c r="BG45" s="13">
        <f t="shared" si="115"/>
        <v>1198938.7405848803</v>
      </c>
      <c r="BH45" s="10">
        <f>'Separation Factors'!$F$7/100</f>
        <v>0.99999799999999994</v>
      </c>
      <c r="BI45" s="12">
        <f t="shared" si="116"/>
        <v>1198936.342707399</v>
      </c>
      <c r="BJ45" s="8"/>
      <c r="BL45" s="18"/>
      <c r="BM45" s="18"/>
      <c r="BN45" s="20"/>
    </row>
    <row r="46" spans="1:66" x14ac:dyDescent="0.25">
      <c r="A46" s="1" t="s">
        <v>41</v>
      </c>
      <c r="B46" s="17">
        <v>44986</v>
      </c>
      <c r="C46" s="1" t="s">
        <v>15</v>
      </c>
      <c r="D46" s="8"/>
      <c r="E46" s="13"/>
      <c r="F46" s="8"/>
      <c r="G46" s="13">
        <f>VLOOKUP(A46,'Jurisdictional Impact'!$A$8:$B$62, 2, FALSE)</f>
        <v>496606.7276971516</v>
      </c>
      <c r="H46" s="8"/>
      <c r="I46" s="13">
        <f t="shared" si="103"/>
        <v>496606.7276971516</v>
      </c>
      <c r="J46" s="13">
        <v>0</v>
      </c>
      <c r="K46" s="13">
        <f t="shared" ref="K46:V46" si="147">+J46+$I46/12</f>
        <v>41383.893974762635</v>
      </c>
      <c r="L46" s="13">
        <f t="shared" si="147"/>
        <v>82767.787949525271</v>
      </c>
      <c r="M46" s="13">
        <f t="shared" si="147"/>
        <v>124151.6819242879</v>
      </c>
      <c r="N46" s="13">
        <f t="shared" si="147"/>
        <v>165535.57589905054</v>
      </c>
      <c r="O46" s="13">
        <f t="shared" si="147"/>
        <v>206919.46987381318</v>
      </c>
      <c r="P46" s="13">
        <f t="shared" si="147"/>
        <v>248303.36384857583</v>
      </c>
      <c r="Q46" s="13">
        <f t="shared" si="147"/>
        <v>289687.25782333844</v>
      </c>
      <c r="R46" s="13">
        <f t="shared" si="147"/>
        <v>331071.15179810108</v>
      </c>
      <c r="S46" s="13">
        <f t="shared" si="147"/>
        <v>372455.04577286373</v>
      </c>
      <c r="T46" s="13">
        <f t="shared" si="147"/>
        <v>413838.93974762637</v>
      </c>
      <c r="U46" s="13">
        <f t="shared" si="147"/>
        <v>455222.83372238901</v>
      </c>
      <c r="V46" s="13">
        <f t="shared" si="147"/>
        <v>496606.72769715165</v>
      </c>
      <c r="W46" s="13">
        <f t="shared" si="105"/>
        <v>248303.36384857583</v>
      </c>
      <c r="X46" s="10">
        <f>'Separation Factors'!$D$7/100</f>
        <v>0.99999799999999994</v>
      </c>
      <c r="Y46" s="12">
        <f t="shared" si="106"/>
        <v>248302.86724184811</v>
      </c>
      <c r="Z46" s="8"/>
      <c r="AA46" s="13">
        <f t="shared" si="107"/>
        <v>496606.7276971516</v>
      </c>
      <c r="AB46" s="13">
        <f t="shared" si="108"/>
        <v>496606.72769715165</v>
      </c>
      <c r="AC46" s="13">
        <f t="shared" ref="AC46:AN46" si="148">+AB46+$AA46/12</f>
        <v>537990.62167191424</v>
      </c>
      <c r="AD46" s="13">
        <f t="shared" si="148"/>
        <v>579374.51564667688</v>
      </c>
      <c r="AE46" s="13">
        <f t="shared" si="148"/>
        <v>620758.40962143952</v>
      </c>
      <c r="AF46" s="13">
        <f t="shared" si="148"/>
        <v>662142.30359620217</v>
      </c>
      <c r="AG46" s="13">
        <f t="shared" si="148"/>
        <v>703526.19757096481</v>
      </c>
      <c r="AH46" s="13">
        <f t="shared" si="148"/>
        <v>744910.09154572745</v>
      </c>
      <c r="AI46" s="13">
        <f t="shared" si="148"/>
        <v>786293.9855204901</v>
      </c>
      <c r="AJ46" s="13">
        <f t="shared" si="148"/>
        <v>827677.87949525274</v>
      </c>
      <c r="AK46" s="13">
        <f t="shared" si="148"/>
        <v>869061.77347001538</v>
      </c>
      <c r="AL46" s="13">
        <f t="shared" si="148"/>
        <v>910445.66744477802</v>
      </c>
      <c r="AM46" s="13">
        <f t="shared" si="148"/>
        <v>951829.56141954067</v>
      </c>
      <c r="AN46" s="13">
        <f t="shared" si="148"/>
        <v>993213.45539430331</v>
      </c>
      <c r="AO46" s="13">
        <f t="shared" si="110"/>
        <v>744910.09154572734</v>
      </c>
      <c r="AP46" s="10">
        <f>'Separation Factors'!$E$7/100</f>
        <v>0.99999799999999994</v>
      </c>
      <c r="AQ46" s="12">
        <f t="shared" si="111"/>
        <v>744908.6017255442</v>
      </c>
      <c r="AR46" s="8"/>
      <c r="AS46" s="13">
        <f t="shared" si="112"/>
        <v>496606.7276971516</v>
      </c>
      <c r="AT46" s="13">
        <f t="shared" si="113"/>
        <v>993213.45539430331</v>
      </c>
      <c r="AU46" s="13">
        <f t="shared" ref="AU46:BF46" si="149">+AT46+$AS46/12</f>
        <v>1034597.349369066</v>
      </c>
      <c r="AV46" s="13">
        <f t="shared" si="149"/>
        <v>1075981.2433438285</v>
      </c>
      <c r="AW46" s="13">
        <f t="shared" si="149"/>
        <v>1117365.1373185911</v>
      </c>
      <c r="AX46" s="13">
        <f t="shared" si="149"/>
        <v>1158749.0312933538</v>
      </c>
      <c r="AY46" s="13">
        <f t="shared" si="149"/>
        <v>1200132.9252681164</v>
      </c>
      <c r="AZ46" s="13">
        <f t="shared" si="149"/>
        <v>1241516.819242879</v>
      </c>
      <c r="BA46" s="13">
        <f t="shared" si="149"/>
        <v>1282900.7132176417</v>
      </c>
      <c r="BB46" s="13">
        <f t="shared" si="149"/>
        <v>1324284.6071924043</v>
      </c>
      <c r="BC46" s="13">
        <f t="shared" si="149"/>
        <v>1365668.501167167</v>
      </c>
      <c r="BD46" s="13">
        <f t="shared" si="149"/>
        <v>1407052.3951419296</v>
      </c>
      <c r="BE46" s="13">
        <f t="shared" si="149"/>
        <v>1448436.2891166923</v>
      </c>
      <c r="BF46" s="13">
        <f t="shared" si="149"/>
        <v>1489820.1830914549</v>
      </c>
      <c r="BG46" s="13">
        <f t="shared" si="115"/>
        <v>1241516.8192428788</v>
      </c>
      <c r="BH46" s="10">
        <f>'Separation Factors'!$F$7/100</f>
        <v>0.99999799999999994</v>
      </c>
      <c r="BI46" s="12">
        <f t="shared" si="116"/>
        <v>1241514.3362092404</v>
      </c>
      <c r="BJ46" s="8"/>
    </row>
    <row r="47" spans="1:66" x14ac:dyDescent="0.25">
      <c r="A47" s="1" t="s">
        <v>40</v>
      </c>
      <c r="B47" s="17">
        <v>43770</v>
      </c>
      <c r="C47" s="1" t="s">
        <v>15</v>
      </c>
      <c r="D47" s="8"/>
      <c r="E47" s="13">
        <v>617963.93047327595</v>
      </c>
      <c r="F47" s="8"/>
      <c r="G47" s="13">
        <f>VLOOKUP(A47,'Jurisdictional Impact'!$A$8:$B$62, 2, FALSE)</f>
        <v>469088.91524602514</v>
      </c>
      <c r="H47" s="8"/>
      <c r="I47" s="13">
        <f t="shared" si="103"/>
        <v>-148875.01522725081</v>
      </c>
      <c r="J47" s="13">
        <v>0</v>
      </c>
      <c r="K47" s="13">
        <f t="shared" ref="K47:V47" si="150">+J47+$I47/12</f>
        <v>-12406.251268937567</v>
      </c>
      <c r="L47" s="13">
        <f t="shared" si="150"/>
        <v>-24812.502537875134</v>
      </c>
      <c r="M47" s="13">
        <f t="shared" si="150"/>
        <v>-37218.753806812703</v>
      </c>
      <c r="N47" s="13">
        <f t="shared" si="150"/>
        <v>-49625.005075750269</v>
      </c>
      <c r="O47" s="13">
        <f t="shared" si="150"/>
        <v>-62031.256344687834</v>
      </c>
      <c r="P47" s="13">
        <f t="shared" si="150"/>
        <v>-74437.507613625407</v>
      </c>
      <c r="Q47" s="13">
        <f t="shared" si="150"/>
        <v>-86843.758882562979</v>
      </c>
      <c r="R47" s="13">
        <f t="shared" si="150"/>
        <v>-99250.010151500552</v>
      </c>
      <c r="S47" s="13">
        <f t="shared" si="150"/>
        <v>-111656.26142043812</v>
      </c>
      <c r="T47" s="13">
        <f t="shared" si="150"/>
        <v>-124062.5126893757</v>
      </c>
      <c r="U47" s="13">
        <f t="shared" si="150"/>
        <v>-136468.76395831327</v>
      </c>
      <c r="V47" s="13">
        <f t="shared" si="150"/>
        <v>-148875.01522725084</v>
      </c>
      <c r="W47" s="13">
        <f t="shared" si="105"/>
        <v>-74437.507613625407</v>
      </c>
      <c r="X47" s="10">
        <f>'Separation Factors'!$D$7/100</f>
        <v>0.99999799999999994</v>
      </c>
      <c r="Y47" s="12">
        <f t="shared" si="106"/>
        <v>-74437.358738610172</v>
      </c>
      <c r="Z47" s="8"/>
      <c r="AA47" s="13">
        <f t="shared" si="107"/>
        <v>-148875.01522725081</v>
      </c>
      <c r="AB47" s="13">
        <f t="shared" si="108"/>
        <v>-148875.01522725084</v>
      </c>
      <c r="AC47" s="13">
        <f t="shared" ref="AC47:AN47" si="151">+AB47+$AA47/12</f>
        <v>-161281.26649618841</v>
      </c>
      <c r="AD47" s="13">
        <f t="shared" si="151"/>
        <v>-173687.51776512599</v>
      </c>
      <c r="AE47" s="13">
        <f t="shared" si="151"/>
        <v>-186093.76903406356</v>
      </c>
      <c r="AF47" s="13">
        <f t="shared" si="151"/>
        <v>-198500.02030300113</v>
      </c>
      <c r="AG47" s="13">
        <f t="shared" si="151"/>
        <v>-210906.27157193871</v>
      </c>
      <c r="AH47" s="13">
        <f t="shared" si="151"/>
        <v>-223312.52284087628</v>
      </c>
      <c r="AI47" s="13">
        <f t="shared" si="151"/>
        <v>-235718.77410981385</v>
      </c>
      <c r="AJ47" s="13">
        <f t="shared" si="151"/>
        <v>-248125.02537875142</v>
      </c>
      <c r="AK47" s="13">
        <f t="shared" si="151"/>
        <v>-260531.276647689</v>
      </c>
      <c r="AL47" s="13">
        <f t="shared" si="151"/>
        <v>-272937.52791662654</v>
      </c>
      <c r="AM47" s="13">
        <f t="shared" si="151"/>
        <v>-285343.77918556408</v>
      </c>
      <c r="AN47" s="13">
        <f t="shared" si="151"/>
        <v>-297750.03045450163</v>
      </c>
      <c r="AO47" s="13">
        <f t="shared" si="110"/>
        <v>-223312.52284087628</v>
      </c>
      <c r="AP47" s="10">
        <f>'Separation Factors'!$E$7/100</f>
        <v>0.99999799999999994</v>
      </c>
      <c r="AQ47" s="12">
        <f t="shared" si="111"/>
        <v>-223312.07621583057</v>
      </c>
      <c r="AR47" s="8"/>
      <c r="AS47" s="13">
        <f t="shared" si="112"/>
        <v>-148875.01522725081</v>
      </c>
      <c r="AT47" s="13">
        <f t="shared" si="113"/>
        <v>-297750.03045450163</v>
      </c>
      <c r="AU47" s="13">
        <f t="shared" ref="AU47:BF47" si="152">+AT47+$AS47/12</f>
        <v>-310156.28172343917</v>
      </c>
      <c r="AV47" s="13">
        <f t="shared" si="152"/>
        <v>-322562.53299237671</v>
      </c>
      <c r="AW47" s="13">
        <f t="shared" si="152"/>
        <v>-334968.78426131426</v>
      </c>
      <c r="AX47" s="13">
        <f t="shared" si="152"/>
        <v>-347375.0355302518</v>
      </c>
      <c r="AY47" s="13">
        <f t="shared" si="152"/>
        <v>-359781.28679918934</v>
      </c>
      <c r="AZ47" s="13">
        <f t="shared" si="152"/>
        <v>-372187.53806812689</v>
      </c>
      <c r="BA47" s="13">
        <f t="shared" si="152"/>
        <v>-384593.78933706443</v>
      </c>
      <c r="BB47" s="13">
        <f t="shared" si="152"/>
        <v>-397000.04060600197</v>
      </c>
      <c r="BC47" s="13">
        <f t="shared" si="152"/>
        <v>-409406.29187493952</v>
      </c>
      <c r="BD47" s="13">
        <f t="shared" si="152"/>
        <v>-421812.54314387706</v>
      </c>
      <c r="BE47" s="13">
        <f t="shared" si="152"/>
        <v>-434218.7944128146</v>
      </c>
      <c r="BF47" s="13">
        <f t="shared" si="152"/>
        <v>-446625.04568175215</v>
      </c>
      <c r="BG47" s="13">
        <f t="shared" si="115"/>
        <v>-372187.53806812689</v>
      </c>
      <c r="BH47" s="10">
        <f>'Separation Factors'!$F$7/100</f>
        <v>0.99999799999999994</v>
      </c>
      <c r="BI47" s="12">
        <f t="shared" si="116"/>
        <v>-372186.79369305074</v>
      </c>
      <c r="BJ47" s="8"/>
    </row>
    <row r="48" spans="1:66" x14ac:dyDescent="0.25">
      <c r="A48" s="1" t="s">
        <v>39</v>
      </c>
      <c r="B48" s="17">
        <v>45352</v>
      </c>
      <c r="C48" s="1" t="s">
        <v>15</v>
      </c>
      <c r="D48" s="8"/>
      <c r="E48" s="13"/>
      <c r="F48" s="8"/>
      <c r="G48" s="13">
        <f>VLOOKUP(A48,'Jurisdictional Impact'!$A$8:$B$62, 2, FALSE)</f>
        <v>495809.13034187758</v>
      </c>
      <c r="H48" s="8"/>
      <c r="I48" s="13">
        <f t="shared" si="103"/>
        <v>495809.13034187758</v>
      </c>
      <c r="J48" s="13">
        <v>0</v>
      </c>
      <c r="K48" s="13">
        <f t="shared" ref="K48:V48" si="153">+J48+$I48/12</f>
        <v>41317.427528489796</v>
      </c>
      <c r="L48" s="13">
        <f t="shared" si="153"/>
        <v>82634.855056979592</v>
      </c>
      <c r="M48" s="13">
        <f t="shared" si="153"/>
        <v>123952.28258546939</v>
      </c>
      <c r="N48" s="13">
        <f t="shared" si="153"/>
        <v>165269.71011395918</v>
      </c>
      <c r="O48" s="13">
        <f t="shared" si="153"/>
        <v>206587.13764244897</v>
      </c>
      <c r="P48" s="13">
        <f t="shared" si="153"/>
        <v>247904.56517093876</v>
      </c>
      <c r="Q48" s="13">
        <f t="shared" si="153"/>
        <v>289221.99269942858</v>
      </c>
      <c r="R48" s="13">
        <f t="shared" si="153"/>
        <v>330539.42022791837</v>
      </c>
      <c r="S48" s="13">
        <f t="shared" si="153"/>
        <v>371856.84775640815</v>
      </c>
      <c r="T48" s="13">
        <f t="shared" si="153"/>
        <v>413174.27528489794</v>
      </c>
      <c r="U48" s="13">
        <f t="shared" si="153"/>
        <v>454491.70281338773</v>
      </c>
      <c r="V48" s="13">
        <f t="shared" si="153"/>
        <v>495809.13034187752</v>
      </c>
      <c r="W48" s="13">
        <f t="shared" si="105"/>
        <v>247904.56517093879</v>
      </c>
      <c r="X48" s="10">
        <f>'Separation Factors'!$D$7/100</f>
        <v>0.99999799999999994</v>
      </c>
      <c r="Y48" s="12">
        <f t="shared" si="106"/>
        <v>247904.06936180842</v>
      </c>
      <c r="Z48" s="8"/>
      <c r="AA48" s="13">
        <f t="shared" si="107"/>
        <v>495809.13034187758</v>
      </c>
      <c r="AB48" s="13">
        <f t="shared" si="108"/>
        <v>495809.13034187752</v>
      </c>
      <c r="AC48" s="13">
        <f t="shared" ref="AC48:AN48" si="154">+AB48+$AA48/12</f>
        <v>537126.55787036731</v>
      </c>
      <c r="AD48" s="13">
        <f t="shared" si="154"/>
        <v>578443.98539885716</v>
      </c>
      <c r="AE48" s="13">
        <f t="shared" si="154"/>
        <v>619761.412927347</v>
      </c>
      <c r="AF48" s="13">
        <f t="shared" si="154"/>
        <v>661078.84045583685</v>
      </c>
      <c r="AG48" s="13">
        <f t="shared" si="154"/>
        <v>702396.2679843267</v>
      </c>
      <c r="AH48" s="13">
        <f t="shared" si="154"/>
        <v>743713.69551281654</v>
      </c>
      <c r="AI48" s="13">
        <f t="shared" si="154"/>
        <v>785031.12304130639</v>
      </c>
      <c r="AJ48" s="13">
        <f t="shared" si="154"/>
        <v>826348.55056979624</v>
      </c>
      <c r="AK48" s="13">
        <f t="shared" si="154"/>
        <v>867665.97809828608</v>
      </c>
      <c r="AL48" s="13">
        <f t="shared" si="154"/>
        <v>908983.40562677593</v>
      </c>
      <c r="AM48" s="13">
        <f t="shared" si="154"/>
        <v>950300.83315526578</v>
      </c>
      <c r="AN48" s="13">
        <f t="shared" si="154"/>
        <v>991618.26068375562</v>
      </c>
      <c r="AO48" s="13">
        <f t="shared" si="110"/>
        <v>743713.69551281654</v>
      </c>
      <c r="AP48" s="10">
        <f>'Separation Factors'!$E$7/100</f>
        <v>0.99999799999999994</v>
      </c>
      <c r="AQ48" s="12">
        <f t="shared" si="111"/>
        <v>743712.20808542543</v>
      </c>
      <c r="AR48" s="8"/>
      <c r="AS48" s="13">
        <f t="shared" si="112"/>
        <v>495809.13034187758</v>
      </c>
      <c r="AT48" s="13">
        <f t="shared" si="113"/>
        <v>991618.26068375562</v>
      </c>
      <c r="AU48" s="13">
        <f t="shared" ref="AU48:BF48" si="155">+AT48+$AS48/12</f>
        <v>1032935.6882122455</v>
      </c>
      <c r="AV48" s="13">
        <f t="shared" si="155"/>
        <v>1074253.1157407353</v>
      </c>
      <c r="AW48" s="13">
        <f t="shared" si="155"/>
        <v>1115570.5432692252</v>
      </c>
      <c r="AX48" s="13">
        <f t="shared" si="155"/>
        <v>1156887.970797715</v>
      </c>
      <c r="AY48" s="13">
        <f t="shared" si="155"/>
        <v>1198205.3983262049</v>
      </c>
      <c r="AZ48" s="13">
        <f t="shared" si="155"/>
        <v>1239522.8258546947</v>
      </c>
      <c r="BA48" s="13">
        <f t="shared" si="155"/>
        <v>1280840.2533831846</v>
      </c>
      <c r="BB48" s="13">
        <f t="shared" si="155"/>
        <v>1322157.6809116744</v>
      </c>
      <c r="BC48" s="13">
        <f t="shared" si="155"/>
        <v>1363475.1084401642</v>
      </c>
      <c r="BD48" s="13">
        <f t="shared" si="155"/>
        <v>1404792.5359686541</v>
      </c>
      <c r="BE48" s="13">
        <f t="shared" si="155"/>
        <v>1446109.9634971439</v>
      </c>
      <c r="BF48" s="13">
        <f t="shared" si="155"/>
        <v>1487427.3910256338</v>
      </c>
      <c r="BG48" s="13">
        <f t="shared" si="115"/>
        <v>1239522.8258546947</v>
      </c>
      <c r="BH48" s="10">
        <f>'Separation Factors'!$F$7/100</f>
        <v>0.99999799999999994</v>
      </c>
      <c r="BI48" s="12">
        <f t="shared" si="116"/>
        <v>1239520.3468090429</v>
      </c>
      <c r="BJ48" s="8"/>
    </row>
    <row r="49" spans="1:62" x14ac:dyDescent="0.25">
      <c r="A49" s="1" t="s">
        <v>38</v>
      </c>
      <c r="B49" s="17">
        <v>42491</v>
      </c>
      <c r="C49" s="1" t="s">
        <v>15</v>
      </c>
      <c r="D49" s="8"/>
      <c r="E49" s="13">
        <v>27232.0137299573</v>
      </c>
      <c r="F49" s="8"/>
      <c r="G49" s="13">
        <f>VLOOKUP(A49,'Jurisdictional Impact'!$A$8:$B$62, 2, FALSE)</f>
        <v>42721.752206732897</v>
      </c>
      <c r="H49" s="8"/>
      <c r="I49" s="13">
        <f t="shared" si="103"/>
        <v>15489.738476775598</v>
      </c>
      <c r="J49" s="13">
        <v>0</v>
      </c>
      <c r="K49" s="13">
        <f t="shared" ref="K49:V49" si="156">+J49+$I49/12</f>
        <v>1290.8115397312997</v>
      </c>
      <c r="L49" s="13">
        <f t="shared" si="156"/>
        <v>2581.6230794625994</v>
      </c>
      <c r="M49" s="13">
        <f t="shared" si="156"/>
        <v>3872.4346191938994</v>
      </c>
      <c r="N49" s="13">
        <f t="shared" si="156"/>
        <v>5163.2461589251989</v>
      </c>
      <c r="O49" s="13">
        <f t="shared" si="156"/>
        <v>6454.0576986564984</v>
      </c>
      <c r="P49" s="13">
        <f t="shared" si="156"/>
        <v>7744.8692383877979</v>
      </c>
      <c r="Q49" s="13">
        <f t="shared" si="156"/>
        <v>9035.6807781190982</v>
      </c>
      <c r="R49" s="13">
        <f t="shared" si="156"/>
        <v>10326.492317850398</v>
      </c>
      <c r="S49" s="13">
        <f t="shared" si="156"/>
        <v>11617.303857581697</v>
      </c>
      <c r="T49" s="13">
        <f t="shared" si="156"/>
        <v>12908.115397312997</v>
      </c>
      <c r="U49" s="13">
        <f t="shared" si="156"/>
        <v>14198.926937044296</v>
      </c>
      <c r="V49" s="13">
        <f t="shared" si="156"/>
        <v>15489.738476775596</v>
      </c>
      <c r="W49" s="13">
        <f t="shared" si="105"/>
        <v>7744.8692383877979</v>
      </c>
      <c r="X49" s="10">
        <f>'Separation Factors'!$D$7/100</f>
        <v>0.99999799999999994</v>
      </c>
      <c r="Y49" s="12">
        <f t="shared" si="106"/>
        <v>7744.8537486493206</v>
      </c>
      <c r="Z49" s="8"/>
      <c r="AA49" s="13">
        <f t="shared" si="107"/>
        <v>15489.738476775598</v>
      </c>
      <c r="AB49" s="13">
        <f t="shared" si="108"/>
        <v>15489.738476775596</v>
      </c>
      <c r="AC49" s="13">
        <f t="shared" ref="AC49:AN49" si="157">+AB49+$AA49/12</f>
        <v>16780.550016506895</v>
      </c>
      <c r="AD49" s="13">
        <f t="shared" si="157"/>
        <v>18071.361556238196</v>
      </c>
      <c r="AE49" s="13">
        <f t="shared" si="157"/>
        <v>19362.173095969498</v>
      </c>
      <c r="AF49" s="13">
        <f t="shared" si="157"/>
        <v>20652.984635700799</v>
      </c>
      <c r="AG49" s="13">
        <f t="shared" si="157"/>
        <v>21943.7961754321</v>
      </c>
      <c r="AH49" s="13">
        <f t="shared" si="157"/>
        <v>23234.607715163402</v>
      </c>
      <c r="AI49" s="13">
        <f t="shared" si="157"/>
        <v>24525.419254894703</v>
      </c>
      <c r="AJ49" s="13">
        <f t="shared" si="157"/>
        <v>25816.230794626004</v>
      </c>
      <c r="AK49" s="13">
        <f t="shared" si="157"/>
        <v>27107.042334357306</v>
      </c>
      <c r="AL49" s="13">
        <f t="shared" si="157"/>
        <v>28397.853874088607</v>
      </c>
      <c r="AM49" s="13">
        <f t="shared" si="157"/>
        <v>29688.665413819908</v>
      </c>
      <c r="AN49" s="13">
        <f t="shared" si="157"/>
        <v>30979.47695355121</v>
      </c>
      <c r="AO49" s="13">
        <f t="shared" si="110"/>
        <v>23234.607715163405</v>
      </c>
      <c r="AP49" s="10">
        <f>'Separation Factors'!$E$7/100</f>
        <v>0.99999799999999994</v>
      </c>
      <c r="AQ49" s="12">
        <f t="shared" si="111"/>
        <v>23234.561245947974</v>
      </c>
      <c r="AR49" s="8"/>
      <c r="AS49" s="13">
        <f t="shared" si="112"/>
        <v>15489.738476775598</v>
      </c>
      <c r="AT49" s="13">
        <f t="shared" si="113"/>
        <v>30979.47695355121</v>
      </c>
      <c r="AU49" s="13">
        <f t="shared" ref="AU49:BF49" si="158">+AT49+$AS49/12</f>
        <v>32270.288493282511</v>
      </c>
      <c r="AV49" s="13">
        <f t="shared" si="158"/>
        <v>33561.100033013812</v>
      </c>
      <c r="AW49" s="13">
        <f t="shared" si="158"/>
        <v>34851.911572745114</v>
      </c>
      <c r="AX49" s="13">
        <f t="shared" si="158"/>
        <v>36142.723112476415</v>
      </c>
      <c r="AY49" s="13">
        <f t="shared" si="158"/>
        <v>37433.534652207716</v>
      </c>
      <c r="AZ49" s="13">
        <f t="shared" si="158"/>
        <v>38724.346191939017</v>
      </c>
      <c r="BA49" s="13">
        <f t="shared" si="158"/>
        <v>40015.157731670319</v>
      </c>
      <c r="BB49" s="13">
        <f t="shared" si="158"/>
        <v>41305.96927140162</v>
      </c>
      <c r="BC49" s="13">
        <f t="shared" si="158"/>
        <v>42596.780811132921</v>
      </c>
      <c r="BD49" s="13">
        <f t="shared" si="158"/>
        <v>43887.592350864223</v>
      </c>
      <c r="BE49" s="13">
        <f t="shared" si="158"/>
        <v>45178.403890595524</v>
      </c>
      <c r="BF49" s="13">
        <f t="shared" si="158"/>
        <v>46469.215430326825</v>
      </c>
      <c r="BG49" s="13">
        <f t="shared" si="115"/>
        <v>38724.346191939017</v>
      </c>
      <c r="BH49" s="10">
        <f>'Separation Factors'!$F$7/100</f>
        <v>0.99999799999999994</v>
      </c>
      <c r="BI49" s="12">
        <f t="shared" si="116"/>
        <v>38724.268743246634</v>
      </c>
      <c r="BJ49" s="8"/>
    </row>
    <row r="50" spans="1:62" x14ac:dyDescent="0.25">
      <c r="A50" s="1" t="s">
        <v>37</v>
      </c>
      <c r="B50" s="17">
        <v>42583</v>
      </c>
      <c r="C50" s="1" t="s">
        <v>15</v>
      </c>
      <c r="D50" s="8"/>
      <c r="E50" s="13">
        <v>34586.7689595189</v>
      </c>
      <c r="F50" s="8"/>
      <c r="G50" s="13">
        <f>VLOOKUP(A50,'Jurisdictional Impact'!$A$8:$B$62, 2, FALSE)</f>
        <v>54447.456808279159</v>
      </c>
      <c r="H50" s="8"/>
      <c r="I50" s="13">
        <f t="shared" si="103"/>
        <v>19860.687848760259</v>
      </c>
      <c r="J50" s="13">
        <v>0</v>
      </c>
      <c r="K50" s="13">
        <f t="shared" ref="K50:V50" si="159">+J50+$I50/12</f>
        <v>1655.0573207300215</v>
      </c>
      <c r="L50" s="13">
        <f t="shared" si="159"/>
        <v>3310.114641460043</v>
      </c>
      <c r="M50" s="13">
        <f t="shared" si="159"/>
        <v>4965.1719621900647</v>
      </c>
      <c r="N50" s="13">
        <f t="shared" si="159"/>
        <v>6620.229282920086</v>
      </c>
      <c r="O50" s="13">
        <f t="shared" si="159"/>
        <v>8275.2866036501073</v>
      </c>
      <c r="P50" s="13">
        <f t="shared" si="159"/>
        <v>9930.3439243801295</v>
      </c>
      <c r="Q50" s="13">
        <f t="shared" si="159"/>
        <v>11585.401245110152</v>
      </c>
      <c r="R50" s="13">
        <f t="shared" si="159"/>
        <v>13240.458565840174</v>
      </c>
      <c r="S50" s="13">
        <f t="shared" si="159"/>
        <v>14895.515886570196</v>
      </c>
      <c r="T50" s="13">
        <f t="shared" si="159"/>
        <v>16550.573207300218</v>
      </c>
      <c r="U50" s="13">
        <f t="shared" si="159"/>
        <v>18205.63052803024</v>
      </c>
      <c r="V50" s="13">
        <f t="shared" si="159"/>
        <v>19860.687848760263</v>
      </c>
      <c r="W50" s="13">
        <f t="shared" si="105"/>
        <v>9930.3439243801295</v>
      </c>
      <c r="X50" s="10">
        <f>'Separation Factors'!$D$7/100</f>
        <v>0.99999799999999994</v>
      </c>
      <c r="Y50" s="12">
        <f t="shared" si="106"/>
        <v>9930.3240636922801</v>
      </c>
      <c r="Z50" s="8"/>
      <c r="AA50" s="13">
        <f t="shared" si="107"/>
        <v>19860.687848760259</v>
      </c>
      <c r="AB50" s="13">
        <f t="shared" si="108"/>
        <v>19860.687848760263</v>
      </c>
      <c r="AC50" s="13">
        <f t="shared" ref="AC50:AN50" si="160">+AB50+$AA50/12</f>
        <v>21515.745169490285</v>
      </c>
      <c r="AD50" s="13">
        <f t="shared" si="160"/>
        <v>23170.802490220307</v>
      </c>
      <c r="AE50" s="13">
        <f t="shared" si="160"/>
        <v>24825.859810950329</v>
      </c>
      <c r="AF50" s="13">
        <f t="shared" si="160"/>
        <v>26480.917131680351</v>
      </c>
      <c r="AG50" s="13">
        <f t="shared" si="160"/>
        <v>28135.974452410373</v>
      </c>
      <c r="AH50" s="13">
        <f t="shared" si="160"/>
        <v>29791.031773140396</v>
      </c>
      <c r="AI50" s="13">
        <f t="shared" si="160"/>
        <v>31446.089093870418</v>
      </c>
      <c r="AJ50" s="13">
        <f t="shared" si="160"/>
        <v>33101.146414600436</v>
      </c>
      <c r="AK50" s="13">
        <f t="shared" si="160"/>
        <v>34756.203735330455</v>
      </c>
      <c r="AL50" s="13">
        <f t="shared" si="160"/>
        <v>36411.261056060473</v>
      </c>
      <c r="AM50" s="13">
        <f t="shared" si="160"/>
        <v>38066.318376790492</v>
      </c>
      <c r="AN50" s="13">
        <f t="shared" si="160"/>
        <v>39721.375697520511</v>
      </c>
      <c r="AO50" s="13">
        <f t="shared" si="110"/>
        <v>29791.031773140396</v>
      </c>
      <c r="AP50" s="10">
        <f>'Separation Factors'!$E$7/100</f>
        <v>0.99999799999999994</v>
      </c>
      <c r="AQ50" s="12">
        <f t="shared" si="111"/>
        <v>29790.972191076849</v>
      </c>
      <c r="AR50" s="8"/>
      <c r="AS50" s="13">
        <f t="shared" si="112"/>
        <v>19860.687848760259</v>
      </c>
      <c r="AT50" s="13">
        <f t="shared" si="113"/>
        <v>39721.375697520511</v>
      </c>
      <c r="AU50" s="13">
        <f t="shared" ref="AU50:BF50" si="161">+AT50+$AS50/12</f>
        <v>41376.433018250529</v>
      </c>
      <c r="AV50" s="13">
        <f t="shared" si="161"/>
        <v>43031.490338980548</v>
      </c>
      <c r="AW50" s="13">
        <f t="shared" si="161"/>
        <v>44686.547659710566</v>
      </c>
      <c r="AX50" s="13">
        <f t="shared" si="161"/>
        <v>46341.604980440585</v>
      </c>
      <c r="AY50" s="13">
        <f t="shared" si="161"/>
        <v>47996.662301170603</v>
      </c>
      <c r="AZ50" s="13">
        <f t="shared" si="161"/>
        <v>49651.719621900622</v>
      </c>
      <c r="BA50" s="13">
        <f t="shared" si="161"/>
        <v>51306.77694263064</v>
      </c>
      <c r="BB50" s="13">
        <f t="shared" si="161"/>
        <v>52961.834263360659</v>
      </c>
      <c r="BC50" s="13">
        <f t="shared" si="161"/>
        <v>54616.891584090677</v>
      </c>
      <c r="BD50" s="13">
        <f t="shared" si="161"/>
        <v>56271.948904820696</v>
      </c>
      <c r="BE50" s="13">
        <f t="shared" si="161"/>
        <v>57927.006225550715</v>
      </c>
      <c r="BF50" s="13">
        <f t="shared" si="161"/>
        <v>59582.063546280733</v>
      </c>
      <c r="BG50" s="13">
        <f t="shared" si="115"/>
        <v>49651.719621900615</v>
      </c>
      <c r="BH50" s="10">
        <f>'Separation Factors'!$F$7/100</f>
        <v>0.99999799999999994</v>
      </c>
      <c r="BI50" s="12">
        <f t="shared" si="116"/>
        <v>49651.62031846137</v>
      </c>
      <c r="BJ50" s="8"/>
    </row>
    <row r="51" spans="1:62" x14ac:dyDescent="0.25">
      <c r="A51" s="1" t="s">
        <v>36</v>
      </c>
      <c r="B51" s="17">
        <v>44682</v>
      </c>
      <c r="C51" s="1" t="s">
        <v>15</v>
      </c>
      <c r="D51" s="8"/>
      <c r="E51" s="13">
        <v>713463.139238387</v>
      </c>
      <c r="F51" s="8"/>
      <c r="G51" s="13">
        <f>VLOOKUP(A51,'Jurisdictional Impact'!$A$8:$B$62, 2, FALSE)</f>
        <v>511475.07390665065</v>
      </c>
      <c r="H51" s="8"/>
      <c r="I51" s="13">
        <f t="shared" si="103"/>
        <v>-201988.06533173635</v>
      </c>
      <c r="J51" s="13">
        <v>0</v>
      </c>
      <c r="K51" s="13">
        <f t="shared" ref="K51:V51" si="162">+J51+$I51/12</f>
        <v>-16832.338777644694</v>
      </c>
      <c r="L51" s="13">
        <f t="shared" si="162"/>
        <v>-33664.677555289389</v>
      </c>
      <c r="M51" s="13">
        <f t="shared" si="162"/>
        <v>-50497.016332934087</v>
      </c>
      <c r="N51" s="13">
        <f t="shared" si="162"/>
        <v>-67329.355110578777</v>
      </c>
      <c r="O51" s="13">
        <f t="shared" si="162"/>
        <v>-84161.693888223468</v>
      </c>
      <c r="P51" s="13">
        <f t="shared" si="162"/>
        <v>-100994.03266586816</v>
      </c>
      <c r="Q51" s="13">
        <f t="shared" si="162"/>
        <v>-117826.37144351285</v>
      </c>
      <c r="R51" s="13">
        <f t="shared" si="162"/>
        <v>-134658.71022115755</v>
      </c>
      <c r="S51" s="13">
        <f t="shared" si="162"/>
        <v>-151491.04899880226</v>
      </c>
      <c r="T51" s="13">
        <f t="shared" si="162"/>
        <v>-168323.38777644697</v>
      </c>
      <c r="U51" s="13">
        <f t="shared" si="162"/>
        <v>-185155.72655409167</v>
      </c>
      <c r="V51" s="13">
        <f t="shared" si="162"/>
        <v>-201988.06533173638</v>
      </c>
      <c r="W51" s="13">
        <f t="shared" si="105"/>
        <v>-100994.03266586816</v>
      </c>
      <c r="X51" s="10">
        <f>'Separation Factors'!$D$7/100</f>
        <v>0.99999799999999994</v>
      </c>
      <c r="Y51" s="12">
        <f t="shared" si="106"/>
        <v>-100993.83067780282</v>
      </c>
      <c r="Z51" s="8"/>
      <c r="AA51" s="13">
        <f t="shared" si="107"/>
        <v>-201988.06533173635</v>
      </c>
      <c r="AB51" s="13">
        <f t="shared" si="108"/>
        <v>-201988.06533173638</v>
      </c>
      <c r="AC51" s="13">
        <f t="shared" ref="AC51:AN51" si="163">+AB51+$AA51/12</f>
        <v>-218820.40410938108</v>
      </c>
      <c r="AD51" s="13">
        <f t="shared" si="163"/>
        <v>-235652.74288702579</v>
      </c>
      <c r="AE51" s="13">
        <f t="shared" si="163"/>
        <v>-252485.08166467049</v>
      </c>
      <c r="AF51" s="13">
        <f t="shared" si="163"/>
        <v>-269317.42044231517</v>
      </c>
      <c r="AG51" s="13">
        <f t="shared" si="163"/>
        <v>-286149.75921995984</v>
      </c>
      <c r="AH51" s="13">
        <f t="shared" si="163"/>
        <v>-302982.09799760452</v>
      </c>
      <c r="AI51" s="13">
        <f t="shared" si="163"/>
        <v>-319814.4367752492</v>
      </c>
      <c r="AJ51" s="13">
        <f t="shared" si="163"/>
        <v>-336646.77555289387</v>
      </c>
      <c r="AK51" s="13">
        <f t="shared" si="163"/>
        <v>-353479.11433053855</v>
      </c>
      <c r="AL51" s="13">
        <f t="shared" si="163"/>
        <v>-370311.45310818322</v>
      </c>
      <c r="AM51" s="13">
        <f t="shared" si="163"/>
        <v>-387143.7918858279</v>
      </c>
      <c r="AN51" s="13">
        <f t="shared" si="163"/>
        <v>-403976.13066347258</v>
      </c>
      <c r="AO51" s="13">
        <f t="shared" si="110"/>
        <v>-302982.09799760446</v>
      </c>
      <c r="AP51" s="10">
        <f>'Separation Factors'!$E$7/100</f>
        <v>0.99999799999999994</v>
      </c>
      <c r="AQ51" s="12">
        <f t="shared" si="111"/>
        <v>-302981.49203340843</v>
      </c>
      <c r="AR51" s="8"/>
      <c r="AS51" s="13">
        <f t="shared" si="112"/>
        <v>-201988.06533173635</v>
      </c>
      <c r="AT51" s="13">
        <f t="shared" si="113"/>
        <v>-403976.13066347258</v>
      </c>
      <c r="AU51" s="13">
        <f t="shared" ref="AU51:BF51" si="164">+AT51+$AS51/12</f>
        <v>-420808.46944111725</v>
      </c>
      <c r="AV51" s="13">
        <f t="shared" si="164"/>
        <v>-437640.80821876193</v>
      </c>
      <c r="AW51" s="13">
        <f t="shared" si="164"/>
        <v>-454473.14699640661</v>
      </c>
      <c r="AX51" s="13">
        <f t="shared" si="164"/>
        <v>-471305.48577405128</v>
      </c>
      <c r="AY51" s="13">
        <f t="shared" si="164"/>
        <v>-488137.82455169596</v>
      </c>
      <c r="AZ51" s="13">
        <f t="shared" si="164"/>
        <v>-504970.16332934063</v>
      </c>
      <c r="BA51" s="13">
        <f t="shared" si="164"/>
        <v>-521802.50210698531</v>
      </c>
      <c r="BB51" s="13">
        <f t="shared" si="164"/>
        <v>-538634.84088462999</v>
      </c>
      <c r="BC51" s="13">
        <f t="shared" si="164"/>
        <v>-555467.17966227466</v>
      </c>
      <c r="BD51" s="13">
        <f t="shared" si="164"/>
        <v>-572299.51843991934</v>
      </c>
      <c r="BE51" s="13">
        <f t="shared" si="164"/>
        <v>-589131.85721756401</v>
      </c>
      <c r="BF51" s="13">
        <f t="shared" si="164"/>
        <v>-605964.19599520869</v>
      </c>
      <c r="BG51" s="13">
        <f t="shared" si="115"/>
        <v>-504970.16332934058</v>
      </c>
      <c r="BH51" s="10">
        <f>'Separation Factors'!$F$7/100</f>
        <v>0.99999799999999994</v>
      </c>
      <c r="BI51" s="12">
        <f t="shared" si="116"/>
        <v>-504969.1533890139</v>
      </c>
      <c r="BJ51" s="8"/>
    </row>
    <row r="52" spans="1:62" x14ac:dyDescent="0.25">
      <c r="A52" s="1" t="s">
        <v>35</v>
      </c>
      <c r="B52" s="17">
        <v>44256</v>
      </c>
      <c r="C52" s="1" t="s">
        <v>15</v>
      </c>
      <c r="D52" s="8"/>
      <c r="E52" s="13">
        <v>729031.45555104397</v>
      </c>
      <c r="F52" s="8"/>
      <c r="G52" s="13">
        <f>VLOOKUP(A52,'Jurisdictional Impact'!$A$8:$B$62, 2, FALSE)</f>
        <v>400183.53698520176</v>
      </c>
      <c r="H52" s="8"/>
      <c r="I52" s="13">
        <f t="shared" si="103"/>
        <v>-328847.91856584221</v>
      </c>
      <c r="J52" s="13">
        <v>0</v>
      </c>
      <c r="K52" s="13">
        <f t="shared" ref="K52:V52" si="165">+J52+$I52/12</f>
        <v>-27403.993213820184</v>
      </c>
      <c r="L52" s="13">
        <f t="shared" si="165"/>
        <v>-54807.986427640368</v>
      </c>
      <c r="M52" s="13">
        <f t="shared" si="165"/>
        <v>-82211.979641460552</v>
      </c>
      <c r="N52" s="13">
        <f t="shared" si="165"/>
        <v>-109615.97285528074</v>
      </c>
      <c r="O52" s="13">
        <f t="shared" si="165"/>
        <v>-137019.96606910092</v>
      </c>
      <c r="P52" s="13">
        <f t="shared" si="165"/>
        <v>-164423.9592829211</v>
      </c>
      <c r="Q52" s="13">
        <f t="shared" si="165"/>
        <v>-191827.95249674129</v>
      </c>
      <c r="R52" s="13">
        <f t="shared" si="165"/>
        <v>-219231.94571056147</v>
      </c>
      <c r="S52" s="13">
        <f t="shared" si="165"/>
        <v>-246635.93892438165</v>
      </c>
      <c r="T52" s="13">
        <f t="shared" si="165"/>
        <v>-274039.93213820184</v>
      </c>
      <c r="U52" s="13">
        <f t="shared" si="165"/>
        <v>-301443.92535202205</v>
      </c>
      <c r="V52" s="13">
        <f t="shared" si="165"/>
        <v>-328847.91856584221</v>
      </c>
      <c r="W52" s="13">
        <f t="shared" si="105"/>
        <v>-164423.9592829211</v>
      </c>
      <c r="X52" s="10">
        <f>'Separation Factors'!$D$7/100</f>
        <v>0.99999799999999994</v>
      </c>
      <c r="Y52" s="12">
        <f t="shared" si="106"/>
        <v>-164423.63043500253</v>
      </c>
      <c r="Z52" s="8"/>
      <c r="AA52" s="13">
        <f t="shared" si="107"/>
        <v>-328847.91856584221</v>
      </c>
      <c r="AB52" s="13">
        <f t="shared" si="108"/>
        <v>-328847.91856584221</v>
      </c>
      <c r="AC52" s="13">
        <f t="shared" ref="AC52:AN52" si="166">+AB52+$AA52/12</f>
        <v>-356251.91177966236</v>
      </c>
      <c r="AD52" s="13">
        <f t="shared" si="166"/>
        <v>-383655.90499348252</v>
      </c>
      <c r="AE52" s="13">
        <f t="shared" si="166"/>
        <v>-411059.89820730267</v>
      </c>
      <c r="AF52" s="13">
        <f t="shared" si="166"/>
        <v>-438463.89142112283</v>
      </c>
      <c r="AG52" s="13">
        <f t="shared" si="166"/>
        <v>-465867.88463494298</v>
      </c>
      <c r="AH52" s="13">
        <f t="shared" si="166"/>
        <v>-493271.87784876314</v>
      </c>
      <c r="AI52" s="13">
        <f t="shared" si="166"/>
        <v>-520675.87106258329</v>
      </c>
      <c r="AJ52" s="13">
        <f t="shared" si="166"/>
        <v>-548079.86427640344</v>
      </c>
      <c r="AK52" s="13">
        <f t="shared" si="166"/>
        <v>-575483.8574902236</v>
      </c>
      <c r="AL52" s="13">
        <f t="shared" si="166"/>
        <v>-602887.85070404375</v>
      </c>
      <c r="AM52" s="13">
        <f t="shared" si="166"/>
        <v>-630291.84391786391</v>
      </c>
      <c r="AN52" s="13">
        <f t="shared" si="166"/>
        <v>-657695.83713168406</v>
      </c>
      <c r="AO52" s="13">
        <f t="shared" si="110"/>
        <v>-493271.87784876308</v>
      </c>
      <c r="AP52" s="10">
        <f>'Separation Factors'!$E$7/100</f>
        <v>0.99999799999999994</v>
      </c>
      <c r="AQ52" s="12">
        <f t="shared" si="111"/>
        <v>-493270.89130500733</v>
      </c>
      <c r="AR52" s="8"/>
      <c r="AS52" s="13">
        <f t="shared" si="112"/>
        <v>-328847.91856584221</v>
      </c>
      <c r="AT52" s="13">
        <f t="shared" si="113"/>
        <v>-657695.83713168406</v>
      </c>
      <c r="AU52" s="13">
        <f t="shared" ref="AU52:BF52" si="167">+AT52+$AS52/12</f>
        <v>-685099.83034550422</v>
      </c>
      <c r="AV52" s="13">
        <f t="shared" si="167"/>
        <v>-712503.82355932437</v>
      </c>
      <c r="AW52" s="13">
        <f t="shared" si="167"/>
        <v>-739907.81677314453</v>
      </c>
      <c r="AX52" s="13">
        <f t="shared" si="167"/>
        <v>-767311.80998696468</v>
      </c>
      <c r="AY52" s="13">
        <f t="shared" si="167"/>
        <v>-794715.80320078484</v>
      </c>
      <c r="AZ52" s="13">
        <f t="shared" si="167"/>
        <v>-822119.79641460499</v>
      </c>
      <c r="BA52" s="13">
        <f t="shared" si="167"/>
        <v>-849523.78962842515</v>
      </c>
      <c r="BB52" s="13">
        <f t="shared" si="167"/>
        <v>-876927.7828422453</v>
      </c>
      <c r="BC52" s="13">
        <f t="shared" si="167"/>
        <v>-904331.77605606546</v>
      </c>
      <c r="BD52" s="13">
        <f t="shared" si="167"/>
        <v>-931735.76926988561</v>
      </c>
      <c r="BE52" s="13">
        <f t="shared" si="167"/>
        <v>-959139.76248370577</v>
      </c>
      <c r="BF52" s="13">
        <f t="shared" si="167"/>
        <v>-986543.75569752592</v>
      </c>
      <c r="BG52" s="13">
        <f t="shared" si="115"/>
        <v>-822119.79641460511</v>
      </c>
      <c r="BH52" s="10">
        <f>'Separation Factors'!$F$7/100</f>
        <v>0.99999799999999994</v>
      </c>
      <c r="BI52" s="12">
        <f t="shared" si="116"/>
        <v>-822118.15217501228</v>
      </c>
      <c r="BJ52" s="8"/>
    </row>
    <row r="53" spans="1:62" x14ac:dyDescent="0.25">
      <c r="A53" s="1" t="s">
        <v>134</v>
      </c>
      <c r="B53" s="17">
        <v>45566</v>
      </c>
      <c r="C53" s="1" t="s">
        <v>15</v>
      </c>
      <c r="D53" s="8"/>
      <c r="E53" s="13"/>
      <c r="F53" s="8"/>
      <c r="G53" s="13">
        <f>VLOOKUP(A53,'Jurisdictional Impact'!$A$8:$B$62, 2, FALSE)</f>
        <v>453531.70440089295</v>
      </c>
      <c r="H53" s="8"/>
      <c r="I53" s="13">
        <f t="shared" si="103"/>
        <v>453531.70440089295</v>
      </c>
      <c r="J53" s="13">
        <v>0</v>
      </c>
      <c r="K53" s="13">
        <f t="shared" ref="K53:V53" si="168">+J53+$I53/12</f>
        <v>37794.308700074413</v>
      </c>
      <c r="L53" s="13">
        <f t="shared" si="168"/>
        <v>75588.617400148825</v>
      </c>
      <c r="M53" s="13">
        <f t="shared" si="168"/>
        <v>113382.92610022324</v>
      </c>
      <c r="N53" s="13">
        <f t="shared" si="168"/>
        <v>151177.23480029765</v>
      </c>
      <c r="O53" s="13">
        <f t="shared" si="168"/>
        <v>188971.54350037206</v>
      </c>
      <c r="P53" s="13">
        <f t="shared" si="168"/>
        <v>226765.85220044648</v>
      </c>
      <c r="Q53" s="13">
        <f t="shared" si="168"/>
        <v>264560.16090052086</v>
      </c>
      <c r="R53" s="13">
        <f t="shared" si="168"/>
        <v>302354.4696005953</v>
      </c>
      <c r="S53" s="13">
        <f t="shared" si="168"/>
        <v>340148.77830066974</v>
      </c>
      <c r="T53" s="13">
        <f t="shared" si="168"/>
        <v>377943.08700074418</v>
      </c>
      <c r="U53" s="13">
        <f t="shared" si="168"/>
        <v>415737.39570081863</v>
      </c>
      <c r="V53" s="13">
        <f t="shared" si="168"/>
        <v>453531.70440089307</v>
      </c>
      <c r="W53" s="13">
        <f t="shared" si="105"/>
        <v>226765.8522004465</v>
      </c>
      <c r="X53" s="10">
        <f>'Separation Factors'!$D$7/100</f>
        <v>0.99999799999999994</v>
      </c>
      <c r="Y53" s="12">
        <f t="shared" si="106"/>
        <v>226765.3986687421</v>
      </c>
      <c r="Z53" s="8"/>
      <c r="AA53" s="13">
        <f t="shared" si="107"/>
        <v>453531.70440089295</v>
      </c>
      <c r="AB53" s="13">
        <f t="shared" si="108"/>
        <v>453531.70440089307</v>
      </c>
      <c r="AC53" s="13">
        <f t="shared" ref="AC53:AN53" si="169">+AB53+$AA53/12</f>
        <v>491326.01310096751</v>
      </c>
      <c r="AD53" s="13">
        <f t="shared" si="169"/>
        <v>529120.32180104195</v>
      </c>
      <c r="AE53" s="13">
        <f t="shared" si="169"/>
        <v>566914.63050111639</v>
      </c>
      <c r="AF53" s="13">
        <f t="shared" si="169"/>
        <v>604708.93920119083</v>
      </c>
      <c r="AG53" s="13">
        <f t="shared" si="169"/>
        <v>642503.24790126528</v>
      </c>
      <c r="AH53" s="13">
        <f t="shared" si="169"/>
        <v>680297.55660133972</v>
      </c>
      <c r="AI53" s="13">
        <f t="shared" si="169"/>
        <v>718091.86530141416</v>
      </c>
      <c r="AJ53" s="13">
        <f t="shared" si="169"/>
        <v>755886.1740014886</v>
      </c>
      <c r="AK53" s="13">
        <f t="shared" si="169"/>
        <v>793680.48270156304</v>
      </c>
      <c r="AL53" s="13">
        <f t="shared" si="169"/>
        <v>831474.79140163749</v>
      </c>
      <c r="AM53" s="13">
        <f t="shared" si="169"/>
        <v>869269.10010171193</v>
      </c>
      <c r="AN53" s="13">
        <f t="shared" si="169"/>
        <v>907063.40880178637</v>
      </c>
      <c r="AO53" s="13">
        <f t="shared" si="110"/>
        <v>680297.55660133983</v>
      </c>
      <c r="AP53" s="10">
        <f>'Separation Factors'!$E$7/100</f>
        <v>0.99999799999999994</v>
      </c>
      <c r="AQ53" s="12">
        <f t="shared" si="111"/>
        <v>680296.19600622659</v>
      </c>
      <c r="AR53" s="8"/>
      <c r="AS53" s="13">
        <f t="shared" si="112"/>
        <v>453531.70440089295</v>
      </c>
      <c r="AT53" s="13">
        <f t="shared" si="113"/>
        <v>907063.40880178637</v>
      </c>
      <c r="AU53" s="13">
        <f t="shared" ref="AU53:BF53" si="170">+AT53+$AS53/12</f>
        <v>944857.71750186081</v>
      </c>
      <c r="AV53" s="13">
        <f t="shared" si="170"/>
        <v>982652.02620193525</v>
      </c>
      <c r="AW53" s="13">
        <f t="shared" si="170"/>
        <v>1020446.3349020097</v>
      </c>
      <c r="AX53" s="13">
        <f t="shared" si="170"/>
        <v>1058240.6436020841</v>
      </c>
      <c r="AY53" s="13">
        <f t="shared" si="170"/>
        <v>1096034.9523021586</v>
      </c>
      <c r="AZ53" s="13">
        <f t="shared" si="170"/>
        <v>1133829.261002233</v>
      </c>
      <c r="BA53" s="13">
        <f t="shared" si="170"/>
        <v>1171623.5697023075</v>
      </c>
      <c r="BB53" s="13">
        <f t="shared" si="170"/>
        <v>1209417.8784023819</v>
      </c>
      <c r="BC53" s="13">
        <f t="shared" si="170"/>
        <v>1247212.1871024563</v>
      </c>
      <c r="BD53" s="13">
        <f t="shared" si="170"/>
        <v>1285006.4958025308</v>
      </c>
      <c r="BE53" s="13">
        <f t="shared" si="170"/>
        <v>1322800.8045026052</v>
      </c>
      <c r="BF53" s="13">
        <f t="shared" si="170"/>
        <v>1360595.1132026797</v>
      </c>
      <c r="BG53" s="13">
        <f t="shared" si="115"/>
        <v>1133829.261002233</v>
      </c>
      <c r="BH53" s="10">
        <f>'Separation Factors'!$F$7/100</f>
        <v>0.99999799999999994</v>
      </c>
      <c r="BI53" s="12">
        <f t="shared" si="116"/>
        <v>1133826.9933437109</v>
      </c>
      <c r="BJ53" s="8"/>
    </row>
    <row r="54" spans="1:62" x14ac:dyDescent="0.25">
      <c r="A54" s="1" t="s">
        <v>34</v>
      </c>
      <c r="B54" s="17">
        <v>43922</v>
      </c>
      <c r="C54" s="1" t="s">
        <v>15</v>
      </c>
      <c r="D54" s="8"/>
      <c r="E54" s="13"/>
      <c r="F54" s="8"/>
      <c r="G54" s="13">
        <f>VLOOKUP(A54,'Jurisdictional Impact'!$A$8:$B$62, 2, FALSE)</f>
        <v>4884.7166072478303</v>
      </c>
      <c r="H54" s="8"/>
      <c r="I54" s="13">
        <f t="shared" si="103"/>
        <v>4884.7166072478303</v>
      </c>
      <c r="J54" s="13">
        <v>0</v>
      </c>
      <c r="K54" s="13">
        <f t="shared" ref="K54:V54" si="171">+J54+$I54/12</f>
        <v>407.05971727065253</v>
      </c>
      <c r="L54" s="13">
        <f t="shared" si="171"/>
        <v>814.11943454130505</v>
      </c>
      <c r="M54" s="13">
        <f t="shared" si="171"/>
        <v>1221.1791518119576</v>
      </c>
      <c r="N54" s="13">
        <f t="shared" si="171"/>
        <v>1628.2388690826101</v>
      </c>
      <c r="O54" s="13">
        <f t="shared" si="171"/>
        <v>2035.2985863532626</v>
      </c>
      <c r="P54" s="13">
        <f t="shared" si="171"/>
        <v>2442.3583036239152</v>
      </c>
      <c r="Q54" s="13">
        <f t="shared" si="171"/>
        <v>2849.4180208945677</v>
      </c>
      <c r="R54" s="13">
        <f t="shared" si="171"/>
        <v>3256.4777381652202</v>
      </c>
      <c r="S54" s="13">
        <f t="shared" si="171"/>
        <v>3663.5374554358727</v>
      </c>
      <c r="T54" s="13">
        <f t="shared" si="171"/>
        <v>4070.5971727065253</v>
      </c>
      <c r="U54" s="13">
        <f t="shared" si="171"/>
        <v>4477.6568899771773</v>
      </c>
      <c r="V54" s="13">
        <f t="shared" si="171"/>
        <v>4884.7166072478303</v>
      </c>
      <c r="W54" s="13">
        <f t="shared" si="105"/>
        <v>2442.3583036239152</v>
      </c>
      <c r="X54" s="10">
        <f>'Separation Factors'!$D$7/100</f>
        <v>0.99999799999999994</v>
      </c>
      <c r="Y54" s="12">
        <f t="shared" si="106"/>
        <v>2442.353418907308</v>
      </c>
      <c r="Z54" s="8"/>
      <c r="AA54" s="13">
        <f t="shared" si="107"/>
        <v>4884.7166072478303</v>
      </c>
      <c r="AB54" s="13">
        <f t="shared" si="108"/>
        <v>4884.7166072478303</v>
      </c>
      <c r="AC54" s="13">
        <f t="shared" ref="AC54:AN54" si="172">+AB54+$AA54/12</f>
        <v>5291.7763245184833</v>
      </c>
      <c r="AD54" s="13">
        <f t="shared" si="172"/>
        <v>5698.8360417891363</v>
      </c>
      <c r="AE54" s="13">
        <f t="shared" si="172"/>
        <v>6105.8957590597893</v>
      </c>
      <c r="AF54" s="13">
        <f t="shared" si="172"/>
        <v>6512.9554763304423</v>
      </c>
      <c r="AG54" s="13">
        <f t="shared" si="172"/>
        <v>6920.0151936010952</v>
      </c>
      <c r="AH54" s="13">
        <f t="shared" si="172"/>
        <v>7327.0749108717482</v>
      </c>
      <c r="AI54" s="13">
        <f t="shared" si="172"/>
        <v>7734.1346281424012</v>
      </c>
      <c r="AJ54" s="13">
        <f t="shared" si="172"/>
        <v>8141.1943454130542</v>
      </c>
      <c r="AK54" s="13">
        <f t="shared" si="172"/>
        <v>8548.2540626837072</v>
      </c>
      <c r="AL54" s="13">
        <f t="shared" si="172"/>
        <v>8955.3137799543601</v>
      </c>
      <c r="AM54" s="13">
        <f t="shared" si="172"/>
        <v>9362.3734972250131</v>
      </c>
      <c r="AN54" s="13">
        <f t="shared" si="172"/>
        <v>9769.4332144956661</v>
      </c>
      <c r="AO54" s="13">
        <f t="shared" si="110"/>
        <v>7327.0749108717491</v>
      </c>
      <c r="AP54" s="10">
        <f>'Separation Factors'!$E$7/100</f>
        <v>0.99999799999999994</v>
      </c>
      <c r="AQ54" s="12">
        <f t="shared" si="111"/>
        <v>7327.0602567219266</v>
      </c>
      <c r="AR54" s="8"/>
      <c r="AS54" s="13">
        <f t="shared" si="112"/>
        <v>4884.7166072478303</v>
      </c>
      <c r="AT54" s="13">
        <f t="shared" si="113"/>
        <v>9769.4332144956661</v>
      </c>
      <c r="AU54" s="13">
        <f t="shared" ref="AU54:BF54" si="173">+AT54+$AS54/12</f>
        <v>10176.492931766319</v>
      </c>
      <c r="AV54" s="13">
        <f t="shared" si="173"/>
        <v>10583.552649036972</v>
      </c>
      <c r="AW54" s="13">
        <f t="shared" si="173"/>
        <v>10990.612366307625</v>
      </c>
      <c r="AX54" s="13">
        <f t="shared" si="173"/>
        <v>11397.672083578278</v>
      </c>
      <c r="AY54" s="13">
        <f t="shared" si="173"/>
        <v>11804.731800848931</v>
      </c>
      <c r="AZ54" s="13">
        <f t="shared" si="173"/>
        <v>12211.791518119584</v>
      </c>
      <c r="BA54" s="13">
        <f t="shared" si="173"/>
        <v>12618.851235390237</v>
      </c>
      <c r="BB54" s="13">
        <f t="shared" si="173"/>
        <v>13025.91095266089</v>
      </c>
      <c r="BC54" s="13">
        <f t="shared" si="173"/>
        <v>13432.970669931543</v>
      </c>
      <c r="BD54" s="13">
        <f t="shared" si="173"/>
        <v>13840.030387202196</v>
      </c>
      <c r="BE54" s="13">
        <f t="shared" si="173"/>
        <v>14247.090104472849</v>
      </c>
      <c r="BF54" s="13">
        <f t="shared" si="173"/>
        <v>14654.149821743502</v>
      </c>
      <c r="BG54" s="13">
        <f t="shared" si="115"/>
        <v>12211.791518119584</v>
      </c>
      <c r="BH54" s="10">
        <f>'Separation Factors'!$F$7/100</f>
        <v>0.99999799999999994</v>
      </c>
      <c r="BI54" s="12">
        <f t="shared" si="116"/>
        <v>12211.767094536546</v>
      </c>
      <c r="BJ54" s="8"/>
    </row>
    <row r="55" spans="1:62" x14ac:dyDescent="0.25">
      <c r="A55" s="1" t="s">
        <v>33</v>
      </c>
      <c r="B55" s="17">
        <v>43040</v>
      </c>
      <c r="C55" s="1" t="s">
        <v>15</v>
      </c>
      <c r="D55" s="8"/>
      <c r="E55" s="13">
        <v>113791.95557628899</v>
      </c>
      <c r="F55" s="8"/>
      <c r="G55" s="13">
        <f>VLOOKUP(A55,'Jurisdictional Impact'!$A$8:$B$62, 2, FALSE)</f>
        <v>53122.533555629801</v>
      </c>
      <c r="H55" s="8"/>
      <c r="I55" s="13">
        <f t="shared" si="103"/>
        <v>-60669.422020659193</v>
      </c>
      <c r="J55" s="13">
        <v>0</v>
      </c>
      <c r="K55" s="13">
        <f t="shared" ref="K55:V55" si="174">+J55+$I55/12</f>
        <v>-5055.7851683882664</v>
      </c>
      <c r="L55" s="13">
        <f t="shared" si="174"/>
        <v>-10111.570336776533</v>
      </c>
      <c r="M55" s="13">
        <f t="shared" si="174"/>
        <v>-15167.3555051648</v>
      </c>
      <c r="N55" s="13">
        <f t="shared" si="174"/>
        <v>-20223.140673553065</v>
      </c>
      <c r="O55" s="13">
        <f t="shared" si="174"/>
        <v>-25278.925841941331</v>
      </c>
      <c r="P55" s="13">
        <f t="shared" si="174"/>
        <v>-30334.711010329596</v>
      </c>
      <c r="Q55" s="13">
        <f t="shared" si="174"/>
        <v>-35390.496178717862</v>
      </c>
      <c r="R55" s="13">
        <f t="shared" si="174"/>
        <v>-40446.281347106131</v>
      </c>
      <c r="S55" s="13">
        <f t="shared" si="174"/>
        <v>-45502.0665154944</v>
      </c>
      <c r="T55" s="13">
        <f t="shared" si="174"/>
        <v>-50557.851683882669</v>
      </c>
      <c r="U55" s="13">
        <f t="shared" si="174"/>
        <v>-55613.636852270938</v>
      </c>
      <c r="V55" s="13">
        <f t="shared" si="174"/>
        <v>-60669.422020659207</v>
      </c>
      <c r="W55" s="13">
        <f t="shared" si="105"/>
        <v>-30334.711010329596</v>
      </c>
      <c r="X55" s="10">
        <f>'Separation Factors'!$D$7/100</f>
        <v>0.99999799999999994</v>
      </c>
      <c r="Y55" s="12">
        <f t="shared" si="106"/>
        <v>-30334.650340907574</v>
      </c>
      <c r="Z55" s="8"/>
      <c r="AA55" s="13">
        <f t="shared" si="107"/>
        <v>-60669.422020659193</v>
      </c>
      <c r="AB55" s="13">
        <f t="shared" si="108"/>
        <v>-60669.422020659207</v>
      </c>
      <c r="AC55" s="13">
        <f t="shared" ref="AC55:AN55" si="175">+AB55+$AA55/12</f>
        <v>-65725.207189047476</v>
      </c>
      <c r="AD55" s="13">
        <f t="shared" si="175"/>
        <v>-70780.992357435738</v>
      </c>
      <c r="AE55" s="13">
        <f t="shared" si="175"/>
        <v>-75836.777525824</v>
      </c>
      <c r="AF55" s="13">
        <f t="shared" si="175"/>
        <v>-80892.562694212262</v>
      </c>
      <c r="AG55" s="13">
        <f t="shared" si="175"/>
        <v>-85948.347862600524</v>
      </c>
      <c r="AH55" s="13">
        <f t="shared" si="175"/>
        <v>-91004.133030988785</v>
      </c>
      <c r="AI55" s="13">
        <f t="shared" si="175"/>
        <v>-96059.918199377047</v>
      </c>
      <c r="AJ55" s="13">
        <f t="shared" si="175"/>
        <v>-101115.70336776531</v>
      </c>
      <c r="AK55" s="13">
        <f t="shared" si="175"/>
        <v>-106171.48853615357</v>
      </c>
      <c r="AL55" s="13">
        <f t="shared" si="175"/>
        <v>-111227.27370454183</v>
      </c>
      <c r="AM55" s="13">
        <f t="shared" si="175"/>
        <v>-116283.05887293009</v>
      </c>
      <c r="AN55" s="13">
        <f t="shared" si="175"/>
        <v>-121338.84404131836</v>
      </c>
      <c r="AO55" s="13">
        <f t="shared" si="110"/>
        <v>-91004.133030988771</v>
      </c>
      <c r="AP55" s="10">
        <f>'Separation Factors'!$E$7/100</f>
        <v>0.99999799999999994</v>
      </c>
      <c r="AQ55" s="12">
        <f t="shared" si="111"/>
        <v>-91003.9510227227</v>
      </c>
      <c r="AR55" s="8"/>
      <c r="AS55" s="13">
        <f t="shared" si="112"/>
        <v>-60669.422020659193</v>
      </c>
      <c r="AT55" s="13">
        <f t="shared" si="113"/>
        <v>-121338.84404131836</v>
      </c>
      <c r="AU55" s="13">
        <f t="shared" ref="AU55:BF55" si="176">+AT55+$AS55/12</f>
        <v>-126394.62920970662</v>
      </c>
      <c r="AV55" s="13">
        <f t="shared" si="176"/>
        <v>-131450.41437809489</v>
      </c>
      <c r="AW55" s="13">
        <f t="shared" si="176"/>
        <v>-136506.19954648317</v>
      </c>
      <c r="AX55" s="13">
        <f t="shared" si="176"/>
        <v>-141561.98471487145</v>
      </c>
      <c r="AY55" s="13">
        <f t="shared" si="176"/>
        <v>-146617.76988325972</v>
      </c>
      <c r="AZ55" s="13">
        <f t="shared" si="176"/>
        <v>-151673.555051648</v>
      </c>
      <c r="BA55" s="13">
        <f t="shared" si="176"/>
        <v>-156729.34022003628</v>
      </c>
      <c r="BB55" s="13">
        <f t="shared" si="176"/>
        <v>-161785.12538842455</v>
      </c>
      <c r="BC55" s="13">
        <f t="shared" si="176"/>
        <v>-166840.91055681283</v>
      </c>
      <c r="BD55" s="13">
        <f t="shared" si="176"/>
        <v>-171896.69572520111</v>
      </c>
      <c r="BE55" s="13">
        <f t="shared" si="176"/>
        <v>-176952.48089358938</v>
      </c>
      <c r="BF55" s="13">
        <f t="shared" si="176"/>
        <v>-182008.26606197766</v>
      </c>
      <c r="BG55" s="13">
        <f t="shared" si="115"/>
        <v>-151673.555051648</v>
      </c>
      <c r="BH55" s="10">
        <f>'Separation Factors'!$F$7/100</f>
        <v>0.99999799999999994</v>
      </c>
      <c r="BI55" s="12">
        <f t="shared" si="116"/>
        <v>-151673.25170453789</v>
      </c>
      <c r="BJ55" s="8"/>
    </row>
    <row r="56" spans="1:62" x14ac:dyDescent="0.25">
      <c r="A56" s="1" t="s">
        <v>32</v>
      </c>
      <c r="B56" s="17">
        <v>43800</v>
      </c>
      <c r="C56" s="1" t="s">
        <v>15</v>
      </c>
      <c r="D56" s="8"/>
      <c r="E56" s="13">
        <v>761742.05302696</v>
      </c>
      <c r="F56" s="8"/>
      <c r="G56" s="13">
        <f>VLOOKUP(A56,'Jurisdictional Impact'!$A$8:$B$62, 2, FALSE)</f>
        <v>452559.08355351066</v>
      </c>
      <c r="H56" s="8"/>
      <c r="I56" s="13">
        <f t="shared" si="103"/>
        <v>-309182.96947344934</v>
      </c>
      <c r="J56" s="13">
        <v>0</v>
      </c>
      <c r="K56" s="13">
        <f t="shared" ref="K56:V56" si="177">+J56+$I56/12</f>
        <v>-25765.247456120778</v>
      </c>
      <c r="L56" s="13">
        <f t="shared" si="177"/>
        <v>-51530.494912241556</v>
      </c>
      <c r="M56" s="13">
        <f t="shared" si="177"/>
        <v>-77295.742368362335</v>
      </c>
      <c r="N56" s="13">
        <f t="shared" si="177"/>
        <v>-103060.98982448311</v>
      </c>
      <c r="O56" s="13">
        <f t="shared" si="177"/>
        <v>-128826.23728060389</v>
      </c>
      <c r="P56" s="13">
        <f t="shared" si="177"/>
        <v>-154591.48473672467</v>
      </c>
      <c r="Q56" s="13">
        <f t="shared" si="177"/>
        <v>-180356.73219284543</v>
      </c>
      <c r="R56" s="13">
        <f t="shared" si="177"/>
        <v>-206121.97964896623</v>
      </c>
      <c r="S56" s="13">
        <f t="shared" si="177"/>
        <v>-231887.22710508702</v>
      </c>
      <c r="T56" s="13">
        <f t="shared" si="177"/>
        <v>-257652.47456120781</v>
      </c>
      <c r="U56" s="13">
        <f t="shared" si="177"/>
        <v>-283417.7220173286</v>
      </c>
      <c r="V56" s="13">
        <f t="shared" si="177"/>
        <v>-309182.9694734494</v>
      </c>
      <c r="W56" s="13">
        <f t="shared" si="105"/>
        <v>-154591.4847367247</v>
      </c>
      <c r="X56" s="10">
        <f>'Separation Factors'!$D$7/100</f>
        <v>0.99999799999999994</v>
      </c>
      <c r="Y56" s="12">
        <f t="shared" si="106"/>
        <v>-154591.17555375522</v>
      </c>
      <c r="Z56" s="8"/>
      <c r="AA56" s="13">
        <f t="shared" si="107"/>
        <v>-309182.96947344934</v>
      </c>
      <c r="AB56" s="13">
        <f t="shared" si="108"/>
        <v>-309182.9694734494</v>
      </c>
      <c r="AC56" s="13">
        <f t="shared" ref="AC56:AN56" si="178">+AB56+$AA56/12</f>
        <v>-334948.21692957019</v>
      </c>
      <c r="AD56" s="13">
        <f t="shared" si="178"/>
        <v>-360713.46438569098</v>
      </c>
      <c r="AE56" s="13">
        <f t="shared" si="178"/>
        <v>-386478.71184181178</v>
      </c>
      <c r="AF56" s="13">
        <f t="shared" si="178"/>
        <v>-412243.95929793257</v>
      </c>
      <c r="AG56" s="13">
        <f t="shared" si="178"/>
        <v>-438009.20675405336</v>
      </c>
      <c r="AH56" s="13">
        <f t="shared" si="178"/>
        <v>-463774.45421017415</v>
      </c>
      <c r="AI56" s="13">
        <f t="shared" si="178"/>
        <v>-489539.70166629495</v>
      </c>
      <c r="AJ56" s="13">
        <f t="shared" si="178"/>
        <v>-515304.94912241574</v>
      </c>
      <c r="AK56" s="13">
        <f t="shared" si="178"/>
        <v>-541070.19657853653</v>
      </c>
      <c r="AL56" s="13">
        <f t="shared" si="178"/>
        <v>-566835.44403465732</v>
      </c>
      <c r="AM56" s="13">
        <f t="shared" si="178"/>
        <v>-592600.69149077812</v>
      </c>
      <c r="AN56" s="13">
        <f t="shared" si="178"/>
        <v>-618365.93894689891</v>
      </c>
      <c r="AO56" s="13">
        <f t="shared" si="110"/>
        <v>-463774.45421017421</v>
      </c>
      <c r="AP56" s="10">
        <f>'Separation Factors'!$E$7/100</f>
        <v>0.99999799999999994</v>
      </c>
      <c r="AQ56" s="12">
        <f t="shared" si="111"/>
        <v>-463773.52666126576</v>
      </c>
      <c r="AR56" s="8"/>
      <c r="AS56" s="13">
        <f t="shared" si="112"/>
        <v>-309182.96947344934</v>
      </c>
      <c r="AT56" s="13">
        <f t="shared" si="113"/>
        <v>-618365.93894689891</v>
      </c>
      <c r="AU56" s="13">
        <f t="shared" ref="AU56:BF56" si="179">+AT56+$AS56/12</f>
        <v>-644131.1864030197</v>
      </c>
      <c r="AV56" s="13">
        <f t="shared" si="179"/>
        <v>-669896.4338591405</v>
      </c>
      <c r="AW56" s="13">
        <f t="shared" si="179"/>
        <v>-695661.68131526129</v>
      </c>
      <c r="AX56" s="13">
        <f t="shared" si="179"/>
        <v>-721426.92877138208</v>
      </c>
      <c r="AY56" s="13">
        <f t="shared" si="179"/>
        <v>-747192.17622750287</v>
      </c>
      <c r="AZ56" s="13">
        <f t="shared" si="179"/>
        <v>-772957.42368362367</v>
      </c>
      <c r="BA56" s="13">
        <f t="shared" si="179"/>
        <v>-798722.67113974446</v>
      </c>
      <c r="BB56" s="13">
        <f t="shared" si="179"/>
        <v>-824487.91859586525</v>
      </c>
      <c r="BC56" s="13">
        <f t="shared" si="179"/>
        <v>-850253.16605198605</v>
      </c>
      <c r="BD56" s="13">
        <f t="shared" si="179"/>
        <v>-876018.41350810684</v>
      </c>
      <c r="BE56" s="13">
        <f t="shared" si="179"/>
        <v>-901783.66096422763</v>
      </c>
      <c r="BF56" s="13">
        <f t="shared" si="179"/>
        <v>-927548.90842034842</v>
      </c>
      <c r="BG56" s="13">
        <f t="shared" si="115"/>
        <v>-772957.42368362367</v>
      </c>
      <c r="BH56" s="10">
        <f>'Separation Factors'!$F$7/100</f>
        <v>0.99999799999999994</v>
      </c>
      <c r="BI56" s="12">
        <f t="shared" si="116"/>
        <v>-772955.87776877626</v>
      </c>
      <c r="BJ56" s="8"/>
    </row>
    <row r="57" spans="1:62" x14ac:dyDescent="0.25">
      <c r="A57" s="1" t="s">
        <v>31</v>
      </c>
      <c r="B57" s="17">
        <v>44256</v>
      </c>
      <c r="C57" s="1" t="s">
        <v>15</v>
      </c>
      <c r="D57" s="8"/>
      <c r="E57" s="13">
        <v>729031.45555104397</v>
      </c>
      <c r="F57" s="8"/>
      <c r="G57" s="13">
        <f>VLOOKUP(A57,'Jurisdictional Impact'!$A$8:$B$62, 2, FALSE)</f>
        <v>611560.9458549947</v>
      </c>
      <c r="H57" s="8"/>
      <c r="I57" s="13">
        <f t="shared" si="103"/>
        <v>-117470.50969604927</v>
      </c>
      <c r="J57" s="13">
        <v>0</v>
      </c>
      <c r="K57" s="13">
        <f t="shared" ref="K57:V57" si="180">+J57+$I57/12</f>
        <v>-9789.2091413374383</v>
      </c>
      <c r="L57" s="13">
        <f t="shared" si="180"/>
        <v>-19578.418282674877</v>
      </c>
      <c r="M57" s="13">
        <f t="shared" si="180"/>
        <v>-29367.627424012317</v>
      </c>
      <c r="N57" s="13">
        <f t="shared" si="180"/>
        <v>-39156.836565349753</v>
      </c>
      <c r="O57" s="13">
        <f t="shared" si="180"/>
        <v>-48946.04570668719</v>
      </c>
      <c r="P57" s="13">
        <f t="shared" si="180"/>
        <v>-58735.254848024626</v>
      </c>
      <c r="Q57" s="13">
        <f t="shared" si="180"/>
        <v>-68524.463989362062</v>
      </c>
      <c r="R57" s="13">
        <f t="shared" si="180"/>
        <v>-78313.673130699506</v>
      </c>
      <c r="S57" s="13">
        <f t="shared" si="180"/>
        <v>-88102.88227203695</v>
      </c>
      <c r="T57" s="13">
        <f t="shared" si="180"/>
        <v>-97892.091413374394</v>
      </c>
      <c r="U57" s="13">
        <f t="shared" si="180"/>
        <v>-107681.30055471184</v>
      </c>
      <c r="V57" s="13">
        <f t="shared" si="180"/>
        <v>-117470.50969604928</v>
      </c>
      <c r="W57" s="13">
        <f t="shared" si="105"/>
        <v>-58735.254848024626</v>
      </c>
      <c r="X57" s="10">
        <f>'Separation Factors'!$D$7/100</f>
        <v>0.99999799999999994</v>
      </c>
      <c r="Y57" s="12">
        <f t="shared" si="106"/>
        <v>-58735.137377514926</v>
      </c>
      <c r="Z57" s="8"/>
      <c r="AA57" s="13">
        <f t="shared" si="107"/>
        <v>-117470.50969604927</v>
      </c>
      <c r="AB57" s="13">
        <f t="shared" si="108"/>
        <v>-117470.50969604928</v>
      </c>
      <c r="AC57" s="13">
        <f t="shared" ref="AC57:AN57" si="181">+AB57+$AA57/12</f>
        <v>-127259.71883738672</v>
      </c>
      <c r="AD57" s="13">
        <f t="shared" si="181"/>
        <v>-137048.92797872415</v>
      </c>
      <c r="AE57" s="13">
        <f t="shared" si="181"/>
        <v>-146838.13712006158</v>
      </c>
      <c r="AF57" s="13">
        <f t="shared" si="181"/>
        <v>-156627.34626139901</v>
      </c>
      <c r="AG57" s="13">
        <f t="shared" si="181"/>
        <v>-166416.55540273644</v>
      </c>
      <c r="AH57" s="13">
        <f t="shared" si="181"/>
        <v>-176205.76454407387</v>
      </c>
      <c r="AI57" s="13">
        <f t="shared" si="181"/>
        <v>-185994.9736854113</v>
      </c>
      <c r="AJ57" s="13">
        <f t="shared" si="181"/>
        <v>-195784.18282674873</v>
      </c>
      <c r="AK57" s="13">
        <f t="shared" si="181"/>
        <v>-205573.39196808616</v>
      </c>
      <c r="AL57" s="13">
        <f t="shared" si="181"/>
        <v>-215362.60110942359</v>
      </c>
      <c r="AM57" s="13">
        <f t="shared" si="181"/>
        <v>-225151.81025076102</v>
      </c>
      <c r="AN57" s="13">
        <f t="shared" si="181"/>
        <v>-234941.01939209845</v>
      </c>
      <c r="AO57" s="13">
        <f t="shared" si="110"/>
        <v>-176205.7645440739</v>
      </c>
      <c r="AP57" s="10">
        <f>'Separation Factors'!$E$7/100</f>
        <v>0.99999799999999994</v>
      </c>
      <c r="AQ57" s="12">
        <f t="shared" si="111"/>
        <v>-176205.41213254479</v>
      </c>
      <c r="AR57" s="8"/>
      <c r="AS57" s="13">
        <f t="shared" si="112"/>
        <v>-117470.50969604927</v>
      </c>
      <c r="AT57" s="13">
        <f t="shared" si="113"/>
        <v>-234941.01939209845</v>
      </c>
      <c r="AU57" s="13">
        <f t="shared" ref="AU57:BF57" si="182">+AT57+$AS57/12</f>
        <v>-244730.22853343587</v>
      </c>
      <c r="AV57" s="13">
        <f t="shared" si="182"/>
        <v>-254519.4376747733</v>
      </c>
      <c r="AW57" s="13">
        <f t="shared" si="182"/>
        <v>-264308.64681611076</v>
      </c>
      <c r="AX57" s="13">
        <f t="shared" si="182"/>
        <v>-274097.85595744819</v>
      </c>
      <c r="AY57" s="13">
        <f t="shared" si="182"/>
        <v>-283887.06509878562</v>
      </c>
      <c r="AZ57" s="13">
        <f t="shared" si="182"/>
        <v>-293676.27424012305</v>
      </c>
      <c r="BA57" s="13">
        <f t="shared" si="182"/>
        <v>-303465.48338146048</v>
      </c>
      <c r="BB57" s="13">
        <f t="shared" si="182"/>
        <v>-313254.69252279791</v>
      </c>
      <c r="BC57" s="13">
        <f t="shared" si="182"/>
        <v>-323043.90166413534</v>
      </c>
      <c r="BD57" s="13">
        <f t="shared" si="182"/>
        <v>-332833.11080547277</v>
      </c>
      <c r="BE57" s="13">
        <f t="shared" si="182"/>
        <v>-342622.3199468102</v>
      </c>
      <c r="BF57" s="13">
        <f t="shared" si="182"/>
        <v>-352411.52908814762</v>
      </c>
      <c r="BG57" s="13">
        <f t="shared" si="115"/>
        <v>-293676.27424012305</v>
      </c>
      <c r="BH57" s="10">
        <f>'Separation Factors'!$F$7/100</f>
        <v>0.99999799999999994</v>
      </c>
      <c r="BI57" s="12">
        <f t="shared" si="116"/>
        <v>-293675.68688757456</v>
      </c>
      <c r="BJ57" s="8"/>
    </row>
    <row r="58" spans="1:62" x14ac:dyDescent="0.25">
      <c r="A58" s="1" t="s">
        <v>30</v>
      </c>
      <c r="B58" s="17">
        <v>45352</v>
      </c>
      <c r="C58" s="1" t="s">
        <v>15</v>
      </c>
      <c r="D58" s="8"/>
      <c r="E58" s="13"/>
      <c r="F58" s="8"/>
      <c r="G58" s="13">
        <f>VLOOKUP(A58,'Jurisdictional Impact'!$A$8:$B$62, 2, FALSE)</f>
        <v>484820.80873565772</v>
      </c>
      <c r="H58" s="8"/>
      <c r="I58" s="13">
        <f t="shared" si="103"/>
        <v>484820.80873565772</v>
      </c>
      <c r="J58" s="13">
        <v>0</v>
      </c>
      <c r="K58" s="13">
        <f t="shared" ref="K58:V58" si="183">+J58+$I58/12</f>
        <v>40401.734061304807</v>
      </c>
      <c r="L58" s="13">
        <f t="shared" si="183"/>
        <v>80803.468122609615</v>
      </c>
      <c r="M58" s="13">
        <f t="shared" si="183"/>
        <v>121205.20218391443</v>
      </c>
      <c r="N58" s="13">
        <f t="shared" si="183"/>
        <v>161606.93624521923</v>
      </c>
      <c r="O58" s="13">
        <f t="shared" si="183"/>
        <v>202008.67030652403</v>
      </c>
      <c r="P58" s="13">
        <f t="shared" si="183"/>
        <v>242410.40436782883</v>
      </c>
      <c r="Q58" s="13">
        <f t="shared" si="183"/>
        <v>282812.13842913363</v>
      </c>
      <c r="R58" s="13">
        <f t="shared" si="183"/>
        <v>323213.87249043846</v>
      </c>
      <c r="S58" s="13">
        <f t="shared" si="183"/>
        <v>363615.60655174329</v>
      </c>
      <c r="T58" s="13">
        <f t="shared" si="183"/>
        <v>404017.34061304812</v>
      </c>
      <c r="U58" s="13">
        <f t="shared" si="183"/>
        <v>444419.07467435295</v>
      </c>
      <c r="V58" s="13">
        <f t="shared" si="183"/>
        <v>484820.80873565777</v>
      </c>
      <c r="W58" s="13">
        <f t="shared" si="105"/>
        <v>242410.40436782889</v>
      </c>
      <c r="X58" s="10">
        <f>'Separation Factors'!$D$7/100</f>
        <v>0.99999799999999994</v>
      </c>
      <c r="Y58" s="12">
        <f t="shared" si="106"/>
        <v>242409.91954702014</v>
      </c>
      <c r="Z58" s="8"/>
      <c r="AA58" s="13">
        <f t="shared" si="107"/>
        <v>484820.80873565772</v>
      </c>
      <c r="AB58" s="13">
        <f t="shared" si="108"/>
        <v>484820.80873565777</v>
      </c>
      <c r="AC58" s="13">
        <f t="shared" ref="AC58:AN58" si="184">+AB58+$AA58/12</f>
        <v>525222.54279696255</v>
      </c>
      <c r="AD58" s="13">
        <f t="shared" si="184"/>
        <v>565624.27685826737</v>
      </c>
      <c r="AE58" s="13">
        <f t="shared" si="184"/>
        <v>606026.0109195722</v>
      </c>
      <c r="AF58" s="13">
        <f t="shared" si="184"/>
        <v>646427.74498087703</v>
      </c>
      <c r="AG58" s="13">
        <f t="shared" si="184"/>
        <v>686829.47904218186</v>
      </c>
      <c r="AH58" s="13">
        <f t="shared" si="184"/>
        <v>727231.21310348669</v>
      </c>
      <c r="AI58" s="13">
        <f t="shared" si="184"/>
        <v>767632.94716479152</v>
      </c>
      <c r="AJ58" s="13">
        <f t="shared" si="184"/>
        <v>808034.68122609635</v>
      </c>
      <c r="AK58" s="13">
        <f t="shared" si="184"/>
        <v>848436.41528740118</v>
      </c>
      <c r="AL58" s="13">
        <f t="shared" si="184"/>
        <v>888838.14934870601</v>
      </c>
      <c r="AM58" s="13">
        <f t="shared" si="184"/>
        <v>929239.88341001084</v>
      </c>
      <c r="AN58" s="13">
        <f t="shared" si="184"/>
        <v>969641.61747131567</v>
      </c>
      <c r="AO58" s="13">
        <f t="shared" si="110"/>
        <v>727231.21310348669</v>
      </c>
      <c r="AP58" s="10">
        <f>'Separation Factors'!$E$7/100</f>
        <v>0.99999799999999994</v>
      </c>
      <c r="AQ58" s="12">
        <f t="shared" si="111"/>
        <v>727229.75864106044</v>
      </c>
      <c r="AR58" s="8"/>
      <c r="AS58" s="13">
        <f t="shared" si="112"/>
        <v>484820.80873565772</v>
      </c>
      <c r="AT58" s="13">
        <f t="shared" si="113"/>
        <v>969641.61747131567</v>
      </c>
      <c r="AU58" s="13">
        <f t="shared" ref="AU58:BF58" si="185">+AT58+$AS58/12</f>
        <v>1010043.3515326205</v>
      </c>
      <c r="AV58" s="13">
        <f t="shared" si="185"/>
        <v>1050445.0855939253</v>
      </c>
      <c r="AW58" s="13">
        <f t="shared" si="185"/>
        <v>1090846.81965523</v>
      </c>
      <c r="AX58" s="13">
        <f t="shared" si="185"/>
        <v>1131248.5537165347</v>
      </c>
      <c r="AY58" s="13">
        <f t="shared" si="185"/>
        <v>1171650.2877778395</v>
      </c>
      <c r="AZ58" s="13">
        <f t="shared" si="185"/>
        <v>1212052.0218391442</v>
      </c>
      <c r="BA58" s="13">
        <f t="shared" si="185"/>
        <v>1252453.7559004489</v>
      </c>
      <c r="BB58" s="13">
        <f t="shared" si="185"/>
        <v>1292855.4899617536</v>
      </c>
      <c r="BC58" s="13">
        <f t="shared" si="185"/>
        <v>1333257.2240230583</v>
      </c>
      <c r="BD58" s="13">
        <f t="shared" si="185"/>
        <v>1373658.958084363</v>
      </c>
      <c r="BE58" s="13">
        <f t="shared" si="185"/>
        <v>1414060.6921456677</v>
      </c>
      <c r="BF58" s="13">
        <f t="shared" si="185"/>
        <v>1454462.4262069725</v>
      </c>
      <c r="BG58" s="13">
        <f t="shared" si="115"/>
        <v>1212052.0218391442</v>
      </c>
      <c r="BH58" s="10">
        <f>'Separation Factors'!$F$7/100</f>
        <v>0.99999799999999994</v>
      </c>
      <c r="BI58" s="12">
        <f t="shared" si="116"/>
        <v>1212049.5977351004</v>
      </c>
      <c r="BJ58" s="8"/>
    </row>
    <row r="59" spans="1:62" x14ac:dyDescent="0.25">
      <c r="A59" s="1" t="s">
        <v>29</v>
      </c>
      <c r="B59" s="17">
        <v>45717</v>
      </c>
      <c r="C59" s="1" t="s">
        <v>15</v>
      </c>
      <c r="D59" s="8"/>
      <c r="E59" s="13"/>
      <c r="F59" s="8"/>
      <c r="G59" s="13"/>
      <c r="H59" s="8"/>
      <c r="I59" s="13">
        <f>+'Avg for Forecasted Plant'!$D$43*(9/12)</f>
        <v>360469.57595565793</v>
      </c>
      <c r="J59" s="13">
        <v>0</v>
      </c>
      <c r="K59" s="13">
        <v>0</v>
      </c>
      <c r="L59" s="13">
        <v>0</v>
      </c>
      <c r="M59" s="13">
        <v>0</v>
      </c>
      <c r="N59" s="13">
        <f t="shared" ref="N59:V59" si="186">+M59+$I59/9</f>
        <v>40052.175106184215</v>
      </c>
      <c r="O59" s="13">
        <f t="shared" si="186"/>
        <v>80104.35021236843</v>
      </c>
      <c r="P59" s="13">
        <f t="shared" si="186"/>
        <v>120156.52531855265</v>
      </c>
      <c r="Q59" s="13">
        <f t="shared" si="186"/>
        <v>160208.70042473686</v>
      </c>
      <c r="R59" s="13">
        <f t="shared" si="186"/>
        <v>200260.87553092107</v>
      </c>
      <c r="S59" s="13">
        <f t="shared" si="186"/>
        <v>240313.05063710528</v>
      </c>
      <c r="T59" s="13">
        <f t="shared" si="186"/>
        <v>280365.22574328951</v>
      </c>
      <c r="U59" s="13">
        <f t="shared" si="186"/>
        <v>320417.40084947372</v>
      </c>
      <c r="V59" s="13">
        <f t="shared" si="186"/>
        <v>360469.57595565793</v>
      </c>
      <c r="W59" s="13">
        <f t="shared" si="105"/>
        <v>138642.14459832996</v>
      </c>
      <c r="X59" s="10">
        <f>'Separation Factors'!$D$7/100</f>
        <v>0.99999799999999994</v>
      </c>
      <c r="Y59" s="12">
        <f t="shared" si="106"/>
        <v>138641.86731404075</v>
      </c>
      <c r="Z59" s="8"/>
      <c r="AA59" s="13">
        <f>+'Avg for Forecasted Plant'!$D$43</f>
        <v>480626.10127421055</v>
      </c>
      <c r="AB59" s="13">
        <f t="shared" si="108"/>
        <v>360469.57595565793</v>
      </c>
      <c r="AC59" s="13">
        <f t="shared" ref="AC59:AN59" si="187">+AB59+$AA59/12</f>
        <v>400521.75106184214</v>
      </c>
      <c r="AD59" s="13">
        <f t="shared" si="187"/>
        <v>440573.92616802634</v>
      </c>
      <c r="AE59" s="13">
        <f t="shared" si="187"/>
        <v>480626.10127421055</v>
      </c>
      <c r="AF59" s="13">
        <f t="shared" si="187"/>
        <v>520678.27638039476</v>
      </c>
      <c r="AG59" s="13">
        <f t="shared" si="187"/>
        <v>560730.45148657903</v>
      </c>
      <c r="AH59" s="13">
        <f t="shared" si="187"/>
        <v>600782.62659276323</v>
      </c>
      <c r="AI59" s="13">
        <f t="shared" si="187"/>
        <v>640834.80169894744</v>
      </c>
      <c r="AJ59" s="13">
        <f t="shared" si="187"/>
        <v>680886.97680513165</v>
      </c>
      <c r="AK59" s="13">
        <f t="shared" si="187"/>
        <v>720939.15191131586</v>
      </c>
      <c r="AL59" s="13">
        <f t="shared" si="187"/>
        <v>760991.32701750007</v>
      </c>
      <c r="AM59" s="13">
        <f t="shared" si="187"/>
        <v>801043.50212368427</v>
      </c>
      <c r="AN59" s="13">
        <f t="shared" si="187"/>
        <v>841095.67722986848</v>
      </c>
      <c r="AO59" s="13">
        <f t="shared" si="110"/>
        <v>600782.62659276323</v>
      </c>
      <c r="AP59" s="10">
        <f>'Separation Factors'!$E$7/100</f>
        <v>0.99999799999999994</v>
      </c>
      <c r="AQ59" s="12">
        <f t="shared" si="111"/>
        <v>600781.42502751003</v>
      </c>
      <c r="AR59" s="8"/>
      <c r="AS59" s="13">
        <f>+'Avg for Forecasted Plant'!$D$43</f>
        <v>480626.10127421055</v>
      </c>
      <c r="AT59" s="13">
        <f t="shared" si="113"/>
        <v>841095.67722986848</v>
      </c>
      <c r="AU59" s="13">
        <f t="shared" ref="AU59:BF59" si="188">+AT59+$AS59/12</f>
        <v>881147.85233605269</v>
      </c>
      <c r="AV59" s="13">
        <f t="shared" si="188"/>
        <v>921200.0274422369</v>
      </c>
      <c r="AW59" s="13">
        <f t="shared" si="188"/>
        <v>961252.2025484211</v>
      </c>
      <c r="AX59" s="13">
        <f t="shared" si="188"/>
        <v>1001304.3776546053</v>
      </c>
      <c r="AY59" s="13">
        <f t="shared" si="188"/>
        <v>1041356.5527607895</v>
      </c>
      <c r="AZ59" s="13">
        <f t="shared" si="188"/>
        <v>1081408.7278669737</v>
      </c>
      <c r="BA59" s="13">
        <f t="shared" si="188"/>
        <v>1121460.9029731581</v>
      </c>
      <c r="BB59" s="13">
        <f t="shared" si="188"/>
        <v>1161513.0780793424</v>
      </c>
      <c r="BC59" s="13">
        <f t="shared" si="188"/>
        <v>1201565.2531855267</v>
      </c>
      <c r="BD59" s="13">
        <f t="shared" si="188"/>
        <v>1241617.428291711</v>
      </c>
      <c r="BE59" s="13">
        <f t="shared" si="188"/>
        <v>1281669.6033978953</v>
      </c>
      <c r="BF59" s="13">
        <f t="shared" si="188"/>
        <v>1321721.7785040797</v>
      </c>
      <c r="BG59" s="13">
        <f t="shared" si="115"/>
        <v>1081408.727866974</v>
      </c>
      <c r="BH59" s="10">
        <f>'Separation Factors'!$F$7/100</f>
        <v>0.99999799999999994</v>
      </c>
      <c r="BI59" s="12">
        <f t="shared" si="116"/>
        <v>1081406.5650495181</v>
      </c>
      <c r="BJ59" s="8"/>
    </row>
    <row r="60" spans="1:62" x14ac:dyDescent="0.25">
      <c r="A60" s="1" t="s">
        <v>28</v>
      </c>
      <c r="B60" s="17">
        <v>45717</v>
      </c>
      <c r="C60" s="1" t="s">
        <v>15</v>
      </c>
      <c r="D60" s="8"/>
      <c r="E60" s="13"/>
      <c r="F60" s="8"/>
      <c r="G60" s="13"/>
      <c r="H60" s="8"/>
      <c r="I60" s="13">
        <f>+'Avg for Forecasted Plant'!$D$43*(9/12)</f>
        <v>360469.57595565793</v>
      </c>
      <c r="J60" s="13">
        <v>0</v>
      </c>
      <c r="K60" s="13">
        <v>0</v>
      </c>
      <c r="L60" s="13">
        <v>0</v>
      </c>
      <c r="M60" s="13">
        <v>0</v>
      </c>
      <c r="N60" s="13">
        <f t="shared" ref="N60:V60" si="189">+M60+$I60/9</f>
        <v>40052.175106184215</v>
      </c>
      <c r="O60" s="13">
        <f t="shared" si="189"/>
        <v>80104.35021236843</v>
      </c>
      <c r="P60" s="13">
        <f t="shared" si="189"/>
        <v>120156.52531855265</v>
      </c>
      <c r="Q60" s="13">
        <f t="shared" si="189"/>
        <v>160208.70042473686</v>
      </c>
      <c r="R60" s="13">
        <f t="shared" si="189"/>
        <v>200260.87553092107</v>
      </c>
      <c r="S60" s="13">
        <f t="shared" si="189"/>
        <v>240313.05063710528</v>
      </c>
      <c r="T60" s="13">
        <f t="shared" si="189"/>
        <v>280365.22574328951</v>
      </c>
      <c r="U60" s="13">
        <f t="shared" si="189"/>
        <v>320417.40084947372</v>
      </c>
      <c r="V60" s="13">
        <f t="shared" si="189"/>
        <v>360469.57595565793</v>
      </c>
      <c r="W60" s="13">
        <f t="shared" si="105"/>
        <v>138642.14459832996</v>
      </c>
      <c r="X60" s="10">
        <f>'Separation Factors'!$D$7/100</f>
        <v>0.99999799999999994</v>
      </c>
      <c r="Y60" s="12">
        <f t="shared" si="106"/>
        <v>138641.86731404075</v>
      </c>
      <c r="Z60" s="8"/>
      <c r="AA60" s="13">
        <f>+'Avg for Forecasted Plant'!$D$43</f>
        <v>480626.10127421055</v>
      </c>
      <c r="AB60" s="13">
        <f t="shared" si="108"/>
        <v>360469.57595565793</v>
      </c>
      <c r="AC60" s="13">
        <f t="shared" ref="AC60:AN60" si="190">+AB60+$AA60/12</f>
        <v>400521.75106184214</v>
      </c>
      <c r="AD60" s="13">
        <f t="shared" si="190"/>
        <v>440573.92616802634</v>
      </c>
      <c r="AE60" s="13">
        <f t="shared" si="190"/>
        <v>480626.10127421055</v>
      </c>
      <c r="AF60" s="13">
        <f t="shared" si="190"/>
        <v>520678.27638039476</v>
      </c>
      <c r="AG60" s="13">
        <f t="shared" si="190"/>
        <v>560730.45148657903</v>
      </c>
      <c r="AH60" s="13">
        <f t="shared" si="190"/>
        <v>600782.62659276323</v>
      </c>
      <c r="AI60" s="13">
        <f t="shared" si="190"/>
        <v>640834.80169894744</v>
      </c>
      <c r="AJ60" s="13">
        <f t="shared" si="190"/>
        <v>680886.97680513165</v>
      </c>
      <c r="AK60" s="13">
        <f t="shared" si="190"/>
        <v>720939.15191131586</v>
      </c>
      <c r="AL60" s="13">
        <f t="shared" si="190"/>
        <v>760991.32701750007</v>
      </c>
      <c r="AM60" s="13">
        <f t="shared" si="190"/>
        <v>801043.50212368427</v>
      </c>
      <c r="AN60" s="13">
        <f t="shared" si="190"/>
        <v>841095.67722986848</v>
      </c>
      <c r="AO60" s="13">
        <f t="shared" si="110"/>
        <v>600782.62659276323</v>
      </c>
      <c r="AP60" s="10">
        <f>'Separation Factors'!$E$7/100</f>
        <v>0.99999799999999994</v>
      </c>
      <c r="AQ60" s="12">
        <f t="shared" si="111"/>
        <v>600781.42502751003</v>
      </c>
      <c r="AR60" s="8"/>
      <c r="AS60" s="13">
        <f>+'Avg for Forecasted Plant'!$D$43</f>
        <v>480626.10127421055</v>
      </c>
      <c r="AT60" s="13">
        <f t="shared" si="113"/>
        <v>841095.67722986848</v>
      </c>
      <c r="AU60" s="13">
        <f t="shared" ref="AU60:BF60" si="191">+AT60+$AS60/12</f>
        <v>881147.85233605269</v>
      </c>
      <c r="AV60" s="13">
        <f t="shared" si="191"/>
        <v>921200.0274422369</v>
      </c>
      <c r="AW60" s="13">
        <f t="shared" si="191"/>
        <v>961252.2025484211</v>
      </c>
      <c r="AX60" s="13">
        <f t="shared" si="191"/>
        <v>1001304.3776546053</v>
      </c>
      <c r="AY60" s="13">
        <f t="shared" si="191"/>
        <v>1041356.5527607895</v>
      </c>
      <c r="AZ60" s="13">
        <f t="shared" si="191"/>
        <v>1081408.7278669737</v>
      </c>
      <c r="BA60" s="13">
        <f t="shared" si="191"/>
        <v>1121460.9029731581</v>
      </c>
      <c r="BB60" s="13">
        <f t="shared" si="191"/>
        <v>1161513.0780793424</v>
      </c>
      <c r="BC60" s="13">
        <f t="shared" si="191"/>
        <v>1201565.2531855267</v>
      </c>
      <c r="BD60" s="13">
        <f t="shared" si="191"/>
        <v>1241617.428291711</v>
      </c>
      <c r="BE60" s="13">
        <f t="shared" si="191"/>
        <v>1281669.6033978953</v>
      </c>
      <c r="BF60" s="13">
        <f t="shared" si="191"/>
        <v>1321721.7785040797</v>
      </c>
      <c r="BG60" s="13">
        <f t="shared" si="115"/>
        <v>1081408.727866974</v>
      </c>
      <c r="BH60" s="10">
        <f>'Separation Factors'!$F$7/100</f>
        <v>0.99999799999999994</v>
      </c>
      <c r="BI60" s="12">
        <f t="shared" si="116"/>
        <v>1081406.5650495181</v>
      </c>
      <c r="BJ60" s="8"/>
    </row>
    <row r="61" spans="1:62" x14ac:dyDescent="0.25">
      <c r="A61" s="1" t="s">
        <v>27</v>
      </c>
      <c r="B61" s="17">
        <v>45992</v>
      </c>
      <c r="C61" s="1" t="s">
        <v>15</v>
      </c>
      <c r="D61" s="8"/>
      <c r="E61" s="13"/>
      <c r="F61" s="8"/>
      <c r="G61" s="13"/>
      <c r="H61" s="8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9"/>
      <c r="Y61" s="13"/>
      <c r="Z61" s="8"/>
      <c r="AA61" s="13">
        <f>+'Avg for Forecasted Plant'!$D$43</f>
        <v>480626.10127421055</v>
      </c>
      <c r="AB61" s="13">
        <v>0</v>
      </c>
      <c r="AC61" s="13">
        <f t="shared" ref="AC61:AN61" si="192">+AB61+$AA61/12</f>
        <v>40052.175106184215</v>
      </c>
      <c r="AD61" s="13">
        <f t="shared" si="192"/>
        <v>80104.35021236843</v>
      </c>
      <c r="AE61" s="13">
        <f t="shared" si="192"/>
        <v>120156.52531855265</v>
      </c>
      <c r="AF61" s="13">
        <f t="shared" si="192"/>
        <v>160208.70042473686</v>
      </c>
      <c r="AG61" s="13">
        <f t="shared" si="192"/>
        <v>200260.87553092107</v>
      </c>
      <c r="AH61" s="13">
        <f t="shared" si="192"/>
        <v>240313.05063710528</v>
      </c>
      <c r="AI61" s="13">
        <f t="shared" si="192"/>
        <v>280365.22574328951</v>
      </c>
      <c r="AJ61" s="13">
        <f t="shared" si="192"/>
        <v>320417.40084947372</v>
      </c>
      <c r="AK61" s="13">
        <f t="shared" si="192"/>
        <v>360469.57595565793</v>
      </c>
      <c r="AL61" s="13">
        <f t="shared" si="192"/>
        <v>400521.75106184214</v>
      </c>
      <c r="AM61" s="13">
        <f t="shared" si="192"/>
        <v>440573.92616802634</v>
      </c>
      <c r="AN61" s="13">
        <f t="shared" si="192"/>
        <v>480626.10127421055</v>
      </c>
      <c r="AO61" s="13">
        <f t="shared" si="110"/>
        <v>240313.05063710531</v>
      </c>
      <c r="AP61" s="10">
        <f>'Separation Factors'!$E$7/100</f>
        <v>0.99999799999999994</v>
      </c>
      <c r="AQ61" s="12">
        <f t="shared" si="111"/>
        <v>240312.57001100402</v>
      </c>
      <c r="AR61" s="8"/>
      <c r="AS61" s="13">
        <f>+'Avg for Forecasted Plant'!$D$43</f>
        <v>480626.10127421055</v>
      </c>
      <c r="AT61" s="13">
        <f t="shared" si="113"/>
        <v>480626.10127421055</v>
      </c>
      <c r="AU61" s="13">
        <f t="shared" ref="AU61:BF61" si="193">+AT61+$AS61/12</f>
        <v>520678.27638039476</v>
      </c>
      <c r="AV61" s="13">
        <f t="shared" si="193"/>
        <v>560730.45148657903</v>
      </c>
      <c r="AW61" s="13">
        <f t="shared" si="193"/>
        <v>600782.62659276323</v>
      </c>
      <c r="AX61" s="13">
        <f t="shared" si="193"/>
        <v>640834.80169894744</v>
      </c>
      <c r="AY61" s="13">
        <f t="shared" si="193"/>
        <v>680886.97680513165</v>
      </c>
      <c r="AZ61" s="13">
        <f t="shared" si="193"/>
        <v>720939.15191131586</v>
      </c>
      <c r="BA61" s="13">
        <f t="shared" si="193"/>
        <v>760991.32701750007</v>
      </c>
      <c r="BB61" s="13">
        <f t="shared" si="193"/>
        <v>801043.50212368427</v>
      </c>
      <c r="BC61" s="13">
        <f t="shared" si="193"/>
        <v>841095.67722986848</v>
      </c>
      <c r="BD61" s="13">
        <f t="shared" si="193"/>
        <v>881147.85233605269</v>
      </c>
      <c r="BE61" s="13">
        <f t="shared" si="193"/>
        <v>921200.0274422369</v>
      </c>
      <c r="BF61" s="13">
        <f t="shared" si="193"/>
        <v>961252.2025484211</v>
      </c>
      <c r="BG61" s="13">
        <f t="shared" si="115"/>
        <v>720939.15191131586</v>
      </c>
      <c r="BH61" s="10">
        <f>'Separation Factors'!$F$7/100</f>
        <v>0.99999799999999994</v>
      </c>
      <c r="BI61" s="12">
        <f t="shared" si="116"/>
        <v>720937.71003301197</v>
      </c>
      <c r="BJ61" s="8"/>
    </row>
    <row r="62" spans="1:62" x14ac:dyDescent="0.25">
      <c r="A62" s="1" t="s">
        <v>26</v>
      </c>
      <c r="B62" s="17">
        <v>45992</v>
      </c>
      <c r="C62" s="1" t="s">
        <v>15</v>
      </c>
      <c r="D62" s="8"/>
      <c r="E62" s="13"/>
      <c r="F62" s="8"/>
      <c r="G62" s="13"/>
      <c r="H62" s="8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9"/>
      <c r="Y62" s="13"/>
      <c r="Z62" s="8"/>
      <c r="AA62" s="13">
        <f>+'Avg for Forecasted Plant'!$D$43</f>
        <v>480626.10127421055</v>
      </c>
      <c r="AB62" s="13">
        <v>0</v>
      </c>
      <c r="AC62" s="13">
        <f t="shared" ref="AC62:AN62" si="194">+AB62+$AA62/12</f>
        <v>40052.175106184215</v>
      </c>
      <c r="AD62" s="13">
        <f t="shared" si="194"/>
        <v>80104.35021236843</v>
      </c>
      <c r="AE62" s="13">
        <f t="shared" si="194"/>
        <v>120156.52531855265</v>
      </c>
      <c r="AF62" s="13">
        <f t="shared" si="194"/>
        <v>160208.70042473686</v>
      </c>
      <c r="AG62" s="13">
        <f t="shared" si="194"/>
        <v>200260.87553092107</v>
      </c>
      <c r="AH62" s="13">
        <f t="shared" si="194"/>
        <v>240313.05063710528</v>
      </c>
      <c r="AI62" s="13">
        <f t="shared" si="194"/>
        <v>280365.22574328951</v>
      </c>
      <c r="AJ62" s="13">
        <f t="shared" si="194"/>
        <v>320417.40084947372</v>
      </c>
      <c r="AK62" s="13">
        <f t="shared" si="194"/>
        <v>360469.57595565793</v>
      </c>
      <c r="AL62" s="13">
        <f t="shared" si="194"/>
        <v>400521.75106184214</v>
      </c>
      <c r="AM62" s="13">
        <f t="shared" si="194"/>
        <v>440573.92616802634</v>
      </c>
      <c r="AN62" s="13">
        <f t="shared" si="194"/>
        <v>480626.10127421055</v>
      </c>
      <c r="AO62" s="13">
        <f t="shared" si="110"/>
        <v>240313.05063710531</v>
      </c>
      <c r="AP62" s="10">
        <f>'Separation Factors'!$E$7/100</f>
        <v>0.99999799999999994</v>
      </c>
      <c r="AQ62" s="12">
        <f t="shared" si="111"/>
        <v>240312.57001100402</v>
      </c>
      <c r="AR62" s="8"/>
      <c r="AS62" s="13">
        <f>+'Avg for Forecasted Plant'!$D$43</f>
        <v>480626.10127421055</v>
      </c>
      <c r="AT62" s="13">
        <f t="shared" si="113"/>
        <v>480626.10127421055</v>
      </c>
      <c r="AU62" s="13">
        <f t="shared" ref="AU62:BF62" si="195">+AT62+$AS62/12</f>
        <v>520678.27638039476</v>
      </c>
      <c r="AV62" s="13">
        <f t="shared" si="195"/>
        <v>560730.45148657903</v>
      </c>
      <c r="AW62" s="13">
        <f t="shared" si="195"/>
        <v>600782.62659276323</v>
      </c>
      <c r="AX62" s="13">
        <f t="shared" si="195"/>
        <v>640834.80169894744</v>
      </c>
      <c r="AY62" s="13">
        <f t="shared" si="195"/>
        <v>680886.97680513165</v>
      </c>
      <c r="AZ62" s="13">
        <f t="shared" si="195"/>
        <v>720939.15191131586</v>
      </c>
      <c r="BA62" s="13">
        <f t="shared" si="195"/>
        <v>760991.32701750007</v>
      </c>
      <c r="BB62" s="13">
        <f t="shared" si="195"/>
        <v>801043.50212368427</v>
      </c>
      <c r="BC62" s="13">
        <f t="shared" si="195"/>
        <v>841095.67722986848</v>
      </c>
      <c r="BD62" s="13">
        <f t="shared" si="195"/>
        <v>881147.85233605269</v>
      </c>
      <c r="BE62" s="13">
        <f t="shared" si="195"/>
        <v>921200.0274422369</v>
      </c>
      <c r="BF62" s="13">
        <f t="shared" si="195"/>
        <v>961252.2025484211</v>
      </c>
      <c r="BG62" s="13">
        <f t="shared" si="115"/>
        <v>720939.15191131586</v>
      </c>
      <c r="BH62" s="10">
        <f>'Separation Factors'!$F$7/100</f>
        <v>0.99999799999999994</v>
      </c>
      <c r="BI62" s="12">
        <f t="shared" si="116"/>
        <v>720937.71003301197</v>
      </c>
      <c r="BJ62" s="8"/>
    </row>
    <row r="63" spans="1:62" x14ac:dyDescent="0.25">
      <c r="A63" s="1" t="s">
        <v>25</v>
      </c>
      <c r="B63" s="17">
        <v>45992</v>
      </c>
      <c r="C63" s="1" t="s">
        <v>15</v>
      </c>
      <c r="D63" s="8"/>
      <c r="E63" s="13"/>
      <c r="F63" s="8"/>
      <c r="G63" s="13"/>
      <c r="H63" s="8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9"/>
      <c r="Y63" s="13"/>
      <c r="Z63" s="8"/>
      <c r="AA63" s="13">
        <f>+'Avg for Forecasted Plant'!$D$43</f>
        <v>480626.10127421055</v>
      </c>
      <c r="AB63" s="13">
        <v>0</v>
      </c>
      <c r="AC63" s="13">
        <f t="shared" ref="AC63:AN63" si="196">+AB63+$AA63/12</f>
        <v>40052.175106184215</v>
      </c>
      <c r="AD63" s="13">
        <f t="shared" si="196"/>
        <v>80104.35021236843</v>
      </c>
      <c r="AE63" s="13">
        <f t="shared" si="196"/>
        <v>120156.52531855265</v>
      </c>
      <c r="AF63" s="13">
        <f t="shared" si="196"/>
        <v>160208.70042473686</v>
      </c>
      <c r="AG63" s="13">
        <f t="shared" si="196"/>
        <v>200260.87553092107</v>
      </c>
      <c r="AH63" s="13">
        <f t="shared" si="196"/>
        <v>240313.05063710528</v>
      </c>
      <c r="AI63" s="13">
        <f t="shared" si="196"/>
        <v>280365.22574328951</v>
      </c>
      <c r="AJ63" s="13">
        <f t="shared" si="196"/>
        <v>320417.40084947372</v>
      </c>
      <c r="AK63" s="13">
        <f t="shared" si="196"/>
        <v>360469.57595565793</v>
      </c>
      <c r="AL63" s="13">
        <f t="shared" si="196"/>
        <v>400521.75106184214</v>
      </c>
      <c r="AM63" s="13">
        <f t="shared" si="196"/>
        <v>440573.92616802634</v>
      </c>
      <c r="AN63" s="13">
        <f t="shared" si="196"/>
        <v>480626.10127421055</v>
      </c>
      <c r="AO63" s="13">
        <f t="shared" si="110"/>
        <v>240313.05063710531</v>
      </c>
      <c r="AP63" s="10">
        <f>'Separation Factors'!$E$7/100</f>
        <v>0.99999799999999994</v>
      </c>
      <c r="AQ63" s="12">
        <f t="shared" si="111"/>
        <v>240312.57001100402</v>
      </c>
      <c r="AR63" s="8"/>
      <c r="AS63" s="13">
        <f>+'Avg for Forecasted Plant'!$D$43</f>
        <v>480626.10127421055</v>
      </c>
      <c r="AT63" s="13">
        <f t="shared" si="113"/>
        <v>480626.10127421055</v>
      </c>
      <c r="AU63" s="13">
        <f t="shared" ref="AU63:BF63" si="197">+AT63+$AS63/12</f>
        <v>520678.27638039476</v>
      </c>
      <c r="AV63" s="13">
        <f t="shared" si="197"/>
        <v>560730.45148657903</v>
      </c>
      <c r="AW63" s="13">
        <f t="shared" si="197"/>
        <v>600782.62659276323</v>
      </c>
      <c r="AX63" s="13">
        <f t="shared" si="197"/>
        <v>640834.80169894744</v>
      </c>
      <c r="AY63" s="13">
        <f t="shared" si="197"/>
        <v>680886.97680513165</v>
      </c>
      <c r="AZ63" s="13">
        <f t="shared" si="197"/>
        <v>720939.15191131586</v>
      </c>
      <c r="BA63" s="13">
        <f t="shared" si="197"/>
        <v>760991.32701750007</v>
      </c>
      <c r="BB63" s="13">
        <f t="shared" si="197"/>
        <v>801043.50212368427</v>
      </c>
      <c r="BC63" s="13">
        <f t="shared" si="197"/>
        <v>841095.67722986848</v>
      </c>
      <c r="BD63" s="13">
        <f t="shared" si="197"/>
        <v>881147.85233605269</v>
      </c>
      <c r="BE63" s="13">
        <f t="shared" si="197"/>
        <v>921200.0274422369</v>
      </c>
      <c r="BF63" s="13">
        <f t="shared" si="197"/>
        <v>961252.2025484211</v>
      </c>
      <c r="BG63" s="13">
        <f t="shared" si="115"/>
        <v>720939.15191131586</v>
      </c>
      <c r="BH63" s="10">
        <f>'Separation Factors'!$F$7/100</f>
        <v>0.99999799999999994</v>
      </c>
      <c r="BI63" s="12">
        <f t="shared" si="116"/>
        <v>720937.71003301197</v>
      </c>
      <c r="BJ63" s="8"/>
    </row>
    <row r="64" spans="1:62" x14ac:dyDescent="0.25">
      <c r="A64" s="1" t="s">
        <v>24</v>
      </c>
      <c r="B64" s="17">
        <v>45992</v>
      </c>
      <c r="C64" s="1" t="s">
        <v>15</v>
      </c>
      <c r="D64" s="8"/>
      <c r="E64" s="13"/>
      <c r="F64" s="8"/>
      <c r="G64" s="13"/>
      <c r="H64" s="8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9"/>
      <c r="Y64" s="13"/>
      <c r="Z64" s="8"/>
      <c r="AA64" s="13">
        <f>+'Avg for Forecasted Plant'!$D$43</f>
        <v>480626.10127421055</v>
      </c>
      <c r="AB64" s="13">
        <v>0</v>
      </c>
      <c r="AC64" s="13">
        <f t="shared" ref="AC64:AN64" si="198">+AB64+$AA64/12</f>
        <v>40052.175106184215</v>
      </c>
      <c r="AD64" s="13">
        <f t="shared" si="198"/>
        <v>80104.35021236843</v>
      </c>
      <c r="AE64" s="13">
        <f t="shared" si="198"/>
        <v>120156.52531855265</v>
      </c>
      <c r="AF64" s="13">
        <f t="shared" si="198"/>
        <v>160208.70042473686</v>
      </c>
      <c r="AG64" s="13">
        <f t="shared" si="198"/>
        <v>200260.87553092107</v>
      </c>
      <c r="AH64" s="13">
        <f t="shared" si="198"/>
        <v>240313.05063710528</v>
      </c>
      <c r="AI64" s="13">
        <f t="shared" si="198"/>
        <v>280365.22574328951</v>
      </c>
      <c r="AJ64" s="13">
        <f t="shared" si="198"/>
        <v>320417.40084947372</v>
      </c>
      <c r="AK64" s="13">
        <f t="shared" si="198"/>
        <v>360469.57595565793</v>
      </c>
      <c r="AL64" s="13">
        <f t="shared" si="198"/>
        <v>400521.75106184214</v>
      </c>
      <c r="AM64" s="13">
        <f t="shared" si="198"/>
        <v>440573.92616802634</v>
      </c>
      <c r="AN64" s="13">
        <f t="shared" si="198"/>
        <v>480626.10127421055</v>
      </c>
      <c r="AO64" s="13">
        <f t="shared" si="110"/>
        <v>240313.05063710531</v>
      </c>
      <c r="AP64" s="10">
        <f>'Separation Factors'!$E$7/100</f>
        <v>0.99999799999999994</v>
      </c>
      <c r="AQ64" s="12">
        <f t="shared" si="111"/>
        <v>240312.57001100402</v>
      </c>
      <c r="AR64" s="8"/>
      <c r="AS64" s="13">
        <f>+'Avg for Forecasted Plant'!$D$43</f>
        <v>480626.10127421055</v>
      </c>
      <c r="AT64" s="13">
        <f t="shared" si="113"/>
        <v>480626.10127421055</v>
      </c>
      <c r="AU64" s="13">
        <f t="shared" ref="AU64:BF64" si="199">+AT64+$AS64/12</f>
        <v>520678.27638039476</v>
      </c>
      <c r="AV64" s="13">
        <f t="shared" si="199"/>
        <v>560730.45148657903</v>
      </c>
      <c r="AW64" s="13">
        <f t="shared" si="199"/>
        <v>600782.62659276323</v>
      </c>
      <c r="AX64" s="13">
        <f t="shared" si="199"/>
        <v>640834.80169894744</v>
      </c>
      <c r="AY64" s="13">
        <f t="shared" si="199"/>
        <v>680886.97680513165</v>
      </c>
      <c r="AZ64" s="13">
        <f t="shared" si="199"/>
        <v>720939.15191131586</v>
      </c>
      <c r="BA64" s="13">
        <f t="shared" si="199"/>
        <v>760991.32701750007</v>
      </c>
      <c r="BB64" s="13">
        <f t="shared" si="199"/>
        <v>801043.50212368427</v>
      </c>
      <c r="BC64" s="13">
        <f t="shared" si="199"/>
        <v>841095.67722986848</v>
      </c>
      <c r="BD64" s="13">
        <f t="shared" si="199"/>
        <v>881147.85233605269</v>
      </c>
      <c r="BE64" s="13">
        <f t="shared" si="199"/>
        <v>921200.0274422369</v>
      </c>
      <c r="BF64" s="13">
        <f t="shared" si="199"/>
        <v>961252.2025484211</v>
      </c>
      <c r="BG64" s="13">
        <f t="shared" si="115"/>
        <v>720939.15191131586</v>
      </c>
      <c r="BH64" s="10">
        <f>'Separation Factors'!$F$7/100</f>
        <v>0.99999799999999994</v>
      </c>
      <c r="BI64" s="12">
        <f t="shared" si="116"/>
        <v>720937.71003301197</v>
      </c>
      <c r="BJ64" s="8"/>
    </row>
    <row r="65" spans="1:65" x14ac:dyDescent="0.25">
      <c r="A65" s="1" t="s">
        <v>23</v>
      </c>
      <c r="B65" s="17">
        <v>46174</v>
      </c>
      <c r="C65" s="1" t="s">
        <v>15</v>
      </c>
      <c r="D65" s="8"/>
      <c r="E65" s="13"/>
      <c r="F65" s="8"/>
      <c r="G65" s="13"/>
      <c r="H65" s="8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0"/>
      <c r="Y65" s="12"/>
      <c r="Z65" s="8"/>
      <c r="AA65" s="13">
        <f>+'Avg for Forecasted Plant'!$D$43*(6/12)</f>
        <v>240313.05063710528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f>+AA65/6</f>
        <v>40052.175106184215</v>
      </c>
      <c r="AJ65" s="13">
        <f t="shared" ref="AJ65:AN68" si="200">+AI65+$AA65/6</f>
        <v>80104.35021236843</v>
      </c>
      <c r="AK65" s="13">
        <f t="shared" si="200"/>
        <v>120156.52531855265</v>
      </c>
      <c r="AL65" s="13">
        <f t="shared" si="200"/>
        <v>160208.70042473686</v>
      </c>
      <c r="AM65" s="13">
        <f t="shared" si="200"/>
        <v>200260.87553092107</v>
      </c>
      <c r="AN65" s="13">
        <f t="shared" si="200"/>
        <v>240313.05063710528</v>
      </c>
      <c r="AO65" s="13">
        <f t="shared" si="110"/>
        <v>64699.667479220654</v>
      </c>
      <c r="AP65" s="10">
        <f>'Separation Factors'!$E$7/100</f>
        <v>0.99999799999999994</v>
      </c>
      <c r="AQ65" s="12">
        <f t="shared" si="111"/>
        <v>64699.538079885693</v>
      </c>
      <c r="AR65" s="8"/>
      <c r="AS65" s="13">
        <f>+'Avg for Forecasted Plant'!$D$43</f>
        <v>480626.10127421055</v>
      </c>
      <c r="AT65" s="13">
        <f t="shared" si="113"/>
        <v>240313.05063710528</v>
      </c>
      <c r="AU65" s="13">
        <f t="shared" ref="AU65:BF65" si="201">+AT65+$AS65/12</f>
        <v>280365.22574328951</v>
      </c>
      <c r="AV65" s="13">
        <f t="shared" si="201"/>
        <v>320417.40084947372</v>
      </c>
      <c r="AW65" s="13">
        <f t="shared" si="201"/>
        <v>360469.57595565793</v>
      </c>
      <c r="AX65" s="13">
        <f t="shared" si="201"/>
        <v>400521.75106184214</v>
      </c>
      <c r="AY65" s="13">
        <f t="shared" si="201"/>
        <v>440573.92616802634</v>
      </c>
      <c r="AZ65" s="13">
        <f t="shared" si="201"/>
        <v>480626.10127421055</v>
      </c>
      <c r="BA65" s="13">
        <f t="shared" si="201"/>
        <v>520678.27638039476</v>
      </c>
      <c r="BB65" s="13">
        <f t="shared" si="201"/>
        <v>560730.45148657903</v>
      </c>
      <c r="BC65" s="13">
        <f t="shared" si="201"/>
        <v>600782.62659276323</v>
      </c>
      <c r="BD65" s="13">
        <f t="shared" si="201"/>
        <v>640834.80169894744</v>
      </c>
      <c r="BE65" s="13">
        <f t="shared" si="201"/>
        <v>680886.97680513165</v>
      </c>
      <c r="BF65" s="13">
        <f t="shared" si="201"/>
        <v>720939.15191131586</v>
      </c>
      <c r="BG65" s="13">
        <f t="shared" si="115"/>
        <v>480626.10127421061</v>
      </c>
      <c r="BH65" s="10">
        <f>'Separation Factors'!$F$7/100</f>
        <v>0.99999799999999994</v>
      </c>
      <c r="BI65" s="12">
        <f t="shared" si="116"/>
        <v>480625.14002200804</v>
      </c>
      <c r="BJ65" s="8"/>
    </row>
    <row r="66" spans="1:65" x14ac:dyDescent="0.25">
      <c r="A66" s="1" t="s">
        <v>22</v>
      </c>
      <c r="B66" s="17">
        <v>46174</v>
      </c>
      <c r="C66" s="1" t="s">
        <v>15</v>
      </c>
      <c r="D66" s="8"/>
      <c r="E66" s="13"/>
      <c r="F66" s="8"/>
      <c r="G66" s="13"/>
      <c r="H66" s="8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0"/>
      <c r="Y66" s="12"/>
      <c r="Z66" s="8"/>
      <c r="AA66" s="13">
        <f>+'Avg for Forecasted Plant'!$D$43*(6/12)</f>
        <v>240313.05063710528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f>+AA66/6</f>
        <v>40052.175106184215</v>
      </c>
      <c r="AJ66" s="13">
        <f t="shared" si="200"/>
        <v>80104.35021236843</v>
      </c>
      <c r="AK66" s="13">
        <f t="shared" si="200"/>
        <v>120156.52531855265</v>
      </c>
      <c r="AL66" s="13">
        <f t="shared" si="200"/>
        <v>160208.70042473686</v>
      </c>
      <c r="AM66" s="13">
        <f t="shared" si="200"/>
        <v>200260.87553092107</v>
      </c>
      <c r="AN66" s="13">
        <f t="shared" si="200"/>
        <v>240313.05063710528</v>
      </c>
      <c r="AO66" s="13">
        <f t="shared" si="110"/>
        <v>64699.667479220654</v>
      </c>
      <c r="AP66" s="10">
        <f>'Separation Factors'!$E$7/100</f>
        <v>0.99999799999999994</v>
      </c>
      <c r="AQ66" s="12">
        <f t="shared" si="111"/>
        <v>64699.538079885693</v>
      </c>
      <c r="AR66" s="8"/>
      <c r="AS66" s="13">
        <f>+'Avg for Forecasted Plant'!$D$43</f>
        <v>480626.10127421055</v>
      </c>
      <c r="AT66" s="13">
        <f t="shared" si="113"/>
        <v>240313.05063710528</v>
      </c>
      <c r="AU66" s="13">
        <f t="shared" ref="AU66:BF66" si="202">+AT66+$AS66/12</f>
        <v>280365.22574328951</v>
      </c>
      <c r="AV66" s="13">
        <f t="shared" si="202"/>
        <v>320417.40084947372</v>
      </c>
      <c r="AW66" s="13">
        <f t="shared" si="202"/>
        <v>360469.57595565793</v>
      </c>
      <c r="AX66" s="13">
        <f t="shared" si="202"/>
        <v>400521.75106184214</v>
      </c>
      <c r="AY66" s="13">
        <f t="shared" si="202"/>
        <v>440573.92616802634</v>
      </c>
      <c r="AZ66" s="13">
        <f t="shared" si="202"/>
        <v>480626.10127421055</v>
      </c>
      <c r="BA66" s="13">
        <f t="shared" si="202"/>
        <v>520678.27638039476</v>
      </c>
      <c r="BB66" s="13">
        <f t="shared" si="202"/>
        <v>560730.45148657903</v>
      </c>
      <c r="BC66" s="13">
        <f t="shared" si="202"/>
        <v>600782.62659276323</v>
      </c>
      <c r="BD66" s="13">
        <f t="shared" si="202"/>
        <v>640834.80169894744</v>
      </c>
      <c r="BE66" s="13">
        <f t="shared" si="202"/>
        <v>680886.97680513165</v>
      </c>
      <c r="BF66" s="13">
        <f t="shared" si="202"/>
        <v>720939.15191131586</v>
      </c>
      <c r="BG66" s="13">
        <f t="shared" si="115"/>
        <v>480626.10127421061</v>
      </c>
      <c r="BH66" s="10">
        <f>'Separation Factors'!$F$7/100</f>
        <v>0.99999799999999994</v>
      </c>
      <c r="BI66" s="12">
        <f t="shared" si="116"/>
        <v>480625.14002200804</v>
      </c>
      <c r="BJ66" s="8"/>
    </row>
    <row r="67" spans="1:65" x14ac:dyDescent="0.25">
      <c r="A67" s="1" t="s">
        <v>21</v>
      </c>
      <c r="B67" s="17">
        <v>46174</v>
      </c>
      <c r="C67" s="1" t="s">
        <v>15</v>
      </c>
      <c r="D67" s="8"/>
      <c r="E67" s="13"/>
      <c r="F67" s="8"/>
      <c r="G67" s="13"/>
      <c r="H67" s="8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0"/>
      <c r="Y67" s="12"/>
      <c r="Z67" s="8"/>
      <c r="AA67" s="13">
        <f>+'Avg for Forecasted Plant'!$D$43*(6/12)</f>
        <v>240313.05063710528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f>+AA67/6</f>
        <v>40052.175106184215</v>
      </c>
      <c r="AJ67" s="13">
        <f t="shared" si="200"/>
        <v>80104.35021236843</v>
      </c>
      <c r="AK67" s="13">
        <f t="shared" si="200"/>
        <v>120156.52531855265</v>
      </c>
      <c r="AL67" s="13">
        <f t="shared" si="200"/>
        <v>160208.70042473686</v>
      </c>
      <c r="AM67" s="13">
        <f t="shared" si="200"/>
        <v>200260.87553092107</v>
      </c>
      <c r="AN67" s="13">
        <f t="shared" si="200"/>
        <v>240313.05063710528</v>
      </c>
      <c r="AO67" s="13">
        <f t="shared" si="110"/>
        <v>64699.667479220654</v>
      </c>
      <c r="AP67" s="10">
        <f>'Separation Factors'!$E$7/100</f>
        <v>0.99999799999999994</v>
      </c>
      <c r="AQ67" s="12">
        <f t="shared" si="111"/>
        <v>64699.538079885693</v>
      </c>
      <c r="AR67" s="8"/>
      <c r="AS67" s="13">
        <f>+'Avg for Forecasted Plant'!$D$43</f>
        <v>480626.10127421055</v>
      </c>
      <c r="AT67" s="13">
        <f t="shared" si="113"/>
        <v>240313.05063710528</v>
      </c>
      <c r="AU67" s="13">
        <f t="shared" ref="AU67:BF67" si="203">+AT67+$AS67/12</f>
        <v>280365.22574328951</v>
      </c>
      <c r="AV67" s="13">
        <f t="shared" si="203"/>
        <v>320417.40084947372</v>
      </c>
      <c r="AW67" s="13">
        <f t="shared" si="203"/>
        <v>360469.57595565793</v>
      </c>
      <c r="AX67" s="13">
        <f t="shared" si="203"/>
        <v>400521.75106184214</v>
      </c>
      <c r="AY67" s="13">
        <f t="shared" si="203"/>
        <v>440573.92616802634</v>
      </c>
      <c r="AZ67" s="13">
        <f t="shared" si="203"/>
        <v>480626.10127421055</v>
      </c>
      <c r="BA67" s="13">
        <f t="shared" si="203"/>
        <v>520678.27638039476</v>
      </c>
      <c r="BB67" s="13">
        <f t="shared" si="203"/>
        <v>560730.45148657903</v>
      </c>
      <c r="BC67" s="13">
        <f t="shared" si="203"/>
        <v>600782.62659276323</v>
      </c>
      <c r="BD67" s="13">
        <f t="shared" si="203"/>
        <v>640834.80169894744</v>
      </c>
      <c r="BE67" s="13">
        <f t="shared" si="203"/>
        <v>680886.97680513165</v>
      </c>
      <c r="BF67" s="13">
        <f t="shared" si="203"/>
        <v>720939.15191131586</v>
      </c>
      <c r="BG67" s="13">
        <f t="shared" si="115"/>
        <v>480626.10127421061</v>
      </c>
      <c r="BH67" s="10">
        <f>'Separation Factors'!$F$7/100</f>
        <v>0.99999799999999994</v>
      </c>
      <c r="BI67" s="12">
        <f t="shared" si="116"/>
        <v>480625.14002200804</v>
      </c>
      <c r="BJ67" s="8"/>
    </row>
    <row r="68" spans="1:65" x14ac:dyDescent="0.25">
      <c r="A68" s="1" t="s">
        <v>20</v>
      </c>
      <c r="B68" s="17">
        <v>46174</v>
      </c>
      <c r="C68" s="1" t="s">
        <v>15</v>
      </c>
      <c r="D68" s="8"/>
      <c r="E68" s="13"/>
      <c r="F68" s="8"/>
      <c r="G68" s="13"/>
      <c r="H68" s="8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0"/>
      <c r="Y68" s="12"/>
      <c r="Z68" s="8"/>
      <c r="AA68" s="13">
        <f>+'Avg for Forecasted Plant'!$D$43*(6/12)</f>
        <v>240313.05063710528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f>+AA68/6</f>
        <v>40052.175106184215</v>
      </c>
      <c r="AJ68" s="13">
        <f t="shared" si="200"/>
        <v>80104.35021236843</v>
      </c>
      <c r="AK68" s="13">
        <f t="shared" si="200"/>
        <v>120156.52531855265</v>
      </c>
      <c r="AL68" s="13">
        <f t="shared" si="200"/>
        <v>160208.70042473686</v>
      </c>
      <c r="AM68" s="13">
        <f t="shared" si="200"/>
        <v>200260.87553092107</v>
      </c>
      <c r="AN68" s="13">
        <f t="shared" si="200"/>
        <v>240313.05063710528</v>
      </c>
      <c r="AO68" s="13">
        <f t="shared" si="110"/>
        <v>64699.667479220654</v>
      </c>
      <c r="AP68" s="10">
        <f>'Separation Factors'!$E$7/100</f>
        <v>0.99999799999999994</v>
      </c>
      <c r="AQ68" s="12">
        <f t="shared" si="111"/>
        <v>64699.538079885693</v>
      </c>
      <c r="AR68" s="8"/>
      <c r="AS68" s="13">
        <f>+'Avg for Forecasted Plant'!$D$43</f>
        <v>480626.10127421055</v>
      </c>
      <c r="AT68" s="13">
        <f t="shared" si="113"/>
        <v>240313.05063710528</v>
      </c>
      <c r="AU68" s="13">
        <f t="shared" ref="AU68:BF68" si="204">+AT68+$AS68/12</f>
        <v>280365.22574328951</v>
      </c>
      <c r="AV68" s="13">
        <f t="shared" si="204"/>
        <v>320417.40084947372</v>
      </c>
      <c r="AW68" s="13">
        <f t="shared" si="204"/>
        <v>360469.57595565793</v>
      </c>
      <c r="AX68" s="13">
        <f t="shared" si="204"/>
        <v>400521.75106184214</v>
      </c>
      <c r="AY68" s="13">
        <f t="shared" si="204"/>
        <v>440573.92616802634</v>
      </c>
      <c r="AZ68" s="13">
        <f t="shared" si="204"/>
        <v>480626.10127421055</v>
      </c>
      <c r="BA68" s="13">
        <f t="shared" si="204"/>
        <v>520678.27638039476</v>
      </c>
      <c r="BB68" s="13">
        <f t="shared" si="204"/>
        <v>560730.45148657903</v>
      </c>
      <c r="BC68" s="13">
        <f t="shared" si="204"/>
        <v>600782.62659276323</v>
      </c>
      <c r="BD68" s="13">
        <f t="shared" si="204"/>
        <v>640834.80169894744</v>
      </c>
      <c r="BE68" s="13">
        <f t="shared" si="204"/>
        <v>680886.97680513165</v>
      </c>
      <c r="BF68" s="13">
        <f t="shared" si="204"/>
        <v>720939.15191131586</v>
      </c>
      <c r="BG68" s="13">
        <f t="shared" si="115"/>
        <v>480626.10127421061</v>
      </c>
      <c r="BH68" s="10">
        <f>'Separation Factors'!$F$7/100</f>
        <v>0.99999799999999994</v>
      </c>
      <c r="BI68" s="12">
        <f t="shared" si="116"/>
        <v>480625.14002200804</v>
      </c>
      <c r="BJ68" s="8"/>
    </row>
    <row r="69" spans="1:65" x14ac:dyDescent="0.25">
      <c r="A69" s="1" t="s">
        <v>19</v>
      </c>
      <c r="B69" s="17">
        <v>46539</v>
      </c>
      <c r="C69" s="1" t="s">
        <v>15</v>
      </c>
      <c r="D69" s="8"/>
      <c r="E69" s="13"/>
      <c r="F69" s="8"/>
      <c r="G69" s="13"/>
      <c r="H69" s="8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0"/>
      <c r="Y69" s="12"/>
      <c r="Z69" s="8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0"/>
      <c r="AQ69" s="12"/>
      <c r="AR69" s="8"/>
      <c r="AS69" s="13">
        <f>+'Avg for Forecasted Plant'!$D$43*(6/12)</f>
        <v>240313.05063710528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f>+AS69/6</f>
        <v>40052.175106184215</v>
      </c>
      <c r="BB69" s="13">
        <f t="shared" ref="BB69:BF72" si="205">+BA69+$AS69/6</f>
        <v>80104.35021236843</v>
      </c>
      <c r="BC69" s="13">
        <f t="shared" si="205"/>
        <v>120156.52531855265</v>
      </c>
      <c r="BD69" s="13">
        <f t="shared" si="205"/>
        <v>160208.70042473686</v>
      </c>
      <c r="BE69" s="13">
        <f t="shared" si="205"/>
        <v>200260.87553092107</v>
      </c>
      <c r="BF69" s="13">
        <f t="shared" si="205"/>
        <v>240313.05063710528</v>
      </c>
      <c r="BG69" s="13">
        <f t="shared" si="115"/>
        <v>64699.667479220654</v>
      </c>
      <c r="BH69" s="10">
        <f>'Separation Factors'!$F$7/100</f>
        <v>0.99999799999999994</v>
      </c>
      <c r="BI69" s="12">
        <f t="shared" si="116"/>
        <v>64699.538079885693</v>
      </c>
      <c r="BJ69" s="8"/>
    </row>
    <row r="70" spans="1:65" x14ac:dyDescent="0.25">
      <c r="A70" s="1" t="s">
        <v>18</v>
      </c>
      <c r="B70" s="17">
        <v>46539</v>
      </c>
      <c r="C70" s="1" t="s">
        <v>15</v>
      </c>
      <c r="D70" s="8"/>
      <c r="E70" s="13"/>
      <c r="F70" s="8"/>
      <c r="G70" s="13"/>
      <c r="H70" s="8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0"/>
      <c r="Y70" s="12"/>
      <c r="Z70" s="8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0"/>
      <c r="AQ70" s="12"/>
      <c r="AR70" s="8"/>
      <c r="AS70" s="13">
        <f>+'Avg for Forecasted Plant'!$D$43*(6/12)</f>
        <v>240313.05063710528</v>
      </c>
      <c r="AT70" s="13">
        <v>0</v>
      </c>
      <c r="AU70" s="13">
        <v>0</v>
      </c>
      <c r="AV70" s="13">
        <v>0</v>
      </c>
      <c r="AW70" s="13">
        <v>0</v>
      </c>
      <c r="AX70" s="13">
        <v>0</v>
      </c>
      <c r="AY70" s="13">
        <v>0</v>
      </c>
      <c r="AZ70" s="13">
        <v>0</v>
      </c>
      <c r="BA70" s="13">
        <f>+AS70/6</f>
        <v>40052.175106184215</v>
      </c>
      <c r="BB70" s="13">
        <f t="shared" si="205"/>
        <v>80104.35021236843</v>
      </c>
      <c r="BC70" s="13">
        <f t="shared" si="205"/>
        <v>120156.52531855265</v>
      </c>
      <c r="BD70" s="13">
        <f t="shared" si="205"/>
        <v>160208.70042473686</v>
      </c>
      <c r="BE70" s="13">
        <f t="shared" si="205"/>
        <v>200260.87553092107</v>
      </c>
      <c r="BF70" s="13">
        <f t="shared" si="205"/>
        <v>240313.05063710528</v>
      </c>
      <c r="BG70" s="13">
        <f t="shared" si="115"/>
        <v>64699.667479220654</v>
      </c>
      <c r="BH70" s="10">
        <f>'Separation Factors'!$F$7/100</f>
        <v>0.99999799999999994</v>
      </c>
      <c r="BI70" s="12">
        <f t="shared" si="116"/>
        <v>64699.538079885693</v>
      </c>
      <c r="BJ70" s="8"/>
    </row>
    <row r="71" spans="1:65" x14ac:dyDescent="0.25">
      <c r="A71" s="1" t="s">
        <v>17</v>
      </c>
      <c r="B71" s="17">
        <v>46539</v>
      </c>
      <c r="C71" s="1" t="s">
        <v>15</v>
      </c>
      <c r="D71" s="8"/>
      <c r="E71" s="13"/>
      <c r="F71" s="8"/>
      <c r="G71" s="13"/>
      <c r="H71" s="8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0"/>
      <c r="Y71" s="12"/>
      <c r="Z71" s="8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0"/>
      <c r="AQ71" s="12"/>
      <c r="AR71" s="8"/>
      <c r="AS71" s="13">
        <f>+'Avg for Forecasted Plant'!$D$43*(6/12)</f>
        <v>240313.05063710528</v>
      </c>
      <c r="AT71" s="13">
        <v>0</v>
      </c>
      <c r="AU71" s="13">
        <v>0</v>
      </c>
      <c r="AV71" s="13">
        <v>0</v>
      </c>
      <c r="AW71" s="13">
        <v>0</v>
      </c>
      <c r="AX71" s="13">
        <v>0</v>
      </c>
      <c r="AY71" s="13">
        <v>0</v>
      </c>
      <c r="AZ71" s="13">
        <v>0</v>
      </c>
      <c r="BA71" s="13">
        <f>+AS71/6</f>
        <v>40052.175106184215</v>
      </c>
      <c r="BB71" s="13">
        <f t="shared" si="205"/>
        <v>80104.35021236843</v>
      </c>
      <c r="BC71" s="13">
        <f t="shared" si="205"/>
        <v>120156.52531855265</v>
      </c>
      <c r="BD71" s="13">
        <f t="shared" si="205"/>
        <v>160208.70042473686</v>
      </c>
      <c r="BE71" s="13">
        <f t="shared" si="205"/>
        <v>200260.87553092107</v>
      </c>
      <c r="BF71" s="13">
        <f t="shared" si="205"/>
        <v>240313.05063710528</v>
      </c>
      <c r="BG71" s="13">
        <f t="shared" si="115"/>
        <v>64699.667479220654</v>
      </c>
      <c r="BH71" s="10">
        <f>'Separation Factors'!$F$7/100</f>
        <v>0.99999799999999994</v>
      </c>
      <c r="BI71" s="12">
        <f t="shared" si="116"/>
        <v>64699.538079885693</v>
      </c>
      <c r="BJ71" s="8"/>
    </row>
    <row r="72" spans="1:65" x14ac:dyDescent="0.25">
      <c r="A72" s="1" t="s">
        <v>16</v>
      </c>
      <c r="B72" s="17">
        <v>46539</v>
      </c>
      <c r="C72" s="1" t="s">
        <v>15</v>
      </c>
      <c r="D72" s="8"/>
      <c r="E72" s="13"/>
      <c r="F72" s="8"/>
      <c r="G72" s="13"/>
      <c r="H72" s="8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0"/>
      <c r="Y72" s="12"/>
      <c r="Z72" s="8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0"/>
      <c r="AQ72" s="12"/>
      <c r="AR72" s="8"/>
      <c r="AS72" s="13">
        <f>+'Avg for Forecasted Plant'!$D$43*(6/12)</f>
        <v>240313.05063710528</v>
      </c>
      <c r="AT72" s="13">
        <v>0</v>
      </c>
      <c r="AU72" s="13">
        <v>0</v>
      </c>
      <c r="AV72" s="13">
        <v>0</v>
      </c>
      <c r="AW72" s="13">
        <v>0</v>
      </c>
      <c r="AX72" s="13">
        <v>0</v>
      </c>
      <c r="AY72" s="13">
        <v>0</v>
      </c>
      <c r="AZ72" s="13">
        <v>0</v>
      </c>
      <c r="BA72" s="13">
        <f>+AS72/6</f>
        <v>40052.175106184215</v>
      </c>
      <c r="BB72" s="13">
        <f t="shared" si="205"/>
        <v>80104.35021236843</v>
      </c>
      <c r="BC72" s="13">
        <f t="shared" si="205"/>
        <v>120156.52531855265</v>
      </c>
      <c r="BD72" s="13">
        <f t="shared" si="205"/>
        <v>160208.70042473686</v>
      </c>
      <c r="BE72" s="13">
        <f t="shared" si="205"/>
        <v>200260.87553092107</v>
      </c>
      <c r="BF72" s="13">
        <f t="shared" si="205"/>
        <v>240313.05063710528</v>
      </c>
      <c r="BG72" s="13">
        <f t="shared" si="115"/>
        <v>64699.667479220654</v>
      </c>
      <c r="BH72" s="10">
        <f>'Separation Factors'!$F$7/100</f>
        <v>0.99999799999999994</v>
      </c>
      <c r="BI72" s="12">
        <f t="shared" si="116"/>
        <v>64699.538079885693</v>
      </c>
      <c r="BJ72" s="8"/>
    </row>
    <row r="73" spans="1:65" x14ac:dyDescent="0.25">
      <c r="A73" s="16" t="s">
        <v>14</v>
      </c>
      <c r="B73" s="16"/>
      <c r="D73" s="8"/>
      <c r="E73" s="15">
        <v>7118057.9479373088</v>
      </c>
      <c r="F73" s="8"/>
      <c r="G73" s="15">
        <f>SUM(G35:G58)</f>
        <v>9756161.2986339144</v>
      </c>
      <c r="H73" s="8"/>
      <c r="I73" s="15">
        <f t="shared" ref="I73:W73" si="206">SUM(I35:I64)</f>
        <v>3359042.502607923</v>
      </c>
      <c r="J73" s="15">
        <f t="shared" si="206"/>
        <v>0</v>
      </c>
      <c r="K73" s="15">
        <f t="shared" si="206"/>
        <v>219841.94589138395</v>
      </c>
      <c r="L73" s="15">
        <f t="shared" si="206"/>
        <v>439683.8917827679</v>
      </c>
      <c r="M73" s="15">
        <f t="shared" si="206"/>
        <v>659525.83767415187</v>
      </c>
      <c r="N73" s="15">
        <f t="shared" si="206"/>
        <v>959472.13377790421</v>
      </c>
      <c r="O73" s="15">
        <f t="shared" si="206"/>
        <v>1259418.4298816565</v>
      </c>
      <c r="P73" s="15">
        <f t="shared" si="206"/>
        <v>1559364.7259854092</v>
      </c>
      <c r="Q73" s="15">
        <f t="shared" si="206"/>
        <v>1859311.0220891614</v>
      </c>
      <c r="R73" s="15">
        <f t="shared" si="206"/>
        <v>2159257.3181929137</v>
      </c>
      <c r="S73" s="15">
        <f t="shared" si="206"/>
        <v>2459203.6142966668</v>
      </c>
      <c r="T73" s="15">
        <f t="shared" si="206"/>
        <v>2759149.9104004186</v>
      </c>
      <c r="U73" s="15">
        <f t="shared" si="206"/>
        <v>3059096.2065041712</v>
      </c>
      <c r="V73" s="15">
        <f t="shared" si="206"/>
        <v>3359042.502607923</v>
      </c>
      <c r="W73" s="15">
        <f t="shared" si="206"/>
        <v>1596335.9645449638</v>
      </c>
      <c r="X73" s="10"/>
      <c r="Y73" s="14">
        <f>SUM(Y35:Y64)</f>
        <v>1596332.7718730348</v>
      </c>
      <c r="Z73" s="8"/>
      <c r="AA73" s="15">
        <f t="shared" ref="AA73:AO73" si="207">SUM(AA35:AA68)</f>
        <v>6483112.1608902933</v>
      </c>
      <c r="AB73" s="15">
        <f t="shared" si="207"/>
        <v>3359042.502607923</v>
      </c>
      <c r="AC73" s="15">
        <f t="shared" si="207"/>
        <v>3819197.4991364116</v>
      </c>
      <c r="AD73" s="15">
        <f t="shared" si="207"/>
        <v>4279352.495664903</v>
      </c>
      <c r="AE73" s="15">
        <f t="shared" si="207"/>
        <v>4739507.4921933906</v>
      </c>
      <c r="AF73" s="15">
        <f t="shared" si="207"/>
        <v>5199662.4887218829</v>
      </c>
      <c r="AG73" s="15">
        <f t="shared" si="207"/>
        <v>5659817.4852503687</v>
      </c>
      <c r="AH73" s="15">
        <f t="shared" si="207"/>
        <v>6119972.4817788601</v>
      </c>
      <c r="AI73" s="15">
        <f t="shared" si="207"/>
        <v>6740336.1787320841</v>
      </c>
      <c r="AJ73" s="15">
        <f t="shared" si="207"/>
        <v>7360699.8756853119</v>
      </c>
      <c r="AK73" s="15">
        <f t="shared" si="207"/>
        <v>7981063.5726385377</v>
      </c>
      <c r="AL73" s="15">
        <f t="shared" si="207"/>
        <v>8601427.2695917636</v>
      </c>
      <c r="AM73" s="15">
        <f t="shared" si="207"/>
        <v>9221790.9665449914</v>
      </c>
      <c r="AN73" s="15">
        <f t="shared" si="207"/>
        <v>9842154.663498221</v>
      </c>
      <c r="AO73" s="15">
        <f t="shared" si="207"/>
        <v>6378771.1516957432</v>
      </c>
      <c r="AP73" s="10"/>
      <c r="AQ73" s="14">
        <f>SUM(AQ35:AQ68)</f>
        <v>6378758.3941534385</v>
      </c>
      <c r="AR73" s="8"/>
      <c r="AS73" s="15">
        <f t="shared" ref="AS73:BG73" si="208">SUM(AS35:AS72)</f>
        <v>8405616.5659871362</v>
      </c>
      <c r="AT73" s="15">
        <f t="shared" si="208"/>
        <v>9842154.663498221</v>
      </c>
      <c r="AU73" s="15">
        <f t="shared" si="208"/>
        <v>10462518.360451449</v>
      </c>
      <c r="AV73" s="15">
        <f t="shared" si="208"/>
        <v>11082882.057404673</v>
      </c>
      <c r="AW73" s="15">
        <f t="shared" si="208"/>
        <v>11703245.754357891</v>
      </c>
      <c r="AX73" s="15">
        <f t="shared" si="208"/>
        <v>12323609.451311121</v>
      </c>
      <c r="AY73" s="15">
        <f t="shared" si="208"/>
        <v>12943973.148264349</v>
      </c>
      <c r="AZ73" s="15">
        <f t="shared" si="208"/>
        <v>13564336.845217578</v>
      </c>
      <c r="BA73" s="15">
        <f t="shared" si="208"/>
        <v>14344909.242595546</v>
      </c>
      <c r="BB73" s="15">
        <f t="shared" si="208"/>
        <v>15125481.639973501</v>
      </c>
      <c r="BC73" s="15">
        <f t="shared" si="208"/>
        <v>15906054.037351463</v>
      </c>
      <c r="BD73" s="15">
        <f t="shared" si="208"/>
        <v>16686626.434729427</v>
      </c>
      <c r="BE73" s="15">
        <f t="shared" si="208"/>
        <v>17467198.832107395</v>
      </c>
      <c r="BF73" s="15">
        <f t="shared" si="208"/>
        <v>18247771.229485352</v>
      </c>
      <c r="BG73" s="15">
        <f t="shared" si="208"/>
        <v>13823135.515134459</v>
      </c>
      <c r="BH73" s="10"/>
      <c r="BI73" s="14">
        <f>SUM(BI35:BI72)</f>
        <v>13823107.868863426</v>
      </c>
      <c r="BJ73" s="8"/>
      <c r="BL73" s="18"/>
      <c r="BM73" s="18"/>
    </row>
    <row r="74" spans="1:65" x14ac:dyDescent="0.25">
      <c r="D74" s="8"/>
      <c r="E74" s="13"/>
      <c r="F74" s="8"/>
      <c r="G74" s="13"/>
      <c r="H74" s="8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0"/>
      <c r="Y74" s="12"/>
      <c r="Z74" s="8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0"/>
      <c r="AQ74" s="12"/>
      <c r="AR74" s="8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0"/>
      <c r="BI74" s="12"/>
      <c r="BJ74" s="8"/>
    </row>
    <row r="75" spans="1:65" x14ac:dyDescent="0.25">
      <c r="A75" s="1" t="s">
        <v>13</v>
      </c>
      <c r="C75" s="1" t="s">
        <v>8</v>
      </c>
      <c r="D75" s="8"/>
      <c r="E75" s="13"/>
      <c r="F75" s="8"/>
      <c r="G75" s="13">
        <f>VLOOKUP(A75,'Jurisdictional Impact'!$A$8:$B$62, 2, FALSE)</f>
        <v>487185.05538044975</v>
      </c>
      <c r="H75" s="8"/>
      <c r="I75" s="13">
        <f>+G75-E75</f>
        <v>487185.05538044975</v>
      </c>
      <c r="J75" s="13">
        <v>0</v>
      </c>
      <c r="K75" s="13">
        <f t="shared" ref="K75:V75" si="209">+J75+$I75/12</f>
        <v>40598.754615037476</v>
      </c>
      <c r="L75" s="13">
        <f t="shared" si="209"/>
        <v>81197.509230074953</v>
      </c>
      <c r="M75" s="13">
        <f t="shared" si="209"/>
        <v>121796.26384511244</v>
      </c>
      <c r="N75" s="13">
        <f t="shared" si="209"/>
        <v>162395.01846014991</v>
      </c>
      <c r="O75" s="13">
        <f t="shared" si="209"/>
        <v>202993.77307518738</v>
      </c>
      <c r="P75" s="13">
        <f t="shared" si="209"/>
        <v>243592.52769022484</v>
      </c>
      <c r="Q75" s="13">
        <f t="shared" si="209"/>
        <v>284191.28230526234</v>
      </c>
      <c r="R75" s="13">
        <f t="shared" si="209"/>
        <v>324790.03692029981</v>
      </c>
      <c r="S75" s="13">
        <f t="shared" si="209"/>
        <v>365388.79153533728</v>
      </c>
      <c r="T75" s="13">
        <f t="shared" si="209"/>
        <v>405987.54615037475</v>
      </c>
      <c r="U75" s="13">
        <f t="shared" si="209"/>
        <v>446586.30076541222</v>
      </c>
      <c r="V75" s="13">
        <f t="shared" si="209"/>
        <v>487185.05538044969</v>
      </c>
      <c r="W75" s="13">
        <f>AVERAGE(J75:V75)</f>
        <v>243592.52769022484</v>
      </c>
      <c r="X75" s="10">
        <f>'Separation Factors'!$D$8/100</f>
        <v>1</v>
      </c>
      <c r="Y75" s="12">
        <f>+X75*W75</f>
        <v>243592.52769022484</v>
      </c>
      <c r="Z75" s="8"/>
      <c r="AA75" s="13">
        <f>+$I75</f>
        <v>487185.05538044975</v>
      </c>
      <c r="AB75" s="13">
        <f>+V75</f>
        <v>487185.05538044969</v>
      </c>
      <c r="AC75" s="13">
        <f t="shared" ref="AC75:AN75" si="210">+AB75+$AA75/12</f>
        <v>527783.80999548722</v>
      </c>
      <c r="AD75" s="13">
        <f t="shared" si="210"/>
        <v>568382.56461052469</v>
      </c>
      <c r="AE75" s="13">
        <f t="shared" si="210"/>
        <v>608981.31922556215</v>
      </c>
      <c r="AF75" s="13">
        <f t="shared" si="210"/>
        <v>649580.07384059962</v>
      </c>
      <c r="AG75" s="13">
        <f t="shared" si="210"/>
        <v>690178.82845563709</v>
      </c>
      <c r="AH75" s="13">
        <f t="shared" si="210"/>
        <v>730777.58307067456</v>
      </c>
      <c r="AI75" s="13">
        <f t="shared" si="210"/>
        <v>771376.33768571203</v>
      </c>
      <c r="AJ75" s="13">
        <f t="shared" si="210"/>
        <v>811975.0923007495</v>
      </c>
      <c r="AK75" s="13">
        <f t="shared" si="210"/>
        <v>852573.84691578697</v>
      </c>
      <c r="AL75" s="13">
        <f t="shared" si="210"/>
        <v>893172.60153082444</v>
      </c>
      <c r="AM75" s="13">
        <f t="shared" si="210"/>
        <v>933771.35614586191</v>
      </c>
      <c r="AN75" s="13">
        <f t="shared" si="210"/>
        <v>974370.11076089938</v>
      </c>
      <c r="AO75" s="13">
        <f>AVERAGE(AB75:AN75)</f>
        <v>730777.58307067468</v>
      </c>
      <c r="AP75" s="10">
        <f>'Separation Factors'!$E$8/100</f>
        <v>1</v>
      </c>
      <c r="AQ75" s="12">
        <f>+AP75*AO75</f>
        <v>730777.58307067468</v>
      </c>
      <c r="AR75" s="8"/>
      <c r="AS75" s="13">
        <f>+$I75</f>
        <v>487185.05538044975</v>
      </c>
      <c r="AT75" s="13">
        <f>+AN75</f>
        <v>974370.11076089938</v>
      </c>
      <c r="AU75" s="13">
        <f t="shared" ref="AU75:BF75" si="211">+AT75+$AS75/12</f>
        <v>1014968.8653759368</v>
      </c>
      <c r="AV75" s="13">
        <f t="shared" si="211"/>
        <v>1055567.6199909744</v>
      </c>
      <c r="AW75" s="13">
        <f t="shared" si="211"/>
        <v>1096166.3746060119</v>
      </c>
      <c r="AX75" s="13">
        <f t="shared" si="211"/>
        <v>1136765.1292210494</v>
      </c>
      <c r="AY75" s="13">
        <f t="shared" si="211"/>
        <v>1177363.8838360868</v>
      </c>
      <c r="AZ75" s="13">
        <f t="shared" si="211"/>
        <v>1217962.6384511243</v>
      </c>
      <c r="BA75" s="13">
        <f t="shared" si="211"/>
        <v>1258561.3930661618</v>
      </c>
      <c r="BB75" s="13">
        <f t="shared" si="211"/>
        <v>1299160.1476811992</v>
      </c>
      <c r="BC75" s="13">
        <f t="shared" si="211"/>
        <v>1339758.9022962367</v>
      </c>
      <c r="BD75" s="13">
        <f t="shared" si="211"/>
        <v>1380357.6569112742</v>
      </c>
      <c r="BE75" s="13">
        <f t="shared" si="211"/>
        <v>1420956.4115263117</v>
      </c>
      <c r="BF75" s="13">
        <f t="shared" si="211"/>
        <v>1461555.1661413491</v>
      </c>
      <c r="BG75" s="13">
        <f>AVERAGE(AT75:BF75)</f>
        <v>1217962.6384511245</v>
      </c>
      <c r="BH75" s="10">
        <f>'Separation Factors'!$F$8/100</f>
        <v>1</v>
      </c>
      <c r="BI75" s="12">
        <f>+BH75*BG75</f>
        <v>1217962.6384511245</v>
      </c>
      <c r="BJ75" s="8"/>
    </row>
    <row r="76" spans="1:65" x14ac:dyDescent="0.25">
      <c r="A76" s="1" t="s">
        <v>12</v>
      </c>
      <c r="B76" s="17"/>
      <c r="C76" s="1" t="s">
        <v>8</v>
      </c>
      <c r="D76" s="8"/>
      <c r="E76" s="13"/>
      <c r="F76" s="8"/>
      <c r="G76" s="13">
        <f>VLOOKUP(A76,'Jurisdictional Impact'!$A$8:$B$62, 2, FALSE)</f>
        <v>120794.73559556936</v>
      </c>
      <c r="H76" s="8"/>
      <c r="I76" s="13">
        <f>+G76-E76</f>
        <v>120794.73559556936</v>
      </c>
      <c r="J76" s="13">
        <v>0</v>
      </c>
      <c r="K76" s="13">
        <f t="shared" ref="K76:V76" si="212">+J76+$I76/12</f>
        <v>10066.227966297447</v>
      </c>
      <c r="L76" s="13">
        <f t="shared" si="212"/>
        <v>20132.455932594894</v>
      </c>
      <c r="M76" s="13">
        <f t="shared" si="212"/>
        <v>30198.683898892341</v>
      </c>
      <c r="N76" s="13">
        <f t="shared" si="212"/>
        <v>40264.911865189788</v>
      </c>
      <c r="O76" s="13">
        <f t="shared" si="212"/>
        <v>50331.139831487235</v>
      </c>
      <c r="P76" s="13">
        <f t="shared" si="212"/>
        <v>60397.367797784682</v>
      </c>
      <c r="Q76" s="13">
        <f t="shared" si="212"/>
        <v>70463.595764082129</v>
      </c>
      <c r="R76" s="13">
        <f t="shared" si="212"/>
        <v>80529.823730379576</v>
      </c>
      <c r="S76" s="13">
        <f t="shared" si="212"/>
        <v>90596.051696677023</v>
      </c>
      <c r="T76" s="13">
        <f t="shared" si="212"/>
        <v>100662.27966297447</v>
      </c>
      <c r="U76" s="13">
        <f t="shared" si="212"/>
        <v>110728.50762927192</v>
      </c>
      <c r="V76" s="13">
        <f t="shared" si="212"/>
        <v>120794.73559556936</v>
      </c>
      <c r="W76" s="13">
        <f>AVERAGE(J76:V76)</f>
        <v>60397.367797784689</v>
      </c>
      <c r="X76" s="10">
        <f>'Separation Factors'!$D$8/100</f>
        <v>1</v>
      </c>
      <c r="Y76" s="12">
        <f>+X76*W76</f>
        <v>60397.367797784689</v>
      </c>
      <c r="Z76" s="8"/>
      <c r="AA76" s="13">
        <f>+$I76</f>
        <v>120794.73559556936</v>
      </c>
      <c r="AB76" s="13">
        <f>+V76</f>
        <v>120794.73559556936</v>
      </c>
      <c r="AC76" s="13">
        <f t="shared" ref="AC76:AN76" si="213">+AB76+$AA76/12</f>
        <v>130860.96356186681</v>
      </c>
      <c r="AD76" s="13">
        <f t="shared" si="213"/>
        <v>140927.19152816426</v>
      </c>
      <c r="AE76" s="13">
        <f t="shared" si="213"/>
        <v>150993.4194944617</v>
      </c>
      <c r="AF76" s="13">
        <f t="shared" si="213"/>
        <v>161059.64746075915</v>
      </c>
      <c r="AG76" s="13">
        <f t="shared" si="213"/>
        <v>171125.8754270566</v>
      </c>
      <c r="AH76" s="13">
        <f t="shared" si="213"/>
        <v>181192.10339335405</v>
      </c>
      <c r="AI76" s="13">
        <f t="shared" si="213"/>
        <v>191258.33135965149</v>
      </c>
      <c r="AJ76" s="13">
        <f t="shared" si="213"/>
        <v>201324.55932594894</v>
      </c>
      <c r="AK76" s="13">
        <f t="shared" si="213"/>
        <v>211390.78729224639</v>
      </c>
      <c r="AL76" s="13">
        <f t="shared" si="213"/>
        <v>221457.01525854383</v>
      </c>
      <c r="AM76" s="13">
        <f t="shared" si="213"/>
        <v>231523.24322484128</v>
      </c>
      <c r="AN76" s="13">
        <f t="shared" si="213"/>
        <v>241589.47119113873</v>
      </c>
      <c r="AO76" s="13">
        <f>AVERAGE(AB76:AN76)</f>
        <v>181192.10339335402</v>
      </c>
      <c r="AP76" s="10">
        <f>'Separation Factors'!$E$8/100</f>
        <v>1</v>
      </c>
      <c r="AQ76" s="12">
        <f>+AP76*AO76</f>
        <v>181192.10339335402</v>
      </c>
      <c r="AR76" s="8"/>
      <c r="AS76" s="13">
        <f>+$I76</f>
        <v>120794.73559556936</v>
      </c>
      <c r="AT76" s="13">
        <f>+AN76</f>
        <v>241589.47119113873</v>
      </c>
      <c r="AU76" s="13">
        <f t="shared" ref="AU76:BF76" si="214">+AT76+$AS76/12</f>
        <v>251655.69915743617</v>
      </c>
      <c r="AV76" s="13">
        <f t="shared" si="214"/>
        <v>261721.92712373362</v>
      </c>
      <c r="AW76" s="13">
        <f t="shared" si="214"/>
        <v>271788.1550900311</v>
      </c>
      <c r="AX76" s="13">
        <f t="shared" si="214"/>
        <v>281854.38305632852</v>
      </c>
      <c r="AY76" s="13">
        <f t="shared" si="214"/>
        <v>291920.61102262593</v>
      </c>
      <c r="AZ76" s="13">
        <f t="shared" si="214"/>
        <v>301986.83898892335</v>
      </c>
      <c r="BA76" s="13">
        <f t="shared" si="214"/>
        <v>312053.06695522077</v>
      </c>
      <c r="BB76" s="13">
        <f t="shared" si="214"/>
        <v>322119.29492151819</v>
      </c>
      <c r="BC76" s="13">
        <f t="shared" si="214"/>
        <v>332185.5228878156</v>
      </c>
      <c r="BD76" s="13">
        <f t="shared" si="214"/>
        <v>342251.75085411302</v>
      </c>
      <c r="BE76" s="13">
        <f t="shared" si="214"/>
        <v>352317.97882041044</v>
      </c>
      <c r="BF76" s="13">
        <f t="shared" si="214"/>
        <v>362384.20678670786</v>
      </c>
      <c r="BG76" s="13">
        <f>AVERAGE(AT76:BF76)</f>
        <v>301986.83898892341</v>
      </c>
      <c r="BH76" s="10">
        <f>'Separation Factors'!$F$8/100</f>
        <v>1</v>
      </c>
      <c r="BI76" s="12">
        <f>+BH76*BG76</f>
        <v>301986.83898892341</v>
      </c>
      <c r="BJ76" s="8"/>
    </row>
    <row r="77" spans="1:65" x14ac:dyDescent="0.25">
      <c r="A77" s="1" t="s">
        <v>11</v>
      </c>
      <c r="C77" s="1" t="s">
        <v>8</v>
      </c>
      <c r="D77" s="8"/>
      <c r="E77" s="13"/>
      <c r="F77" s="8"/>
      <c r="G77" s="13">
        <f>VLOOKUP(A77,'Jurisdictional Impact'!$A$8:$B$62, 2, FALSE)</f>
        <v>935252.31908796553</v>
      </c>
      <c r="H77" s="8"/>
      <c r="I77" s="13">
        <f>+G77-E77</f>
        <v>935252.31908796553</v>
      </c>
      <c r="J77" s="13">
        <v>0</v>
      </c>
      <c r="K77" s="13">
        <f t="shared" ref="K77:V77" si="215">+J77+$I77/12</f>
        <v>77937.693257330466</v>
      </c>
      <c r="L77" s="13">
        <f t="shared" si="215"/>
        <v>155875.38651466093</v>
      </c>
      <c r="M77" s="13">
        <f t="shared" si="215"/>
        <v>233813.07977199141</v>
      </c>
      <c r="N77" s="13">
        <f t="shared" si="215"/>
        <v>311750.77302932186</v>
      </c>
      <c r="O77" s="13">
        <f t="shared" si="215"/>
        <v>389688.46628665231</v>
      </c>
      <c r="P77" s="13">
        <f t="shared" si="215"/>
        <v>467626.15954398277</v>
      </c>
      <c r="Q77" s="13">
        <f t="shared" si="215"/>
        <v>545563.85280131327</v>
      </c>
      <c r="R77" s="13">
        <f t="shared" si="215"/>
        <v>623501.54605864373</v>
      </c>
      <c r="S77" s="13">
        <f t="shared" si="215"/>
        <v>701439.23931597418</v>
      </c>
      <c r="T77" s="13">
        <f t="shared" si="215"/>
        <v>779376.93257330463</v>
      </c>
      <c r="U77" s="13">
        <f t="shared" si="215"/>
        <v>857314.62583063508</v>
      </c>
      <c r="V77" s="13">
        <f t="shared" si="215"/>
        <v>935252.31908796553</v>
      </c>
      <c r="W77" s="13">
        <f>AVERAGE(J77:V77)</f>
        <v>467626.15954398277</v>
      </c>
      <c r="X77" s="10">
        <f>'Separation Factors'!$D$8/100</f>
        <v>1</v>
      </c>
      <c r="Y77" s="12">
        <f>+X77*W77</f>
        <v>467626.15954398277</v>
      </c>
      <c r="Z77" s="8"/>
      <c r="AA77" s="13">
        <f>+$I77</f>
        <v>935252.31908796553</v>
      </c>
      <c r="AB77" s="13">
        <f>+V77</f>
        <v>935252.31908796553</v>
      </c>
      <c r="AC77" s="13">
        <f t="shared" ref="AC77:AN77" si="216">+AB77+$AA77/12</f>
        <v>1013190.012345296</v>
      </c>
      <c r="AD77" s="13">
        <f t="shared" si="216"/>
        <v>1091127.7056026265</v>
      </c>
      <c r="AE77" s="13">
        <f t="shared" si="216"/>
        <v>1169065.398859957</v>
      </c>
      <c r="AF77" s="13">
        <f t="shared" si="216"/>
        <v>1247003.0921172875</v>
      </c>
      <c r="AG77" s="13">
        <f t="shared" si="216"/>
        <v>1324940.7853746179</v>
      </c>
      <c r="AH77" s="13">
        <f t="shared" si="216"/>
        <v>1402878.4786319484</v>
      </c>
      <c r="AI77" s="13">
        <f t="shared" si="216"/>
        <v>1480816.1718892788</v>
      </c>
      <c r="AJ77" s="13">
        <f t="shared" si="216"/>
        <v>1558753.8651466093</v>
      </c>
      <c r="AK77" s="13">
        <f t="shared" si="216"/>
        <v>1636691.5584039397</v>
      </c>
      <c r="AL77" s="13">
        <f t="shared" si="216"/>
        <v>1714629.2516612702</v>
      </c>
      <c r="AM77" s="13">
        <f t="shared" si="216"/>
        <v>1792566.9449186006</v>
      </c>
      <c r="AN77" s="13">
        <f t="shared" si="216"/>
        <v>1870504.6381759311</v>
      </c>
      <c r="AO77" s="13">
        <f>AVERAGE(AB77:AN77)</f>
        <v>1402878.4786319484</v>
      </c>
      <c r="AP77" s="10">
        <f>'Separation Factors'!$E$8/100</f>
        <v>1</v>
      </c>
      <c r="AQ77" s="12">
        <f>+AP77*AO77</f>
        <v>1402878.4786319484</v>
      </c>
      <c r="AR77" s="8"/>
      <c r="AS77" s="13">
        <f>+$I77</f>
        <v>935252.31908796553</v>
      </c>
      <c r="AT77" s="13">
        <f>+AN77</f>
        <v>1870504.6381759311</v>
      </c>
      <c r="AU77" s="13">
        <f t="shared" ref="AU77:BF77" si="217">+AT77+$AS77/12</f>
        <v>1948442.3314332615</v>
      </c>
      <c r="AV77" s="13">
        <f t="shared" si="217"/>
        <v>2026380.024690592</v>
      </c>
      <c r="AW77" s="13">
        <f t="shared" si="217"/>
        <v>2104317.7179479226</v>
      </c>
      <c r="AX77" s="13">
        <f t="shared" si="217"/>
        <v>2182255.4112052531</v>
      </c>
      <c r="AY77" s="13">
        <f t="shared" si="217"/>
        <v>2260193.1044625835</v>
      </c>
      <c r="AZ77" s="13">
        <f t="shared" si="217"/>
        <v>2338130.797719914</v>
      </c>
      <c r="BA77" s="13">
        <f t="shared" si="217"/>
        <v>2416068.4909772445</v>
      </c>
      <c r="BB77" s="13">
        <f t="shared" si="217"/>
        <v>2494006.1842345749</v>
      </c>
      <c r="BC77" s="13">
        <f t="shared" si="217"/>
        <v>2571943.8774919054</v>
      </c>
      <c r="BD77" s="13">
        <f t="shared" si="217"/>
        <v>2649881.5707492358</v>
      </c>
      <c r="BE77" s="13">
        <f t="shared" si="217"/>
        <v>2727819.2640065663</v>
      </c>
      <c r="BF77" s="13">
        <f t="shared" si="217"/>
        <v>2805756.9572638967</v>
      </c>
      <c r="BG77" s="13">
        <f>AVERAGE(AT77:BF77)</f>
        <v>2338130.797719914</v>
      </c>
      <c r="BH77" s="10">
        <f>'Separation Factors'!$F$8/100</f>
        <v>1</v>
      </c>
      <c r="BI77" s="12">
        <f>+BH77*BG77</f>
        <v>2338130.797719914</v>
      </c>
      <c r="BJ77" s="8"/>
    </row>
    <row r="78" spans="1:65" x14ac:dyDescent="0.25">
      <c r="A78" s="1" t="s">
        <v>10</v>
      </c>
      <c r="B78" s="17"/>
      <c r="C78" s="1" t="s">
        <v>8</v>
      </c>
      <c r="D78" s="8"/>
      <c r="E78" s="13"/>
      <c r="F78" s="8"/>
      <c r="G78" s="13">
        <f>VLOOKUP(A78,'Jurisdictional Impact'!$A$8:$B$62, 2, FALSE)</f>
        <v>570934.97373975569</v>
      </c>
      <c r="H78" s="8"/>
      <c r="I78" s="13">
        <f>+G78-E78</f>
        <v>570934.97373975569</v>
      </c>
      <c r="J78" s="13">
        <v>0</v>
      </c>
      <c r="K78" s="13">
        <f t="shared" ref="K78:V78" si="218">+J78+$I78/12</f>
        <v>47577.914478312974</v>
      </c>
      <c r="L78" s="13">
        <f t="shared" si="218"/>
        <v>95155.828956625948</v>
      </c>
      <c r="M78" s="13">
        <f t="shared" si="218"/>
        <v>142733.74343493892</v>
      </c>
      <c r="N78" s="13">
        <f t="shared" si="218"/>
        <v>190311.6579132519</v>
      </c>
      <c r="O78" s="13">
        <f t="shared" si="218"/>
        <v>237889.57239156487</v>
      </c>
      <c r="P78" s="13">
        <f t="shared" si="218"/>
        <v>285467.48686987784</v>
      </c>
      <c r="Q78" s="13">
        <f t="shared" si="218"/>
        <v>333045.40134819085</v>
      </c>
      <c r="R78" s="13">
        <f t="shared" si="218"/>
        <v>380623.31582650379</v>
      </c>
      <c r="S78" s="13">
        <f t="shared" si="218"/>
        <v>428201.23030481674</v>
      </c>
      <c r="T78" s="13">
        <f t="shared" si="218"/>
        <v>475779.14478312968</v>
      </c>
      <c r="U78" s="13">
        <f t="shared" si="218"/>
        <v>523357.05926144263</v>
      </c>
      <c r="V78" s="13">
        <f t="shared" si="218"/>
        <v>570934.97373975557</v>
      </c>
      <c r="W78" s="13">
        <f>AVERAGE(J78:V78)</f>
        <v>285467.48686987784</v>
      </c>
      <c r="X78" s="10">
        <f>'Separation Factors'!$D$8/100</f>
        <v>1</v>
      </c>
      <c r="Y78" s="12">
        <f>+X78*W78</f>
        <v>285467.48686987784</v>
      </c>
      <c r="Z78" s="8"/>
      <c r="AA78" s="13">
        <f>+$I78</f>
        <v>570934.97373975569</v>
      </c>
      <c r="AB78" s="13">
        <f>+V78</f>
        <v>570934.97373975557</v>
      </c>
      <c r="AC78" s="13">
        <f t="shared" ref="AC78:AN78" si="219">+AB78+$AA78/12</f>
        <v>618512.88821806852</v>
      </c>
      <c r="AD78" s="13">
        <f t="shared" si="219"/>
        <v>666090.80269638146</v>
      </c>
      <c r="AE78" s="13">
        <f t="shared" si="219"/>
        <v>713668.71717469441</v>
      </c>
      <c r="AF78" s="13">
        <f t="shared" si="219"/>
        <v>761246.63165300735</v>
      </c>
      <c r="AG78" s="13">
        <f t="shared" si="219"/>
        <v>808824.5461313203</v>
      </c>
      <c r="AH78" s="13">
        <f t="shared" si="219"/>
        <v>856402.46060963324</v>
      </c>
      <c r="AI78" s="13">
        <f t="shared" si="219"/>
        <v>903980.37508794619</v>
      </c>
      <c r="AJ78" s="13">
        <f t="shared" si="219"/>
        <v>951558.28956625913</v>
      </c>
      <c r="AK78" s="13">
        <f t="shared" si="219"/>
        <v>999136.20404457208</v>
      </c>
      <c r="AL78" s="13">
        <f t="shared" si="219"/>
        <v>1046714.118522885</v>
      </c>
      <c r="AM78" s="13">
        <f t="shared" si="219"/>
        <v>1094292.033001198</v>
      </c>
      <c r="AN78" s="13">
        <f t="shared" si="219"/>
        <v>1141869.9474795109</v>
      </c>
      <c r="AO78" s="13">
        <f>AVERAGE(AB78:AN78)</f>
        <v>856402.46060963324</v>
      </c>
      <c r="AP78" s="10">
        <f>'Separation Factors'!$E$8/100</f>
        <v>1</v>
      </c>
      <c r="AQ78" s="12">
        <f>+AP78*AO78</f>
        <v>856402.46060963324</v>
      </c>
      <c r="AR78" s="8"/>
      <c r="AS78" s="13">
        <f>+$I78</f>
        <v>570934.97373975569</v>
      </c>
      <c r="AT78" s="13">
        <f>+AN78</f>
        <v>1141869.9474795109</v>
      </c>
      <c r="AU78" s="13">
        <f t="shared" ref="AU78:BF78" si="220">+AT78+$AS78/12</f>
        <v>1189447.8619578239</v>
      </c>
      <c r="AV78" s="13">
        <f t="shared" si="220"/>
        <v>1237025.7764361368</v>
      </c>
      <c r="AW78" s="13">
        <f t="shared" si="220"/>
        <v>1284603.6909144497</v>
      </c>
      <c r="AX78" s="13">
        <f t="shared" si="220"/>
        <v>1332181.6053927627</v>
      </c>
      <c r="AY78" s="13">
        <f t="shared" si="220"/>
        <v>1379759.5198710756</v>
      </c>
      <c r="AZ78" s="13">
        <f t="shared" si="220"/>
        <v>1427337.4343493886</v>
      </c>
      <c r="BA78" s="13">
        <f t="shared" si="220"/>
        <v>1474915.3488277015</v>
      </c>
      <c r="BB78" s="13">
        <f t="shared" si="220"/>
        <v>1522493.2633060145</v>
      </c>
      <c r="BC78" s="13">
        <f t="shared" si="220"/>
        <v>1570071.1777843274</v>
      </c>
      <c r="BD78" s="13">
        <f t="shared" si="220"/>
        <v>1617649.0922626404</v>
      </c>
      <c r="BE78" s="13">
        <f t="shared" si="220"/>
        <v>1665227.0067409533</v>
      </c>
      <c r="BF78" s="13">
        <f t="shared" si="220"/>
        <v>1712804.9212192663</v>
      </c>
      <c r="BG78" s="13">
        <f>AVERAGE(AT78:BF78)</f>
        <v>1427337.4343493883</v>
      </c>
      <c r="BH78" s="10">
        <f>'Separation Factors'!$F$8/100</f>
        <v>1</v>
      </c>
      <c r="BI78" s="12">
        <f>+BH78*BG78</f>
        <v>1427337.4343493883</v>
      </c>
      <c r="BJ78" s="8"/>
    </row>
    <row r="79" spans="1:65" x14ac:dyDescent="0.25">
      <c r="A79" s="1" t="s">
        <v>9</v>
      </c>
      <c r="B79" s="17"/>
      <c r="C79" s="1" t="s">
        <v>8</v>
      </c>
      <c r="D79" s="8"/>
      <c r="E79" s="13"/>
      <c r="F79" s="8"/>
      <c r="G79" s="13">
        <f>VLOOKUP(A79,'Jurisdictional Impact'!$A$8:$B$62, 2, FALSE)</f>
        <v>777281.06247127999</v>
      </c>
      <c r="H79" s="8"/>
      <c r="I79" s="13">
        <f>+G79-E79</f>
        <v>777281.06247127999</v>
      </c>
      <c r="J79" s="13">
        <v>0</v>
      </c>
      <c r="K79" s="13">
        <f t="shared" ref="K79:V79" si="221">+J79+$I79/12</f>
        <v>64773.421872606668</v>
      </c>
      <c r="L79" s="13">
        <f t="shared" si="221"/>
        <v>129546.84374521334</v>
      </c>
      <c r="M79" s="13">
        <f t="shared" si="221"/>
        <v>194320.26561782</v>
      </c>
      <c r="N79" s="13">
        <f t="shared" si="221"/>
        <v>259093.68749042667</v>
      </c>
      <c r="O79" s="13">
        <f t="shared" si="221"/>
        <v>323867.10936303332</v>
      </c>
      <c r="P79" s="13">
        <f t="shared" si="221"/>
        <v>388640.53123564</v>
      </c>
      <c r="Q79" s="13">
        <f t="shared" si="221"/>
        <v>453413.95310824667</v>
      </c>
      <c r="R79" s="13">
        <f t="shared" si="221"/>
        <v>518187.37498085335</v>
      </c>
      <c r="S79" s="13">
        <f t="shared" si="221"/>
        <v>582960.79685346002</v>
      </c>
      <c r="T79" s="13">
        <f t="shared" si="221"/>
        <v>647734.21872606664</v>
      </c>
      <c r="U79" s="13">
        <f t="shared" si="221"/>
        <v>712507.64059867326</v>
      </c>
      <c r="V79" s="13">
        <f t="shared" si="221"/>
        <v>777281.06247127987</v>
      </c>
      <c r="W79" s="13">
        <f>AVERAGE(J79:V79)</f>
        <v>388640.53123564</v>
      </c>
      <c r="X79" s="10">
        <f>'Separation Factors'!$D$8/100</f>
        <v>1</v>
      </c>
      <c r="Y79" s="12">
        <f>+X79*W79</f>
        <v>388640.53123564</v>
      </c>
      <c r="Z79" s="8"/>
      <c r="AA79" s="13">
        <f>+$I79</f>
        <v>777281.06247127999</v>
      </c>
      <c r="AB79" s="13">
        <f>+V79</f>
        <v>777281.06247127987</v>
      </c>
      <c r="AC79" s="13">
        <f t="shared" ref="AC79:AN79" si="222">+AB79+$AA79/12</f>
        <v>842054.48434388649</v>
      </c>
      <c r="AD79" s="13">
        <f t="shared" si="222"/>
        <v>906827.90621649311</v>
      </c>
      <c r="AE79" s="13">
        <f t="shared" si="222"/>
        <v>971601.32808909973</v>
      </c>
      <c r="AF79" s="13">
        <f t="shared" si="222"/>
        <v>1036374.7499617063</v>
      </c>
      <c r="AG79" s="13">
        <f t="shared" si="222"/>
        <v>1101148.1718343131</v>
      </c>
      <c r="AH79" s="13">
        <f t="shared" si="222"/>
        <v>1165921.5937069198</v>
      </c>
      <c r="AI79" s="13">
        <f t="shared" si="222"/>
        <v>1230695.0155795265</v>
      </c>
      <c r="AJ79" s="13">
        <f t="shared" si="222"/>
        <v>1295468.4374521333</v>
      </c>
      <c r="AK79" s="13">
        <f t="shared" si="222"/>
        <v>1360241.85932474</v>
      </c>
      <c r="AL79" s="13">
        <f t="shared" si="222"/>
        <v>1425015.2811973467</v>
      </c>
      <c r="AM79" s="13">
        <f t="shared" si="222"/>
        <v>1489788.7030699535</v>
      </c>
      <c r="AN79" s="13">
        <f t="shared" si="222"/>
        <v>1554562.1249425602</v>
      </c>
      <c r="AO79" s="13">
        <f>AVERAGE(AB79:AN79)</f>
        <v>1165921.5937069198</v>
      </c>
      <c r="AP79" s="10">
        <f>'Separation Factors'!$E$8/100</f>
        <v>1</v>
      </c>
      <c r="AQ79" s="12">
        <f>+AP79*AO79</f>
        <v>1165921.5937069198</v>
      </c>
      <c r="AR79" s="8"/>
      <c r="AS79" s="13">
        <f>+$I79</f>
        <v>777281.06247127999</v>
      </c>
      <c r="AT79" s="13">
        <f>+AN79</f>
        <v>1554562.1249425602</v>
      </c>
      <c r="AU79" s="13">
        <f t="shared" ref="AU79:BF79" si="223">+AT79+$AS79/12</f>
        <v>1619335.5468151669</v>
      </c>
      <c r="AV79" s="13">
        <f t="shared" si="223"/>
        <v>1684108.9686877737</v>
      </c>
      <c r="AW79" s="13">
        <f t="shared" si="223"/>
        <v>1748882.3905603804</v>
      </c>
      <c r="AX79" s="13">
        <f t="shared" si="223"/>
        <v>1813655.8124329871</v>
      </c>
      <c r="AY79" s="13">
        <f t="shared" si="223"/>
        <v>1878429.2343055939</v>
      </c>
      <c r="AZ79" s="13">
        <f t="shared" si="223"/>
        <v>1943202.6561782006</v>
      </c>
      <c r="BA79" s="13">
        <f t="shared" si="223"/>
        <v>2007976.0780508074</v>
      </c>
      <c r="BB79" s="13">
        <f t="shared" si="223"/>
        <v>2072749.4999234141</v>
      </c>
      <c r="BC79" s="13">
        <f t="shared" si="223"/>
        <v>2137522.9217960206</v>
      </c>
      <c r="BD79" s="13">
        <f t="shared" si="223"/>
        <v>2202296.3436686271</v>
      </c>
      <c r="BE79" s="13">
        <f t="shared" si="223"/>
        <v>2267069.7655412336</v>
      </c>
      <c r="BF79" s="13">
        <f t="shared" si="223"/>
        <v>2331843.1874138401</v>
      </c>
      <c r="BG79" s="13">
        <f>AVERAGE(AT79:BF79)</f>
        <v>1943202.6561782004</v>
      </c>
      <c r="BH79" s="10">
        <f>'Separation Factors'!$F$8/100</f>
        <v>1</v>
      </c>
      <c r="BI79" s="12">
        <f>+BH79*BG79</f>
        <v>1943202.6561782004</v>
      </c>
      <c r="BJ79" s="8"/>
    </row>
    <row r="80" spans="1:65" x14ac:dyDescent="0.2">
      <c r="A80" s="16" t="s">
        <v>7</v>
      </c>
      <c r="B80" s="16"/>
      <c r="D80" s="8"/>
      <c r="E80" s="15"/>
      <c r="F80" s="8"/>
      <c r="G80" s="15">
        <f>SUM(G75:G79)</f>
        <v>2891448.1462750202</v>
      </c>
      <c r="H80" s="8"/>
      <c r="I80" s="15">
        <f t="shared" ref="I80:W80" si="224">SUM(I75:I79)</f>
        <v>2891448.1462750202</v>
      </c>
      <c r="J80" s="15">
        <f t="shared" si="224"/>
        <v>0</v>
      </c>
      <c r="K80" s="15">
        <f t="shared" si="224"/>
        <v>240954.01218958505</v>
      </c>
      <c r="L80" s="15">
        <f t="shared" si="224"/>
        <v>481908.02437917009</v>
      </c>
      <c r="M80" s="15">
        <f t="shared" si="224"/>
        <v>722862.03656875505</v>
      </c>
      <c r="N80" s="15">
        <f t="shared" si="224"/>
        <v>963816.04875834018</v>
      </c>
      <c r="O80" s="15">
        <f t="shared" si="224"/>
        <v>1204770.0609479251</v>
      </c>
      <c r="P80" s="15">
        <f t="shared" si="224"/>
        <v>1445724.0731375101</v>
      </c>
      <c r="Q80" s="15">
        <f t="shared" si="224"/>
        <v>1686678.0853270951</v>
      </c>
      <c r="R80" s="15">
        <f t="shared" si="224"/>
        <v>1927632.0975166804</v>
      </c>
      <c r="S80" s="15">
        <f t="shared" si="224"/>
        <v>2168586.1097062654</v>
      </c>
      <c r="T80" s="15">
        <f t="shared" si="224"/>
        <v>2409540.1218958502</v>
      </c>
      <c r="U80" s="15">
        <f t="shared" si="224"/>
        <v>2650494.134085435</v>
      </c>
      <c r="V80" s="15">
        <f t="shared" si="224"/>
        <v>2891448.1462750202</v>
      </c>
      <c r="W80" s="15">
        <f t="shared" si="224"/>
        <v>1445724.0731375101</v>
      </c>
      <c r="X80" s="7"/>
      <c r="Y80" s="14">
        <f>SUM(Y75:Y79)</f>
        <v>1445724.0731375101</v>
      </c>
      <c r="Z80" s="8"/>
      <c r="AA80" s="15">
        <f t="shared" ref="AA80:AO80" si="225">SUM(AA75:AA79)</f>
        <v>2891448.1462750202</v>
      </c>
      <c r="AB80" s="15">
        <f t="shared" si="225"/>
        <v>2891448.1462750202</v>
      </c>
      <c r="AC80" s="15">
        <f t="shared" si="225"/>
        <v>3132402.158464605</v>
      </c>
      <c r="AD80" s="15">
        <f t="shared" si="225"/>
        <v>3373356.1706541898</v>
      </c>
      <c r="AE80" s="15">
        <f t="shared" si="225"/>
        <v>3614310.182843775</v>
      </c>
      <c r="AF80" s="15">
        <f t="shared" si="225"/>
        <v>3855264.1950333598</v>
      </c>
      <c r="AG80" s="15">
        <f t="shared" si="225"/>
        <v>4096218.2072229451</v>
      </c>
      <c r="AH80" s="15">
        <f t="shared" si="225"/>
        <v>4337172.2194125298</v>
      </c>
      <c r="AI80" s="15">
        <f t="shared" si="225"/>
        <v>4578126.2316021156</v>
      </c>
      <c r="AJ80" s="15">
        <f t="shared" si="225"/>
        <v>4819080.2437916994</v>
      </c>
      <c r="AK80" s="15">
        <f t="shared" si="225"/>
        <v>5060034.2559812851</v>
      </c>
      <c r="AL80" s="15">
        <f t="shared" si="225"/>
        <v>5300988.2681708699</v>
      </c>
      <c r="AM80" s="15">
        <f t="shared" si="225"/>
        <v>5541942.2803604556</v>
      </c>
      <c r="AN80" s="15">
        <f t="shared" si="225"/>
        <v>5782896.2925500404</v>
      </c>
      <c r="AO80" s="15">
        <f t="shared" si="225"/>
        <v>4337172.2194125298</v>
      </c>
      <c r="AP80" s="10"/>
      <c r="AQ80" s="14">
        <f>SUM(AQ75:AQ79)</f>
        <v>4337172.2194125298</v>
      </c>
      <c r="AR80" s="8"/>
      <c r="AS80" s="15">
        <f t="shared" ref="AS80:BG80" si="226">SUM(AS75:AS79)</f>
        <v>2891448.1462750202</v>
      </c>
      <c r="AT80" s="15">
        <f t="shared" si="226"/>
        <v>5782896.2925500404</v>
      </c>
      <c r="AU80" s="15">
        <f t="shared" si="226"/>
        <v>6023850.3047396252</v>
      </c>
      <c r="AV80" s="15">
        <f t="shared" si="226"/>
        <v>6264804.3169292109</v>
      </c>
      <c r="AW80" s="15">
        <f t="shared" si="226"/>
        <v>6505758.3291187957</v>
      </c>
      <c r="AX80" s="15">
        <f t="shared" si="226"/>
        <v>6746712.3413083814</v>
      </c>
      <c r="AY80" s="15">
        <f t="shared" si="226"/>
        <v>6987666.3534979662</v>
      </c>
      <c r="AZ80" s="15">
        <f t="shared" si="226"/>
        <v>7228620.365687551</v>
      </c>
      <c r="BA80" s="15">
        <f t="shared" si="226"/>
        <v>7469574.3778771358</v>
      </c>
      <c r="BB80" s="15">
        <f t="shared" si="226"/>
        <v>7710528.3900667205</v>
      </c>
      <c r="BC80" s="15">
        <f t="shared" si="226"/>
        <v>7951482.4022563063</v>
      </c>
      <c r="BD80" s="15">
        <f t="shared" si="226"/>
        <v>8192436.4144458901</v>
      </c>
      <c r="BE80" s="15">
        <f t="shared" si="226"/>
        <v>8433390.4266354758</v>
      </c>
      <c r="BF80" s="15">
        <f t="shared" si="226"/>
        <v>8674344.4388250597</v>
      </c>
      <c r="BG80" s="15">
        <f t="shared" si="226"/>
        <v>7228620.365687551</v>
      </c>
      <c r="BH80" s="10"/>
      <c r="BI80" s="14">
        <f>SUM(BI75:BI79)</f>
        <v>7228620.365687551</v>
      </c>
      <c r="BJ80" s="8"/>
    </row>
    <row r="81" spans="1:62" x14ac:dyDescent="0.2">
      <c r="D81" s="8"/>
      <c r="E81" s="13"/>
      <c r="F81" s="8"/>
      <c r="G81" s="13"/>
      <c r="H81" s="8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7"/>
      <c r="Y81" s="12"/>
      <c r="Z81" s="8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0"/>
      <c r="AQ81" s="12"/>
      <c r="AR81" s="8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0"/>
      <c r="BI81" s="12"/>
      <c r="BJ81" s="8"/>
    </row>
    <row r="82" spans="1:62" ht="13.5" thickBot="1" x14ac:dyDescent="0.25">
      <c r="A82" s="1" t="s">
        <v>6</v>
      </c>
      <c r="D82" s="8"/>
      <c r="E82" s="11">
        <v>20597389.954293504</v>
      </c>
      <c r="F82" s="8"/>
      <c r="G82" s="11">
        <f>SUM(G5:G80)/2</f>
        <v>33784746.014152445</v>
      </c>
      <c r="H82" s="8"/>
      <c r="I82" s="11">
        <f t="shared" ref="I82:W82" si="227">SUM(I5:I80)/2</f>
        <v>13908295.211770268</v>
      </c>
      <c r="J82" s="11">
        <f t="shared" si="227"/>
        <v>0</v>
      </c>
      <c r="K82" s="11">
        <f t="shared" si="227"/>
        <v>1098946.3383215787</v>
      </c>
      <c r="L82" s="11">
        <f t="shared" si="227"/>
        <v>2197892.6766431574</v>
      </c>
      <c r="M82" s="11">
        <f t="shared" si="227"/>
        <v>3296839.0149647379</v>
      </c>
      <c r="N82" s="11">
        <f t="shared" si="227"/>
        <v>4475889.7034986829</v>
      </c>
      <c r="O82" s="11">
        <f t="shared" si="227"/>
        <v>5654940.3920326298</v>
      </c>
      <c r="P82" s="11">
        <f t="shared" si="227"/>
        <v>6833991.0805665804</v>
      </c>
      <c r="Q82" s="11">
        <f t="shared" si="227"/>
        <v>8013041.7691005245</v>
      </c>
      <c r="R82" s="11">
        <f t="shared" si="227"/>
        <v>9192092.4576344714</v>
      </c>
      <c r="S82" s="11">
        <f t="shared" si="227"/>
        <v>10371143.146168424</v>
      </c>
      <c r="T82" s="11">
        <f t="shared" si="227"/>
        <v>11550193.834702367</v>
      </c>
      <c r="U82" s="11">
        <f t="shared" si="227"/>
        <v>12729244.523236314</v>
      </c>
      <c r="V82" s="11">
        <f t="shared" si="227"/>
        <v>13908295.211770266</v>
      </c>
      <c r="W82" s="11">
        <f t="shared" si="227"/>
        <v>6870962.3191261347</v>
      </c>
      <c r="X82" s="7"/>
      <c r="Y82" s="9">
        <f>SUM(Y5:Y80)/2</f>
        <v>6866957.1470409939</v>
      </c>
      <c r="Z82" s="8"/>
      <c r="AA82" s="11">
        <f t="shared" ref="AA82:AO82" si="228">SUM(AA5:AA80)/2</f>
        <v>17032364.870052632</v>
      </c>
      <c r="AB82" s="11">
        <f t="shared" si="228"/>
        <v>13908295.211770266</v>
      </c>
      <c r="AC82" s="11">
        <f t="shared" si="228"/>
        <v>15247554.60072894</v>
      </c>
      <c r="AD82" s="11">
        <f t="shared" si="228"/>
        <v>16586813.989687625</v>
      </c>
      <c r="AE82" s="11">
        <f t="shared" si="228"/>
        <v>17926073.378646314</v>
      </c>
      <c r="AF82" s="11">
        <f t="shared" si="228"/>
        <v>19265332.767604992</v>
      </c>
      <c r="AG82" s="11">
        <f t="shared" si="228"/>
        <v>20604592.156563688</v>
      </c>
      <c r="AH82" s="11">
        <f t="shared" si="228"/>
        <v>21943851.545522362</v>
      </c>
      <c r="AI82" s="11">
        <f t="shared" si="228"/>
        <v>23443319.634905789</v>
      </c>
      <c r="AJ82" s="11">
        <f t="shared" si="228"/>
        <v>24942787.724289205</v>
      </c>
      <c r="AK82" s="11">
        <f t="shared" si="228"/>
        <v>26442255.813672639</v>
      </c>
      <c r="AL82" s="11">
        <f t="shared" si="228"/>
        <v>27941723.903056052</v>
      </c>
      <c r="AM82" s="11">
        <f t="shared" si="228"/>
        <v>29441191.992439467</v>
      </c>
      <c r="AN82" s="11">
        <f t="shared" si="228"/>
        <v>30940660.081822895</v>
      </c>
      <c r="AO82" s="11">
        <f t="shared" si="228"/>
        <v>22202650.215439245</v>
      </c>
      <c r="AP82" s="10"/>
      <c r="AQ82" s="9">
        <f>SUM(AQ5:AQ80)/2</f>
        <v>22190702.287745629</v>
      </c>
      <c r="AR82" s="8"/>
      <c r="AS82" s="11">
        <f t="shared" ref="AS82:BG82" si="229">SUM(AS5:AS80)/2</f>
        <v>18954869.275149476</v>
      </c>
      <c r="AT82" s="11">
        <f t="shared" si="229"/>
        <v>30940660.081822895</v>
      </c>
      <c r="AU82" s="11">
        <f t="shared" si="229"/>
        <v>32440128.171206318</v>
      </c>
      <c r="AV82" s="11">
        <f t="shared" si="229"/>
        <v>33939596.260589749</v>
      </c>
      <c r="AW82" s="11">
        <f t="shared" si="229"/>
        <v>35439064.349973172</v>
      </c>
      <c r="AX82" s="11">
        <f t="shared" si="229"/>
        <v>36938532.439356565</v>
      </c>
      <c r="AY82" s="11">
        <f t="shared" si="229"/>
        <v>38438000.528739981</v>
      </c>
      <c r="AZ82" s="11">
        <f t="shared" si="229"/>
        <v>39937468.618123427</v>
      </c>
      <c r="BA82" s="11">
        <f t="shared" si="229"/>
        <v>41597145.407931581</v>
      </c>
      <c r="BB82" s="11">
        <f t="shared" si="229"/>
        <v>43256822.197739735</v>
      </c>
      <c r="BC82" s="11">
        <f t="shared" si="229"/>
        <v>44916498.987547897</v>
      </c>
      <c r="BD82" s="11">
        <f t="shared" si="229"/>
        <v>46576175.777356043</v>
      </c>
      <c r="BE82" s="11">
        <f t="shared" si="229"/>
        <v>48235852.567164235</v>
      </c>
      <c r="BF82" s="11">
        <f t="shared" si="229"/>
        <v>49895529.356972374</v>
      </c>
      <c r="BG82" s="11">
        <f t="shared" si="229"/>
        <v>40196267.28804031</v>
      </c>
      <c r="BH82" s="10"/>
      <c r="BI82" s="9">
        <f>SUM(BI5:BI80)/2</f>
        <v>40175183.605419189</v>
      </c>
      <c r="BJ82" s="8"/>
    </row>
    <row r="83" spans="1:62" ht="13.5" thickTop="1" x14ac:dyDescent="0.2">
      <c r="D83" s="5"/>
      <c r="F83" s="5"/>
      <c r="H83" s="5"/>
      <c r="X83" s="7"/>
      <c r="Z83" s="5"/>
      <c r="AR83" s="5"/>
      <c r="BJ83" s="5"/>
    </row>
    <row r="84" spans="1:62" x14ac:dyDescent="0.2">
      <c r="D84" s="5"/>
      <c r="F84" s="5"/>
      <c r="H84" s="5"/>
      <c r="X84" s="7"/>
      <c r="Z84" s="5"/>
      <c r="AR84" s="5"/>
      <c r="BJ84" s="5"/>
    </row>
    <row r="85" spans="1:62" x14ac:dyDescent="0.2">
      <c r="A85" s="1" t="s">
        <v>5</v>
      </c>
      <c r="D85" s="5"/>
      <c r="E85" s="4">
        <v>10216759.230282987</v>
      </c>
      <c r="F85" s="5"/>
      <c r="G85" s="4">
        <f>+G16</f>
        <v>17867571.497678455</v>
      </c>
      <c r="H85" s="5"/>
      <c r="I85" s="4">
        <f t="shared" ref="I85:W85" si="230">+I16</f>
        <v>7650812.2673954712</v>
      </c>
      <c r="J85" s="4">
        <f t="shared" si="230"/>
        <v>0</v>
      </c>
      <c r="K85" s="4">
        <f t="shared" si="230"/>
        <v>637567.68894962256</v>
      </c>
      <c r="L85" s="4">
        <f t="shared" si="230"/>
        <v>1275135.3778992451</v>
      </c>
      <c r="M85" s="4">
        <f t="shared" si="230"/>
        <v>1912703.0668488678</v>
      </c>
      <c r="N85" s="4">
        <f t="shared" si="230"/>
        <v>2550270.7557984903</v>
      </c>
      <c r="O85" s="4">
        <f t="shared" si="230"/>
        <v>3187838.4447481129</v>
      </c>
      <c r="P85" s="4">
        <f t="shared" si="230"/>
        <v>3825406.1336977356</v>
      </c>
      <c r="Q85" s="4">
        <f t="shared" si="230"/>
        <v>4462973.8226473574</v>
      </c>
      <c r="R85" s="4">
        <f t="shared" si="230"/>
        <v>5100541.5115969805</v>
      </c>
      <c r="S85" s="4">
        <f t="shared" si="230"/>
        <v>5738109.2005466036</v>
      </c>
      <c r="T85" s="4">
        <f t="shared" si="230"/>
        <v>6375676.8894962259</v>
      </c>
      <c r="U85" s="4">
        <f t="shared" si="230"/>
        <v>7013244.578445849</v>
      </c>
      <c r="V85" s="4">
        <f t="shared" si="230"/>
        <v>7650812.2673954712</v>
      </c>
      <c r="W85" s="4">
        <f t="shared" si="230"/>
        <v>3825406.1336977356</v>
      </c>
      <c r="X85" s="7"/>
      <c r="Y85" s="4">
        <f>+Y16</f>
        <v>3825398.4828854674</v>
      </c>
      <c r="Z85" s="5"/>
      <c r="AA85" s="4">
        <f t="shared" ref="AA85:AO85" si="231">+AA16</f>
        <v>7650812.2673954712</v>
      </c>
      <c r="AB85" s="4">
        <f t="shared" si="231"/>
        <v>7650812.2673954712</v>
      </c>
      <c r="AC85" s="4">
        <f t="shared" si="231"/>
        <v>8288379.9563450934</v>
      </c>
      <c r="AD85" s="4">
        <f t="shared" si="231"/>
        <v>8925947.6452947147</v>
      </c>
      <c r="AE85" s="4">
        <f t="shared" si="231"/>
        <v>9563515.3342443388</v>
      </c>
      <c r="AF85" s="4">
        <f t="shared" si="231"/>
        <v>10201083.023193961</v>
      </c>
      <c r="AG85" s="4">
        <f t="shared" si="231"/>
        <v>10838650.712143583</v>
      </c>
      <c r="AH85" s="4">
        <f t="shared" si="231"/>
        <v>11476218.401093205</v>
      </c>
      <c r="AI85" s="4">
        <f t="shared" si="231"/>
        <v>12113786.09004283</v>
      </c>
      <c r="AJ85" s="4">
        <f t="shared" si="231"/>
        <v>12751353.778992452</v>
      </c>
      <c r="AK85" s="4">
        <f t="shared" si="231"/>
        <v>13388921.467942072</v>
      </c>
      <c r="AL85" s="4">
        <f t="shared" si="231"/>
        <v>14026489.156891696</v>
      </c>
      <c r="AM85" s="4">
        <f t="shared" si="231"/>
        <v>14664056.845841318</v>
      </c>
      <c r="AN85" s="4">
        <f t="shared" si="231"/>
        <v>15301624.534790942</v>
      </c>
      <c r="AO85" s="4">
        <f t="shared" si="231"/>
        <v>11476218.401093205</v>
      </c>
      <c r="AQ85" s="4">
        <f>+AQ16</f>
        <v>11476195.448656403</v>
      </c>
      <c r="AR85" s="5"/>
      <c r="AS85" s="4">
        <f t="shared" ref="AS85:BG85" si="232">+AS16</f>
        <v>7650812.2673954712</v>
      </c>
      <c r="AT85" s="4">
        <f t="shared" si="232"/>
        <v>15301624.534790942</v>
      </c>
      <c r="AU85" s="4">
        <f t="shared" si="232"/>
        <v>15939192.223740565</v>
      </c>
      <c r="AV85" s="4">
        <f t="shared" si="232"/>
        <v>16576759.912690187</v>
      </c>
      <c r="AW85" s="4">
        <f t="shared" si="232"/>
        <v>17214327.601639815</v>
      </c>
      <c r="AX85" s="4">
        <f t="shared" si="232"/>
        <v>17851895.290589433</v>
      </c>
      <c r="AY85" s="4">
        <f t="shared" si="232"/>
        <v>18489462.979539052</v>
      </c>
      <c r="AZ85" s="4">
        <f t="shared" si="232"/>
        <v>19127030.668488678</v>
      </c>
      <c r="BA85" s="4">
        <f t="shared" si="232"/>
        <v>19764598.3574383</v>
      </c>
      <c r="BB85" s="4">
        <f t="shared" si="232"/>
        <v>20402166.046387922</v>
      </c>
      <c r="BC85" s="4">
        <f t="shared" si="232"/>
        <v>21039733.735337544</v>
      </c>
      <c r="BD85" s="4">
        <f t="shared" si="232"/>
        <v>21677301.424287163</v>
      </c>
      <c r="BE85" s="4">
        <f t="shared" si="232"/>
        <v>22314869.113236792</v>
      </c>
      <c r="BF85" s="4">
        <f t="shared" si="232"/>
        <v>22952436.802186411</v>
      </c>
      <c r="BG85" s="4">
        <f t="shared" si="232"/>
        <v>19127030.668488678</v>
      </c>
      <c r="BI85" s="4">
        <f>+BI16</f>
        <v>19126992.414427336</v>
      </c>
      <c r="BJ85" s="5"/>
    </row>
    <row r="86" spans="1:62" x14ac:dyDescent="0.2">
      <c r="A86" s="1" t="s">
        <v>4</v>
      </c>
      <c r="D86" s="5"/>
      <c r="E86" s="4">
        <v>1212890.31014819</v>
      </c>
      <c r="F86" s="5"/>
      <c r="G86" s="4">
        <f>+G20</f>
        <v>1536210.3496362106</v>
      </c>
      <c r="H86" s="5"/>
      <c r="I86" s="4">
        <f t="shared" ref="I86:W86" si="233">+I20</f>
        <v>323320.0394880207</v>
      </c>
      <c r="J86" s="4">
        <f t="shared" si="233"/>
        <v>0</v>
      </c>
      <c r="K86" s="4">
        <f t="shared" si="233"/>
        <v>26943.336624001724</v>
      </c>
      <c r="L86" s="4">
        <f t="shared" si="233"/>
        <v>53886.673248003448</v>
      </c>
      <c r="M86" s="4">
        <f t="shared" si="233"/>
        <v>80830.009872005176</v>
      </c>
      <c r="N86" s="4">
        <f t="shared" si="233"/>
        <v>107773.3464960069</v>
      </c>
      <c r="O86" s="4">
        <f t="shared" si="233"/>
        <v>134716.68312000862</v>
      </c>
      <c r="P86" s="4">
        <f t="shared" si="233"/>
        <v>161660.01974401035</v>
      </c>
      <c r="Q86" s="4">
        <f t="shared" si="233"/>
        <v>188603.35636801209</v>
      </c>
      <c r="R86" s="4">
        <f t="shared" si="233"/>
        <v>215546.69299201382</v>
      </c>
      <c r="S86" s="4">
        <f t="shared" si="233"/>
        <v>242490.02961601553</v>
      </c>
      <c r="T86" s="4">
        <f t="shared" si="233"/>
        <v>269433.36624001723</v>
      </c>
      <c r="U86" s="4">
        <f t="shared" si="233"/>
        <v>296376.70286401897</v>
      </c>
      <c r="V86" s="4">
        <f t="shared" si="233"/>
        <v>323320.0394880207</v>
      </c>
      <c r="W86" s="4">
        <f t="shared" si="233"/>
        <v>161660.01974401038</v>
      </c>
      <c r="X86" s="7"/>
      <c r="Y86" s="4">
        <f>+Y20</f>
        <v>153919.73799866717</v>
      </c>
      <c r="Z86" s="5"/>
      <c r="AA86" s="4">
        <f t="shared" ref="AA86:AO86" si="234">+AA20</f>
        <v>323320.0394880207</v>
      </c>
      <c r="AB86" s="4">
        <f t="shared" si="234"/>
        <v>323320.0394880207</v>
      </c>
      <c r="AC86" s="4">
        <f t="shared" si="234"/>
        <v>350263.37611202244</v>
      </c>
      <c r="AD86" s="4">
        <f t="shared" si="234"/>
        <v>377206.71273602417</v>
      </c>
      <c r="AE86" s="4">
        <f t="shared" si="234"/>
        <v>404150.04936002585</v>
      </c>
      <c r="AF86" s="4">
        <f t="shared" si="234"/>
        <v>431093.38598402758</v>
      </c>
      <c r="AG86" s="4">
        <f t="shared" si="234"/>
        <v>458036.72260802938</v>
      </c>
      <c r="AH86" s="4">
        <f t="shared" si="234"/>
        <v>484980.05923203111</v>
      </c>
      <c r="AI86" s="4">
        <f t="shared" si="234"/>
        <v>511923.3958560329</v>
      </c>
      <c r="AJ86" s="4">
        <f t="shared" si="234"/>
        <v>538866.7324800347</v>
      </c>
      <c r="AK86" s="4">
        <f t="shared" si="234"/>
        <v>565810.06910403655</v>
      </c>
      <c r="AL86" s="4">
        <f t="shared" si="234"/>
        <v>592753.40572803828</v>
      </c>
      <c r="AM86" s="4">
        <f t="shared" si="234"/>
        <v>619696.74235204002</v>
      </c>
      <c r="AN86" s="4">
        <f t="shared" si="234"/>
        <v>646640.07897604187</v>
      </c>
      <c r="AO86" s="4">
        <f t="shared" si="234"/>
        <v>484980.05923203123</v>
      </c>
      <c r="AQ86" s="4">
        <f>+AQ20</f>
        <v>461894.03845246811</v>
      </c>
      <c r="AR86" s="5"/>
      <c r="AS86" s="4">
        <f t="shared" ref="AS86:BG86" si="235">+AS20</f>
        <v>323320.0394880207</v>
      </c>
      <c r="AT86" s="4">
        <f t="shared" si="235"/>
        <v>646640.07897604187</v>
      </c>
      <c r="AU86" s="4">
        <f t="shared" si="235"/>
        <v>673583.41560004372</v>
      </c>
      <c r="AV86" s="4">
        <f t="shared" si="235"/>
        <v>700526.75222404546</v>
      </c>
      <c r="AW86" s="4">
        <f t="shared" si="235"/>
        <v>727470.08884804719</v>
      </c>
      <c r="AX86" s="4">
        <f t="shared" si="235"/>
        <v>754413.42547204904</v>
      </c>
      <c r="AY86" s="4">
        <f t="shared" si="235"/>
        <v>781356.76209605089</v>
      </c>
      <c r="AZ86" s="4">
        <f t="shared" si="235"/>
        <v>808300.09872005263</v>
      </c>
      <c r="BA86" s="4">
        <f t="shared" si="235"/>
        <v>835243.43534405436</v>
      </c>
      <c r="BB86" s="4">
        <f t="shared" si="235"/>
        <v>862186.77196805621</v>
      </c>
      <c r="BC86" s="4">
        <f t="shared" si="235"/>
        <v>889130.10859205807</v>
      </c>
      <c r="BD86" s="4">
        <f t="shared" si="235"/>
        <v>916073.4452160598</v>
      </c>
      <c r="BE86" s="4">
        <f t="shared" si="235"/>
        <v>943016.78184006154</v>
      </c>
      <c r="BF86" s="4">
        <f t="shared" si="235"/>
        <v>969960.11846406339</v>
      </c>
      <c r="BG86" s="4">
        <f t="shared" si="235"/>
        <v>808300.09872005251</v>
      </c>
      <c r="BI86" s="4">
        <f>+BI20</f>
        <v>769823.39742078062</v>
      </c>
      <c r="BJ86" s="5"/>
    </row>
    <row r="87" spans="1:62" x14ac:dyDescent="0.2">
      <c r="A87" s="1" t="s">
        <v>3</v>
      </c>
      <c r="D87" s="5"/>
      <c r="E87" s="4">
        <v>2049682.4659250148</v>
      </c>
      <c r="F87" s="5"/>
      <c r="G87" s="4">
        <f>+G33</f>
        <v>1733354.7219288412</v>
      </c>
      <c r="H87" s="5"/>
      <c r="I87" s="4">
        <f t="shared" ref="I87:W87" si="236">+I33</f>
        <v>-316327.74399617361</v>
      </c>
      <c r="J87" s="4">
        <f t="shared" si="236"/>
        <v>0</v>
      </c>
      <c r="K87" s="4">
        <f t="shared" si="236"/>
        <v>-26360.645333014483</v>
      </c>
      <c r="L87" s="4">
        <f t="shared" si="236"/>
        <v>-52721.290666028966</v>
      </c>
      <c r="M87" s="4">
        <f t="shared" si="236"/>
        <v>-79081.935999043402</v>
      </c>
      <c r="N87" s="4">
        <f t="shared" si="236"/>
        <v>-105442.58133205793</v>
      </c>
      <c r="O87" s="4">
        <f t="shared" si="236"/>
        <v>-131803.22666507238</v>
      </c>
      <c r="P87" s="4">
        <f t="shared" si="236"/>
        <v>-158163.87199808683</v>
      </c>
      <c r="Q87" s="4">
        <f t="shared" si="236"/>
        <v>-184524.51733110129</v>
      </c>
      <c r="R87" s="4">
        <f t="shared" si="236"/>
        <v>-210885.16266411581</v>
      </c>
      <c r="S87" s="4">
        <f t="shared" si="236"/>
        <v>-237245.80799713021</v>
      </c>
      <c r="T87" s="4">
        <f t="shared" si="236"/>
        <v>-263606.45333014464</v>
      </c>
      <c r="U87" s="4">
        <f t="shared" si="236"/>
        <v>-289967.09866315901</v>
      </c>
      <c r="V87" s="4">
        <f t="shared" si="236"/>
        <v>-316327.74399617349</v>
      </c>
      <c r="W87" s="4">
        <f t="shared" si="236"/>
        <v>-158163.8719980868</v>
      </c>
      <c r="X87" s="7"/>
      <c r="Y87" s="4">
        <f>+Y33</f>
        <v>-154417.91885368421</v>
      </c>
      <c r="Z87" s="5"/>
      <c r="AA87" s="4">
        <f t="shared" ref="AA87:AO87" si="237">+AA33</f>
        <v>-316327.74399617361</v>
      </c>
      <c r="AB87" s="4">
        <f t="shared" si="237"/>
        <v>-316327.74399617349</v>
      </c>
      <c r="AC87" s="4">
        <f t="shared" si="237"/>
        <v>-342688.38932918798</v>
      </c>
      <c r="AD87" s="4">
        <f t="shared" si="237"/>
        <v>-369049.03466220241</v>
      </c>
      <c r="AE87" s="4">
        <f t="shared" si="237"/>
        <v>-395409.67999521713</v>
      </c>
      <c r="AF87" s="4">
        <f t="shared" si="237"/>
        <v>-421770.32532823144</v>
      </c>
      <c r="AG87" s="4">
        <f t="shared" si="237"/>
        <v>-448130.97066124598</v>
      </c>
      <c r="AH87" s="4">
        <f t="shared" si="237"/>
        <v>-474491.61599426053</v>
      </c>
      <c r="AI87" s="4">
        <f t="shared" si="237"/>
        <v>-500852.26132727508</v>
      </c>
      <c r="AJ87" s="4">
        <f t="shared" si="237"/>
        <v>-527212.9066602895</v>
      </c>
      <c r="AK87" s="4">
        <f t="shared" si="237"/>
        <v>-553573.55199330417</v>
      </c>
      <c r="AL87" s="4">
        <f t="shared" si="237"/>
        <v>-579934.19732631859</v>
      </c>
      <c r="AM87" s="4">
        <f t="shared" si="237"/>
        <v>-606294.84265933291</v>
      </c>
      <c r="AN87" s="4">
        <f t="shared" si="237"/>
        <v>-632655.48799234733</v>
      </c>
      <c r="AO87" s="4">
        <f t="shared" si="237"/>
        <v>-474491.61599426041</v>
      </c>
      <c r="AQ87" s="4">
        <f>+AQ33</f>
        <v>-463317.81292921171</v>
      </c>
      <c r="AR87" s="5"/>
      <c r="AS87" s="4">
        <f t="shared" ref="AS87:BG87" si="238">+AS33</f>
        <v>-316327.74399617361</v>
      </c>
      <c r="AT87" s="4">
        <f t="shared" si="238"/>
        <v>-632655.48799234733</v>
      </c>
      <c r="AU87" s="4">
        <f t="shared" si="238"/>
        <v>-659016.133325362</v>
      </c>
      <c r="AV87" s="4">
        <f t="shared" si="238"/>
        <v>-685376.77865837677</v>
      </c>
      <c r="AW87" s="4">
        <f t="shared" si="238"/>
        <v>-711737.4239913912</v>
      </c>
      <c r="AX87" s="4">
        <f t="shared" si="238"/>
        <v>-738098.06932440563</v>
      </c>
      <c r="AY87" s="4">
        <f t="shared" si="238"/>
        <v>-764458.71465742006</v>
      </c>
      <c r="AZ87" s="4">
        <f t="shared" si="238"/>
        <v>-790819.35999043484</v>
      </c>
      <c r="BA87" s="4">
        <f t="shared" si="238"/>
        <v>-817180.0053234495</v>
      </c>
      <c r="BB87" s="4">
        <f t="shared" si="238"/>
        <v>-843540.65065646416</v>
      </c>
      <c r="BC87" s="4">
        <f t="shared" si="238"/>
        <v>-869901.29598947871</v>
      </c>
      <c r="BD87" s="4">
        <f t="shared" si="238"/>
        <v>-896261.94132249348</v>
      </c>
      <c r="BE87" s="4">
        <f t="shared" si="238"/>
        <v>-922622.5866555071</v>
      </c>
      <c r="BF87" s="4">
        <f t="shared" si="238"/>
        <v>-948983.23198852187</v>
      </c>
      <c r="BG87" s="4">
        <f t="shared" si="238"/>
        <v>-790819.35999043507</v>
      </c>
      <c r="BI87" s="4">
        <f>+BI33</f>
        <v>-773360.44097992615</v>
      </c>
      <c r="BJ87" s="5"/>
    </row>
    <row r="88" spans="1:62" x14ac:dyDescent="0.2">
      <c r="A88" s="1" t="s">
        <v>2</v>
      </c>
      <c r="D88" s="5"/>
      <c r="E88" s="4">
        <v>0</v>
      </c>
      <c r="F88" s="5"/>
      <c r="G88" s="4">
        <f>+G73</f>
        <v>9756161.2986339144</v>
      </c>
      <c r="H88" s="5"/>
      <c r="I88" s="4">
        <f t="shared" ref="I88:W88" si="239">+I73</f>
        <v>3359042.502607923</v>
      </c>
      <c r="J88" s="4">
        <f t="shared" si="239"/>
        <v>0</v>
      </c>
      <c r="K88" s="4">
        <f t="shared" si="239"/>
        <v>219841.94589138395</v>
      </c>
      <c r="L88" s="4">
        <f t="shared" si="239"/>
        <v>439683.8917827679</v>
      </c>
      <c r="M88" s="4">
        <f t="shared" si="239"/>
        <v>659525.83767415187</v>
      </c>
      <c r="N88" s="4">
        <f t="shared" si="239"/>
        <v>959472.13377790421</v>
      </c>
      <c r="O88" s="4">
        <f t="shared" si="239"/>
        <v>1259418.4298816565</v>
      </c>
      <c r="P88" s="4">
        <f t="shared" si="239"/>
        <v>1559364.7259854092</v>
      </c>
      <c r="Q88" s="4">
        <f t="shared" si="239"/>
        <v>1859311.0220891614</v>
      </c>
      <c r="R88" s="4">
        <f t="shared" si="239"/>
        <v>2159257.3181929137</v>
      </c>
      <c r="S88" s="4">
        <f t="shared" si="239"/>
        <v>2459203.6142966668</v>
      </c>
      <c r="T88" s="4">
        <f t="shared" si="239"/>
        <v>2759149.9104004186</v>
      </c>
      <c r="U88" s="4">
        <f t="shared" si="239"/>
        <v>3059096.2065041712</v>
      </c>
      <c r="V88" s="4">
        <f t="shared" si="239"/>
        <v>3359042.502607923</v>
      </c>
      <c r="W88" s="4">
        <f t="shared" si="239"/>
        <v>1596335.9645449638</v>
      </c>
      <c r="X88" s="7"/>
      <c r="Y88" s="4">
        <f>+Y73</f>
        <v>1596332.7718730348</v>
      </c>
      <c r="Z88" s="5"/>
      <c r="AA88" s="4">
        <f t="shared" ref="AA88:AO88" si="240">+AA73</f>
        <v>6483112.1608902933</v>
      </c>
      <c r="AB88" s="4">
        <f t="shared" si="240"/>
        <v>3359042.502607923</v>
      </c>
      <c r="AC88" s="4">
        <f t="shared" si="240"/>
        <v>3819197.4991364116</v>
      </c>
      <c r="AD88" s="4">
        <f t="shared" si="240"/>
        <v>4279352.495664903</v>
      </c>
      <c r="AE88" s="4">
        <f t="shared" si="240"/>
        <v>4739507.4921933906</v>
      </c>
      <c r="AF88" s="4">
        <f t="shared" si="240"/>
        <v>5199662.4887218829</v>
      </c>
      <c r="AG88" s="4">
        <f t="shared" si="240"/>
        <v>5659817.4852503687</v>
      </c>
      <c r="AH88" s="4">
        <f t="shared" si="240"/>
        <v>6119972.4817788601</v>
      </c>
      <c r="AI88" s="4">
        <f t="shared" si="240"/>
        <v>6740336.1787320841</v>
      </c>
      <c r="AJ88" s="4">
        <f t="shared" si="240"/>
        <v>7360699.8756853119</v>
      </c>
      <c r="AK88" s="4">
        <f t="shared" si="240"/>
        <v>7981063.5726385377</v>
      </c>
      <c r="AL88" s="4">
        <f t="shared" si="240"/>
        <v>8601427.2695917636</v>
      </c>
      <c r="AM88" s="4">
        <f t="shared" si="240"/>
        <v>9221790.9665449914</v>
      </c>
      <c r="AN88" s="4">
        <f t="shared" si="240"/>
        <v>9842154.663498221</v>
      </c>
      <c r="AO88" s="4">
        <f t="shared" si="240"/>
        <v>6378771.1516957432</v>
      </c>
      <c r="AQ88" s="4">
        <f>+AQ73</f>
        <v>6378758.3941534385</v>
      </c>
      <c r="AR88" s="5"/>
      <c r="AS88" s="4">
        <f t="shared" ref="AS88:BG88" si="241">+AS73</f>
        <v>8405616.5659871362</v>
      </c>
      <c r="AT88" s="4">
        <f t="shared" si="241"/>
        <v>9842154.663498221</v>
      </c>
      <c r="AU88" s="4">
        <f t="shared" si="241"/>
        <v>10462518.360451449</v>
      </c>
      <c r="AV88" s="4">
        <f t="shared" si="241"/>
        <v>11082882.057404673</v>
      </c>
      <c r="AW88" s="4">
        <f t="shared" si="241"/>
        <v>11703245.754357891</v>
      </c>
      <c r="AX88" s="4">
        <f t="shared" si="241"/>
        <v>12323609.451311121</v>
      </c>
      <c r="AY88" s="4">
        <f t="shared" si="241"/>
        <v>12943973.148264349</v>
      </c>
      <c r="AZ88" s="4">
        <f t="shared" si="241"/>
        <v>13564336.845217578</v>
      </c>
      <c r="BA88" s="4">
        <f t="shared" si="241"/>
        <v>14344909.242595546</v>
      </c>
      <c r="BB88" s="4">
        <f t="shared" si="241"/>
        <v>15125481.639973501</v>
      </c>
      <c r="BC88" s="4">
        <f t="shared" si="241"/>
        <v>15906054.037351463</v>
      </c>
      <c r="BD88" s="4">
        <f t="shared" si="241"/>
        <v>16686626.434729427</v>
      </c>
      <c r="BE88" s="4">
        <f t="shared" si="241"/>
        <v>17467198.832107395</v>
      </c>
      <c r="BF88" s="4">
        <f t="shared" si="241"/>
        <v>18247771.229485352</v>
      </c>
      <c r="BG88" s="4">
        <f t="shared" si="241"/>
        <v>13823135.515134459</v>
      </c>
      <c r="BI88" s="4">
        <f>+BI73</f>
        <v>13823107.868863426</v>
      </c>
      <c r="BJ88" s="5"/>
    </row>
    <row r="89" spans="1:62" x14ac:dyDescent="0.2">
      <c r="A89" s="1" t="s">
        <v>1</v>
      </c>
      <c r="D89" s="5"/>
      <c r="E89" s="4">
        <v>7118057.9479373088</v>
      </c>
      <c r="F89" s="5"/>
      <c r="G89" s="4">
        <f>+G80</f>
        <v>2891448.1462750202</v>
      </c>
      <c r="H89" s="5"/>
      <c r="I89" s="4">
        <f t="shared" ref="I89:W89" si="242">+I80</f>
        <v>2891448.1462750202</v>
      </c>
      <c r="J89" s="4">
        <f t="shared" si="242"/>
        <v>0</v>
      </c>
      <c r="K89" s="4">
        <f t="shared" si="242"/>
        <v>240954.01218958505</v>
      </c>
      <c r="L89" s="4">
        <f t="shared" si="242"/>
        <v>481908.02437917009</v>
      </c>
      <c r="M89" s="4">
        <f t="shared" si="242"/>
        <v>722862.03656875505</v>
      </c>
      <c r="N89" s="4">
        <f t="shared" si="242"/>
        <v>963816.04875834018</v>
      </c>
      <c r="O89" s="4">
        <f t="shared" si="242"/>
        <v>1204770.0609479251</v>
      </c>
      <c r="P89" s="4">
        <f t="shared" si="242"/>
        <v>1445724.0731375101</v>
      </c>
      <c r="Q89" s="4">
        <f t="shared" si="242"/>
        <v>1686678.0853270951</v>
      </c>
      <c r="R89" s="4">
        <f t="shared" si="242"/>
        <v>1927632.0975166804</v>
      </c>
      <c r="S89" s="4">
        <f t="shared" si="242"/>
        <v>2168586.1097062654</v>
      </c>
      <c r="T89" s="4">
        <f t="shared" si="242"/>
        <v>2409540.1218958502</v>
      </c>
      <c r="U89" s="4">
        <f t="shared" si="242"/>
        <v>2650494.134085435</v>
      </c>
      <c r="V89" s="4">
        <f t="shared" si="242"/>
        <v>2891448.1462750202</v>
      </c>
      <c r="W89" s="4">
        <f t="shared" si="242"/>
        <v>1445724.0731375101</v>
      </c>
      <c r="X89" s="7"/>
      <c r="Y89" s="4">
        <f>+Y80</f>
        <v>1445724.0731375101</v>
      </c>
      <c r="Z89" s="5"/>
      <c r="AA89" s="4">
        <f t="shared" ref="AA89:AO89" si="243">+AA80</f>
        <v>2891448.1462750202</v>
      </c>
      <c r="AB89" s="4">
        <f t="shared" si="243"/>
        <v>2891448.1462750202</v>
      </c>
      <c r="AC89" s="4">
        <f t="shared" si="243"/>
        <v>3132402.158464605</v>
      </c>
      <c r="AD89" s="4">
        <f t="shared" si="243"/>
        <v>3373356.1706541898</v>
      </c>
      <c r="AE89" s="4">
        <f t="shared" si="243"/>
        <v>3614310.182843775</v>
      </c>
      <c r="AF89" s="4">
        <f t="shared" si="243"/>
        <v>3855264.1950333598</v>
      </c>
      <c r="AG89" s="4">
        <f t="shared" si="243"/>
        <v>4096218.2072229451</v>
      </c>
      <c r="AH89" s="4">
        <f t="shared" si="243"/>
        <v>4337172.2194125298</v>
      </c>
      <c r="AI89" s="4">
        <f t="shared" si="243"/>
        <v>4578126.2316021156</v>
      </c>
      <c r="AJ89" s="4">
        <f t="shared" si="243"/>
        <v>4819080.2437916994</v>
      </c>
      <c r="AK89" s="4">
        <f t="shared" si="243"/>
        <v>5060034.2559812851</v>
      </c>
      <c r="AL89" s="4">
        <f t="shared" si="243"/>
        <v>5300988.2681708699</v>
      </c>
      <c r="AM89" s="4">
        <f t="shared" si="243"/>
        <v>5541942.2803604556</v>
      </c>
      <c r="AN89" s="4">
        <f t="shared" si="243"/>
        <v>5782896.2925500404</v>
      </c>
      <c r="AO89" s="4">
        <f t="shared" si="243"/>
        <v>4337172.2194125298</v>
      </c>
      <c r="AQ89" s="4">
        <f>+AQ80</f>
        <v>4337172.2194125298</v>
      </c>
      <c r="AR89" s="5"/>
      <c r="AS89" s="4">
        <f t="shared" ref="AS89:BG89" si="244">+AS80</f>
        <v>2891448.1462750202</v>
      </c>
      <c r="AT89" s="4">
        <f t="shared" si="244"/>
        <v>5782896.2925500404</v>
      </c>
      <c r="AU89" s="4">
        <f t="shared" si="244"/>
        <v>6023850.3047396252</v>
      </c>
      <c r="AV89" s="4">
        <f t="shared" si="244"/>
        <v>6264804.3169292109</v>
      </c>
      <c r="AW89" s="4">
        <f t="shared" si="244"/>
        <v>6505758.3291187957</v>
      </c>
      <c r="AX89" s="4">
        <f t="shared" si="244"/>
        <v>6746712.3413083814</v>
      </c>
      <c r="AY89" s="4">
        <f t="shared" si="244"/>
        <v>6987666.3534979662</v>
      </c>
      <c r="AZ89" s="4">
        <f t="shared" si="244"/>
        <v>7228620.365687551</v>
      </c>
      <c r="BA89" s="4">
        <f t="shared" si="244"/>
        <v>7469574.3778771358</v>
      </c>
      <c r="BB89" s="4">
        <f t="shared" si="244"/>
        <v>7710528.3900667205</v>
      </c>
      <c r="BC89" s="4">
        <f t="shared" si="244"/>
        <v>7951482.4022563063</v>
      </c>
      <c r="BD89" s="4">
        <f t="shared" si="244"/>
        <v>8192436.4144458901</v>
      </c>
      <c r="BE89" s="4">
        <f t="shared" si="244"/>
        <v>8433390.4266354758</v>
      </c>
      <c r="BF89" s="4">
        <f t="shared" si="244"/>
        <v>8674344.4388250597</v>
      </c>
      <c r="BG89" s="4">
        <f t="shared" si="244"/>
        <v>7228620.365687551</v>
      </c>
      <c r="BI89" s="4">
        <f>+BI80</f>
        <v>7228620.365687551</v>
      </c>
      <c r="BJ89" s="5"/>
    </row>
    <row r="90" spans="1:62" ht="13.5" thickBot="1" x14ac:dyDescent="0.25">
      <c r="A90" s="1" t="s">
        <v>0</v>
      </c>
      <c r="D90" s="5"/>
      <c r="E90" s="6">
        <v>20597389.954293501</v>
      </c>
      <c r="F90" s="5"/>
      <c r="G90" s="6">
        <f>SUM(G85:G89)</f>
        <v>33784746.014152445</v>
      </c>
      <c r="H90" s="5"/>
      <c r="I90" s="6">
        <f t="shared" ref="I90:W90" si="245">SUM(I85:I89)</f>
        <v>13908295.211770263</v>
      </c>
      <c r="J90" s="6">
        <f t="shared" si="245"/>
        <v>0</v>
      </c>
      <c r="K90" s="6">
        <f t="shared" si="245"/>
        <v>1098946.3383215789</v>
      </c>
      <c r="L90" s="6">
        <f t="shared" si="245"/>
        <v>2197892.6766431578</v>
      </c>
      <c r="M90" s="6">
        <f t="shared" si="245"/>
        <v>3296839.014964737</v>
      </c>
      <c r="N90" s="6">
        <f t="shared" si="245"/>
        <v>4475889.7034986839</v>
      </c>
      <c r="O90" s="6">
        <f t="shared" si="245"/>
        <v>5654940.3920326307</v>
      </c>
      <c r="P90" s="6">
        <f t="shared" si="245"/>
        <v>6833991.0805665776</v>
      </c>
      <c r="Q90" s="6">
        <f t="shared" si="245"/>
        <v>8013041.7691005254</v>
      </c>
      <c r="R90" s="6">
        <f t="shared" si="245"/>
        <v>9192092.4576344732</v>
      </c>
      <c r="S90" s="6">
        <f t="shared" si="245"/>
        <v>10371143.146168422</v>
      </c>
      <c r="T90" s="6">
        <f t="shared" si="245"/>
        <v>11550193.834702367</v>
      </c>
      <c r="U90" s="6">
        <f t="shared" si="245"/>
        <v>12729244.523236316</v>
      </c>
      <c r="V90" s="6">
        <f t="shared" si="245"/>
        <v>13908295.211770263</v>
      </c>
      <c r="W90" s="6">
        <f t="shared" si="245"/>
        <v>6870962.3191261329</v>
      </c>
      <c r="X90" s="7"/>
      <c r="Y90" s="6">
        <f>SUM(Y85:Y89)</f>
        <v>6866957.1470409948</v>
      </c>
      <c r="Z90" s="5"/>
      <c r="AA90" s="6">
        <f t="shared" ref="AA90:AO90" si="246">SUM(AA85:AA89)</f>
        <v>17032364.870052632</v>
      </c>
      <c r="AB90" s="6">
        <f t="shared" si="246"/>
        <v>13908295.211770263</v>
      </c>
      <c r="AC90" s="6">
        <f t="shared" si="246"/>
        <v>15247554.600728946</v>
      </c>
      <c r="AD90" s="6">
        <f t="shared" si="246"/>
        <v>16586813.989687629</v>
      </c>
      <c r="AE90" s="6">
        <f t="shared" si="246"/>
        <v>17926073.378646314</v>
      </c>
      <c r="AF90" s="6">
        <f t="shared" si="246"/>
        <v>19265332.767604999</v>
      </c>
      <c r="AG90" s="6">
        <f t="shared" si="246"/>
        <v>20604592.156563681</v>
      </c>
      <c r="AH90" s="6">
        <f t="shared" si="246"/>
        <v>21943851.545522369</v>
      </c>
      <c r="AI90" s="6">
        <f t="shared" si="246"/>
        <v>23443319.634905785</v>
      </c>
      <c r="AJ90" s="6">
        <f t="shared" si="246"/>
        <v>24942787.724289209</v>
      </c>
      <c r="AK90" s="6">
        <f t="shared" si="246"/>
        <v>26442255.813672628</v>
      </c>
      <c r="AL90" s="6">
        <f t="shared" si="246"/>
        <v>27941723.903056048</v>
      </c>
      <c r="AM90" s="6">
        <f t="shared" si="246"/>
        <v>29441191.992439475</v>
      </c>
      <c r="AN90" s="6">
        <f t="shared" si="246"/>
        <v>30940660.081822902</v>
      </c>
      <c r="AO90" s="6">
        <f t="shared" si="246"/>
        <v>22202650.215439253</v>
      </c>
      <c r="AQ90" s="6">
        <f>SUM(AQ85:AQ89)</f>
        <v>22190702.287745625</v>
      </c>
      <c r="AR90" s="5"/>
      <c r="AS90" s="6">
        <f t="shared" ref="AS90:BG90" si="247">SUM(AS85:AS89)</f>
        <v>18954869.275149476</v>
      </c>
      <c r="AT90" s="6">
        <f t="shared" si="247"/>
        <v>30940660.081822902</v>
      </c>
      <c r="AU90" s="6">
        <f t="shared" si="247"/>
        <v>32440128.171206318</v>
      </c>
      <c r="AV90" s="6">
        <f t="shared" si="247"/>
        <v>33939596.260589741</v>
      </c>
      <c r="AW90" s="6">
        <f t="shared" si="247"/>
        <v>35439064.349973157</v>
      </c>
      <c r="AX90" s="6">
        <f t="shared" si="247"/>
        <v>36938532.43935658</v>
      </c>
      <c r="AY90" s="6">
        <f t="shared" si="247"/>
        <v>38438000.528739996</v>
      </c>
      <c r="AZ90" s="6">
        <f t="shared" si="247"/>
        <v>39937468.61812342</v>
      </c>
      <c r="BA90" s="6">
        <f t="shared" si="247"/>
        <v>41597145.407931589</v>
      </c>
      <c r="BB90" s="6">
        <f t="shared" si="247"/>
        <v>43256822.197739735</v>
      </c>
      <c r="BC90" s="6">
        <f t="shared" si="247"/>
        <v>44916498.987547889</v>
      </c>
      <c r="BD90" s="6">
        <f t="shared" si="247"/>
        <v>46576175.777356043</v>
      </c>
      <c r="BE90" s="6">
        <f t="shared" si="247"/>
        <v>48235852.567164212</v>
      </c>
      <c r="BF90" s="6">
        <f t="shared" si="247"/>
        <v>49895529.356972367</v>
      </c>
      <c r="BG90" s="6">
        <f t="shared" si="247"/>
        <v>40196267.288040303</v>
      </c>
      <c r="BI90" s="6">
        <f>SUM(BI85:BI89)</f>
        <v>40175183.605419166</v>
      </c>
      <c r="BJ90" s="5"/>
    </row>
    <row r="91" spans="1:62" ht="13.5" thickTop="1" x14ac:dyDescent="0.25"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</row>
    <row r="92" spans="1:62" x14ac:dyDescent="0.25"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3"/>
      <c r="Y92" s="2"/>
      <c r="Z92" s="3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3"/>
      <c r="AQ92" s="2"/>
      <c r="AR92" s="3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3"/>
      <c r="BI92" s="2"/>
    </row>
  </sheetData>
  <mergeCells count="6">
    <mergeCell ref="I2:Y2"/>
    <mergeCell ref="AA2:AQ2"/>
    <mergeCell ref="AS2:BI2"/>
    <mergeCell ref="J3:W3"/>
    <mergeCell ref="AB3:AO3"/>
    <mergeCell ref="AT3:BG3"/>
  </mergeCells>
  <pageMargins left="0.5" right="0.5" top="0.4" bottom="0.4" header="0.3" footer="0.3"/>
  <pageSetup scale="60" orientation="portrait" r:id="rId1"/>
  <headerFooter>
    <oddHeader xml:space="preserve">&amp;RDEF's Response to Staff POD 5 (20-26)  Q5-21
Page&amp;P of &amp;N 
</oddHeader>
    <oddFooter>&amp;R20240025-STAFFPOD5-00000743 through 20240025-STAFFPOD5-00000753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66504-EE3F-448F-9972-832F1417EC79}">
  <dimension ref="A1:N68"/>
  <sheetViews>
    <sheetView tabSelected="1" view="pageLayout" zoomScaleNormal="100" workbookViewId="0">
      <selection activeCell="A56" sqref="A56"/>
    </sheetView>
  </sheetViews>
  <sheetFormatPr defaultRowHeight="12.75" x14ac:dyDescent="0.25"/>
  <cols>
    <col min="1" max="1" width="38.5703125" style="102" customWidth="1"/>
    <col min="2" max="2" width="14.140625" style="33" bestFit="1" customWidth="1"/>
    <col min="3" max="3" width="17.7109375" style="33" bestFit="1" customWidth="1"/>
    <col min="4" max="4" width="12.140625" style="33" customWidth="1"/>
    <col min="5" max="5" width="8.85546875" style="33"/>
    <col min="6" max="6" width="17" style="33" bestFit="1" customWidth="1"/>
    <col min="7" max="7" width="17.85546875" style="33" bestFit="1" customWidth="1"/>
    <col min="8" max="8" width="17" style="33" bestFit="1" customWidth="1"/>
    <col min="9" max="9" width="8.85546875" style="33"/>
    <col min="10" max="10" width="17.28515625" style="33" bestFit="1" customWidth="1"/>
    <col min="11" max="11" width="17.7109375" style="33" bestFit="1" customWidth="1"/>
    <col min="12" max="12" width="16.85546875" style="33" bestFit="1" customWidth="1"/>
    <col min="13" max="13" width="8.85546875" style="33"/>
    <col min="14" max="14" width="9.42578125" style="33" bestFit="1" customWidth="1"/>
    <col min="15" max="15" width="11.140625" style="33" bestFit="1" customWidth="1"/>
    <col min="16" max="16" width="11.85546875" style="33" customWidth="1"/>
    <col min="17" max="256" width="8.85546875" style="33"/>
    <col min="257" max="257" width="38.5703125" style="33" customWidth="1"/>
    <col min="258" max="258" width="11.7109375" style="33" bestFit="1" customWidth="1"/>
    <col min="259" max="259" width="17.7109375" style="33" bestFit="1" customWidth="1"/>
    <col min="260" max="260" width="12.140625" style="33" customWidth="1"/>
    <col min="261" max="261" width="8.85546875" style="33"/>
    <col min="262" max="262" width="17" style="33" bestFit="1" customWidth="1"/>
    <col min="263" max="263" width="17.85546875" style="33" bestFit="1" customWidth="1"/>
    <col min="264" max="264" width="17" style="33" bestFit="1" customWidth="1"/>
    <col min="265" max="265" width="8.85546875" style="33"/>
    <col min="266" max="266" width="17.28515625" style="33" bestFit="1" customWidth="1"/>
    <col min="267" max="267" width="17.7109375" style="33" bestFit="1" customWidth="1"/>
    <col min="268" max="268" width="16.85546875" style="33" bestFit="1" customWidth="1"/>
    <col min="269" max="269" width="8.85546875" style="33"/>
    <col min="270" max="270" width="9.42578125" style="33" bestFit="1" customWidth="1"/>
    <col min="271" max="271" width="11.140625" style="33" bestFit="1" customWidth="1"/>
    <col min="272" max="272" width="11.85546875" style="33" customWidth="1"/>
    <col min="273" max="512" width="8.85546875" style="33"/>
    <col min="513" max="513" width="38.5703125" style="33" customWidth="1"/>
    <col min="514" max="514" width="11.7109375" style="33" bestFit="1" customWidth="1"/>
    <col min="515" max="515" width="17.7109375" style="33" bestFit="1" customWidth="1"/>
    <col min="516" max="516" width="12.140625" style="33" customWidth="1"/>
    <col min="517" max="517" width="8.85546875" style="33"/>
    <col min="518" max="518" width="17" style="33" bestFit="1" customWidth="1"/>
    <col min="519" max="519" width="17.85546875" style="33" bestFit="1" customWidth="1"/>
    <col min="520" max="520" width="17" style="33" bestFit="1" customWidth="1"/>
    <col min="521" max="521" width="8.85546875" style="33"/>
    <col min="522" max="522" width="17.28515625" style="33" bestFit="1" customWidth="1"/>
    <col min="523" max="523" width="17.7109375" style="33" bestFit="1" customWidth="1"/>
    <col min="524" max="524" width="16.85546875" style="33" bestFit="1" customWidth="1"/>
    <col min="525" max="525" width="8.85546875" style="33"/>
    <col min="526" max="526" width="9.42578125" style="33" bestFit="1" customWidth="1"/>
    <col min="527" max="527" width="11.140625" style="33" bestFit="1" customWidth="1"/>
    <col min="528" max="528" width="11.85546875" style="33" customWidth="1"/>
    <col min="529" max="768" width="8.85546875" style="33"/>
    <col min="769" max="769" width="38.5703125" style="33" customWidth="1"/>
    <col min="770" max="770" width="11.7109375" style="33" bestFit="1" customWidth="1"/>
    <col min="771" max="771" width="17.7109375" style="33" bestFit="1" customWidth="1"/>
    <col min="772" max="772" width="12.140625" style="33" customWidth="1"/>
    <col min="773" max="773" width="8.85546875" style="33"/>
    <col min="774" max="774" width="17" style="33" bestFit="1" customWidth="1"/>
    <col min="775" max="775" width="17.85546875" style="33" bestFit="1" customWidth="1"/>
    <col min="776" max="776" width="17" style="33" bestFit="1" customWidth="1"/>
    <col min="777" max="777" width="8.85546875" style="33"/>
    <col min="778" max="778" width="17.28515625" style="33" bestFit="1" customWidth="1"/>
    <col min="779" max="779" width="17.7109375" style="33" bestFit="1" customWidth="1"/>
    <col min="780" max="780" width="16.85546875" style="33" bestFit="1" customWidth="1"/>
    <col min="781" max="781" width="8.85546875" style="33"/>
    <col min="782" max="782" width="9.42578125" style="33" bestFit="1" customWidth="1"/>
    <col min="783" max="783" width="11.140625" style="33" bestFit="1" customWidth="1"/>
    <col min="784" max="784" width="11.85546875" style="33" customWidth="1"/>
    <col min="785" max="1024" width="8.85546875" style="33"/>
    <col min="1025" max="1025" width="38.5703125" style="33" customWidth="1"/>
    <col min="1026" max="1026" width="11.7109375" style="33" bestFit="1" customWidth="1"/>
    <col min="1027" max="1027" width="17.7109375" style="33" bestFit="1" customWidth="1"/>
    <col min="1028" max="1028" width="12.140625" style="33" customWidth="1"/>
    <col min="1029" max="1029" width="8.85546875" style="33"/>
    <col min="1030" max="1030" width="17" style="33" bestFit="1" customWidth="1"/>
    <col min="1031" max="1031" width="17.85546875" style="33" bestFit="1" customWidth="1"/>
    <col min="1032" max="1032" width="17" style="33" bestFit="1" customWidth="1"/>
    <col min="1033" max="1033" width="8.85546875" style="33"/>
    <col min="1034" max="1034" width="17.28515625" style="33" bestFit="1" customWidth="1"/>
    <col min="1035" max="1035" width="17.7109375" style="33" bestFit="1" customWidth="1"/>
    <col min="1036" max="1036" width="16.85546875" style="33" bestFit="1" customWidth="1"/>
    <col min="1037" max="1037" width="8.85546875" style="33"/>
    <col min="1038" max="1038" width="9.42578125" style="33" bestFit="1" customWidth="1"/>
    <col min="1039" max="1039" width="11.140625" style="33" bestFit="1" customWidth="1"/>
    <col min="1040" max="1040" width="11.85546875" style="33" customWidth="1"/>
    <col min="1041" max="1280" width="8.85546875" style="33"/>
    <col min="1281" max="1281" width="38.5703125" style="33" customWidth="1"/>
    <col min="1282" max="1282" width="11.7109375" style="33" bestFit="1" customWidth="1"/>
    <col min="1283" max="1283" width="17.7109375" style="33" bestFit="1" customWidth="1"/>
    <col min="1284" max="1284" width="12.140625" style="33" customWidth="1"/>
    <col min="1285" max="1285" width="8.85546875" style="33"/>
    <col min="1286" max="1286" width="17" style="33" bestFit="1" customWidth="1"/>
    <col min="1287" max="1287" width="17.85546875" style="33" bestFit="1" customWidth="1"/>
    <col min="1288" max="1288" width="17" style="33" bestFit="1" customWidth="1"/>
    <col min="1289" max="1289" width="8.85546875" style="33"/>
    <col min="1290" max="1290" width="17.28515625" style="33" bestFit="1" customWidth="1"/>
    <col min="1291" max="1291" width="17.7109375" style="33" bestFit="1" customWidth="1"/>
    <col min="1292" max="1292" width="16.85546875" style="33" bestFit="1" customWidth="1"/>
    <col min="1293" max="1293" width="8.85546875" style="33"/>
    <col min="1294" max="1294" width="9.42578125" style="33" bestFit="1" customWidth="1"/>
    <col min="1295" max="1295" width="11.140625" style="33" bestFit="1" customWidth="1"/>
    <col min="1296" max="1296" width="11.85546875" style="33" customWidth="1"/>
    <col min="1297" max="1536" width="8.85546875" style="33"/>
    <col min="1537" max="1537" width="38.5703125" style="33" customWidth="1"/>
    <col min="1538" max="1538" width="11.7109375" style="33" bestFit="1" customWidth="1"/>
    <col min="1539" max="1539" width="17.7109375" style="33" bestFit="1" customWidth="1"/>
    <col min="1540" max="1540" width="12.140625" style="33" customWidth="1"/>
    <col min="1541" max="1541" width="8.85546875" style="33"/>
    <col min="1542" max="1542" width="17" style="33" bestFit="1" customWidth="1"/>
    <col min="1543" max="1543" width="17.85546875" style="33" bestFit="1" customWidth="1"/>
    <col min="1544" max="1544" width="17" style="33" bestFit="1" customWidth="1"/>
    <col min="1545" max="1545" width="8.85546875" style="33"/>
    <col min="1546" max="1546" width="17.28515625" style="33" bestFit="1" customWidth="1"/>
    <col min="1547" max="1547" width="17.7109375" style="33" bestFit="1" customWidth="1"/>
    <col min="1548" max="1548" width="16.85546875" style="33" bestFit="1" customWidth="1"/>
    <col min="1549" max="1549" width="8.85546875" style="33"/>
    <col min="1550" max="1550" width="9.42578125" style="33" bestFit="1" customWidth="1"/>
    <col min="1551" max="1551" width="11.140625" style="33" bestFit="1" customWidth="1"/>
    <col min="1552" max="1552" width="11.85546875" style="33" customWidth="1"/>
    <col min="1553" max="1792" width="8.85546875" style="33"/>
    <col min="1793" max="1793" width="38.5703125" style="33" customWidth="1"/>
    <col min="1794" max="1794" width="11.7109375" style="33" bestFit="1" customWidth="1"/>
    <col min="1795" max="1795" width="17.7109375" style="33" bestFit="1" customWidth="1"/>
    <col min="1796" max="1796" width="12.140625" style="33" customWidth="1"/>
    <col min="1797" max="1797" width="8.85546875" style="33"/>
    <col min="1798" max="1798" width="17" style="33" bestFit="1" customWidth="1"/>
    <col min="1799" max="1799" width="17.85546875" style="33" bestFit="1" customWidth="1"/>
    <col min="1800" max="1800" width="17" style="33" bestFit="1" customWidth="1"/>
    <col min="1801" max="1801" width="8.85546875" style="33"/>
    <col min="1802" max="1802" width="17.28515625" style="33" bestFit="1" customWidth="1"/>
    <col min="1803" max="1803" width="17.7109375" style="33" bestFit="1" customWidth="1"/>
    <col min="1804" max="1804" width="16.85546875" style="33" bestFit="1" customWidth="1"/>
    <col min="1805" max="1805" width="8.85546875" style="33"/>
    <col min="1806" max="1806" width="9.42578125" style="33" bestFit="1" customWidth="1"/>
    <col min="1807" max="1807" width="11.140625" style="33" bestFit="1" customWidth="1"/>
    <col min="1808" max="1808" width="11.85546875" style="33" customWidth="1"/>
    <col min="1809" max="2048" width="8.85546875" style="33"/>
    <col min="2049" max="2049" width="38.5703125" style="33" customWidth="1"/>
    <col min="2050" max="2050" width="11.7109375" style="33" bestFit="1" customWidth="1"/>
    <col min="2051" max="2051" width="17.7109375" style="33" bestFit="1" customWidth="1"/>
    <col min="2052" max="2052" width="12.140625" style="33" customWidth="1"/>
    <col min="2053" max="2053" width="8.85546875" style="33"/>
    <col min="2054" max="2054" width="17" style="33" bestFit="1" customWidth="1"/>
    <col min="2055" max="2055" width="17.85546875" style="33" bestFit="1" customWidth="1"/>
    <col min="2056" max="2056" width="17" style="33" bestFit="1" customWidth="1"/>
    <col min="2057" max="2057" width="8.85546875" style="33"/>
    <col min="2058" max="2058" width="17.28515625" style="33" bestFit="1" customWidth="1"/>
    <col min="2059" max="2059" width="17.7109375" style="33" bestFit="1" customWidth="1"/>
    <col min="2060" max="2060" width="16.85546875" style="33" bestFit="1" customWidth="1"/>
    <col min="2061" max="2061" width="8.85546875" style="33"/>
    <col min="2062" max="2062" width="9.42578125" style="33" bestFit="1" customWidth="1"/>
    <col min="2063" max="2063" width="11.140625" style="33" bestFit="1" customWidth="1"/>
    <col min="2064" max="2064" width="11.85546875" style="33" customWidth="1"/>
    <col min="2065" max="2304" width="8.85546875" style="33"/>
    <col min="2305" max="2305" width="38.5703125" style="33" customWidth="1"/>
    <col min="2306" max="2306" width="11.7109375" style="33" bestFit="1" customWidth="1"/>
    <col min="2307" max="2307" width="17.7109375" style="33" bestFit="1" customWidth="1"/>
    <col min="2308" max="2308" width="12.140625" style="33" customWidth="1"/>
    <col min="2309" max="2309" width="8.85546875" style="33"/>
    <col min="2310" max="2310" width="17" style="33" bestFit="1" customWidth="1"/>
    <col min="2311" max="2311" width="17.85546875" style="33" bestFit="1" customWidth="1"/>
    <col min="2312" max="2312" width="17" style="33" bestFit="1" customWidth="1"/>
    <col min="2313" max="2313" width="8.85546875" style="33"/>
    <col min="2314" max="2314" width="17.28515625" style="33" bestFit="1" customWidth="1"/>
    <col min="2315" max="2315" width="17.7109375" style="33" bestFit="1" customWidth="1"/>
    <col min="2316" max="2316" width="16.85546875" style="33" bestFit="1" customWidth="1"/>
    <col min="2317" max="2317" width="8.85546875" style="33"/>
    <col min="2318" max="2318" width="9.42578125" style="33" bestFit="1" customWidth="1"/>
    <col min="2319" max="2319" width="11.140625" style="33" bestFit="1" customWidth="1"/>
    <col min="2320" max="2320" width="11.85546875" style="33" customWidth="1"/>
    <col min="2321" max="2560" width="8.85546875" style="33"/>
    <col min="2561" max="2561" width="38.5703125" style="33" customWidth="1"/>
    <col min="2562" max="2562" width="11.7109375" style="33" bestFit="1" customWidth="1"/>
    <col min="2563" max="2563" width="17.7109375" style="33" bestFit="1" customWidth="1"/>
    <col min="2564" max="2564" width="12.140625" style="33" customWidth="1"/>
    <col min="2565" max="2565" width="8.85546875" style="33"/>
    <col min="2566" max="2566" width="17" style="33" bestFit="1" customWidth="1"/>
    <col min="2567" max="2567" width="17.85546875" style="33" bestFit="1" customWidth="1"/>
    <col min="2568" max="2568" width="17" style="33" bestFit="1" customWidth="1"/>
    <col min="2569" max="2569" width="8.85546875" style="33"/>
    <col min="2570" max="2570" width="17.28515625" style="33" bestFit="1" customWidth="1"/>
    <col min="2571" max="2571" width="17.7109375" style="33" bestFit="1" customWidth="1"/>
    <col min="2572" max="2572" width="16.85546875" style="33" bestFit="1" customWidth="1"/>
    <col min="2573" max="2573" width="8.85546875" style="33"/>
    <col min="2574" max="2574" width="9.42578125" style="33" bestFit="1" customWidth="1"/>
    <col min="2575" max="2575" width="11.140625" style="33" bestFit="1" customWidth="1"/>
    <col min="2576" max="2576" width="11.85546875" style="33" customWidth="1"/>
    <col min="2577" max="2816" width="8.85546875" style="33"/>
    <col min="2817" max="2817" width="38.5703125" style="33" customWidth="1"/>
    <col min="2818" max="2818" width="11.7109375" style="33" bestFit="1" customWidth="1"/>
    <col min="2819" max="2819" width="17.7109375" style="33" bestFit="1" customWidth="1"/>
    <col min="2820" max="2820" width="12.140625" style="33" customWidth="1"/>
    <col min="2821" max="2821" width="8.85546875" style="33"/>
    <col min="2822" max="2822" width="17" style="33" bestFit="1" customWidth="1"/>
    <col min="2823" max="2823" width="17.85546875" style="33" bestFit="1" customWidth="1"/>
    <col min="2824" max="2824" width="17" style="33" bestFit="1" customWidth="1"/>
    <col min="2825" max="2825" width="8.85546875" style="33"/>
    <col min="2826" max="2826" width="17.28515625" style="33" bestFit="1" customWidth="1"/>
    <col min="2827" max="2827" width="17.7109375" style="33" bestFit="1" customWidth="1"/>
    <col min="2828" max="2828" width="16.85546875" style="33" bestFit="1" customWidth="1"/>
    <col min="2829" max="2829" width="8.85546875" style="33"/>
    <col min="2830" max="2830" width="9.42578125" style="33" bestFit="1" customWidth="1"/>
    <col min="2831" max="2831" width="11.140625" style="33" bestFit="1" customWidth="1"/>
    <col min="2832" max="2832" width="11.85546875" style="33" customWidth="1"/>
    <col min="2833" max="3072" width="8.85546875" style="33"/>
    <col min="3073" max="3073" width="38.5703125" style="33" customWidth="1"/>
    <col min="3074" max="3074" width="11.7109375" style="33" bestFit="1" customWidth="1"/>
    <col min="3075" max="3075" width="17.7109375" style="33" bestFit="1" customWidth="1"/>
    <col min="3076" max="3076" width="12.140625" style="33" customWidth="1"/>
    <col min="3077" max="3077" width="8.85546875" style="33"/>
    <col min="3078" max="3078" width="17" style="33" bestFit="1" customWidth="1"/>
    <col min="3079" max="3079" width="17.85546875" style="33" bestFit="1" customWidth="1"/>
    <col min="3080" max="3080" width="17" style="33" bestFit="1" customWidth="1"/>
    <col min="3081" max="3081" width="8.85546875" style="33"/>
    <col min="3082" max="3082" width="17.28515625" style="33" bestFit="1" customWidth="1"/>
    <col min="3083" max="3083" width="17.7109375" style="33" bestFit="1" customWidth="1"/>
    <col min="3084" max="3084" width="16.85546875" style="33" bestFit="1" customWidth="1"/>
    <col min="3085" max="3085" width="8.85546875" style="33"/>
    <col min="3086" max="3086" width="9.42578125" style="33" bestFit="1" customWidth="1"/>
    <col min="3087" max="3087" width="11.140625" style="33" bestFit="1" customWidth="1"/>
    <col min="3088" max="3088" width="11.85546875" style="33" customWidth="1"/>
    <col min="3089" max="3328" width="8.85546875" style="33"/>
    <col min="3329" max="3329" width="38.5703125" style="33" customWidth="1"/>
    <col min="3330" max="3330" width="11.7109375" style="33" bestFit="1" customWidth="1"/>
    <col min="3331" max="3331" width="17.7109375" style="33" bestFit="1" customWidth="1"/>
    <col min="3332" max="3332" width="12.140625" style="33" customWidth="1"/>
    <col min="3333" max="3333" width="8.85546875" style="33"/>
    <col min="3334" max="3334" width="17" style="33" bestFit="1" customWidth="1"/>
    <col min="3335" max="3335" width="17.85546875" style="33" bestFit="1" customWidth="1"/>
    <col min="3336" max="3336" width="17" style="33" bestFit="1" customWidth="1"/>
    <col min="3337" max="3337" width="8.85546875" style="33"/>
    <col min="3338" max="3338" width="17.28515625" style="33" bestFit="1" customWidth="1"/>
    <col min="3339" max="3339" width="17.7109375" style="33" bestFit="1" customWidth="1"/>
    <col min="3340" max="3340" width="16.85546875" style="33" bestFit="1" customWidth="1"/>
    <col min="3341" max="3341" width="8.85546875" style="33"/>
    <col min="3342" max="3342" width="9.42578125" style="33" bestFit="1" customWidth="1"/>
    <col min="3343" max="3343" width="11.140625" style="33" bestFit="1" customWidth="1"/>
    <col min="3344" max="3344" width="11.85546875" style="33" customWidth="1"/>
    <col min="3345" max="3584" width="8.85546875" style="33"/>
    <col min="3585" max="3585" width="38.5703125" style="33" customWidth="1"/>
    <col min="3586" max="3586" width="11.7109375" style="33" bestFit="1" customWidth="1"/>
    <col min="3587" max="3587" width="17.7109375" style="33" bestFit="1" customWidth="1"/>
    <col min="3588" max="3588" width="12.140625" style="33" customWidth="1"/>
    <col min="3589" max="3589" width="8.85546875" style="33"/>
    <col min="3590" max="3590" width="17" style="33" bestFit="1" customWidth="1"/>
    <col min="3591" max="3591" width="17.85546875" style="33" bestFit="1" customWidth="1"/>
    <col min="3592" max="3592" width="17" style="33" bestFit="1" customWidth="1"/>
    <col min="3593" max="3593" width="8.85546875" style="33"/>
    <col min="3594" max="3594" width="17.28515625" style="33" bestFit="1" customWidth="1"/>
    <col min="3595" max="3595" width="17.7109375" style="33" bestFit="1" customWidth="1"/>
    <col min="3596" max="3596" width="16.85546875" style="33" bestFit="1" customWidth="1"/>
    <col min="3597" max="3597" width="8.85546875" style="33"/>
    <col min="3598" max="3598" width="9.42578125" style="33" bestFit="1" customWidth="1"/>
    <col min="3599" max="3599" width="11.140625" style="33" bestFit="1" customWidth="1"/>
    <col min="3600" max="3600" width="11.85546875" style="33" customWidth="1"/>
    <col min="3601" max="3840" width="8.85546875" style="33"/>
    <col min="3841" max="3841" width="38.5703125" style="33" customWidth="1"/>
    <col min="3842" max="3842" width="11.7109375" style="33" bestFit="1" customWidth="1"/>
    <col min="3843" max="3843" width="17.7109375" style="33" bestFit="1" customWidth="1"/>
    <col min="3844" max="3844" width="12.140625" style="33" customWidth="1"/>
    <col min="3845" max="3845" width="8.85546875" style="33"/>
    <col min="3846" max="3846" width="17" style="33" bestFit="1" customWidth="1"/>
    <col min="3847" max="3847" width="17.85546875" style="33" bestFit="1" customWidth="1"/>
    <col min="3848" max="3848" width="17" style="33" bestFit="1" customWidth="1"/>
    <col min="3849" max="3849" width="8.85546875" style="33"/>
    <col min="3850" max="3850" width="17.28515625" style="33" bestFit="1" customWidth="1"/>
    <col min="3851" max="3851" width="17.7109375" style="33" bestFit="1" customWidth="1"/>
    <col min="3852" max="3852" width="16.85546875" style="33" bestFit="1" customWidth="1"/>
    <col min="3853" max="3853" width="8.85546875" style="33"/>
    <col min="3854" max="3854" width="9.42578125" style="33" bestFit="1" customWidth="1"/>
    <col min="3855" max="3855" width="11.140625" style="33" bestFit="1" customWidth="1"/>
    <col min="3856" max="3856" width="11.85546875" style="33" customWidth="1"/>
    <col min="3857" max="4096" width="8.85546875" style="33"/>
    <col min="4097" max="4097" width="38.5703125" style="33" customWidth="1"/>
    <col min="4098" max="4098" width="11.7109375" style="33" bestFit="1" customWidth="1"/>
    <col min="4099" max="4099" width="17.7109375" style="33" bestFit="1" customWidth="1"/>
    <col min="4100" max="4100" width="12.140625" style="33" customWidth="1"/>
    <col min="4101" max="4101" width="8.85546875" style="33"/>
    <col min="4102" max="4102" width="17" style="33" bestFit="1" customWidth="1"/>
    <col min="4103" max="4103" width="17.85546875" style="33" bestFit="1" customWidth="1"/>
    <col min="4104" max="4104" width="17" style="33" bestFit="1" customWidth="1"/>
    <col min="4105" max="4105" width="8.85546875" style="33"/>
    <col min="4106" max="4106" width="17.28515625" style="33" bestFit="1" customWidth="1"/>
    <col min="4107" max="4107" width="17.7109375" style="33" bestFit="1" customWidth="1"/>
    <col min="4108" max="4108" width="16.85546875" style="33" bestFit="1" customWidth="1"/>
    <col min="4109" max="4109" width="8.85546875" style="33"/>
    <col min="4110" max="4110" width="9.42578125" style="33" bestFit="1" customWidth="1"/>
    <col min="4111" max="4111" width="11.140625" style="33" bestFit="1" customWidth="1"/>
    <col min="4112" max="4112" width="11.85546875" style="33" customWidth="1"/>
    <col min="4113" max="4352" width="8.85546875" style="33"/>
    <col min="4353" max="4353" width="38.5703125" style="33" customWidth="1"/>
    <col min="4354" max="4354" width="11.7109375" style="33" bestFit="1" customWidth="1"/>
    <col min="4355" max="4355" width="17.7109375" style="33" bestFit="1" customWidth="1"/>
    <col min="4356" max="4356" width="12.140625" style="33" customWidth="1"/>
    <col min="4357" max="4357" width="8.85546875" style="33"/>
    <col min="4358" max="4358" width="17" style="33" bestFit="1" customWidth="1"/>
    <col min="4359" max="4359" width="17.85546875" style="33" bestFit="1" customWidth="1"/>
    <col min="4360" max="4360" width="17" style="33" bestFit="1" customWidth="1"/>
    <col min="4361" max="4361" width="8.85546875" style="33"/>
    <col min="4362" max="4362" width="17.28515625" style="33" bestFit="1" customWidth="1"/>
    <col min="4363" max="4363" width="17.7109375" style="33" bestFit="1" customWidth="1"/>
    <col min="4364" max="4364" width="16.85546875" style="33" bestFit="1" customWidth="1"/>
    <col min="4365" max="4365" width="8.85546875" style="33"/>
    <col min="4366" max="4366" width="9.42578125" style="33" bestFit="1" customWidth="1"/>
    <col min="4367" max="4367" width="11.140625" style="33" bestFit="1" customWidth="1"/>
    <col min="4368" max="4368" width="11.85546875" style="33" customWidth="1"/>
    <col min="4369" max="4608" width="8.85546875" style="33"/>
    <col min="4609" max="4609" width="38.5703125" style="33" customWidth="1"/>
    <col min="4610" max="4610" width="11.7109375" style="33" bestFit="1" customWidth="1"/>
    <col min="4611" max="4611" width="17.7109375" style="33" bestFit="1" customWidth="1"/>
    <col min="4612" max="4612" width="12.140625" style="33" customWidth="1"/>
    <col min="4613" max="4613" width="8.85546875" style="33"/>
    <col min="4614" max="4614" width="17" style="33" bestFit="1" customWidth="1"/>
    <col min="4615" max="4615" width="17.85546875" style="33" bestFit="1" customWidth="1"/>
    <col min="4616" max="4616" width="17" style="33" bestFit="1" customWidth="1"/>
    <col min="4617" max="4617" width="8.85546875" style="33"/>
    <col min="4618" max="4618" width="17.28515625" style="33" bestFit="1" customWidth="1"/>
    <col min="4619" max="4619" width="17.7109375" style="33" bestFit="1" customWidth="1"/>
    <col min="4620" max="4620" width="16.85546875" style="33" bestFit="1" customWidth="1"/>
    <col min="4621" max="4621" width="8.85546875" style="33"/>
    <col min="4622" max="4622" width="9.42578125" style="33" bestFit="1" customWidth="1"/>
    <col min="4623" max="4623" width="11.140625" style="33" bestFit="1" customWidth="1"/>
    <col min="4624" max="4624" width="11.85546875" style="33" customWidth="1"/>
    <col min="4625" max="4864" width="8.85546875" style="33"/>
    <col min="4865" max="4865" width="38.5703125" style="33" customWidth="1"/>
    <col min="4866" max="4866" width="11.7109375" style="33" bestFit="1" customWidth="1"/>
    <col min="4867" max="4867" width="17.7109375" style="33" bestFit="1" customWidth="1"/>
    <col min="4868" max="4868" width="12.140625" style="33" customWidth="1"/>
    <col min="4869" max="4869" width="8.85546875" style="33"/>
    <col min="4870" max="4870" width="17" style="33" bestFit="1" customWidth="1"/>
    <col min="4871" max="4871" width="17.85546875" style="33" bestFit="1" customWidth="1"/>
    <col min="4872" max="4872" width="17" style="33" bestFit="1" customWidth="1"/>
    <col min="4873" max="4873" width="8.85546875" style="33"/>
    <col min="4874" max="4874" width="17.28515625" style="33" bestFit="1" customWidth="1"/>
    <col min="4875" max="4875" width="17.7109375" style="33" bestFit="1" customWidth="1"/>
    <col min="4876" max="4876" width="16.85546875" style="33" bestFit="1" customWidth="1"/>
    <col min="4877" max="4877" width="8.85546875" style="33"/>
    <col min="4878" max="4878" width="9.42578125" style="33" bestFit="1" customWidth="1"/>
    <col min="4879" max="4879" width="11.140625" style="33" bestFit="1" customWidth="1"/>
    <col min="4880" max="4880" width="11.85546875" style="33" customWidth="1"/>
    <col min="4881" max="5120" width="8.85546875" style="33"/>
    <col min="5121" max="5121" width="38.5703125" style="33" customWidth="1"/>
    <col min="5122" max="5122" width="11.7109375" style="33" bestFit="1" customWidth="1"/>
    <col min="5123" max="5123" width="17.7109375" style="33" bestFit="1" customWidth="1"/>
    <col min="5124" max="5124" width="12.140625" style="33" customWidth="1"/>
    <col min="5125" max="5125" width="8.85546875" style="33"/>
    <col min="5126" max="5126" width="17" style="33" bestFit="1" customWidth="1"/>
    <col min="5127" max="5127" width="17.85546875" style="33" bestFit="1" customWidth="1"/>
    <col min="5128" max="5128" width="17" style="33" bestFit="1" customWidth="1"/>
    <col min="5129" max="5129" width="8.85546875" style="33"/>
    <col min="5130" max="5130" width="17.28515625" style="33" bestFit="1" customWidth="1"/>
    <col min="5131" max="5131" width="17.7109375" style="33" bestFit="1" customWidth="1"/>
    <col min="5132" max="5132" width="16.85546875" style="33" bestFit="1" customWidth="1"/>
    <col min="5133" max="5133" width="8.85546875" style="33"/>
    <col min="5134" max="5134" width="9.42578125" style="33" bestFit="1" customWidth="1"/>
    <col min="5135" max="5135" width="11.140625" style="33" bestFit="1" customWidth="1"/>
    <col min="5136" max="5136" width="11.85546875" style="33" customWidth="1"/>
    <col min="5137" max="5376" width="8.85546875" style="33"/>
    <col min="5377" max="5377" width="38.5703125" style="33" customWidth="1"/>
    <col min="5378" max="5378" width="11.7109375" style="33" bestFit="1" customWidth="1"/>
    <col min="5379" max="5379" width="17.7109375" style="33" bestFit="1" customWidth="1"/>
    <col min="5380" max="5380" width="12.140625" style="33" customWidth="1"/>
    <col min="5381" max="5381" width="8.85546875" style="33"/>
    <col min="5382" max="5382" width="17" style="33" bestFit="1" customWidth="1"/>
    <col min="5383" max="5383" width="17.85546875" style="33" bestFit="1" customWidth="1"/>
    <col min="5384" max="5384" width="17" style="33" bestFit="1" customWidth="1"/>
    <col min="5385" max="5385" width="8.85546875" style="33"/>
    <col min="5386" max="5386" width="17.28515625" style="33" bestFit="1" customWidth="1"/>
    <col min="5387" max="5387" width="17.7109375" style="33" bestFit="1" customWidth="1"/>
    <col min="5388" max="5388" width="16.85546875" style="33" bestFit="1" customWidth="1"/>
    <col min="5389" max="5389" width="8.85546875" style="33"/>
    <col min="5390" max="5390" width="9.42578125" style="33" bestFit="1" customWidth="1"/>
    <col min="5391" max="5391" width="11.140625" style="33" bestFit="1" customWidth="1"/>
    <col min="5392" max="5392" width="11.85546875" style="33" customWidth="1"/>
    <col min="5393" max="5632" width="8.85546875" style="33"/>
    <col min="5633" max="5633" width="38.5703125" style="33" customWidth="1"/>
    <col min="5634" max="5634" width="11.7109375" style="33" bestFit="1" customWidth="1"/>
    <col min="5635" max="5635" width="17.7109375" style="33" bestFit="1" customWidth="1"/>
    <col min="5636" max="5636" width="12.140625" style="33" customWidth="1"/>
    <col min="5637" max="5637" width="8.85546875" style="33"/>
    <col min="5638" max="5638" width="17" style="33" bestFit="1" customWidth="1"/>
    <col min="5639" max="5639" width="17.85546875" style="33" bestFit="1" customWidth="1"/>
    <col min="5640" max="5640" width="17" style="33" bestFit="1" customWidth="1"/>
    <col min="5641" max="5641" width="8.85546875" style="33"/>
    <col min="5642" max="5642" width="17.28515625" style="33" bestFit="1" customWidth="1"/>
    <col min="5643" max="5643" width="17.7109375" style="33" bestFit="1" customWidth="1"/>
    <col min="5644" max="5644" width="16.85546875" style="33" bestFit="1" customWidth="1"/>
    <col min="5645" max="5645" width="8.85546875" style="33"/>
    <col min="5646" max="5646" width="9.42578125" style="33" bestFit="1" customWidth="1"/>
    <col min="5647" max="5647" width="11.140625" style="33" bestFit="1" customWidth="1"/>
    <col min="5648" max="5648" width="11.85546875" style="33" customWidth="1"/>
    <col min="5649" max="5888" width="8.85546875" style="33"/>
    <col min="5889" max="5889" width="38.5703125" style="33" customWidth="1"/>
    <col min="5890" max="5890" width="11.7109375" style="33" bestFit="1" customWidth="1"/>
    <col min="5891" max="5891" width="17.7109375" style="33" bestFit="1" customWidth="1"/>
    <col min="5892" max="5892" width="12.140625" style="33" customWidth="1"/>
    <col min="5893" max="5893" width="8.85546875" style="33"/>
    <col min="5894" max="5894" width="17" style="33" bestFit="1" customWidth="1"/>
    <col min="5895" max="5895" width="17.85546875" style="33" bestFit="1" customWidth="1"/>
    <col min="5896" max="5896" width="17" style="33" bestFit="1" customWidth="1"/>
    <col min="5897" max="5897" width="8.85546875" style="33"/>
    <col min="5898" max="5898" width="17.28515625" style="33" bestFit="1" customWidth="1"/>
    <col min="5899" max="5899" width="17.7109375" style="33" bestFit="1" customWidth="1"/>
    <col min="5900" max="5900" width="16.85546875" style="33" bestFit="1" customWidth="1"/>
    <col min="5901" max="5901" width="8.85546875" style="33"/>
    <col min="5902" max="5902" width="9.42578125" style="33" bestFit="1" customWidth="1"/>
    <col min="5903" max="5903" width="11.140625" style="33" bestFit="1" customWidth="1"/>
    <col min="5904" max="5904" width="11.85546875" style="33" customWidth="1"/>
    <col min="5905" max="6144" width="8.85546875" style="33"/>
    <col min="6145" max="6145" width="38.5703125" style="33" customWidth="1"/>
    <col min="6146" max="6146" width="11.7109375" style="33" bestFit="1" customWidth="1"/>
    <col min="6147" max="6147" width="17.7109375" style="33" bestFit="1" customWidth="1"/>
    <col min="6148" max="6148" width="12.140625" style="33" customWidth="1"/>
    <col min="6149" max="6149" width="8.85546875" style="33"/>
    <col min="6150" max="6150" width="17" style="33" bestFit="1" customWidth="1"/>
    <col min="6151" max="6151" width="17.85546875" style="33" bestFit="1" customWidth="1"/>
    <col min="6152" max="6152" width="17" style="33" bestFit="1" customWidth="1"/>
    <col min="6153" max="6153" width="8.85546875" style="33"/>
    <col min="6154" max="6154" width="17.28515625" style="33" bestFit="1" customWidth="1"/>
    <col min="6155" max="6155" width="17.7109375" style="33" bestFit="1" customWidth="1"/>
    <col min="6156" max="6156" width="16.85546875" style="33" bestFit="1" customWidth="1"/>
    <col min="6157" max="6157" width="8.85546875" style="33"/>
    <col min="6158" max="6158" width="9.42578125" style="33" bestFit="1" customWidth="1"/>
    <col min="6159" max="6159" width="11.140625" style="33" bestFit="1" customWidth="1"/>
    <col min="6160" max="6160" width="11.85546875" style="33" customWidth="1"/>
    <col min="6161" max="6400" width="8.85546875" style="33"/>
    <col min="6401" max="6401" width="38.5703125" style="33" customWidth="1"/>
    <col min="6402" max="6402" width="11.7109375" style="33" bestFit="1" customWidth="1"/>
    <col min="6403" max="6403" width="17.7109375" style="33" bestFit="1" customWidth="1"/>
    <col min="6404" max="6404" width="12.140625" style="33" customWidth="1"/>
    <col min="6405" max="6405" width="8.85546875" style="33"/>
    <col min="6406" max="6406" width="17" style="33" bestFit="1" customWidth="1"/>
    <col min="6407" max="6407" width="17.85546875" style="33" bestFit="1" customWidth="1"/>
    <col min="6408" max="6408" width="17" style="33" bestFit="1" customWidth="1"/>
    <col min="6409" max="6409" width="8.85546875" style="33"/>
    <col min="6410" max="6410" width="17.28515625" style="33" bestFit="1" customWidth="1"/>
    <col min="6411" max="6411" width="17.7109375" style="33" bestFit="1" customWidth="1"/>
    <col min="6412" max="6412" width="16.85546875" style="33" bestFit="1" customWidth="1"/>
    <col min="6413" max="6413" width="8.85546875" style="33"/>
    <col min="6414" max="6414" width="9.42578125" style="33" bestFit="1" customWidth="1"/>
    <col min="6415" max="6415" width="11.140625" style="33" bestFit="1" customWidth="1"/>
    <col min="6416" max="6416" width="11.85546875" style="33" customWidth="1"/>
    <col min="6417" max="6656" width="8.85546875" style="33"/>
    <col min="6657" max="6657" width="38.5703125" style="33" customWidth="1"/>
    <col min="6658" max="6658" width="11.7109375" style="33" bestFit="1" customWidth="1"/>
    <col min="6659" max="6659" width="17.7109375" style="33" bestFit="1" customWidth="1"/>
    <col min="6660" max="6660" width="12.140625" style="33" customWidth="1"/>
    <col min="6661" max="6661" width="8.85546875" style="33"/>
    <col min="6662" max="6662" width="17" style="33" bestFit="1" customWidth="1"/>
    <col min="6663" max="6663" width="17.85546875" style="33" bestFit="1" customWidth="1"/>
    <col min="6664" max="6664" width="17" style="33" bestFit="1" customWidth="1"/>
    <col min="6665" max="6665" width="8.85546875" style="33"/>
    <col min="6666" max="6666" width="17.28515625" style="33" bestFit="1" customWidth="1"/>
    <col min="6667" max="6667" width="17.7109375" style="33" bestFit="1" customWidth="1"/>
    <col min="6668" max="6668" width="16.85546875" style="33" bestFit="1" customWidth="1"/>
    <col min="6669" max="6669" width="8.85546875" style="33"/>
    <col min="6670" max="6670" width="9.42578125" style="33" bestFit="1" customWidth="1"/>
    <col min="6671" max="6671" width="11.140625" style="33" bestFit="1" customWidth="1"/>
    <col min="6672" max="6672" width="11.85546875" style="33" customWidth="1"/>
    <col min="6673" max="6912" width="8.85546875" style="33"/>
    <col min="6913" max="6913" width="38.5703125" style="33" customWidth="1"/>
    <col min="6914" max="6914" width="11.7109375" style="33" bestFit="1" customWidth="1"/>
    <col min="6915" max="6915" width="17.7109375" style="33" bestFit="1" customWidth="1"/>
    <col min="6916" max="6916" width="12.140625" style="33" customWidth="1"/>
    <col min="6917" max="6917" width="8.85546875" style="33"/>
    <col min="6918" max="6918" width="17" style="33" bestFit="1" customWidth="1"/>
    <col min="6919" max="6919" width="17.85546875" style="33" bestFit="1" customWidth="1"/>
    <col min="6920" max="6920" width="17" style="33" bestFit="1" customWidth="1"/>
    <col min="6921" max="6921" width="8.85546875" style="33"/>
    <col min="6922" max="6922" width="17.28515625" style="33" bestFit="1" customWidth="1"/>
    <col min="6923" max="6923" width="17.7109375" style="33" bestFit="1" customWidth="1"/>
    <col min="6924" max="6924" width="16.85546875" style="33" bestFit="1" customWidth="1"/>
    <col min="6925" max="6925" width="8.85546875" style="33"/>
    <col min="6926" max="6926" width="9.42578125" style="33" bestFit="1" customWidth="1"/>
    <col min="6927" max="6927" width="11.140625" style="33" bestFit="1" customWidth="1"/>
    <col min="6928" max="6928" width="11.85546875" style="33" customWidth="1"/>
    <col min="6929" max="7168" width="8.85546875" style="33"/>
    <col min="7169" max="7169" width="38.5703125" style="33" customWidth="1"/>
    <col min="7170" max="7170" width="11.7109375" style="33" bestFit="1" customWidth="1"/>
    <col min="7171" max="7171" width="17.7109375" style="33" bestFit="1" customWidth="1"/>
    <col min="7172" max="7172" width="12.140625" style="33" customWidth="1"/>
    <col min="7173" max="7173" width="8.85546875" style="33"/>
    <col min="7174" max="7174" width="17" style="33" bestFit="1" customWidth="1"/>
    <col min="7175" max="7175" width="17.85546875" style="33" bestFit="1" customWidth="1"/>
    <col min="7176" max="7176" width="17" style="33" bestFit="1" customWidth="1"/>
    <col min="7177" max="7177" width="8.85546875" style="33"/>
    <col min="7178" max="7178" width="17.28515625" style="33" bestFit="1" customWidth="1"/>
    <col min="7179" max="7179" width="17.7109375" style="33" bestFit="1" customWidth="1"/>
    <col min="7180" max="7180" width="16.85546875" style="33" bestFit="1" customWidth="1"/>
    <col min="7181" max="7181" width="8.85546875" style="33"/>
    <col min="7182" max="7182" width="9.42578125" style="33" bestFit="1" customWidth="1"/>
    <col min="7183" max="7183" width="11.140625" style="33" bestFit="1" customWidth="1"/>
    <col min="7184" max="7184" width="11.85546875" style="33" customWidth="1"/>
    <col min="7185" max="7424" width="8.85546875" style="33"/>
    <col min="7425" max="7425" width="38.5703125" style="33" customWidth="1"/>
    <col min="7426" max="7426" width="11.7109375" style="33" bestFit="1" customWidth="1"/>
    <col min="7427" max="7427" width="17.7109375" style="33" bestFit="1" customWidth="1"/>
    <col min="7428" max="7428" width="12.140625" style="33" customWidth="1"/>
    <col min="7429" max="7429" width="8.85546875" style="33"/>
    <col min="7430" max="7430" width="17" style="33" bestFit="1" customWidth="1"/>
    <col min="7431" max="7431" width="17.85546875" style="33" bestFit="1" customWidth="1"/>
    <col min="7432" max="7432" width="17" style="33" bestFit="1" customWidth="1"/>
    <col min="7433" max="7433" width="8.85546875" style="33"/>
    <col min="7434" max="7434" width="17.28515625" style="33" bestFit="1" customWidth="1"/>
    <col min="7435" max="7435" width="17.7109375" style="33" bestFit="1" customWidth="1"/>
    <col min="7436" max="7436" width="16.85546875" style="33" bestFit="1" customWidth="1"/>
    <col min="7437" max="7437" width="8.85546875" style="33"/>
    <col min="7438" max="7438" width="9.42578125" style="33" bestFit="1" customWidth="1"/>
    <col min="7439" max="7439" width="11.140625" style="33" bestFit="1" customWidth="1"/>
    <col min="7440" max="7440" width="11.85546875" style="33" customWidth="1"/>
    <col min="7441" max="7680" width="8.85546875" style="33"/>
    <col min="7681" max="7681" width="38.5703125" style="33" customWidth="1"/>
    <col min="7682" max="7682" width="11.7109375" style="33" bestFit="1" customWidth="1"/>
    <col min="7683" max="7683" width="17.7109375" style="33" bestFit="1" customWidth="1"/>
    <col min="7684" max="7684" width="12.140625" style="33" customWidth="1"/>
    <col min="7685" max="7685" width="8.85546875" style="33"/>
    <col min="7686" max="7686" width="17" style="33" bestFit="1" customWidth="1"/>
    <col min="7687" max="7687" width="17.85546875" style="33" bestFit="1" customWidth="1"/>
    <col min="7688" max="7688" width="17" style="33" bestFit="1" customWidth="1"/>
    <col min="7689" max="7689" width="8.85546875" style="33"/>
    <col min="7690" max="7690" width="17.28515625" style="33" bestFit="1" customWidth="1"/>
    <col min="7691" max="7691" width="17.7109375" style="33" bestFit="1" customWidth="1"/>
    <col min="7692" max="7692" width="16.85546875" style="33" bestFit="1" customWidth="1"/>
    <col min="7693" max="7693" width="8.85546875" style="33"/>
    <col min="7694" max="7694" width="9.42578125" style="33" bestFit="1" customWidth="1"/>
    <col min="7695" max="7695" width="11.140625" style="33" bestFit="1" customWidth="1"/>
    <col min="7696" max="7696" width="11.85546875" style="33" customWidth="1"/>
    <col min="7697" max="7936" width="8.85546875" style="33"/>
    <col min="7937" max="7937" width="38.5703125" style="33" customWidth="1"/>
    <col min="7938" max="7938" width="11.7109375" style="33" bestFit="1" customWidth="1"/>
    <col min="7939" max="7939" width="17.7109375" style="33" bestFit="1" customWidth="1"/>
    <col min="7940" max="7940" width="12.140625" style="33" customWidth="1"/>
    <col min="7941" max="7941" width="8.85546875" style="33"/>
    <col min="7942" max="7942" width="17" style="33" bestFit="1" customWidth="1"/>
    <col min="7943" max="7943" width="17.85546875" style="33" bestFit="1" customWidth="1"/>
    <col min="7944" max="7944" width="17" style="33" bestFit="1" customWidth="1"/>
    <col min="7945" max="7945" width="8.85546875" style="33"/>
    <col min="7946" max="7946" width="17.28515625" style="33" bestFit="1" customWidth="1"/>
    <col min="7947" max="7947" width="17.7109375" style="33" bestFit="1" customWidth="1"/>
    <col min="7948" max="7948" width="16.85546875" style="33" bestFit="1" customWidth="1"/>
    <col min="7949" max="7949" width="8.85546875" style="33"/>
    <col min="7950" max="7950" width="9.42578125" style="33" bestFit="1" customWidth="1"/>
    <col min="7951" max="7951" width="11.140625" style="33" bestFit="1" customWidth="1"/>
    <col min="7952" max="7952" width="11.85546875" style="33" customWidth="1"/>
    <col min="7953" max="8192" width="8.85546875" style="33"/>
    <col min="8193" max="8193" width="38.5703125" style="33" customWidth="1"/>
    <col min="8194" max="8194" width="11.7109375" style="33" bestFit="1" customWidth="1"/>
    <col min="8195" max="8195" width="17.7109375" style="33" bestFit="1" customWidth="1"/>
    <col min="8196" max="8196" width="12.140625" style="33" customWidth="1"/>
    <col min="8197" max="8197" width="8.85546875" style="33"/>
    <col min="8198" max="8198" width="17" style="33" bestFit="1" customWidth="1"/>
    <col min="8199" max="8199" width="17.85546875" style="33" bestFit="1" customWidth="1"/>
    <col min="8200" max="8200" width="17" style="33" bestFit="1" customWidth="1"/>
    <col min="8201" max="8201" width="8.85546875" style="33"/>
    <col min="8202" max="8202" width="17.28515625" style="33" bestFit="1" customWidth="1"/>
    <col min="8203" max="8203" width="17.7109375" style="33" bestFit="1" customWidth="1"/>
    <col min="8204" max="8204" width="16.85546875" style="33" bestFit="1" customWidth="1"/>
    <col min="8205" max="8205" width="8.85546875" style="33"/>
    <col min="8206" max="8206" width="9.42578125" style="33" bestFit="1" customWidth="1"/>
    <col min="8207" max="8207" width="11.140625" style="33" bestFit="1" customWidth="1"/>
    <col min="8208" max="8208" width="11.85546875" style="33" customWidth="1"/>
    <col min="8209" max="8448" width="8.85546875" style="33"/>
    <col min="8449" max="8449" width="38.5703125" style="33" customWidth="1"/>
    <col min="8450" max="8450" width="11.7109375" style="33" bestFit="1" customWidth="1"/>
    <col min="8451" max="8451" width="17.7109375" style="33" bestFit="1" customWidth="1"/>
    <col min="8452" max="8452" width="12.140625" style="33" customWidth="1"/>
    <col min="8453" max="8453" width="8.85546875" style="33"/>
    <col min="8454" max="8454" width="17" style="33" bestFit="1" customWidth="1"/>
    <col min="8455" max="8455" width="17.85546875" style="33" bestFit="1" customWidth="1"/>
    <col min="8456" max="8456" width="17" style="33" bestFit="1" customWidth="1"/>
    <col min="8457" max="8457" width="8.85546875" style="33"/>
    <col min="8458" max="8458" width="17.28515625" style="33" bestFit="1" customWidth="1"/>
    <col min="8459" max="8459" width="17.7109375" style="33" bestFit="1" customWidth="1"/>
    <col min="8460" max="8460" width="16.85546875" style="33" bestFit="1" customWidth="1"/>
    <col min="8461" max="8461" width="8.85546875" style="33"/>
    <col min="8462" max="8462" width="9.42578125" style="33" bestFit="1" customWidth="1"/>
    <col min="8463" max="8463" width="11.140625" style="33" bestFit="1" customWidth="1"/>
    <col min="8464" max="8464" width="11.85546875" style="33" customWidth="1"/>
    <col min="8465" max="8704" width="8.85546875" style="33"/>
    <col min="8705" max="8705" width="38.5703125" style="33" customWidth="1"/>
    <col min="8706" max="8706" width="11.7109375" style="33" bestFit="1" customWidth="1"/>
    <col min="8707" max="8707" width="17.7109375" style="33" bestFit="1" customWidth="1"/>
    <col min="8708" max="8708" width="12.140625" style="33" customWidth="1"/>
    <col min="8709" max="8709" width="8.85546875" style="33"/>
    <col min="8710" max="8710" width="17" style="33" bestFit="1" customWidth="1"/>
    <col min="8711" max="8711" width="17.85546875" style="33" bestFit="1" customWidth="1"/>
    <col min="8712" max="8712" width="17" style="33" bestFit="1" customWidth="1"/>
    <col min="8713" max="8713" width="8.85546875" style="33"/>
    <col min="8714" max="8714" width="17.28515625" style="33" bestFit="1" customWidth="1"/>
    <col min="8715" max="8715" width="17.7109375" style="33" bestFit="1" customWidth="1"/>
    <col min="8716" max="8716" width="16.85546875" style="33" bestFit="1" customWidth="1"/>
    <col min="8717" max="8717" width="8.85546875" style="33"/>
    <col min="8718" max="8718" width="9.42578125" style="33" bestFit="1" customWidth="1"/>
    <col min="8719" max="8719" width="11.140625" style="33" bestFit="1" customWidth="1"/>
    <col min="8720" max="8720" width="11.85546875" style="33" customWidth="1"/>
    <col min="8721" max="8960" width="8.85546875" style="33"/>
    <col min="8961" max="8961" width="38.5703125" style="33" customWidth="1"/>
    <col min="8962" max="8962" width="11.7109375" style="33" bestFit="1" customWidth="1"/>
    <col min="8963" max="8963" width="17.7109375" style="33" bestFit="1" customWidth="1"/>
    <col min="8964" max="8964" width="12.140625" style="33" customWidth="1"/>
    <col min="8965" max="8965" width="8.85546875" style="33"/>
    <col min="8966" max="8966" width="17" style="33" bestFit="1" customWidth="1"/>
    <col min="8967" max="8967" width="17.85546875" style="33" bestFit="1" customWidth="1"/>
    <col min="8968" max="8968" width="17" style="33" bestFit="1" customWidth="1"/>
    <col min="8969" max="8969" width="8.85546875" style="33"/>
    <col min="8970" max="8970" width="17.28515625" style="33" bestFit="1" customWidth="1"/>
    <col min="8971" max="8971" width="17.7109375" style="33" bestFit="1" customWidth="1"/>
    <col min="8972" max="8972" width="16.85546875" style="33" bestFit="1" customWidth="1"/>
    <col min="8973" max="8973" width="8.85546875" style="33"/>
    <col min="8974" max="8974" width="9.42578125" style="33" bestFit="1" customWidth="1"/>
    <col min="8975" max="8975" width="11.140625" style="33" bestFit="1" customWidth="1"/>
    <col min="8976" max="8976" width="11.85546875" style="33" customWidth="1"/>
    <col min="8977" max="9216" width="8.85546875" style="33"/>
    <col min="9217" max="9217" width="38.5703125" style="33" customWidth="1"/>
    <col min="9218" max="9218" width="11.7109375" style="33" bestFit="1" customWidth="1"/>
    <col min="9219" max="9219" width="17.7109375" style="33" bestFit="1" customWidth="1"/>
    <col min="9220" max="9220" width="12.140625" style="33" customWidth="1"/>
    <col min="9221" max="9221" width="8.85546875" style="33"/>
    <col min="9222" max="9222" width="17" style="33" bestFit="1" customWidth="1"/>
    <col min="9223" max="9223" width="17.85546875" style="33" bestFit="1" customWidth="1"/>
    <col min="9224" max="9224" width="17" style="33" bestFit="1" customWidth="1"/>
    <col min="9225" max="9225" width="8.85546875" style="33"/>
    <col min="9226" max="9226" width="17.28515625" style="33" bestFit="1" customWidth="1"/>
    <col min="9227" max="9227" width="17.7109375" style="33" bestFit="1" customWidth="1"/>
    <col min="9228" max="9228" width="16.85546875" style="33" bestFit="1" customWidth="1"/>
    <col min="9229" max="9229" width="8.85546875" style="33"/>
    <col min="9230" max="9230" width="9.42578125" style="33" bestFit="1" customWidth="1"/>
    <col min="9231" max="9231" width="11.140625" style="33" bestFit="1" customWidth="1"/>
    <col min="9232" max="9232" width="11.85546875" style="33" customWidth="1"/>
    <col min="9233" max="9472" width="8.85546875" style="33"/>
    <col min="9473" max="9473" width="38.5703125" style="33" customWidth="1"/>
    <col min="9474" max="9474" width="11.7109375" style="33" bestFit="1" customWidth="1"/>
    <col min="9475" max="9475" width="17.7109375" style="33" bestFit="1" customWidth="1"/>
    <col min="9476" max="9476" width="12.140625" style="33" customWidth="1"/>
    <col min="9477" max="9477" width="8.85546875" style="33"/>
    <col min="9478" max="9478" width="17" style="33" bestFit="1" customWidth="1"/>
    <col min="9479" max="9479" width="17.85546875" style="33" bestFit="1" customWidth="1"/>
    <col min="9480" max="9480" width="17" style="33" bestFit="1" customWidth="1"/>
    <col min="9481" max="9481" width="8.85546875" style="33"/>
    <col min="9482" max="9482" width="17.28515625" style="33" bestFit="1" customWidth="1"/>
    <col min="9483" max="9483" width="17.7109375" style="33" bestFit="1" customWidth="1"/>
    <col min="9484" max="9484" width="16.85546875" style="33" bestFit="1" customWidth="1"/>
    <col min="9485" max="9485" width="8.85546875" style="33"/>
    <col min="9486" max="9486" width="9.42578125" style="33" bestFit="1" customWidth="1"/>
    <col min="9487" max="9487" width="11.140625" style="33" bestFit="1" customWidth="1"/>
    <col min="9488" max="9488" width="11.85546875" style="33" customWidth="1"/>
    <col min="9489" max="9728" width="8.85546875" style="33"/>
    <col min="9729" max="9729" width="38.5703125" style="33" customWidth="1"/>
    <col min="9730" max="9730" width="11.7109375" style="33" bestFit="1" customWidth="1"/>
    <col min="9731" max="9731" width="17.7109375" style="33" bestFit="1" customWidth="1"/>
    <col min="9732" max="9732" width="12.140625" style="33" customWidth="1"/>
    <col min="9733" max="9733" width="8.85546875" style="33"/>
    <col min="9734" max="9734" width="17" style="33" bestFit="1" customWidth="1"/>
    <col min="9735" max="9735" width="17.85546875" style="33" bestFit="1" customWidth="1"/>
    <col min="9736" max="9736" width="17" style="33" bestFit="1" customWidth="1"/>
    <col min="9737" max="9737" width="8.85546875" style="33"/>
    <col min="9738" max="9738" width="17.28515625" style="33" bestFit="1" customWidth="1"/>
    <col min="9739" max="9739" width="17.7109375" style="33" bestFit="1" customWidth="1"/>
    <col min="9740" max="9740" width="16.85546875" style="33" bestFit="1" customWidth="1"/>
    <col min="9741" max="9741" width="8.85546875" style="33"/>
    <col min="9742" max="9742" width="9.42578125" style="33" bestFit="1" customWidth="1"/>
    <col min="9743" max="9743" width="11.140625" style="33" bestFit="1" customWidth="1"/>
    <col min="9744" max="9744" width="11.85546875" style="33" customWidth="1"/>
    <col min="9745" max="9984" width="8.85546875" style="33"/>
    <col min="9985" max="9985" width="38.5703125" style="33" customWidth="1"/>
    <col min="9986" max="9986" width="11.7109375" style="33" bestFit="1" customWidth="1"/>
    <col min="9987" max="9987" width="17.7109375" style="33" bestFit="1" customWidth="1"/>
    <col min="9988" max="9988" width="12.140625" style="33" customWidth="1"/>
    <col min="9989" max="9989" width="8.85546875" style="33"/>
    <col min="9990" max="9990" width="17" style="33" bestFit="1" customWidth="1"/>
    <col min="9991" max="9991" width="17.85546875" style="33" bestFit="1" customWidth="1"/>
    <col min="9992" max="9992" width="17" style="33" bestFit="1" customWidth="1"/>
    <col min="9993" max="9993" width="8.85546875" style="33"/>
    <col min="9994" max="9994" width="17.28515625" style="33" bestFit="1" customWidth="1"/>
    <col min="9995" max="9995" width="17.7109375" style="33" bestFit="1" customWidth="1"/>
    <col min="9996" max="9996" width="16.85546875" style="33" bestFit="1" customWidth="1"/>
    <col min="9997" max="9997" width="8.85546875" style="33"/>
    <col min="9998" max="9998" width="9.42578125" style="33" bestFit="1" customWidth="1"/>
    <col min="9999" max="9999" width="11.140625" style="33" bestFit="1" customWidth="1"/>
    <col min="10000" max="10000" width="11.85546875" style="33" customWidth="1"/>
    <col min="10001" max="10240" width="8.85546875" style="33"/>
    <col min="10241" max="10241" width="38.5703125" style="33" customWidth="1"/>
    <col min="10242" max="10242" width="11.7109375" style="33" bestFit="1" customWidth="1"/>
    <col min="10243" max="10243" width="17.7109375" style="33" bestFit="1" customWidth="1"/>
    <col min="10244" max="10244" width="12.140625" style="33" customWidth="1"/>
    <col min="10245" max="10245" width="8.85546875" style="33"/>
    <col min="10246" max="10246" width="17" style="33" bestFit="1" customWidth="1"/>
    <col min="10247" max="10247" width="17.85546875" style="33" bestFit="1" customWidth="1"/>
    <col min="10248" max="10248" width="17" style="33" bestFit="1" customWidth="1"/>
    <col min="10249" max="10249" width="8.85546875" style="33"/>
    <col min="10250" max="10250" width="17.28515625" style="33" bestFit="1" customWidth="1"/>
    <col min="10251" max="10251" width="17.7109375" style="33" bestFit="1" customWidth="1"/>
    <col min="10252" max="10252" width="16.85546875" style="33" bestFit="1" customWidth="1"/>
    <col min="10253" max="10253" width="8.85546875" style="33"/>
    <col min="10254" max="10254" width="9.42578125" style="33" bestFit="1" customWidth="1"/>
    <col min="10255" max="10255" width="11.140625" style="33" bestFit="1" customWidth="1"/>
    <col min="10256" max="10256" width="11.85546875" style="33" customWidth="1"/>
    <col min="10257" max="10496" width="8.85546875" style="33"/>
    <col min="10497" max="10497" width="38.5703125" style="33" customWidth="1"/>
    <col min="10498" max="10498" width="11.7109375" style="33" bestFit="1" customWidth="1"/>
    <col min="10499" max="10499" width="17.7109375" style="33" bestFit="1" customWidth="1"/>
    <col min="10500" max="10500" width="12.140625" style="33" customWidth="1"/>
    <col min="10501" max="10501" width="8.85546875" style="33"/>
    <col min="10502" max="10502" width="17" style="33" bestFit="1" customWidth="1"/>
    <col min="10503" max="10503" width="17.85546875" style="33" bestFit="1" customWidth="1"/>
    <col min="10504" max="10504" width="17" style="33" bestFit="1" customWidth="1"/>
    <col min="10505" max="10505" width="8.85546875" style="33"/>
    <col min="10506" max="10506" width="17.28515625" style="33" bestFit="1" customWidth="1"/>
    <col min="10507" max="10507" width="17.7109375" style="33" bestFit="1" customWidth="1"/>
    <col min="10508" max="10508" width="16.85546875" style="33" bestFit="1" customWidth="1"/>
    <col min="10509" max="10509" width="8.85546875" style="33"/>
    <col min="10510" max="10510" width="9.42578125" style="33" bestFit="1" customWidth="1"/>
    <col min="10511" max="10511" width="11.140625" style="33" bestFit="1" customWidth="1"/>
    <col min="10512" max="10512" width="11.85546875" style="33" customWidth="1"/>
    <col min="10513" max="10752" width="8.85546875" style="33"/>
    <col min="10753" max="10753" width="38.5703125" style="33" customWidth="1"/>
    <col min="10754" max="10754" width="11.7109375" style="33" bestFit="1" customWidth="1"/>
    <col min="10755" max="10755" width="17.7109375" style="33" bestFit="1" customWidth="1"/>
    <col min="10756" max="10756" width="12.140625" style="33" customWidth="1"/>
    <col min="10757" max="10757" width="8.85546875" style="33"/>
    <col min="10758" max="10758" width="17" style="33" bestFit="1" customWidth="1"/>
    <col min="10759" max="10759" width="17.85546875" style="33" bestFit="1" customWidth="1"/>
    <col min="10760" max="10760" width="17" style="33" bestFit="1" customWidth="1"/>
    <col min="10761" max="10761" width="8.85546875" style="33"/>
    <col min="10762" max="10762" width="17.28515625" style="33" bestFit="1" customWidth="1"/>
    <col min="10763" max="10763" width="17.7109375" style="33" bestFit="1" customWidth="1"/>
    <col min="10764" max="10764" width="16.85546875" style="33" bestFit="1" customWidth="1"/>
    <col min="10765" max="10765" width="8.85546875" style="33"/>
    <col min="10766" max="10766" width="9.42578125" style="33" bestFit="1" customWidth="1"/>
    <col min="10767" max="10767" width="11.140625" style="33" bestFit="1" customWidth="1"/>
    <col min="10768" max="10768" width="11.85546875" style="33" customWidth="1"/>
    <col min="10769" max="11008" width="8.85546875" style="33"/>
    <col min="11009" max="11009" width="38.5703125" style="33" customWidth="1"/>
    <col min="11010" max="11010" width="11.7109375" style="33" bestFit="1" customWidth="1"/>
    <col min="11011" max="11011" width="17.7109375" style="33" bestFit="1" customWidth="1"/>
    <col min="11012" max="11012" width="12.140625" style="33" customWidth="1"/>
    <col min="11013" max="11013" width="8.85546875" style="33"/>
    <col min="11014" max="11014" width="17" style="33" bestFit="1" customWidth="1"/>
    <col min="11015" max="11015" width="17.85546875" style="33" bestFit="1" customWidth="1"/>
    <col min="11016" max="11016" width="17" style="33" bestFit="1" customWidth="1"/>
    <col min="11017" max="11017" width="8.85546875" style="33"/>
    <col min="11018" max="11018" width="17.28515625" style="33" bestFit="1" customWidth="1"/>
    <col min="11019" max="11019" width="17.7109375" style="33" bestFit="1" customWidth="1"/>
    <col min="11020" max="11020" width="16.85546875" style="33" bestFit="1" customWidth="1"/>
    <col min="11021" max="11021" width="8.85546875" style="33"/>
    <col min="11022" max="11022" width="9.42578125" style="33" bestFit="1" customWidth="1"/>
    <col min="11023" max="11023" width="11.140625" style="33" bestFit="1" customWidth="1"/>
    <col min="11024" max="11024" width="11.85546875" style="33" customWidth="1"/>
    <col min="11025" max="11264" width="8.85546875" style="33"/>
    <col min="11265" max="11265" width="38.5703125" style="33" customWidth="1"/>
    <col min="11266" max="11266" width="11.7109375" style="33" bestFit="1" customWidth="1"/>
    <col min="11267" max="11267" width="17.7109375" style="33" bestFit="1" customWidth="1"/>
    <col min="11268" max="11268" width="12.140625" style="33" customWidth="1"/>
    <col min="11269" max="11269" width="8.85546875" style="33"/>
    <col min="11270" max="11270" width="17" style="33" bestFit="1" customWidth="1"/>
    <col min="11271" max="11271" width="17.85546875" style="33" bestFit="1" customWidth="1"/>
    <col min="11272" max="11272" width="17" style="33" bestFit="1" customWidth="1"/>
    <col min="11273" max="11273" width="8.85546875" style="33"/>
    <col min="11274" max="11274" width="17.28515625" style="33" bestFit="1" customWidth="1"/>
    <col min="11275" max="11275" width="17.7109375" style="33" bestFit="1" customWidth="1"/>
    <col min="11276" max="11276" width="16.85546875" style="33" bestFit="1" customWidth="1"/>
    <col min="11277" max="11277" width="8.85546875" style="33"/>
    <col min="11278" max="11278" width="9.42578125" style="33" bestFit="1" customWidth="1"/>
    <col min="11279" max="11279" width="11.140625" style="33" bestFit="1" customWidth="1"/>
    <col min="11280" max="11280" width="11.85546875" style="33" customWidth="1"/>
    <col min="11281" max="11520" width="8.85546875" style="33"/>
    <col min="11521" max="11521" width="38.5703125" style="33" customWidth="1"/>
    <col min="11522" max="11522" width="11.7109375" style="33" bestFit="1" customWidth="1"/>
    <col min="11523" max="11523" width="17.7109375" style="33" bestFit="1" customWidth="1"/>
    <col min="11524" max="11524" width="12.140625" style="33" customWidth="1"/>
    <col min="11525" max="11525" width="8.85546875" style="33"/>
    <col min="11526" max="11526" width="17" style="33" bestFit="1" customWidth="1"/>
    <col min="11527" max="11527" width="17.85546875" style="33" bestFit="1" customWidth="1"/>
    <col min="11528" max="11528" width="17" style="33" bestFit="1" customWidth="1"/>
    <col min="11529" max="11529" width="8.85546875" style="33"/>
    <col min="11530" max="11530" width="17.28515625" style="33" bestFit="1" customWidth="1"/>
    <col min="11531" max="11531" width="17.7109375" style="33" bestFit="1" customWidth="1"/>
    <col min="11532" max="11532" width="16.85546875" style="33" bestFit="1" customWidth="1"/>
    <col min="11533" max="11533" width="8.85546875" style="33"/>
    <col min="11534" max="11534" width="9.42578125" style="33" bestFit="1" customWidth="1"/>
    <col min="11535" max="11535" width="11.140625" style="33" bestFit="1" customWidth="1"/>
    <col min="11536" max="11536" width="11.85546875" style="33" customWidth="1"/>
    <col min="11537" max="11776" width="8.85546875" style="33"/>
    <col min="11777" max="11777" width="38.5703125" style="33" customWidth="1"/>
    <col min="11778" max="11778" width="11.7109375" style="33" bestFit="1" customWidth="1"/>
    <col min="11779" max="11779" width="17.7109375" style="33" bestFit="1" customWidth="1"/>
    <col min="11780" max="11780" width="12.140625" style="33" customWidth="1"/>
    <col min="11781" max="11781" width="8.85546875" style="33"/>
    <col min="11782" max="11782" width="17" style="33" bestFit="1" customWidth="1"/>
    <col min="11783" max="11783" width="17.85546875" style="33" bestFit="1" customWidth="1"/>
    <col min="11784" max="11784" width="17" style="33" bestFit="1" customWidth="1"/>
    <col min="11785" max="11785" width="8.85546875" style="33"/>
    <col min="11786" max="11786" width="17.28515625" style="33" bestFit="1" customWidth="1"/>
    <col min="11787" max="11787" width="17.7109375" style="33" bestFit="1" customWidth="1"/>
    <col min="11788" max="11788" width="16.85546875" style="33" bestFit="1" customWidth="1"/>
    <col min="11789" max="11789" width="8.85546875" style="33"/>
    <col min="11790" max="11790" width="9.42578125" style="33" bestFit="1" customWidth="1"/>
    <col min="11791" max="11791" width="11.140625" style="33" bestFit="1" customWidth="1"/>
    <col min="11792" max="11792" width="11.85546875" style="33" customWidth="1"/>
    <col min="11793" max="12032" width="8.85546875" style="33"/>
    <col min="12033" max="12033" width="38.5703125" style="33" customWidth="1"/>
    <col min="12034" max="12034" width="11.7109375" style="33" bestFit="1" customWidth="1"/>
    <col min="12035" max="12035" width="17.7109375" style="33" bestFit="1" customWidth="1"/>
    <col min="12036" max="12036" width="12.140625" style="33" customWidth="1"/>
    <col min="12037" max="12037" width="8.85546875" style="33"/>
    <col min="12038" max="12038" width="17" style="33" bestFit="1" customWidth="1"/>
    <col min="12039" max="12039" width="17.85546875" style="33" bestFit="1" customWidth="1"/>
    <col min="12040" max="12040" width="17" style="33" bestFit="1" customWidth="1"/>
    <col min="12041" max="12041" width="8.85546875" style="33"/>
    <col min="12042" max="12042" width="17.28515625" style="33" bestFit="1" customWidth="1"/>
    <col min="12043" max="12043" width="17.7109375" style="33" bestFit="1" customWidth="1"/>
    <col min="12044" max="12044" width="16.85546875" style="33" bestFit="1" customWidth="1"/>
    <col min="12045" max="12045" width="8.85546875" style="33"/>
    <col min="12046" max="12046" width="9.42578125" style="33" bestFit="1" customWidth="1"/>
    <col min="12047" max="12047" width="11.140625" style="33" bestFit="1" customWidth="1"/>
    <col min="12048" max="12048" width="11.85546875" style="33" customWidth="1"/>
    <col min="12049" max="12288" width="8.85546875" style="33"/>
    <col min="12289" max="12289" width="38.5703125" style="33" customWidth="1"/>
    <col min="12290" max="12290" width="11.7109375" style="33" bestFit="1" customWidth="1"/>
    <col min="12291" max="12291" width="17.7109375" style="33" bestFit="1" customWidth="1"/>
    <col min="12292" max="12292" width="12.140625" style="33" customWidth="1"/>
    <col min="12293" max="12293" width="8.85546875" style="33"/>
    <col min="12294" max="12294" width="17" style="33" bestFit="1" customWidth="1"/>
    <col min="12295" max="12295" width="17.85546875" style="33" bestFit="1" customWidth="1"/>
    <col min="12296" max="12296" width="17" style="33" bestFit="1" customWidth="1"/>
    <col min="12297" max="12297" width="8.85546875" style="33"/>
    <col min="12298" max="12298" width="17.28515625" style="33" bestFit="1" customWidth="1"/>
    <col min="12299" max="12299" width="17.7109375" style="33" bestFit="1" customWidth="1"/>
    <col min="12300" max="12300" width="16.85546875" style="33" bestFit="1" customWidth="1"/>
    <col min="12301" max="12301" width="8.85546875" style="33"/>
    <col min="12302" max="12302" width="9.42578125" style="33" bestFit="1" customWidth="1"/>
    <col min="12303" max="12303" width="11.140625" style="33" bestFit="1" customWidth="1"/>
    <col min="12304" max="12304" width="11.85546875" style="33" customWidth="1"/>
    <col min="12305" max="12544" width="8.85546875" style="33"/>
    <col min="12545" max="12545" width="38.5703125" style="33" customWidth="1"/>
    <col min="12546" max="12546" width="11.7109375" style="33" bestFit="1" customWidth="1"/>
    <col min="12547" max="12547" width="17.7109375" style="33" bestFit="1" customWidth="1"/>
    <col min="12548" max="12548" width="12.140625" style="33" customWidth="1"/>
    <col min="12549" max="12549" width="8.85546875" style="33"/>
    <col min="12550" max="12550" width="17" style="33" bestFit="1" customWidth="1"/>
    <col min="12551" max="12551" width="17.85546875" style="33" bestFit="1" customWidth="1"/>
    <col min="12552" max="12552" width="17" style="33" bestFit="1" customWidth="1"/>
    <col min="12553" max="12553" width="8.85546875" style="33"/>
    <col min="12554" max="12554" width="17.28515625" style="33" bestFit="1" customWidth="1"/>
    <col min="12555" max="12555" width="17.7109375" style="33" bestFit="1" customWidth="1"/>
    <col min="12556" max="12556" width="16.85546875" style="33" bestFit="1" customWidth="1"/>
    <col min="12557" max="12557" width="8.85546875" style="33"/>
    <col min="12558" max="12558" width="9.42578125" style="33" bestFit="1" customWidth="1"/>
    <col min="12559" max="12559" width="11.140625" style="33" bestFit="1" customWidth="1"/>
    <col min="12560" max="12560" width="11.85546875" style="33" customWidth="1"/>
    <col min="12561" max="12800" width="8.85546875" style="33"/>
    <col min="12801" max="12801" width="38.5703125" style="33" customWidth="1"/>
    <col min="12802" max="12802" width="11.7109375" style="33" bestFit="1" customWidth="1"/>
    <col min="12803" max="12803" width="17.7109375" style="33" bestFit="1" customWidth="1"/>
    <col min="12804" max="12804" width="12.140625" style="33" customWidth="1"/>
    <col min="12805" max="12805" width="8.85546875" style="33"/>
    <col min="12806" max="12806" width="17" style="33" bestFit="1" customWidth="1"/>
    <col min="12807" max="12807" width="17.85546875" style="33" bestFit="1" customWidth="1"/>
    <col min="12808" max="12808" width="17" style="33" bestFit="1" customWidth="1"/>
    <col min="12809" max="12809" width="8.85546875" style="33"/>
    <col min="12810" max="12810" width="17.28515625" style="33" bestFit="1" customWidth="1"/>
    <col min="12811" max="12811" width="17.7109375" style="33" bestFit="1" customWidth="1"/>
    <col min="12812" max="12812" width="16.85546875" style="33" bestFit="1" customWidth="1"/>
    <col min="12813" max="12813" width="8.85546875" style="33"/>
    <col min="12814" max="12814" width="9.42578125" style="33" bestFit="1" customWidth="1"/>
    <col min="12815" max="12815" width="11.140625" style="33" bestFit="1" customWidth="1"/>
    <col min="12816" max="12816" width="11.85546875" style="33" customWidth="1"/>
    <col min="12817" max="13056" width="8.85546875" style="33"/>
    <col min="13057" max="13057" width="38.5703125" style="33" customWidth="1"/>
    <col min="13058" max="13058" width="11.7109375" style="33" bestFit="1" customWidth="1"/>
    <col min="13059" max="13059" width="17.7109375" style="33" bestFit="1" customWidth="1"/>
    <col min="13060" max="13060" width="12.140625" style="33" customWidth="1"/>
    <col min="13061" max="13061" width="8.85546875" style="33"/>
    <col min="13062" max="13062" width="17" style="33" bestFit="1" customWidth="1"/>
    <col min="13063" max="13063" width="17.85546875" style="33" bestFit="1" customWidth="1"/>
    <col min="13064" max="13064" width="17" style="33" bestFit="1" customWidth="1"/>
    <col min="13065" max="13065" width="8.85546875" style="33"/>
    <col min="13066" max="13066" width="17.28515625" style="33" bestFit="1" customWidth="1"/>
    <col min="13067" max="13067" width="17.7109375" style="33" bestFit="1" customWidth="1"/>
    <col min="13068" max="13068" width="16.85546875" style="33" bestFit="1" customWidth="1"/>
    <col min="13069" max="13069" width="8.85546875" style="33"/>
    <col min="13070" max="13070" width="9.42578125" style="33" bestFit="1" customWidth="1"/>
    <col min="13071" max="13071" width="11.140625" style="33" bestFit="1" customWidth="1"/>
    <col min="13072" max="13072" width="11.85546875" style="33" customWidth="1"/>
    <col min="13073" max="13312" width="8.85546875" style="33"/>
    <col min="13313" max="13313" width="38.5703125" style="33" customWidth="1"/>
    <col min="13314" max="13314" width="11.7109375" style="33" bestFit="1" customWidth="1"/>
    <col min="13315" max="13315" width="17.7109375" style="33" bestFit="1" customWidth="1"/>
    <col min="13316" max="13316" width="12.140625" style="33" customWidth="1"/>
    <col min="13317" max="13317" width="8.85546875" style="33"/>
    <col min="13318" max="13318" width="17" style="33" bestFit="1" customWidth="1"/>
    <col min="13319" max="13319" width="17.85546875" style="33" bestFit="1" customWidth="1"/>
    <col min="13320" max="13320" width="17" style="33" bestFit="1" customWidth="1"/>
    <col min="13321" max="13321" width="8.85546875" style="33"/>
    <col min="13322" max="13322" width="17.28515625" style="33" bestFit="1" customWidth="1"/>
    <col min="13323" max="13323" width="17.7109375" style="33" bestFit="1" customWidth="1"/>
    <col min="13324" max="13324" width="16.85546875" style="33" bestFit="1" customWidth="1"/>
    <col min="13325" max="13325" width="8.85546875" style="33"/>
    <col min="13326" max="13326" width="9.42578125" style="33" bestFit="1" customWidth="1"/>
    <col min="13327" max="13327" width="11.140625" style="33" bestFit="1" customWidth="1"/>
    <col min="13328" max="13328" width="11.85546875" style="33" customWidth="1"/>
    <col min="13329" max="13568" width="8.85546875" style="33"/>
    <col min="13569" max="13569" width="38.5703125" style="33" customWidth="1"/>
    <col min="13570" max="13570" width="11.7109375" style="33" bestFit="1" customWidth="1"/>
    <col min="13571" max="13571" width="17.7109375" style="33" bestFit="1" customWidth="1"/>
    <col min="13572" max="13572" width="12.140625" style="33" customWidth="1"/>
    <col min="13573" max="13573" width="8.85546875" style="33"/>
    <col min="13574" max="13574" width="17" style="33" bestFit="1" customWidth="1"/>
    <col min="13575" max="13575" width="17.85546875" style="33" bestFit="1" customWidth="1"/>
    <col min="13576" max="13576" width="17" style="33" bestFit="1" customWidth="1"/>
    <col min="13577" max="13577" width="8.85546875" style="33"/>
    <col min="13578" max="13578" width="17.28515625" style="33" bestFit="1" customWidth="1"/>
    <col min="13579" max="13579" width="17.7109375" style="33" bestFit="1" customWidth="1"/>
    <col min="13580" max="13580" width="16.85546875" style="33" bestFit="1" customWidth="1"/>
    <col min="13581" max="13581" width="8.85546875" style="33"/>
    <col min="13582" max="13582" width="9.42578125" style="33" bestFit="1" customWidth="1"/>
    <col min="13583" max="13583" width="11.140625" style="33" bestFit="1" customWidth="1"/>
    <col min="13584" max="13584" width="11.85546875" style="33" customWidth="1"/>
    <col min="13585" max="13824" width="8.85546875" style="33"/>
    <col min="13825" max="13825" width="38.5703125" style="33" customWidth="1"/>
    <col min="13826" max="13826" width="11.7109375" style="33" bestFit="1" customWidth="1"/>
    <col min="13827" max="13827" width="17.7109375" style="33" bestFit="1" customWidth="1"/>
    <col min="13828" max="13828" width="12.140625" style="33" customWidth="1"/>
    <col min="13829" max="13829" width="8.85546875" style="33"/>
    <col min="13830" max="13830" width="17" style="33" bestFit="1" customWidth="1"/>
    <col min="13831" max="13831" width="17.85546875" style="33" bestFit="1" customWidth="1"/>
    <col min="13832" max="13832" width="17" style="33" bestFit="1" customWidth="1"/>
    <col min="13833" max="13833" width="8.85546875" style="33"/>
    <col min="13834" max="13834" width="17.28515625" style="33" bestFit="1" customWidth="1"/>
    <col min="13835" max="13835" width="17.7109375" style="33" bestFit="1" customWidth="1"/>
    <col min="13836" max="13836" width="16.85546875" style="33" bestFit="1" customWidth="1"/>
    <col min="13837" max="13837" width="8.85546875" style="33"/>
    <col min="13838" max="13838" width="9.42578125" style="33" bestFit="1" customWidth="1"/>
    <col min="13839" max="13839" width="11.140625" style="33" bestFit="1" customWidth="1"/>
    <col min="13840" max="13840" width="11.85546875" style="33" customWidth="1"/>
    <col min="13841" max="14080" width="8.85546875" style="33"/>
    <col min="14081" max="14081" width="38.5703125" style="33" customWidth="1"/>
    <col min="14082" max="14082" width="11.7109375" style="33" bestFit="1" customWidth="1"/>
    <col min="14083" max="14083" width="17.7109375" style="33" bestFit="1" customWidth="1"/>
    <col min="14084" max="14084" width="12.140625" style="33" customWidth="1"/>
    <col min="14085" max="14085" width="8.85546875" style="33"/>
    <col min="14086" max="14086" width="17" style="33" bestFit="1" customWidth="1"/>
    <col min="14087" max="14087" width="17.85546875" style="33" bestFit="1" customWidth="1"/>
    <col min="14088" max="14088" width="17" style="33" bestFit="1" customWidth="1"/>
    <col min="14089" max="14089" width="8.85546875" style="33"/>
    <col min="14090" max="14090" width="17.28515625" style="33" bestFit="1" customWidth="1"/>
    <col min="14091" max="14091" width="17.7109375" style="33" bestFit="1" customWidth="1"/>
    <col min="14092" max="14092" width="16.85546875" style="33" bestFit="1" customWidth="1"/>
    <col min="14093" max="14093" width="8.85546875" style="33"/>
    <col min="14094" max="14094" width="9.42578125" style="33" bestFit="1" customWidth="1"/>
    <col min="14095" max="14095" width="11.140625" style="33" bestFit="1" customWidth="1"/>
    <col min="14096" max="14096" width="11.85546875" style="33" customWidth="1"/>
    <col min="14097" max="14336" width="8.85546875" style="33"/>
    <col min="14337" max="14337" width="38.5703125" style="33" customWidth="1"/>
    <col min="14338" max="14338" width="11.7109375" style="33" bestFit="1" customWidth="1"/>
    <col min="14339" max="14339" width="17.7109375" style="33" bestFit="1" customWidth="1"/>
    <col min="14340" max="14340" width="12.140625" style="33" customWidth="1"/>
    <col min="14341" max="14341" width="8.85546875" style="33"/>
    <col min="14342" max="14342" width="17" style="33" bestFit="1" customWidth="1"/>
    <col min="14343" max="14343" width="17.85546875" style="33" bestFit="1" customWidth="1"/>
    <col min="14344" max="14344" width="17" style="33" bestFit="1" customWidth="1"/>
    <col min="14345" max="14345" width="8.85546875" style="33"/>
    <col min="14346" max="14346" width="17.28515625" style="33" bestFit="1" customWidth="1"/>
    <col min="14347" max="14347" width="17.7109375" style="33" bestFit="1" customWidth="1"/>
    <col min="14348" max="14348" width="16.85546875" style="33" bestFit="1" customWidth="1"/>
    <col min="14349" max="14349" width="8.85546875" style="33"/>
    <col min="14350" max="14350" width="9.42578125" style="33" bestFit="1" customWidth="1"/>
    <col min="14351" max="14351" width="11.140625" style="33" bestFit="1" customWidth="1"/>
    <col min="14352" max="14352" width="11.85546875" style="33" customWidth="1"/>
    <col min="14353" max="14592" width="8.85546875" style="33"/>
    <col min="14593" max="14593" width="38.5703125" style="33" customWidth="1"/>
    <col min="14594" max="14594" width="11.7109375" style="33" bestFit="1" customWidth="1"/>
    <col min="14595" max="14595" width="17.7109375" style="33" bestFit="1" customWidth="1"/>
    <col min="14596" max="14596" width="12.140625" style="33" customWidth="1"/>
    <col min="14597" max="14597" width="8.85546875" style="33"/>
    <col min="14598" max="14598" width="17" style="33" bestFit="1" customWidth="1"/>
    <col min="14599" max="14599" width="17.85546875" style="33" bestFit="1" customWidth="1"/>
    <col min="14600" max="14600" width="17" style="33" bestFit="1" customWidth="1"/>
    <col min="14601" max="14601" width="8.85546875" style="33"/>
    <col min="14602" max="14602" width="17.28515625" style="33" bestFit="1" customWidth="1"/>
    <col min="14603" max="14603" width="17.7109375" style="33" bestFit="1" customWidth="1"/>
    <col min="14604" max="14604" width="16.85546875" style="33" bestFit="1" customWidth="1"/>
    <col min="14605" max="14605" width="8.85546875" style="33"/>
    <col min="14606" max="14606" width="9.42578125" style="33" bestFit="1" customWidth="1"/>
    <col min="14607" max="14607" width="11.140625" style="33" bestFit="1" customWidth="1"/>
    <col min="14608" max="14608" width="11.85546875" style="33" customWidth="1"/>
    <col min="14609" max="14848" width="8.85546875" style="33"/>
    <col min="14849" max="14849" width="38.5703125" style="33" customWidth="1"/>
    <col min="14850" max="14850" width="11.7109375" style="33" bestFit="1" customWidth="1"/>
    <col min="14851" max="14851" width="17.7109375" style="33" bestFit="1" customWidth="1"/>
    <col min="14852" max="14852" width="12.140625" style="33" customWidth="1"/>
    <col min="14853" max="14853" width="8.85546875" style="33"/>
    <col min="14854" max="14854" width="17" style="33" bestFit="1" customWidth="1"/>
    <col min="14855" max="14855" width="17.85546875" style="33" bestFit="1" customWidth="1"/>
    <col min="14856" max="14856" width="17" style="33" bestFit="1" customWidth="1"/>
    <col min="14857" max="14857" width="8.85546875" style="33"/>
    <col min="14858" max="14858" width="17.28515625" style="33" bestFit="1" customWidth="1"/>
    <col min="14859" max="14859" width="17.7109375" style="33" bestFit="1" customWidth="1"/>
    <col min="14860" max="14860" width="16.85546875" style="33" bestFit="1" customWidth="1"/>
    <col min="14861" max="14861" width="8.85546875" style="33"/>
    <col min="14862" max="14862" width="9.42578125" style="33" bestFit="1" customWidth="1"/>
    <col min="14863" max="14863" width="11.140625" style="33" bestFit="1" customWidth="1"/>
    <col min="14864" max="14864" width="11.85546875" style="33" customWidth="1"/>
    <col min="14865" max="15104" width="8.85546875" style="33"/>
    <col min="15105" max="15105" width="38.5703125" style="33" customWidth="1"/>
    <col min="15106" max="15106" width="11.7109375" style="33" bestFit="1" customWidth="1"/>
    <col min="15107" max="15107" width="17.7109375" style="33" bestFit="1" customWidth="1"/>
    <col min="15108" max="15108" width="12.140625" style="33" customWidth="1"/>
    <col min="15109" max="15109" width="8.85546875" style="33"/>
    <col min="15110" max="15110" width="17" style="33" bestFit="1" customWidth="1"/>
    <col min="15111" max="15111" width="17.85546875" style="33" bestFit="1" customWidth="1"/>
    <col min="15112" max="15112" width="17" style="33" bestFit="1" customWidth="1"/>
    <col min="15113" max="15113" width="8.85546875" style="33"/>
    <col min="15114" max="15114" width="17.28515625" style="33" bestFit="1" customWidth="1"/>
    <col min="15115" max="15115" width="17.7109375" style="33" bestFit="1" customWidth="1"/>
    <col min="15116" max="15116" width="16.85546875" style="33" bestFit="1" customWidth="1"/>
    <col min="15117" max="15117" width="8.85546875" style="33"/>
    <col min="15118" max="15118" width="9.42578125" style="33" bestFit="1" customWidth="1"/>
    <col min="15119" max="15119" width="11.140625" style="33" bestFit="1" customWidth="1"/>
    <col min="15120" max="15120" width="11.85546875" style="33" customWidth="1"/>
    <col min="15121" max="15360" width="8.85546875" style="33"/>
    <col min="15361" max="15361" width="38.5703125" style="33" customWidth="1"/>
    <col min="15362" max="15362" width="11.7109375" style="33" bestFit="1" customWidth="1"/>
    <col min="15363" max="15363" width="17.7109375" style="33" bestFit="1" customWidth="1"/>
    <col min="15364" max="15364" width="12.140625" style="33" customWidth="1"/>
    <col min="15365" max="15365" width="8.85546875" style="33"/>
    <col min="15366" max="15366" width="17" style="33" bestFit="1" customWidth="1"/>
    <col min="15367" max="15367" width="17.85546875" style="33" bestFit="1" customWidth="1"/>
    <col min="15368" max="15368" width="17" style="33" bestFit="1" customWidth="1"/>
    <col min="15369" max="15369" width="8.85546875" style="33"/>
    <col min="15370" max="15370" width="17.28515625" style="33" bestFit="1" customWidth="1"/>
    <col min="15371" max="15371" width="17.7109375" style="33" bestFit="1" customWidth="1"/>
    <col min="15372" max="15372" width="16.85546875" style="33" bestFit="1" customWidth="1"/>
    <col min="15373" max="15373" width="8.85546875" style="33"/>
    <col min="15374" max="15374" width="9.42578125" style="33" bestFit="1" customWidth="1"/>
    <col min="15375" max="15375" width="11.140625" style="33" bestFit="1" customWidth="1"/>
    <col min="15376" max="15376" width="11.85546875" style="33" customWidth="1"/>
    <col min="15377" max="15616" width="8.85546875" style="33"/>
    <col min="15617" max="15617" width="38.5703125" style="33" customWidth="1"/>
    <col min="15618" max="15618" width="11.7109375" style="33" bestFit="1" customWidth="1"/>
    <col min="15619" max="15619" width="17.7109375" style="33" bestFit="1" customWidth="1"/>
    <col min="15620" max="15620" width="12.140625" style="33" customWidth="1"/>
    <col min="15621" max="15621" width="8.85546875" style="33"/>
    <col min="15622" max="15622" width="17" style="33" bestFit="1" customWidth="1"/>
    <col min="15623" max="15623" width="17.85546875" style="33" bestFit="1" customWidth="1"/>
    <col min="15624" max="15624" width="17" style="33" bestFit="1" customWidth="1"/>
    <col min="15625" max="15625" width="8.85546875" style="33"/>
    <col min="15626" max="15626" width="17.28515625" style="33" bestFit="1" customWidth="1"/>
    <col min="15627" max="15627" width="17.7109375" style="33" bestFit="1" customWidth="1"/>
    <col min="15628" max="15628" width="16.85546875" style="33" bestFit="1" customWidth="1"/>
    <col min="15629" max="15629" width="8.85546875" style="33"/>
    <col min="15630" max="15630" width="9.42578125" style="33" bestFit="1" customWidth="1"/>
    <col min="15631" max="15631" width="11.140625" style="33" bestFit="1" customWidth="1"/>
    <col min="15632" max="15632" width="11.85546875" style="33" customWidth="1"/>
    <col min="15633" max="15872" width="8.85546875" style="33"/>
    <col min="15873" max="15873" width="38.5703125" style="33" customWidth="1"/>
    <col min="15874" max="15874" width="11.7109375" style="33" bestFit="1" customWidth="1"/>
    <col min="15875" max="15875" width="17.7109375" style="33" bestFit="1" customWidth="1"/>
    <col min="15876" max="15876" width="12.140625" style="33" customWidth="1"/>
    <col min="15877" max="15877" width="8.85546875" style="33"/>
    <col min="15878" max="15878" width="17" style="33" bestFit="1" customWidth="1"/>
    <col min="15879" max="15879" width="17.85546875" style="33" bestFit="1" customWidth="1"/>
    <col min="15880" max="15880" width="17" style="33" bestFit="1" customWidth="1"/>
    <col min="15881" max="15881" width="8.85546875" style="33"/>
    <col min="15882" max="15882" width="17.28515625" style="33" bestFit="1" customWidth="1"/>
    <col min="15883" max="15883" width="17.7109375" style="33" bestFit="1" customWidth="1"/>
    <col min="15884" max="15884" width="16.85546875" style="33" bestFit="1" customWidth="1"/>
    <col min="15885" max="15885" width="8.85546875" style="33"/>
    <col min="15886" max="15886" width="9.42578125" style="33" bestFit="1" customWidth="1"/>
    <col min="15887" max="15887" width="11.140625" style="33" bestFit="1" customWidth="1"/>
    <col min="15888" max="15888" width="11.85546875" style="33" customWidth="1"/>
    <col min="15889" max="16128" width="8.85546875" style="33"/>
    <col min="16129" max="16129" width="38.5703125" style="33" customWidth="1"/>
    <col min="16130" max="16130" width="11.7109375" style="33" bestFit="1" customWidth="1"/>
    <col min="16131" max="16131" width="17.7109375" style="33" bestFit="1" customWidth="1"/>
    <col min="16132" max="16132" width="12.140625" style="33" customWidth="1"/>
    <col min="16133" max="16133" width="8.85546875" style="33"/>
    <col min="16134" max="16134" width="17" style="33" bestFit="1" customWidth="1"/>
    <col min="16135" max="16135" width="17.85546875" style="33" bestFit="1" customWidth="1"/>
    <col min="16136" max="16136" width="17" style="33" bestFit="1" customWidth="1"/>
    <col min="16137" max="16137" width="8.85546875" style="33"/>
    <col min="16138" max="16138" width="17.28515625" style="33" bestFit="1" customWidth="1"/>
    <col min="16139" max="16139" width="17.7109375" style="33" bestFit="1" customWidth="1"/>
    <col min="16140" max="16140" width="16.85546875" style="33" bestFit="1" customWidth="1"/>
    <col min="16141" max="16141" width="8.85546875" style="33"/>
    <col min="16142" max="16142" width="9.42578125" style="33" bestFit="1" customWidth="1"/>
    <col min="16143" max="16143" width="11.140625" style="33" bestFit="1" customWidth="1"/>
    <col min="16144" max="16144" width="11.85546875" style="33" customWidth="1"/>
    <col min="16145" max="16384" width="8.85546875" style="33"/>
  </cols>
  <sheetData>
    <row r="1" spans="1:14" ht="18" x14ac:dyDescent="0.25">
      <c r="A1" s="101" t="s">
        <v>107</v>
      </c>
    </row>
    <row r="2" spans="1:14" ht="18" x14ac:dyDescent="0.25">
      <c r="A2" s="101" t="s">
        <v>106</v>
      </c>
      <c r="F2" s="34"/>
      <c r="N2" s="47"/>
    </row>
    <row r="3" spans="1:14" ht="15.75" thickBot="1" x14ac:dyDescent="0.3">
      <c r="F3" s="34"/>
      <c r="G3" s="48"/>
      <c r="N3" s="47"/>
    </row>
    <row r="4" spans="1:14" ht="13.5" thickBot="1" x14ac:dyDescent="0.3">
      <c r="B4" s="110" t="s">
        <v>105</v>
      </c>
      <c r="C4" s="111"/>
      <c r="D4" s="112"/>
      <c r="F4" s="110" t="s">
        <v>104</v>
      </c>
      <c r="G4" s="111"/>
      <c r="H4" s="112"/>
      <c r="J4" s="110" t="s">
        <v>103</v>
      </c>
      <c r="K4" s="111"/>
      <c r="L4" s="112"/>
    </row>
    <row r="5" spans="1:14" x14ac:dyDescent="0.25">
      <c r="B5" s="46" t="s">
        <v>85</v>
      </c>
      <c r="C5" s="46" t="s">
        <v>102</v>
      </c>
      <c r="D5" s="46" t="s">
        <v>82</v>
      </c>
      <c r="F5" s="46" t="s">
        <v>85</v>
      </c>
      <c r="G5" s="46" t="s">
        <v>102</v>
      </c>
      <c r="H5" s="46" t="s">
        <v>82</v>
      </c>
      <c r="J5" s="46" t="s">
        <v>85</v>
      </c>
      <c r="K5" s="46" t="s">
        <v>102</v>
      </c>
      <c r="L5" s="46" t="s">
        <v>82</v>
      </c>
    </row>
    <row r="6" spans="1:14" x14ac:dyDescent="0.25">
      <c r="A6" s="103" t="s">
        <v>101</v>
      </c>
      <c r="B6" s="45">
        <f>SUM(B8:B62)</f>
        <v>33784746.014152452</v>
      </c>
      <c r="C6" s="43"/>
      <c r="D6" s="45">
        <f>SUM(D8:D62)</f>
        <v>33670145.413024098</v>
      </c>
      <c r="E6" s="44"/>
      <c r="F6" s="42">
        <v>545977547</v>
      </c>
      <c r="G6" s="43"/>
      <c r="H6" s="42">
        <v>543593536</v>
      </c>
      <c r="I6" s="44"/>
      <c r="J6" s="42">
        <v>1056900068</v>
      </c>
      <c r="K6" s="43"/>
      <c r="L6" s="42">
        <v>1053682375</v>
      </c>
    </row>
    <row r="7" spans="1:14" x14ac:dyDescent="0.25">
      <c r="A7" s="104"/>
      <c r="B7" s="41"/>
      <c r="C7" s="39"/>
      <c r="D7" s="38"/>
      <c r="E7" s="40"/>
      <c r="F7" s="38"/>
      <c r="G7" s="39"/>
      <c r="H7" s="38"/>
      <c r="I7" s="40"/>
      <c r="J7" s="38"/>
      <c r="K7" s="39"/>
      <c r="L7" s="38"/>
    </row>
    <row r="8" spans="1:14" ht="15" x14ac:dyDescent="0.25">
      <c r="A8" s="105" t="s">
        <v>69</v>
      </c>
      <c r="B8" s="35">
        <v>1119704.8828131969</v>
      </c>
      <c r="C8" s="36">
        <v>0.95211999999999997</v>
      </c>
      <c r="D8" s="35">
        <f>+C8*B8</f>
        <v>1066093.4130241009</v>
      </c>
      <c r="F8" s="35">
        <v>29679864</v>
      </c>
      <c r="G8" s="36">
        <v>0.95211999999999997</v>
      </c>
      <c r="H8" s="35">
        <v>28258792</v>
      </c>
      <c r="J8" s="35">
        <v>35842087</v>
      </c>
      <c r="K8" s="36">
        <v>0.95211999999999997</v>
      </c>
      <c r="L8" s="35">
        <v>34125968</v>
      </c>
    </row>
    <row r="9" spans="1:14" ht="15" x14ac:dyDescent="0.25">
      <c r="A9" s="105" t="s">
        <v>65</v>
      </c>
      <c r="B9" s="35">
        <v>0</v>
      </c>
      <c r="C9" s="36">
        <v>0.97631999999999997</v>
      </c>
      <c r="D9" s="35">
        <v>0</v>
      </c>
      <c r="F9" s="37">
        <v>0</v>
      </c>
      <c r="G9" s="36">
        <v>0.97631999999999997</v>
      </c>
      <c r="H9" s="35">
        <v>0</v>
      </c>
      <c r="J9" s="37">
        <v>0</v>
      </c>
      <c r="K9" s="36">
        <v>0.97631999999999997</v>
      </c>
      <c r="L9" s="35">
        <v>0</v>
      </c>
    </row>
    <row r="10" spans="1:14" ht="15" x14ac:dyDescent="0.25">
      <c r="A10" s="105" t="s">
        <v>64</v>
      </c>
      <c r="B10" s="35">
        <v>392504.6097473976</v>
      </c>
      <c r="C10" s="36">
        <v>0.97631999999999997</v>
      </c>
      <c r="D10" s="35">
        <v>383210</v>
      </c>
      <c r="F10" s="37">
        <v>2404217</v>
      </c>
      <c r="G10" s="36">
        <v>0.97631999999999997</v>
      </c>
      <c r="H10" s="35">
        <v>2347285</v>
      </c>
      <c r="J10" s="37">
        <v>2659659</v>
      </c>
      <c r="K10" s="36">
        <v>0.97631999999999997</v>
      </c>
      <c r="L10" s="35">
        <v>2596678</v>
      </c>
    </row>
    <row r="11" spans="1:14" ht="15" x14ac:dyDescent="0.25">
      <c r="A11" s="105" t="s">
        <v>81</v>
      </c>
      <c r="B11" s="35">
        <v>1795133.0463185224</v>
      </c>
      <c r="C11" s="36">
        <v>1</v>
      </c>
      <c r="D11" s="35">
        <v>1795133</v>
      </c>
      <c r="F11" s="37">
        <v>30622422</v>
      </c>
      <c r="G11" s="36">
        <v>1</v>
      </c>
      <c r="H11" s="35">
        <v>30622422</v>
      </c>
      <c r="J11" s="37">
        <v>69384972</v>
      </c>
      <c r="K11" s="36">
        <v>1</v>
      </c>
      <c r="L11" s="35">
        <v>69384972</v>
      </c>
    </row>
    <row r="12" spans="1:14" ht="15" x14ac:dyDescent="0.25">
      <c r="A12" s="105" t="s">
        <v>63</v>
      </c>
      <c r="B12" s="35">
        <v>0</v>
      </c>
      <c r="C12" s="36">
        <v>0.97631999999999997</v>
      </c>
      <c r="D12" s="35">
        <v>0</v>
      </c>
      <c r="F12" s="37">
        <v>1606521</v>
      </c>
      <c r="G12" s="36">
        <v>0.97631999999999997</v>
      </c>
      <c r="H12" s="35">
        <v>1568479</v>
      </c>
      <c r="J12" s="37">
        <v>1606521</v>
      </c>
      <c r="K12" s="36">
        <v>0.97631999999999997</v>
      </c>
      <c r="L12" s="35">
        <v>1568479</v>
      </c>
    </row>
    <row r="13" spans="1:14" ht="15" x14ac:dyDescent="0.25">
      <c r="A13" s="105" t="s">
        <v>80</v>
      </c>
      <c r="B13" s="35">
        <v>1158095.9386046741</v>
      </c>
      <c r="C13" s="36">
        <v>1</v>
      </c>
      <c r="D13" s="35">
        <v>1158096</v>
      </c>
      <c r="F13" s="37">
        <v>20362296</v>
      </c>
      <c r="G13" s="36">
        <v>1</v>
      </c>
      <c r="H13" s="35">
        <v>20362296</v>
      </c>
      <c r="J13" s="37">
        <v>74962121</v>
      </c>
      <c r="K13" s="36">
        <v>1</v>
      </c>
      <c r="L13" s="35">
        <v>74962121</v>
      </c>
    </row>
    <row r="14" spans="1:14" ht="15" x14ac:dyDescent="0.25">
      <c r="A14" s="105" t="s">
        <v>100</v>
      </c>
      <c r="B14" s="35">
        <v>0</v>
      </c>
      <c r="C14" s="36">
        <v>1</v>
      </c>
      <c r="D14" s="35">
        <v>0</v>
      </c>
      <c r="F14" s="37">
        <v>0</v>
      </c>
      <c r="G14" s="36">
        <v>1</v>
      </c>
      <c r="H14" s="35">
        <v>0</v>
      </c>
      <c r="J14" s="37">
        <v>0</v>
      </c>
      <c r="K14" s="36">
        <v>1</v>
      </c>
      <c r="L14" s="35">
        <v>0</v>
      </c>
    </row>
    <row r="15" spans="1:14" ht="15" x14ac:dyDescent="0.25">
      <c r="A15" s="105" t="s">
        <v>78</v>
      </c>
      <c r="B15" s="35">
        <v>3674258.9459481305</v>
      </c>
      <c r="C15" s="36">
        <v>1</v>
      </c>
      <c r="D15" s="35">
        <v>3674259</v>
      </c>
      <c r="F15" s="37">
        <v>54026197</v>
      </c>
      <c r="G15" s="36">
        <v>1</v>
      </c>
      <c r="H15" s="35">
        <v>54026197</v>
      </c>
      <c r="J15" s="37">
        <v>76609405</v>
      </c>
      <c r="K15" s="36">
        <v>1</v>
      </c>
      <c r="L15" s="35">
        <v>76609405</v>
      </c>
    </row>
    <row r="16" spans="1:14" ht="15" x14ac:dyDescent="0.25">
      <c r="A16" s="105" t="s">
        <v>79</v>
      </c>
      <c r="B16" s="35">
        <v>3148179.280976471</v>
      </c>
      <c r="C16" s="36">
        <v>1</v>
      </c>
      <c r="D16" s="35">
        <v>3148179</v>
      </c>
      <c r="F16" s="37">
        <v>42036304</v>
      </c>
      <c r="G16" s="36">
        <v>1</v>
      </c>
      <c r="H16" s="35">
        <v>42036304</v>
      </c>
      <c r="J16" s="37">
        <v>54025671</v>
      </c>
      <c r="K16" s="36">
        <v>1</v>
      </c>
      <c r="L16" s="35">
        <v>54025671</v>
      </c>
    </row>
    <row r="17" spans="1:12" ht="15" x14ac:dyDescent="0.25">
      <c r="A17" s="105" t="s">
        <v>99</v>
      </c>
      <c r="B17" s="35">
        <v>0</v>
      </c>
      <c r="C17" s="36">
        <v>1</v>
      </c>
      <c r="D17" s="35">
        <v>0</v>
      </c>
      <c r="F17" s="37">
        <v>0</v>
      </c>
      <c r="G17" s="36">
        <v>1</v>
      </c>
      <c r="H17" s="35">
        <v>0</v>
      </c>
      <c r="J17" s="37">
        <v>0</v>
      </c>
      <c r="K17" s="36">
        <v>1</v>
      </c>
      <c r="L17" s="35">
        <v>0</v>
      </c>
    </row>
    <row r="18" spans="1:12" ht="15" x14ac:dyDescent="0.25">
      <c r="A18" s="105" t="s">
        <v>77</v>
      </c>
      <c r="B18" s="35">
        <v>24300.118013908508</v>
      </c>
      <c r="C18" s="36">
        <v>1</v>
      </c>
      <c r="D18" s="35">
        <v>24300</v>
      </c>
      <c r="F18" s="37">
        <v>1557811</v>
      </c>
      <c r="G18" s="36">
        <v>1</v>
      </c>
      <c r="H18" s="35">
        <v>1557811</v>
      </c>
      <c r="J18" s="37">
        <v>2001340</v>
      </c>
      <c r="K18" s="36">
        <v>1</v>
      </c>
      <c r="L18" s="35">
        <v>2001340</v>
      </c>
    </row>
    <row r="19" spans="1:12" ht="15" x14ac:dyDescent="0.25">
      <c r="A19" s="105" t="s">
        <v>62</v>
      </c>
      <c r="B19" s="35">
        <v>143565.6317505661</v>
      </c>
      <c r="C19" s="36">
        <v>0.97631999999999997</v>
      </c>
      <c r="D19" s="35">
        <v>140166</v>
      </c>
      <c r="F19" s="37">
        <v>2138437</v>
      </c>
      <c r="G19" s="36">
        <v>0.97631999999999997</v>
      </c>
      <c r="H19" s="35">
        <v>2087799</v>
      </c>
      <c r="J19" s="37">
        <v>2425224</v>
      </c>
      <c r="K19" s="36">
        <v>0.97631999999999997</v>
      </c>
      <c r="L19" s="35">
        <v>2367795</v>
      </c>
    </row>
    <row r="20" spans="1:12" ht="15" x14ac:dyDescent="0.25">
      <c r="A20" s="105" t="s">
        <v>61</v>
      </c>
      <c r="B20" s="35">
        <v>221976.97145387091</v>
      </c>
      <c r="C20" s="36">
        <v>0.97631999999999997</v>
      </c>
      <c r="D20" s="35">
        <v>216721</v>
      </c>
      <c r="F20" s="37">
        <v>8041895</v>
      </c>
      <c r="G20" s="36">
        <v>0.97631999999999997</v>
      </c>
      <c r="H20" s="35">
        <v>7851463</v>
      </c>
      <c r="J20" s="37">
        <v>12279163</v>
      </c>
      <c r="K20" s="36">
        <v>0.97631999999999997</v>
      </c>
      <c r="L20" s="35">
        <v>11988392</v>
      </c>
    </row>
    <row r="21" spans="1:12" ht="15" x14ac:dyDescent="0.25">
      <c r="A21" s="105" t="s">
        <v>60</v>
      </c>
      <c r="B21" s="35">
        <v>0</v>
      </c>
      <c r="C21" s="36">
        <v>0.97631999999999997</v>
      </c>
      <c r="D21" s="35">
        <v>0</v>
      </c>
      <c r="F21" s="37">
        <v>0</v>
      </c>
      <c r="G21" s="36">
        <v>0.97631999999999997</v>
      </c>
      <c r="H21" s="35">
        <v>0</v>
      </c>
      <c r="J21" s="37">
        <v>0</v>
      </c>
      <c r="K21" s="36">
        <v>0.97631999999999997</v>
      </c>
      <c r="L21" s="35">
        <v>0</v>
      </c>
    </row>
    <row r="22" spans="1:12" ht="15" x14ac:dyDescent="0.25">
      <c r="A22" s="105" t="s">
        <v>76</v>
      </c>
      <c r="B22" s="35">
        <v>190568.97774175979</v>
      </c>
      <c r="C22" s="36">
        <v>1</v>
      </c>
      <c r="D22" s="35">
        <v>190569</v>
      </c>
      <c r="F22" s="37">
        <v>2413226</v>
      </c>
      <c r="G22" s="36">
        <v>1</v>
      </c>
      <c r="H22" s="35">
        <v>2413226</v>
      </c>
      <c r="J22" s="37">
        <v>5096055</v>
      </c>
      <c r="K22" s="36">
        <v>1</v>
      </c>
      <c r="L22" s="35">
        <v>5096055</v>
      </c>
    </row>
    <row r="23" spans="1:12" ht="15" x14ac:dyDescent="0.25">
      <c r="A23" s="105" t="s">
        <v>75</v>
      </c>
      <c r="B23" s="35">
        <v>161134.83793044899</v>
      </c>
      <c r="C23" s="36">
        <v>1</v>
      </c>
      <c r="D23" s="35">
        <v>161135</v>
      </c>
      <c r="F23" s="37">
        <v>2110034</v>
      </c>
      <c r="G23" s="36">
        <v>1</v>
      </c>
      <c r="H23" s="35">
        <v>2110034</v>
      </c>
      <c r="J23" s="37">
        <v>5445883</v>
      </c>
      <c r="K23" s="36">
        <v>1</v>
      </c>
      <c r="L23" s="35">
        <v>5445883</v>
      </c>
    </row>
    <row r="24" spans="1:12" ht="15" x14ac:dyDescent="0.25">
      <c r="A24" s="105" t="s">
        <v>74</v>
      </c>
      <c r="B24" s="35">
        <v>177703.16064647434</v>
      </c>
      <c r="C24" s="36">
        <v>1</v>
      </c>
      <c r="D24" s="35">
        <v>177703</v>
      </c>
      <c r="F24" s="37">
        <v>2424785</v>
      </c>
      <c r="G24" s="36">
        <v>1</v>
      </c>
      <c r="H24" s="35">
        <v>2424785</v>
      </c>
      <c r="J24" s="37">
        <v>6569168</v>
      </c>
      <c r="K24" s="36">
        <v>1</v>
      </c>
      <c r="L24" s="35">
        <v>6569168</v>
      </c>
    </row>
    <row r="25" spans="1:12" ht="15" x14ac:dyDescent="0.25">
      <c r="A25" s="105" t="s">
        <v>73</v>
      </c>
      <c r="B25" s="35">
        <v>6564409.1980083846</v>
      </c>
      <c r="C25" s="36">
        <v>1</v>
      </c>
      <c r="D25" s="35">
        <v>6564409</v>
      </c>
      <c r="F25" s="37">
        <v>109863967</v>
      </c>
      <c r="G25" s="36">
        <v>1</v>
      </c>
      <c r="H25" s="35">
        <v>109863967</v>
      </c>
      <c r="J25" s="37">
        <v>206386017</v>
      </c>
      <c r="K25" s="36">
        <v>1</v>
      </c>
      <c r="L25" s="35">
        <v>206386017</v>
      </c>
    </row>
    <row r="26" spans="1:12" ht="15" x14ac:dyDescent="0.25">
      <c r="A26" s="105" t="s">
        <v>59</v>
      </c>
      <c r="B26" s="35">
        <v>63065.260367452305</v>
      </c>
      <c r="C26" s="36">
        <v>0.97631999999999997</v>
      </c>
      <c r="D26" s="35">
        <v>61572</v>
      </c>
      <c r="F26" s="37">
        <v>839321</v>
      </c>
      <c r="G26" s="36">
        <v>0.97631999999999997</v>
      </c>
      <c r="H26" s="35">
        <v>819446</v>
      </c>
      <c r="J26" s="37">
        <v>1522805</v>
      </c>
      <c r="K26" s="36">
        <v>0.97631999999999997</v>
      </c>
      <c r="L26" s="35">
        <v>1486745</v>
      </c>
    </row>
    <row r="27" spans="1:12" ht="15" x14ac:dyDescent="0.25">
      <c r="A27" s="105" t="s">
        <v>56</v>
      </c>
      <c r="B27" s="35">
        <v>31747.132783558867</v>
      </c>
      <c r="C27" s="36">
        <v>0.97631999999999997</v>
      </c>
      <c r="D27" s="35">
        <v>30995</v>
      </c>
      <c r="F27" s="37">
        <v>667924</v>
      </c>
      <c r="G27" s="36">
        <v>0.97631999999999997</v>
      </c>
      <c r="H27" s="35">
        <v>652108</v>
      </c>
      <c r="J27" s="37">
        <v>1671636</v>
      </c>
      <c r="K27" s="36">
        <v>0.97631999999999997</v>
      </c>
      <c r="L27" s="35">
        <v>1632052</v>
      </c>
    </row>
    <row r="28" spans="1:12" ht="15" x14ac:dyDescent="0.25">
      <c r="A28" s="105" t="s">
        <v>58</v>
      </c>
      <c r="B28" s="35">
        <v>22150.942963256806</v>
      </c>
      <c r="C28" s="36">
        <v>0.97631999999999997</v>
      </c>
      <c r="D28" s="35">
        <v>21626</v>
      </c>
      <c r="F28" s="37">
        <v>328511</v>
      </c>
      <c r="G28" s="36">
        <v>0.97631999999999997</v>
      </c>
      <c r="H28" s="35">
        <v>320732</v>
      </c>
      <c r="J28" s="37">
        <v>868787</v>
      </c>
      <c r="K28" s="36">
        <v>0.97631999999999997</v>
      </c>
      <c r="L28" s="35">
        <v>848214</v>
      </c>
    </row>
    <row r="29" spans="1:12" ht="15" x14ac:dyDescent="0.25">
      <c r="A29" s="105" t="s">
        <v>57</v>
      </c>
      <c r="B29" s="35">
        <v>636723.63619954383</v>
      </c>
      <c r="C29" s="36">
        <v>0.97631999999999997</v>
      </c>
      <c r="D29" s="35">
        <v>621646</v>
      </c>
      <c r="F29" s="37">
        <v>12370999</v>
      </c>
      <c r="G29" s="36">
        <v>0.97631999999999997</v>
      </c>
      <c r="H29" s="35">
        <v>12078054</v>
      </c>
      <c r="J29" s="37">
        <v>22839231</v>
      </c>
      <c r="K29" s="36">
        <v>0.97631999999999997</v>
      </c>
      <c r="L29" s="35">
        <v>22298398</v>
      </c>
    </row>
    <row r="30" spans="1:12" ht="15" x14ac:dyDescent="0.25">
      <c r="A30" s="105" t="s">
        <v>38</v>
      </c>
      <c r="B30" s="35">
        <v>42721.752206732897</v>
      </c>
      <c r="C30" s="36">
        <v>1</v>
      </c>
      <c r="D30" s="35">
        <v>42722</v>
      </c>
      <c r="F30" s="37">
        <v>714403</v>
      </c>
      <c r="G30" s="36">
        <v>1</v>
      </c>
      <c r="H30" s="35">
        <v>714403</v>
      </c>
      <c r="J30" s="37">
        <v>1331815</v>
      </c>
      <c r="K30" s="36">
        <v>1</v>
      </c>
      <c r="L30" s="35">
        <v>1331815</v>
      </c>
    </row>
    <row r="31" spans="1:12" ht="15" x14ac:dyDescent="0.25">
      <c r="A31" s="105" t="s">
        <v>72</v>
      </c>
      <c r="B31" s="35">
        <v>523830.39137403411</v>
      </c>
      <c r="C31" s="36">
        <v>1</v>
      </c>
      <c r="D31" s="35">
        <v>523830</v>
      </c>
      <c r="F31" s="37">
        <v>7513300</v>
      </c>
      <c r="G31" s="36">
        <v>1</v>
      </c>
      <c r="H31" s="35">
        <v>7513300</v>
      </c>
      <c r="J31" s="37">
        <v>15896380</v>
      </c>
      <c r="K31" s="36">
        <v>1</v>
      </c>
      <c r="L31" s="35">
        <v>15896380</v>
      </c>
    </row>
    <row r="32" spans="1:12" ht="15" x14ac:dyDescent="0.25">
      <c r="A32" s="105" t="s">
        <v>37</v>
      </c>
      <c r="B32" s="35">
        <v>54447.456808279159</v>
      </c>
      <c r="C32" s="36">
        <v>1</v>
      </c>
      <c r="D32" s="35">
        <v>54447</v>
      </c>
      <c r="F32" s="37">
        <v>896632</v>
      </c>
      <c r="G32" s="36">
        <v>1</v>
      </c>
      <c r="H32" s="35">
        <v>896632</v>
      </c>
      <c r="J32" s="37">
        <v>1712648</v>
      </c>
      <c r="K32" s="36">
        <v>1</v>
      </c>
      <c r="L32" s="35">
        <v>1712648</v>
      </c>
    </row>
    <row r="33" spans="1:12" ht="15" x14ac:dyDescent="0.25">
      <c r="A33" s="105" t="s">
        <v>33</v>
      </c>
      <c r="B33" s="35">
        <v>53122.533555629801</v>
      </c>
      <c r="C33" s="36">
        <v>1</v>
      </c>
      <c r="D33" s="35">
        <v>53123</v>
      </c>
      <c r="F33" s="37">
        <v>1006903</v>
      </c>
      <c r="G33" s="36">
        <v>1</v>
      </c>
      <c r="H33" s="35">
        <v>1006903</v>
      </c>
      <c r="J33" s="37">
        <v>2029550</v>
      </c>
      <c r="K33" s="36">
        <v>1</v>
      </c>
      <c r="L33" s="35">
        <v>2029550</v>
      </c>
    </row>
    <row r="34" spans="1:12" ht="15" x14ac:dyDescent="0.25">
      <c r="A34" s="105" t="s">
        <v>44</v>
      </c>
      <c r="B34" s="35">
        <v>472482.49490596983</v>
      </c>
      <c r="C34" s="36">
        <v>1</v>
      </c>
      <c r="D34" s="35">
        <v>472482</v>
      </c>
      <c r="F34" s="37">
        <v>8954512</v>
      </c>
      <c r="G34" s="36">
        <v>1</v>
      </c>
      <c r="H34" s="35">
        <v>8954512</v>
      </c>
      <c r="J34" s="37">
        <v>18773671</v>
      </c>
      <c r="K34" s="36">
        <v>1</v>
      </c>
      <c r="L34" s="35">
        <v>18773671</v>
      </c>
    </row>
    <row r="35" spans="1:12" ht="15" x14ac:dyDescent="0.25">
      <c r="A35" s="105" t="s">
        <v>40</v>
      </c>
      <c r="B35" s="35">
        <v>469088.91524602514</v>
      </c>
      <c r="C35" s="36">
        <v>1</v>
      </c>
      <c r="D35" s="35">
        <v>469089</v>
      </c>
      <c r="F35" s="37">
        <v>9023121</v>
      </c>
      <c r="G35" s="36">
        <v>1</v>
      </c>
      <c r="H35" s="35">
        <v>9023121</v>
      </c>
      <c r="J35" s="37">
        <v>18428016</v>
      </c>
      <c r="K35" s="36">
        <v>1</v>
      </c>
      <c r="L35" s="35">
        <v>18428016</v>
      </c>
    </row>
    <row r="36" spans="1:12" ht="15" x14ac:dyDescent="0.25">
      <c r="A36" s="105" t="s">
        <v>32</v>
      </c>
      <c r="B36" s="35">
        <v>452559.08355351066</v>
      </c>
      <c r="C36" s="36">
        <v>1</v>
      </c>
      <c r="D36" s="35">
        <v>452559</v>
      </c>
      <c r="F36" s="37">
        <v>8816226</v>
      </c>
      <c r="G36" s="36">
        <v>1</v>
      </c>
      <c r="H36" s="35">
        <v>8816226</v>
      </c>
      <c r="J36" s="37">
        <v>18767291</v>
      </c>
      <c r="K36" s="36">
        <v>1</v>
      </c>
      <c r="L36" s="35">
        <v>18767291</v>
      </c>
    </row>
    <row r="37" spans="1:12" ht="15" x14ac:dyDescent="0.25">
      <c r="A37" s="105" t="s">
        <v>48</v>
      </c>
      <c r="B37" s="35">
        <v>610163.22064381512</v>
      </c>
      <c r="C37" s="36">
        <v>1</v>
      </c>
      <c r="D37" s="35">
        <v>610163</v>
      </c>
      <c r="F37" s="37">
        <v>11031653</v>
      </c>
      <c r="G37" s="36">
        <v>1</v>
      </c>
      <c r="H37" s="35">
        <v>11031653</v>
      </c>
      <c r="J37" s="37">
        <v>23140800</v>
      </c>
      <c r="K37" s="36">
        <v>1</v>
      </c>
      <c r="L37" s="35">
        <v>23140800</v>
      </c>
    </row>
    <row r="38" spans="1:12" ht="15" x14ac:dyDescent="0.25">
      <c r="A38" s="105" t="s">
        <v>49</v>
      </c>
      <c r="B38" s="35">
        <v>424636.84954981477</v>
      </c>
      <c r="C38" s="36">
        <v>1</v>
      </c>
      <c r="D38" s="35">
        <v>424637</v>
      </c>
      <c r="F38" s="37">
        <v>8460668</v>
      </c>
      <c r="G38" s="36">
        <v>1</v>
      </c>
      <c r="H38" s="35">
        <v>8460668</v>
      </c>
      <c r="J38" s="37">
        <v>18575082</v>
      </c>
      <c r="K38" s="36">
        <v>1</v>
      </c>
      <c r="L38" s="35">
        <v>18575082</v>
      </c>
    </row>
    <row r="39" spans="1:12" ht="15" x14ac:dyDescent="0.25">
      <c r="A39" s="105" t="s">
        <v>31</v>
      </c>
      <c r="B39" s="35">
        <v>611560.9458549947</v>
      </c>
      <c r="C39" s="36">
        <v>1</v>
      </c>
      <c r="D39" s="35">
        <v>611561</v>
      </c>
      <c r="F39" s="37">
        <v>12058011</v>
      </c>
      <c r="G39" s="36">
        <v>1</v>
      </c>
      <c r="H39" s="35">
        <v>12058011</v>
      </c>
      <c r="J39" s="37">
        <v>26082652</v>
      </c>
      <c r="K39" s="36">
        <v>1</v>
      </c>
      <c r="L39" s="35">
        <v>26082652</v>
      </c>
    </row>
    <row r="40" spans="1:12" ht="15" x14ac:dyDescent="0.25">
      <c r="A40" s="105" t="s">
        <v>35</v>
      </c>
      <c r="B40" s="35">
        <v>400183.53698520176</v>
      </c>
      <c r="C40" s="36">
        <v>1</v>
      </c>
      <c r="D40" s="35">
        <v>400184</v>
      </c>
      <c r="F40" s="37">
        <v>8073561</v>
      </c>
      <c r="G40" s="36">
        <v>1</v>
      </c>
      <c r="H40" s="35">
        <v>8073561</v>
      </c>
      <c r="J40" s="37">
        <v>18134884</v>
      </c>
      <c r="K40" s="36">
        <v>1</v>
      </c>
      <c r="L40" s="35">
        <v>18134884</v>
      </c>
    </row>
    <row r="41" spans="1:12" ht="15" x14ac:dyDescent="0.25">
      <c r="A41" s="105" t="s">
        <v>47</v>
      </c>
      <c r="B41" s="35">
        <v>392432.45537878911</v>
      </c>
      <c r="C41" s="36">
        <v>1</v>
      </c>
      <c r="D41" s="35">
        <v>392432</v>
      </c>
      <c r="F41" s="37">
        <v>7695006</v>
      </c>
      <c r="G41" s="36">
        <v>1</v>
      </c>
      <c r="H41" s="35">
        <v>7695006</v>
      </c>
      <c r="J41" s="37">
        <v>17820816</v>
      </c>
      <c r="K41" s="36">
        <v>1</v>
      </c>
      <c r="L41" s="35">
        <v>17820816</v>
      </c>
    </row>
    <row r="42" spans="1:12" ht="15" x14ac:dyDescent="0.25">
      <c r="A42" s="105" t="s">
        <v>50</v>
      </c>
      <c r="B42" s="35">
        <v>431914.93560892227</v>
      </c>
      <c r="C42" s="36">
        <v>1</v>
      </c>
      <c r="D42" s="35">
        <v>431915</v>
      </c>
      <c r="F42" s="37">
        <v>8637326</v>
      </c>
      <c r="G42" s="36">
        <v>1</v>
      </c>
      <c r="H42" s="35">
        <v>8637326</v>
      </c>
      <c r="J42" s="37">
        <v>19907839</v>
      </c>
      <c r="K42" s="36">
        <v>1</v>
      </c>
      <c r="L42" s="35">
        <v>19907839</v>
      </c>
    </row>
    <row r="43" spans="1:12" ht="15" x14ac:dyDescent="0.25">
      <c r="A43" s="105" t="s">
        <v>52</v>
      </c>
      <c r="B43" s="35">
        <v>466153.94308226003</v>
      </c>
      <c r="C43" s="36">
        <v>1</v>
      </c>
      <c r="D43" s="35">
        <v>466154</v>
      </c>
      <c r="F43" s="37">
        <v>9197445</v>
      </c>
      <c r="G43" s="36">
        <v>1</v>
      </c>
      <c r="H43" s="35">
        <v>9197445</v>
      </c>
      <c r="J43" s="37">
        <v>21806800</v>
      </c>
      <c r="K43" s="36">
        <v>1</v>
      </c>
      <c r="L43" s="35">
        <v>21806800</v>
      </c>
    </row>
    <row r="44" spans="1:12" ht="15" x14ac:dyDescent="0.25">
      <c r="A44" s="105" t="s">
        <v>51</v>
      </c>
      <c r="B44" s="35">
        <v>456527.34430715244</v>
      </c>
      <c r="C44" s="36">
        <v>1</v>
      </c>
      <c r="D44" s="35">
        <v>456527</v>
      </c>
      <c r="F44" s="37">
        <v>8267239</v>
      </c>
      <c r="G44" s="36">
        <v>1</v>
      </c>
      <c r="H44" s="35">
        <v>8267239</v>
      </c>
      <c r="J44" s="37">
        <v>18884140</v>
      </c>
      <c r="K44" s="36">
        <v>1</v>
      </c>
      <c r="L44" s="35">
        <v>18884140</v>
      </c>
    </row>
    <row r="45" spans="1:12" ht="15" x14ac:dyDescent="0.25">
      <c r="A45" s="105" t="s">
        <v>13</v>
      </c>
      <c r="B45" s="35">
        <v>487185.05538044975</v>
      </c>
      <c r="C45" s="36">
        <v>1</v>
      </c>
      <c r="D45" s="35">
        <v>487185</v>
      </c>
      <c r="F45" s="37">
        <v>3401833</v>
      </c>
      <c r="G45" s="36">
        <v>1</v>
      </c>
      <c r="H45" s="35">
        <v>3401833</v>
      </c>
      <c r="J45" s="37">
        <v>4124397</v>
      </c>
      <c r="K45" s="36">
        <v>1</v>
      </c>
      <c r="L45" s="35">
        <v>4124397</v>
      </c>
    </row>
    <row r="46" spans="1:12" ht="15" x14ac:dyDescent="0.25">
      <c r="A46" s="105" t="s">
        <v>46</v>
      </c>
      <c r="B46" s="35">
        <v>484572.19050384942</v>
      </c>
      <c r="C46" s="36">
        <v>1</v>
      </c>
      <c r="D46" s="35">
        <v>484572</v>
      </c>
      <c r="F46" s="37">
        <v>9025130</v>
      </c>
      <c r="G46" s="36">
        <v>1</v>
      </c>
      <c r="H46" s="35">
        <v>9025130</v>
      </c>
      <c r="J46" s="37">
        <v>22492857</v>
      </c>
      <c r="K46" s="36">
        <v>1</v>
      </c>
      <c r="L46" s="35">
        <v>22492857</v>
      </c>
    </row>
    <row r="47" spans="1:12" ht="15" x14ac:dyDescent="0.25">
      <c r="A47" s="105" t="s">
        <v>45</v>
      </c>
      <c r="B47" s="35">
        <v>519836.83890179463</v>
      </c>
      <c r="C47" s="36">
        <v>1</v>
      </c>
      <c r="D47" s="35">
        <v>519837</v>
      </c>
      <c r="F47" s="37">
        <v>9342302</v>
      </c>
      <c r="G47" s="36">
        <v>1</v>
      </c>
      <c r="H47" s="35">
        <v>9342302</v>
      </c>
      <c r="J47" s="37">
        <v>21627129</v>
      </c>
      <c r="K47" s="36">
        <v>1</v>
      </c>
      <c r="L47" s="35">
        <v>21627129</v>
      </c>
    </row>
    <row r="48" spans="1:12" ht="15" x14ac:dyDescent="0.25">
      <c r="A48" s="105" t="s">
        <v>43</v>
      </c>
      <c r="B48" s="35">
        <v>487053.14361774351</v>
      </c>
      <c r="C48" s="36">
        <v>1</v>
      </c>
      <c r="D48" s="35">
        <v>487053</v>
      </c>
      <c r="F48" s="37">
        <v>9045838</v>
      </c>
      <c r="G48" s="36">
        <v>1</v>
      </c>
      <c r="H48" s="35">
        <v>9045838</v>
      </c>
      <c r="J48" s="37">
        <v>21156299</v>
      </c>
      <c r="K48" s="36">
        <v>1</v>
      </c>
      <c r="L48" s="35">
        <v>21156299</v>
      </c>
    </row>
    <row r="49" spans="1:12" ht="15" x14ac:dyDescent="0.25">
      <c r="A49" s="105" t="s">
        <v>42</v>
      </c>
      <c r="B49" s="35">
        <v>479575.496233952</v>
      </c>
      <c r="C49" s="36">
        <v>1</v>
      </c>
      <c r="D49" s="35">
        <v>479575</v>
      </c>
      <c r="F49" s="37">
        <v>8890462</v>
      </c>
      <c r="G49" s="36">
        <v>1</v>
      </c>
      <c r="H49" s="35">
        <v>8890462</v>
      </c>
      <c r="J49" s="37">
        <v>20860925</v>
      </c>
      <c r="K49" s="36">
        <v>1</v>
      </c>
      <c r="L49" s="35">
        <v>20860925</v>
      </c>
    </row>
    <row r="50" spans="1:12" ht="15" x14ac:dyDescent="0.25">
      <c r="A50" s="105" t="s">
        <v>41</v>
      </c>
      <c r="B50" s="35">
        <v>496606.7276971516</v>
      </c>
      <c r="C50" s="36">
        <v>1</v>
      </c>
      <c r="D50" s="35">
        <v>496607</v>
      </c>
      <c r="F50" s="37">
        <v>9193008</v>
      </c>
      <c r="G50" s="36">
        <v>1</v>
      </c>
      <c r="H50" s="35">
        <v>9193008</v>
      </c>
      <c r="J50" s="37">
        <v>21626147</v>
      </c>
      <c r="K50" s="36">
        <v>1</v>
      </c>
      <c r="L50" s="35">
        <v>21626147</v>
      </c>
    </row>
    <row r="51" spans="1:12" ht="15" x14ac:dyDescent="0.25">
      <c r="A51" s="105" t="s">
        <v>12</v>
      </c>
      <c r="B51" s="35">
        <v>120794.73559556936</v>
      </c>
      <c r="C51" s="36">
        <v>1</v>
      </c>
      <c r="D51" s="35">
        <v>120795</v>
      </c>
      <c r="F51" s="37">
        <v>843627</v>
      </c>
      <c r="G51" s="36">
        <v>1</v>
      </c>
      <c r="H51" s="35">
        <v>843627</v>
      </c>
      <c r="J51" s="37">
        <v>1022490</v>
      </c>
      <c r="K51" s="36">
        <v>1</v>
      </c>
      <c r="L51" s="35">
        <v>1022490</v>
      </c>
    </row>
    <row r="52" spans="1:12" ht="15" x14ac:dyDescent="0.25">
      <c r="A52" s="105" t="s">
        <v>11</v>
      </c>
      <c r="B52" s="35">
        <v>935252.31908796553</v>
      </c>
      <c r="C52" s="36">
        <v>1</v>
      </c>
      <c r="D52" s="35">
        <v>935252</v>
      </c>
      <c r="F52" s="37">
        <v>7405552</v>
      </c>
      <c r="G52" s="36">
        <v>1</v>
      </c>
      <c r="H52" s="35">
        <v>7405552</v>
      </c>
      <c r="J52" s="37">
        <v>8942733</v>
      </c>
      <c r="K52" s="36">
        <v>1</v>
      </c>
      <c r="L52" s="35">
        <v>8942733</v>
      </c>
    </row>
    <row r="53" spans="1:12" ht="15" x14ac:dyDescent="0.25">
      <c r="A53" s="105" t="s">
        <v>10</v>
      </c>
      <c r="B53" s="35">
        <v>570934.97373975569</v>
      </c>
      <c r="C53" s="36">
        <v>1</v>
      </c>
      <c r="D53" s="35">
        <v>570935</v>
      </c>
      <c r="F53" s="37">
        <v>4038770</v>
      </c>
      <c r="G53" s="36">
        <v>1</v>
      </c>
      <c r="H53" s="35">
        <v>4038770</v>
      </c>
      <c r="J53" s="37">
        <v>4806826</v>
      </c>
      <c r="K53" s="36">
        <v>1</v>
      </c>
      <c r="L53" s="35">
        <v>4806826</v>
      </c>
    </row>
    <row r="54" spans="1:12" ht="15" x14ac:dyDescent="0.25">
      <c r="A54" s="105" t="s">
        <v>39</v>
      </c>
      <c r="B54" s="35">
        <v>495809.13034187758</v>
      </c>
      <c r="C54" s="36">
        <v>1</v>
      </c>
      <c r="D54" s="35">
        <v>495809</v>
      </c>
      <c r="F54" s="37">
        <v>9273073</v>
      </c>
      <c r="G54" s="36">
        <v>1</v>
      </c>
      <c r="H54" s="35">
        <v>9273073</v>
      </c>
      <c r="J54" s="37">
        <v>22938401</v>
      </c>
      <c r="K54" s="36">
        <v>1</v>
      </c>
      <c r="L54" s="35">
        <v>22938401</v>
      </c>
    </row>
    <row r="55" spans="1:12" ht="15" x14ac:dyDescent="0.25">
      <c r="A55" s="105" t="s">
        <v>36</v>
      </c>
      <c r="B55" s="35">
        <v>511475.07390665065</v>
      </c>
      <c r="C55" s="36">
        <v>1</v>
      </c>
      <c r="D55" s="35">
        <v>511475</v>
      </c>
      <c r="F55" s="37">
        <v>9232861</v>
      </c>
      <c r="G55" s="36">
        <v>1</v>
      </c>
      <c r="H55" s="35">
        <v>9232861</v>
      </c>
      <c r="J55" s="37">
        <v>21209045</v>
      </c>
      <c r="K55" s="36">
        <v>1</v>
      </c>
      <c r="L55" s="35">
        <v>21209045</v>
      </c>
    </row>
    <row r="56" spans="1:12" ht="15" x14ac:dyDescent="0.25">
      <c r="A56" s="105" t="s">
        <v>134</v>
      </c>
      <c r="B56" s="35">
        <v>453531.70440089295</v>
      </c>
      <c r="C56" s="36">
        <v>1</v>
      </c>
      <c r="D56" s="35">
        <v>453532</v>
      </c>
      <c r="F56" s="37">
        <v>8502159</v>
      </c>
      <c r="G56" s="36">
        <v>1</v>
      </c>
      <c r="H56" s="35">
        <v>8502159</v>
      </c>
      <c r="J56" s="37">
        <v>20890586</v>
      </c>
      <c r="K56" s="36">
        <v>1</v>
      </c>
      <c r="L56" s="35">
        <v>20890586</v>
      </c>
    </row>
    <row r="57" spans="1:12" ht="15" x14ac:dyDescent="0.25">
      <c r="A57" s="105" t="s">
        <v>34</v>
      </c>
      <c r="B57" s="35">
        <v>4884.7166072478303</v>
      </c>
      <c r="C57" s="36">
        <v>1</v>
      </c>
      <c r="D57" s="35">
        <v>4885</v>
      </c>
      <c r="F57" s="37">
        <v>76134</v>
      </c>
      <c r="G57" s="36">
        <v>1</v>
      </c>
      <c r="H57" s="35">
        <v>76134</v>
      </c>
      <c r="J57" s="37">
        <v>194412</v>
      </c>
      <c r="K57" s="36">
        <v>1</v>
      </c>
      <c r="L57" s="35">
        <v>194412</v>
      </c>
    </row>
    <row r="58" spans="1:12" ht="15" x14ac:dyDescent="0.25">
      <c r="A58" s="105" t="s">
        <v>9</v>
      </c>
      <c r="B58" s="35">
        <v>777281.06247127999</v>
      </c>
      <c r="C58" s="36">
        <v>1</v>
      </c>
      <c r="D58" s="35">
        <v>777281</v>
      </c>
      <c r="F58" s="37">
        <v>4837337</v>
      </c>
      <c r="G58" s="36">
        <v>1</v>
      </c>
      <c r="H58" s="35">
        <v>4837337</v>
      </c>
      <c r="J58" s="37">
        <v>5666170</v>
      </c>
      <c r="K58" s="36">
        <v>1</v>
      </c>
      <c r="L58" s="35">
        <v>5666170</v>
      </c>
    </row>
    <row r="59" spans="1:12" ht="15" x14ac:dyDescent="0.25">
      <c r="A59" s="105" t="s">
        <v>30</v>
      </c>
      <c r="B59" s="35">
        <v>484820.80873565772</v>
      </c>
      <c r="C59" s="36">
        <v>1</v>
      </c>
      <c r="D59" s="35">
        <v>484821</v>
      </c>
      <c r="F59" s="37">
        <v>9030442</v>
      </c>
      <c r="G59" s="36">
        <v>1</v>
      </c>
      <c r="H59" s="35">
        <v>9030442</v>
      </c>
      <c r="J59" s="37">
        <v>22502979</v>
      </c>
      <c r="K59" s="36">
        <v>1</v>
      </c>
      <c r="L59" s="35">
        <v>22502979</v>
      </c>
    </row>
    <row r="60" spans="1:12" ht="15" x14ac:dyDescent="0.25">
      <c r="A60" s="102" t="s">
        <v>55</v>
      </c>
      <c r="B60" s="35">
        <v>221620.53666319465</v>
      </c>
      <c r="C60" s="36">
        <v>0.97631999999999997</v>
      </c>
      <c r="D60" s="35">
        <v>216373</v>
      </c>
      <c r="F60" s="37">
        <v>2379050</v>
      </c>
      <c r="G60" s="36">
        <v>0.97631999999999997</v>
      </c>
      <c r="H60" s="35">
        <v>2322714</v>
      </c>
      <c r="J60" s="37">
        <v>3359997</v>
      </c>
      <c r="K60" s="36">
        <v>0.97631999999999997</v>
      </c>
      <c r="L60" s="35">
        <v>3280432</v>
      </c>
    </row>
    <row r="61" spans="1:12" ht="15" x14ac:dyDescent="0.25">
      <c r="A61" s="105" t="s">
        <v>68</v>
      </c>
      <c r="B61" s="35">
        <v>416505.46682301379</v>
      </c>
      <c r="C61" s="36">
        <v>0.95211999999999997</v>
      </c>
      <c r="D61" s="35">
        <v>396563</v>
      </c>
      <c r="F61" s="37">
        <v>4890235</v>
      </c>
      <c r="G61" s="36">
        <v>0.95211999999999997</v>
      </c>
      <c r="H61" s="35">
        <v>4656091</v>
      </c>
      <c r="J61" s="37">
        <v>7012030</v>
      </c>
      <c r="K61" s="36">
        <v>0.95211999999999997</v>
      </c>
      <c r="L61" s="35">
        <v>6676294</v>
      </c>
    </row>
    <row r="62" spans="1:12" ht="15" x14ac:dyDescent="0.25">
      <c r="A62" s="102" t="s">
        <v>135</v>
      </c>
      <c r="B62" s="35">
        <v>449957.6021156502</v>
      </c>
      <c r="C62" s="36">
        <v>1</v>
      </c>
      <c r="D62" s="35">
        <v>449958</v>
      </c>
      <c r="F62" s="37">
        <v>2728997</v>
      </c>
      <c r="G62" s="36">
        <v>1</v>
      </c>
      <c r="H62" s="35">
        <v>2728997</v>
      </c>
      <c r="J62" s="37">
        <v>2978516</v>
      </c>
      <c r="K62" s="36">
        <v>1</v>
      </c>
      <c r="L62" s="35">
        <v>2978516</v>
      </c>
    </row>
    <row r="63" spans="1:12" x14ac:dyDescent="0.25">
      <c r="B63" s="34"/>
    </row>
    <row r="65" spans="1:8" x14ac:dyDescent="0.25">
      <c r="A65" s="102" t="s">
        <v>136</v>
      </c>
      <c r="B65" s="34">
        <f>+B6</f>
        <v>33784746.014152452</v>
      </c>
      <c r="D65" s="34">
        <f>+D6</f>
        <v>33670145.413024098</v>
      </c>
      <c r="F65" s="34">
        <f>+F6</f>
        <v>545977547</v>
      </c>
      <c r="H65" s="34">
        <f>+H6</f>
        <v>543593536</v>
      </c>
    </row>
    <row r="66" spans="1:8" s="93" customFormat="1" x14ac:dyDescent="0.25">
      <c r="A66" s="102" t="s">
        <v>138</v>
      </c>
      <c r="B66" s="93">
        <v>20597388</v>
      </c>
      <c r="D66" s="93">
        <v>19050434</v>
      </c>
      <c r="F66" s="93">
        <v>414483689</v>
      </c>
      <c r="H66" s="93">
        <v>383315434</v>
      </c>
    </row>
    <row r="67" spans="1:8" ht="13.5" thickBot="1" x14ac:dyDescent="0.3">
      <c r="A67" s="102" t="s">
        <v>137</v>
      </c>
      <c r="B67" s="94">
        <f>+B65-B66</f>
        <v>13187358.014152452</v>
      </c>
      <c r="C67" s="95"/>
      <c r="D67" s="94">
        <f>+D65-D66</f>
        <v>14619711.413024098</v>
      </c>
      <c r="F67" s="94">
        <f>+F65-F66</f>
        <v>131493858</v>
      </c>
      <c r="G67" s="95"/>
      <c r="H67" s="94">
        <f>+H65-H66</f>
        <v>160278102</v>
      </c>
    </row>
    <row r="68" spans="1:8" ht="13.5" thickTop="1" x14ac:dyDescent="0.25"/>
  </sheetData>
  <mergeCells count="3">
    <mergeCell ref="B4:D4"/>
    <mergeCell ref="F4:H4"/>
    <mergeCell ref="J4:L4"/>
  </mergeCells>
  <pageMargins left="0.5" right="0.5" top="0.4" bottom="0.4" header="0.3" footer="0.3"/>
  <pageSetup scale="60" orientation="portrait" r:id="rId1"/>
  <headerFooter>
    <oddHeader xml:space="preserve">&amp;RDEF's Response to Staff POD 5 (20-26)  Q5-21
Page&amp;P of &amp;N 
</oddHeader>
    <oddFooter>&amp;R20240025-STAFFPOD5-00000743 through 20240025-STAFFPOD5-00000753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97966-6F4A-4D6F-8005-8FD107CE41FB}">
  <dimension ref="A1:F8"/>
  <sheetViews>
    <sheetView tabSelected="1" view="pageLayout" zoomScaleNormal="100" workbookViewId="0">
      <selection activeCell="A56" sqref="A56"/>
    </sheetView>
  </sheetViews>
  <sheetFormatPr defaultRowHeight="15" x14ac:dyDescent="0.25"/>
  <cols>
    <col min="1" max="1" width="34.7109375" customWidth="1"/>
    <col min="3" max="3" width="7.7109375" bestFit="1" customWidth="1"/>
    <col min="4" max="4" width="10.7109375" bestFit="1" customWidth="1"/>
    <col min="5" max="6" width="9.7109375" bestFit="1" customWidth="1"/>
  </cols>
  <sheetData>
    <row r="1" spans="1:6" ht="45" x14ac:dyDescent="0.25">
      <c r="A1" s="58" t="s">
        <v>115</v>
      </c>
      <c r="B1" s="50"/>
      <c r="C1" s="57" t="s">
        <v>114</v>
      </c>
      <c r="D1" s="56">
        <v>2025</v>
      </c>
      <c r="E1" s="56">
        <v>2026</v>
      </c>
      <c r="F1" s="56">
        <v>2027</v>
      </c>
    </row>
    <row r="2" spans="1:6" x14ac:dyDescent="0.25">
      <c r="A2" s="55"/>
      <c r="B2" s="55"/>
      <c r="C2" s="54"/>
      <c r="D2" s="53"/>
      <c r="E2" s="53"/>
      <c r="F2" s="53"/>
    </row>
    <row r="3" spans="1:6" x14ac:dyDescent="0.25">
      <c r="A3" s="50" t="s">
        <v>113</v>
      </c>
      <c r="B3" s="50"/>
      <c r="C3" s="50"/>
      <c r="D3" s="50"/>
      <c r="E3" s="50"/>
      <c r="F3" s="50"/>
    </row>
    <row r="4" spans="1:6" x14ac:dyDescent="0.25">
      <c r="A4" s="51" t="s">
        <v>112</v>
      </c>
      <c r="B4" s="50"/>
      <c r="C4" s="50"/>
      <c r="D4" s="52">
        <v>99.999799999999993</v>
      </c>
      <c r="E4" s="52">
        <v>99.999799999999993</v>
      </c>
      <c r="F4" s="52">
        <v>99.999799999999993</v>
      </c>
    </row>
    <row r="5" spans="1:6" x14ac:dyDescent="0.25">
      <c r="A5" s="51" t="s">
        <v>111</v>
      </c>
      <c r="B5" s="50"/>
      <c r="C5" s="50"/>
      <c r="D5" s="52">
        <v>95.212000000000003</v>
      </c>
      <c r="E5" s="52">
        <v>95.239800000000002</v>
      </c>
      <c r="F5" s="52">
        <v>95.239800000000002</v>
      </c>
    </row>
    <row r="6" spans="1:6" x14ac:dyDescent="0.25">
      <c r="A6" s="51" t="s">
        <v>110</v>
      </c>
      <c r="B6" s="50"/>
      <c r="C6" s="50"/>
      <c r="D6" s="52">
        <v>97.631600000000006</v>
      </c>
      <c r="E6" s="52">
        <v>97.645099999999999</v>
      </c>
      <c r="F6" s="52">
        <v>97.792299999999997</v>
      </c>
    </row>
    <row r="7" spans="1:6" x14ac:dyDescent="0.25">
      <c r="A7" s="51" t="s">
        <v>109</v>
      </c>
      <c r="B7" s="50"/>
      <c r="C7" s="50"/>
      <c r="D7" s="52">
        <v>99.999799999999993</v>
      </c>
      <c r="E7" s="52">
        <v>99.999799999999993</v>
      </c>
      <c r="F7" s="52">
        <v>99.999799999999993</v>
      </c>
    </row>
    <row r="8" spans="1:6" x14ac:dyDescent="0.25">
      <c r="A8" s="51" t="s">
        <v>108</v>
      </c>
      <c r="B8" s="50"/>
      <c r="C8" s="50"/>
      <c r="D8" s="49">
        <v>100</v>
      </c>
      <c r="E8" s="49">
        <v>100</v>
      </c>
      <c r="F8" s="49">
        <v>100</v>
      </c>
    </row>
  </sheetData>
  <pageMargins left="0.5" right="0.5" top="0.4" bottom="0.4" header="0.3" footer="0.3"/>
  <pageSetup scale="60" orientation="portrait" r:id="rId1"/>
  <headerFooter>
    <oddHeader xml:space="preserve">&amp;RDEF's Response to Staff POD 5 (20-26)  Q5-21
Page&amp;P of &amp;N 
</oddHeader>
    <oddFooter>&amp;R20240025-STAFFPOD5-00000743 through 20240025-STAFFPOD5-00000753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2A2FF-3FAB-4CD9-8B03-585F3DD0C585}">
  <dimension ref="A1:D45"/>
  <sheetViews>
    <sheetView tabSelected="1" view="pageLayout" zoomScaleNormal="100" workbookViewId="0">
      <selection activeCell="A56" sqref="A56"/>
    </sheetView>
  </sheetViews>
  <sheetFormatPr defaultRowHeight="15" x14ac:dyDescent="0.25"/>
  <cols>
    <col min="1" max="1" width="36.42578125" bestFit="1" customWidth="1"/>
    <col min="2" max="2" width="7.140625" bestFit="1" customWidth="1"/>
    <col min="3" max="3" width="24" style="100" bestFit="1" customWidth="1"/>
    <col min="4" max="4" width="24.28515625" bestFit="1" customWidth="1"/>
  </cols>
  <sheetData>
    <row r="1" spans="1:4" x14ac:dyDescent="0.25">
      <c r="A1" s="98" t="s">
        <v>89</v>
      </c>
      <c r="B1" s="98" t="s">
        <v>131</v>
      </c>
      <c r="C1" s="99" t="s">
        <v>130</v>
      </c>
      <c r="D1" s="98" t="s">
        <v>129</v>
      </c>
    </row>
    <row r="2" spans="1:4" x14ac:dyDescent="0.25">
      <c r="A2" s="33" t="s">
        <v>38</v>
      </c>
      <c r="B2" s="60">
        <v>42491</v>
      </c>
      <c r="C2" s="100">
        <v>3.8</v>
      </c>
      <c r="D2" s="59">
        <f>VLOOKUP(A2,'Dismantlement Accrual'!A$40:H$78,6,FALSE)</f>
        <v>42721.752206732897</v>
      </c>
    </row>
    <row r="3" spans="1:4" x14ac:dyDescent="0.25">
      <c r="A3" s="33" t="s">
        <v>37</v>
      </c>
      <c r="B3" s="60">
        <v>42583</v>
      </c>
      <c r="C3" s="100">
        <v>5.0999999999999996</v>
      </c>
      <c r="D3" s="59">
        <f>VLOOKUP(A3,'Dismantlement Accrual'!A$40:H$78,6,FALSE)</f>
        <v>54447.456808279159</v>
      </c>
    </row>
    <row r="4" spans="1:4" x14ac:dyDescent="0.25">
      <c r="A4" s="33" t="s">
        <v>33</v>
      </c>
      <c r="B4" s="60">
        <v>43040</v>
      </c>
      <c r="C4" s="100">
        <v>8.8000000000000007</v>
      </c>
      <c r="D4" s="59">
        <f>VLOOKUP(A4,'Dismantlement Accrual'!A$40:H$78,6,FALSE)</f>
        <v>53122.533555629801</v>
      </c>
    </row>
    <row r="5" spans="1:4" x14ac:dyDescent="0.25">
      <c r="A5" s="33" t="s">
        <v>44</v>
      </c>
      <c r="B5" s="60">
        <v>43435</v>
      </c>
      <c r="C5" s="100">
        <v>74.900000000000006</v>
      </c>
      <c r="D5" s="59">
        <f>VLOOKUP(A5,'Dismantlement Accrual'!A$40:H$78,6,FALSE)</f>
        <v>472482.49490596983</v>
      </c>
    </row>
    <row r="6" spans="1:4" x14ac:dyDescent="0.25">
      <c r="A6" s="33" t="s">
        <v>40</v>
      </c>
      <c r="B6" s="60">
        <v>43770</v>
      </c>
      <c r="C6" s="100">
        <v>45</v>
      </c>
      <c r="D6" s="59">
        <f>VLOOKUP(A6,'Dismantlement Accrual'!A$40:H$78,6,FALSE)</f>
        <v>469088.91524602514</v>
      </c>
    </row>
    <row r="7" spans="1:4" x14ac:dyDescent="0.25">
      <c r="A7" s="33" t="s">
        <v>32</v>
      </c>
      <c r="B7" s="60">
        <v>43800</v>
      </c>
      <c r="C7" s="100">
        <v>74.900000000000006</v>
      </c>
      <c r="D7" s="59">
        <f>VLOOKUP(A7,'Dismantlement Accrual'!A$40:H$78,6,FALSE)</f>
        <v>452559.08355351066</v>
      </c>
    </row>
    <row r="8" spans="1:4" x14ac:dyDescent="0.25">
      <c r="A8" s="33" t="s">
        <v>34</v>
      </c>
      <c r="B8" s="97"/>
      <c r="C8" s="100">
        <v>0.5</v>
      </c>
      <c r="D8" s="59">
        <f>VLOOKUP(A8,'Dismantlement Accrual'!A$40:H$78,6,FALSE)</f>
        <v>4884.7166072478303</v>
      </c>
    </row>
    <row r="9" spans="1:4" x14ac:dyDescent="0.25">
      <c r="A9" s="33" t="s">
        <v>49</v>
      </c>
      <c r="B9" s="60">
        <v>43891</v>
      </c>
      <c r="C9" s="100">
        <v>74.900000000000006</v>
      </c>
      <c r="D9" s="59">
        <f>VLOOKUP(A9,'Dismantlement Accrual'!A$40:H$78,6,FALSE)</f>
        <v>424636.84954981477</v>
      </c>
    </row>
    <row r="10" spans="1:4" x14ac:dyDescent="0.25">
      <c r="A10" s="33" t="s">
        <v>48</v>
      </c>
      <c r="B10" s="60">
        <v>43952</v>
      </c>
      <c r="C10" s="100">
        <v>74.5</v>
      </c>
      <c r="D10" s="59">
        <f>VLOOKUP(A10,'Dismantlement Accrual'!A$40:H$78,6,FALSE)</f>
        <v>610163.22064381512</v>
      </c>
    </row>
    <row r="11" spans="1:4" x14ac:dyDescent="0.25">
      <c r="A11" s="33" t="s">
        <v>35</v>
      </c>
      <c r="B11" s="60">
        <v>44256</v>
      </c>
      <c r="C11" s="100">
        <v>74.900000000000006</v>
      </c>
      <c r="D11" s="59">
        <f>VLOOKUP(A11,'Dismantlement Accrual'!A$40:H$78,6,FALSE)</f>
        <v>400183.53698520176</v>
      </c>
    </row>
    <row r="12" spans="1:4" x14ac:dyDescent="0.25">
      <c r="A12" s="33" t="s">
        <v>31</v>
      </c>
      <c r="B12" s="60">
        <v>44256</v>
      </c>
      <c r="C12" s="100">
        <v>74.900000000000006</v>
      </c>
      <c r="D12" s="59">
        <f>VLOOKUP(A12,'Dismantlement Accrual'!A$40:H$78,6,FALSE)</f>
        <v>611560.9458549947</v>
      </c>
    </row>
    <row r="13" spans="1:4" x14ac:dyDescent="0.25">
      <c r="A13" s="33" t="s">
        <v>47</v>
      </c>
      <c r="B13" s="60">
        <v>44470</v>
      </c>
      <c r="C13" s="100">
        <v>74.5</v>
      </c>
      <c r="D13" s="59">
        <f>VLOOKUP(A13,'Dismantlement Accrual'!A$40:H$78,6,FALSE)</f>
        <v>392432.45537878911</v>
      </c>
    </row>
    <row r="14" spans="1:4" x14ac:dyDescent="0.25">
      <c r="A14" s="61" t="s">
        <v>36</v>
      </c>
      <c r="B14" s="60">
        <v>44682</v>
      </c>
      <c r="C14" s="100">
        <v>74.900000000000006</v>
      </c>
      <c r="D14" s="59">
        <f>VLOOKUP(A14,'Dismantlement Accrual'!A$40:H$78,6,FALSE)</f>
        <v>511475.07390665065</v>
      </c>
    </row>
    <row r="15" spans="1:4" x14ac:dyDescent="0.25">
      <c r="A15" s="33" t="s">
        <v>45</v>
      </c>
      <c r="B15" s="60">
        <v>44713</v>
      </c>
      <c r="C15" s="100">
        <v>74.900000000000006</v>
      </c>
      <c r="D15" s="59">
        <f>VLOOKUP(A15,'Dismantlement Accrual'!A$40:H$78,6,FALSE)</f>
        <v>519836.83890179463</v>
      </c>
    </row>
    <row r="16" spans="1:4" x14ac:dyDescent="0.25">
      <c r="A16" s="33" t="s">
        <v>51</v>
      </c>
      <c r="B16" s="60">
        <v>44713</v>
      </c>
      <c r="C16" s="100">
        <v>74.900000000000006</v>
      </c>
      <c r="D16" s="59">
        <f>VLOOKUP(A16,'Dismantlement Accrual'!A$40:H$78,6,FALSE)</f>
        <v>456527.34430715244</v>
      </c>
    </row>
    <row r="17" spans="1:4" x14ac:dyDescent="0.25">
      <c r="A17" s="33" t="s">
        <v>128</v>
      </c>
      <c r="B17" s="60"/>
      <c r="C17" s="100">
        <v>0.25</v>
      </c>
      <c r="D17" s="59"/>
    </row>
    <row r="18" spans="1:4" x14ac:dyDescent="0.25">
      <c r="A18" s="33" t="s">
        <v>50</v>
      </c>
      <c r="B18" s="60">
        <v>44774</v>
      </c>
      <c r="C18" s="100">
        <v>74.900000000000006</v>
      </c>
      <c r="D18" s="59">
        <f>VLOOKUP(A18,'Dismantlement Accrual'!A$40:H$78,6,FALSE)</f>
        <v>431914.93560892227</v>
      </c>
    </row>
    <row r="19" spans="1:4" x14ac:dyDescent="0.25">
      <c r="A19" s="33" t="s">
        <v>41</v>
      </c>
      <c r="B19" s="60">
        <v>44986</v>
      </c>
      <c r="C19" s="100">
        <v>74.900000000000006</v>
      </c>
      <c r="D19" s="59">
        <f>VLOOKUP(A19,'Dismantlement Accrual'!A$40:H$78,6,FALSE)</f>
        <v>496606.7276971516</v>
      </c>
    </row>
    <row r="20" spans="1:4" x14ac:dyDescent="0.25">
      <c r="A20" s="33" t="s">
        <v>52</v>
      </c>
      <c r="B20" s="60">
        <v>45017</v>
      </c>
      <c r="C20" s="100">
        <v>74.900000000000006</v>
      </c>
      <c r="D20" s="59">
        <f>VLOOKUP(A20,'Dismantlement Accrual'!A$40:H$78,6,FALSE)</f>
        <v>466153.94308226003</v>
      </c>
    </row>
    <row r="21" spans="1:4" x14ac:dyDescent="0.25">
      <c r="A21" s="33" t="s">
        <v>43</v>
      </c>
      <c r="B21" s="60">
        <v>45017</v>
      </c>
      <c r="C21" s="100">
        <v>74.900000000000006</v>
      </c>
      <c r="D21" s="59">
        <f>VLOOKUP(A21,'Dismantlement Accrual'!A$40:H$78,6,FALSE)</f>
        <v>487053.14361774351</v>
      </c>
    </row>
    <row r="22" spans="1:4" x14ac:dyDescent="0.25">
      <c r="A22" s="33" t="s">
        <v>42</v>
      </c>
      <c r="B22" s="60">
        <v>45017</v>
      </c>
      <c r="C22" s="100">
        <v>74.900000000000006</v>
      </c>
      <c r="D22" s="59">
        <f>VLOOKUP(A22,'Dismantlement Accrual'!A$40:H$78,6,FALSE)</f>
        <v>479575.496233952</v>
      </c>
    </row>
    <row r="23" spans="1:4" x14ac:dyDescent="0.25">
      <c r="A23" s="33" t="s">
        <v>127</v>
      </c>
      <c r="B23" s="60"/>
      <c r="C23" s="100">
        <v>1</v>
      </c>
      <c r="D23" s="59"/>
    </row>
    <row r="24" spans="1:4" x14ac:dyDescent="0.25">
      <c r="A24" s="33" t="s">
        <v>39</v>
      </c>
      <c r="B24" s="60">
        <v>45352</v>
      </c>
      <c r="C24" s="100">
        <v>74.900000000000006</v>
      </c>
      <c r="D24" s="59">
        <f>VLOOKUP(A24,'Dismantlement Accrual'!A$40:H$78,6,FALSE)</f>
        <v>495809.13034187758</v>
      </c>
    </row>
    <row r="25" spans="1:4" x14ac:dyDescent="0.25">
      <c r="A25" s="33" t="s">
        <v>30</v>
      </c>
      <c r="B25" s="60">
        <v>45352</v>
      </c>
      <c r="C25" s="100">
        <v>74.900000000000006</v>
      </c>
      <c r="D25" s="59">
        <f>VLOOKUP(A25,'Dismantlement Accrual'!A$40:H$78,6,FALSE)</f>
        <v>484820.80873565772</v>
      </c>
    </row>
    <row r="26" spans="1:4" x14ac:dyDescent="0.25">
      <c r="A26" s="33" t="s">
        <v>46</v>
      </c>
      <c r="B26" s="60">
        <v>45505</v>
      </c>
      <c r="C26" s="100">
        <v>74.900000000000006</v>
      </c>
      <c r="D26" s="59">
        <f>VLOOKUP(A26,'Dismantlement Accrual'!A$40:H$78,6,FALSE)</f>
        <v>484572.19050384942</v>
      </c>
    </row>
    <row r="27" spans="1:4" x14ac:dyDescent="0.25">
      <c r="A27" s="33" t="s">
        <v>134</v>
      </c>
      <c r="B27" s="60">
        <v>45566</v>
      </c>
      <c r="C27" s="100">
        <v>74.900000000000006</v>
      </c>
      <c r="D27" s="59">
        <f>VLOOKUP(A27,'Dismantlement Accrual'!A$40:H$78,6,FALSE)</f>
        <v>453531.70440089295</v>
      </c>
    </row>
    <row r="28" spans="1:4" x14ac:dyDescent="0.25">
      <c r="A28" s="33" t="s">
        <v>29</v>
      </c>
      <c r="B28" s="60">
        <v>45717</v>
      </c>
      <c r="C28" s="100">
        <v>74.900000000000006</v>
      </c>
      <c r="D28" s="59"/>
    </row>
    <row r="29" spans="1:4" x14ac:dyDescent="0.25">
      <c r="A29" s="33" t="s">
        <v>28</v>
      </c>
      <c r="B29" s="60">
        <v>45717</v>
      </c>
      <c r="C29" s="100">
        <v>74.900000000000006</v>
      </c>
      <c r="D29" s="59"/>
    </row>
    <row r="30" spans="1:4" x14ac:dyDescent="0.25">
      <c r="A30" s="33" t="s">
        <v>27</v>
      </c>
      <c r="B30" s="60">
        <v>45992</v>
      </c>
      <c r="C30" s="100">
        <v>74.900000000000006</v>
      </c>
      <c r="D30" s="59"/>
    </row>
    <row r="31" spans="1:4" x14ac:dyDescent="0.25">
      <c r="A31" s="33" t="s">
        <v>26</v>
      </c>
      <c r="B31" s="60">
        <v>45992</v>
      </c>
      <c r="C31" s="100">
        <v>74.900000000000006</v>
      </c>
      <c r="D31" s="59"/>
    </row>
    <row r="32" spans="1:4" x14ac:dyDescent="0.25">
      <c r="A32" s="33" t="s">
        <v>126</v>
      </c>
      <c r="B32" s="60">
        <v>45992</v>
      </c>
      <c r="C32" s="100">
        <v>74.900000000000006</v>
      </c>
      <c r="D32" s="59"/>
    </row>
    <row r="33" spans="1:4" x14ac:dyDescent="0.25">
      <c r="A33" s="33" t="s">
        <v>125</v>
      </c>
      <c r="B33" s="60">
        <v>45992</v>
      </c>
      <c r="C33" s="100">
        <v>74.900000000000006</v>
      </c>
      <c r="D33" s="59"/>
    </row>
    <row r="34" spans="1:4" x14ac:dyDescent="0.25">
      <c r="A34" s="33" t="s">
        <v>124</v>
      </c>
      <c r="B34" s="60">
        <v>46174</v>
      </c>
      <c r="C34" s="100">
        <v>74.900000000000006</v>
      </c>
      <c r="D34" s="59"/>
    </row>
    <row r="35" spans="1:4" x14ac:dyDescent="0.25">
      <c r="A35" s="33" t="s">
        <v>123</v>
      </c>
      <c r="B35" s="60">
        <v>46174</v>
      </c>
      <c r="C35" s="100">
        <v>74.900000000000006</v>
      </c>
      <c r="D35" s="59"/>
    </row>
    <row r="36" spans="1:4" x14ac:dyDescent="0.25">
      <c r="A36" s="33" t="s">
        <v>122</v>
      </c>
      <c r="B36" s="60">
        <v>46174</v>
      </c>
      <c r="C36" s="100">
        <v>74.900000000000006</v>
      </c>
      <c r="D36" s="59"/>
    </row>
    <row r="37" spans="1:4" x14ac:dyDescent="0.25">
      <c r="A37" s="33" t="s">
        <v>121</v>
      </c>
      <c r="B37" s="60">
        <v>46174</v>
      </c>
      <c r="C37" s="100">
        <v>74.900000000000006</v>
      </c>
      <c r="D37" s="59"/>
    </row>
    <row r="38" spans="1:4" x14ac:dyDescent="0.25">
      <c r="A38" s="33" t="s">
        <v>120</v>
      </c>
      <c r="B38" s="60">
        <v>46539</v>
      </c>
      <c r="C38" s="100">
        <v>74.900000000000006</v>
      </c>
      <c r="D38" s="59"/>
    </row>
    <row r="39" spans="1:4" x14ac:dyDescent="0.25">
      <c r="A39" s="33" t="s">
        <v>119</v>
      </c>
      <c r="B39" s="60">
        <v>46539</v>
      </c>
      <c r="C39" s="100">
        <v>74.900000000000006</v>
      </c>
      <c r="D39" s="59"/>
    </row>
    <row r="40" spans="1:4" x14ac:dyDescent="0.25">
      <c r="A40" s="33" t="s">
        <v>118</v>
      </c>
      <c r="B40" s="60">
        <v>46539</v>
      </c>
      <c r="C40" s="100">
        <v>74.900000000000006</v>
      </c>
      <c r="D40" s="59"/>
    </row>
    <row r="41" spans="1:4" x14ac:dyDescent="0.25">
      <c r="A41" s="33" t="s">
        <v>117</v>
      </c>
      <c r="B41" s="60">
        <v>46539</v>
      </c>
      <c r="C41" s="100">
        <v>74.900000000000006</v>
      </c>
      <c r="D41" s="59"/>
    </row>
    <row r="43" spans="1:4" x14ac:dyDescent="0.25">
      <c r="C43" s="100" t="s">
        <v>116</v>
      </c>
      <c r="D43" s="59">
        <f>AVERAGE(D24:D27,D18:D22,D9:D16,D7,D5)</f>
        <v>480626.10127421055</v>
      </c>
    </row>
    <row r="45" spans="1:4" x14ac:dyDescent="0.25">
      <c r="D45" s="59"/>
    </row>
  </sheetData>
  <pageMargins left="0.5" right="0.5" top="0.4" bottom="0.4" header="0.3" footer="0.3"/>
  <pageSetup scale="60" orientation="portrait" r:id="rId1"/>
  <headerFooter>
    <oddHeader xml:space="preserve">&amp;RDEF's Response to Staff POD 5 (20-26)  Q5-21
Page&amp;P of &amp;N 
</oddHeader>
    <oddFooter>&amp;R20240025-STAFFPOD5-00000743 through 20240025-STAFFPOD5-00000753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7" ma:contentTypeDescription="Create a new document." ma:contentTypeScope="" ma:versionID="ee1357eecb535bd679445169d0e79377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d5e45ae70f718ca9b395ba1023921dba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DCFB59-9B22-4DAB-A25A-303A0F10BB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B5CE77-1AB2-4382-861A-6A811BF813A5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1f9b4577-d510-4d0a-9b77-58a7ce050573"/>
    <ds:schemaRef ds:uri="http://schemas.microsoft.com/office/2006/metadata/properties"/>
    <ds:schemaRef ds:uri="http://schemas.microsoft.com/office/2006/documentManagement/types"/>
    <ds:schemaRef ds:uri="http://purl.org/dc/terms/"/>
    <ds:schemaRef ds:uri="fb449c68-7da9-4414-a7d8-785e223757ce"/>
    <ds:schemaRef ds:uri="cb0cb807-e4cb-4197-a0a9-ff4221d065c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1D2ED49-1022-462F-83EE-3B4E8588C9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Dismantlement Accrual</vt:lpstr>
      <vt:lpstr>Monthly Reserve Impact</vt:lpstr>
      <vt:lpstr>Jurisdictional Impact</vt:lpstr>
      <vt:lpstr>Separation Factors</vt:lpstr>
      <vt:lpstr>Avg for Forecasted Plant</vt:lpstr>
      <vt:lpstr>'Dismantlement Accrual'!Print_Area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Olivier, Marcia J</dc:creator>
  <cp:lastModifiedBy>Hampton, Monique</cp:lastModifiedBy>
  <cp:lastPrinted>2024-03-21T18:59:06Z</cp:lastPrinted>
  <dcterms:created xsi:type="dcterms:W3CDTF">2024-03-04T18:29:03Z</dcterms:created>
  <dcterms:modified xsi:type="dcterms:W3CDTF">2024-06-20T17:56:42Z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