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Z-OTHER\Camp Hill Working Folder\Duke Energy Florida\2022\PostFiling\OPC\6th Set\"/>
    </mc:Choice>
  </mc:AlternateContent>
  <xr:revisionPtr revIDLastSave="0" documentId="8_{D34FF9FA-AFE0-4E85-BFDE-AC5E1A71F90E}" xr6:coauthVersionLast="47" xr6:coauthVersionMax="47" xr10:uidLastSave="{00000000-0000-0000-0000-000000000000}"/>
  <bookViews>
    <workbookView xWindow="28680" yWindow="-120" windowWidth="29040" windowHeight="15840" xr2:uid="{FF7F3A54-2212-4954-B6D9-8EF999A42D03}"/>
  </bookViews>
  <sheets>
    <sheet name="Table 1" sheetId="1" r:id="rId1"/>
  </sheets>
  <definedNames>
    <definedName name="_xlnm._FilterDatabase" localSheetId="0" hidden="1">'Table 1'!$A$10:$V$521</definedName>
    <definedName name="_xlnm.Print_Area" localSheetId="0">'Table 1'!$A$1:$U$521</definedName>
    <definedName name="_xlnm.Print_Titles" localSheetId="0">'Table 1'!$1:$11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14" i="1" l="1"/>
  <c r="M514" i="1"/>
  <c r="M501" i="1"/>
  <c r="K482" i="1"/>
  <c r="M482" i="1"/>
  <c r="M470" i="1"/>
  <c r="O450" i="1"/>
  <c r="S450" i="1" s="1"/>
  <c r="U450" i="1" s="1"/>
  <c r="O447" i="1"/>
  <c r="O437" i="1"/>
  <c r="S437" i="1" s="1"/>
  <c r="U437" i="1" s="1"/>
  <c r="O434" i="1"/>
  <c r="S434" i="1" s="1"/>
  <c r="U434" i="1" s="1"/>
  <c r="O431" i="1"/>
  <c r="S431" i="1" s="1"/>
  <c r="U431" i="1" s="1"/>
  <c r="O428" i="1"/>
  <c r="O425" i="1"/>
  <c r="O422" i="1"/>
  <c r="O415" i="1"/>
  <c r="O412" i="1"/>
  <c r="M394" i="1"/>
  <c r="M368" i="1"/>
  <c r="M362" i="1"/>
  <c r="M356" i="1"/>
  <c r="O349" i="1"/>
  <c r="M345" i="1"/>
  <c r="O338" i="1"/>
  <c r="S338" i="1" s="1"/>
  <c r="U338" i="1" s="1"/>
  <c r="O300" i="1"/>
  <c r="S300" i="1" s="1"/>
  <c r="U300" i="1" s="1"/>
  <c r="M301" i="1"/>
  <c r="O299" i="1"/>
  <c r="S299" i="1" s="1"/>
  <c r="U299" i="1" s="1"/>
  <c r="O293" i="1"/>
  <c r="S293" i="1" s="1"/>
  <c r="U293" i="1" s="1"/>
  <c r="M294" i="1"/>
  <c r="M287" i="1"/>
  <c r="O285" i="1"/>
  <c r="S285" i="1" s="1"/>
  <c r="U285" i="1" s="1"/>
  <c r="O284" i="1"/>
  <c r="O270" i="1"/>
  <c r="S270" i="1" s="1"/>
  <c r="U270" i="1" s="1"/>
  <c r="O269" i="1"/>
  <c r="S269" i="1" s="1"/>
  <c r="U269" i="1" s="1"/>
  <c r="O260" i="1"/>
  <c r="O257" i="1"/>
  <c r="M261" i="1"/>
  <c r="O255" i="1"/>
  <c r="O247" i="1"/>
  <c r="S247" i="1" s="1"/>
  <c r="U247" i="1" s="1"/>
  <c r="O245" i="1"/>
  <c r="S245" i="1" s="1"/>
  <c r="U245" i="1" s="1"/>
  <c r="O244" i="1"/>
  <c r="S244" i="1" s="1"/>
  <c r="U244" i="1" s="1"/>
  <c r="M248" i="1"/>
  <c r="O232" i="1"/>
  <c r="O228" i="1"/>
  <c r="S228" i="1" s="1"/>
  <c r="U228" i="1" s="1"/>
  <c r="O227" i="1"/>
  <c r="S227" i="1" s="1"/>
  <c r="U227" i="1" s="1"/>
  <c r="O226" i="1"/>
  <c r="S226" i="1" s="1"/>
  <c r="U226" i="1" s="1"/>
  <c r="O223" i="1"/>
  <c r="S223" i="1" s="1"/>
  <c r="U223" i="1" s="1"/>
  <c r="M229" i="1"/>
  <c r="O222" i="1"/>
  <c r="O218" i="1"/>
  <c r="S218" i="1" s="1"/>
  <c r="U218" i="1" s="1"/>
  <c r="O205" i="1"/>
  <c r="S205" i="1" s="1"/>
  <c r="U205" i="1" s="1"/>
  <c r="O204" i="1"/>
  <c r="S204" i="1" s="1"/>
  <c r="U204" i="1" s="1"/>
  <c r="O203" i="1"/>
  <c r="S203" i="1" s="1"/>
  <c r="U203" i="1" s="1"/>
  <c r="M196" i="1"/>
  <c r="O194" i="1"/>
  <c r="S194" i="1" s="1"/>
  <c r="U194" i="1" s="1"/>
  <c r="O180" i="1"/>
  <c r="S180" i="1" s="1"/>
  <c r="U180" i="1" s="1"/>
  <c r="O179" i="1"/>
  <c r="S179" i="1" s="1"/>
  <c r="U179" i="1" s="1"/>
  <c r="O178" i="1"/>
  <c r="S178" i="1" s="1"/>
  <c r="U178" i="1" s="1"/>
  <c r="O167" i="1"/>
  <c r="O166" i="1"/>
  <c r="S166" i="1" s="1"/>
  <c r="U166" i="1" s="1"/>
  <c r="O158" i="1"/>
  <c r="S158" i="1" s="1"/>
  <c r="U158" i="1" s="1"/>
  <c r="O157" i="1"/>
  <c r="S157" i="1" s="1"/>
  <c r="U157" i="1" s="1"/>
  <c r="O156" i="1"/>
  <c r="S156" i="1" s="1"/>
  <c r="U156" i="1" s="1"/>
  <c r="O136" i="1"/>
  <c r="O128" i="1"/>
  <c r="S128" i="1" s="1"/>
  <c r="U128" i="1" s="1"/>
  <c r="O127" i="1"/>
  <c r="S127" i="1" s="1"/>
  <c r="U127" i="1" s="1"/>
  <c r="O125" i="1"/>
  <c r="O124" i="1"/>
  <c r="S124" i="1" s="1"/>
  <c r="U124" i="1" s="1"/>
  <c r="O123" i="1"/>
  <c r="S123" i="1" s="1"/>
  <c r="U123" i="1" s="1"/>
  <c r="O117" i="1"/>
  <c r="O115" i="1"/>
  <c r="S115" i="1" s="1"/>
  <c r="U115" i="1" s="1"/>
  <c r="O114" i="1"/>
  <c r="S114" i="1" s="1"/>
  <c r="U114" i="1" s="1"/>
  <c r="M119" i="1"/>
  <c r="O112" i="1"/>
  <c r="O107" i="1"/>
  <c r="S107" i="1" s="1"/>
  <c r="U107" i="1" s="1"/>
  <c r="O102" i="1"/>
  <c r="S102" i="1" s="1"/>
  <c r="O97" i="1"/>
  <c r="S97" i="1" s="1"/>
  <c r="U97" i="1" s="1"/>
  <c r="O92" i="1"/>
  <c r="O80" i="1"/>
  <c r="S80" i="1" s="1"/>
  <c r="U80" i="1" s="1"/>
  <c r="O79" i="1"/>
  <c r="S79" i="1" s="1"/>
  <c r="U79" i="1" s="1"/>
  <c r="O70" i="1"/>
  <c r="S70" i="1" s="1"/>
  <c r="U70" i="1" s="1"/>
  <c r="M71" i="1"/>
  <c r="M57" i="1"/>
  <c r="O56" i="1"/>
  <c r="O54" i="1"/>
  <c r="S54" i="1" s="1"/>
  <c r="U54" i="1" s="1"/>
  <c r="O53" i="1"/>
  <c r="S53" i="1" s="1"/>
  <c r="U53" i="1" s="1"/>
  <c r="O52" i="1"/>
  <c r="S52" i="1" s="1"/>
  <c r="U52" i="1" s="1"/>
  <c r="O51" i="1"/>
  <c r="S51" i="1" s="1"/>
  <c r="U51" i="1" s="1"/>
  <c r="M38" i="1"/>
  <c r="O33" i="1"/>
  <c r="S33" i="1" s="1"/>
  <c r="U33" i="1" s="1"/>
  <c r="O31" i="1"/>
  <c r="M34" i="1"/>
  <c r="O30" i="1"/>
  <c r="S30" i="1" s="1"/>
  <c r="U30" i="1" s="1"/>
  <c r="O20" i="1"/>
  <c r="O19" i="1"/>
  <c r="S19" i="1" s="1"/>
  <c r="U19" i="1" s="1"/>
  <c r="M40" i="1" l="1"/>
  <c r="S31" i="1"/>
  <c r="U31" i="1" s="1"/>
  <c r="S92" i="1"/>
  <c r="U102" i="1"/>
  <c r="O64" i="1"/>
  <c r="S20" i="1"/>
  <c r="U20" i="1" s="1"/>
  <c r="M85" i="1"/>
  <c r="M87" i="1" s="1"/>
  <c r="O142" i="1"/>
  <c r="S142" i="1" s="1"/>
  <c r="U142" i="1" s="1"/>
  <c r="M143" i="1"/>
  <c r="O68" i="1"/>
  <c r="S68" i="1" s="1"/>
  <c r="U68" i="1" s="1"/>
  <c r="O78" i="1"/>
  <c r="O84" i="1"/>
  <c r="S84" i="1" s="1"/>
  <c r="U84" i="1" s="1"/>
  <c r="O95" i="1"/>
  <c r="O139" i="1"/>
  <c r="S139" i="1" s="1"/>
  <c r="U139" i="1" s="1"/>
  <c r="S222" i="1"/>
  <c r="S232" i="1"/>
  <c r="O18" i="1"/>
  <c r="S18" i="1" s="1"/>
  <c r="U18" i="1" s="1"/>
  <c r="S56" i="1"/>
  <c r="U56" i="1" s="1"/>
  <c r="O69" i="1"/>
  <c r="S69" i="1" s="1"/>
  <c r="U69" i="1" s="1"/>
  <c r="M73" i="1"/>
  <c r="O66" i="1"/>
  <c r="S66" i="1" s="1"/>
  <c r="U66" i="1" s="1"/>
  <c r="O96" i="1"/>
  <c r="S96" i="1" s="1"/>
  <c r="U96" i="1" s="1"/>
  <c r="M145" i="1"/>
  <c r="M170" i="1"/>
  <c r="O215" i="1"/>
  <c r="S284" i="1"/>
  <c r="O29" i="1"/>
  <c r="M99" i="1"/>
  <c r="M22" i="1"/>
  <c r="M24" i="1" s="1"/>
  <c r="O81" i="1"/>
  <c r="S81" i="1" s="1"/>
  <c r="U81" i="1" s="1"/>
  <c r="K109" i="1"/>
  <c r="K85" i="1"/>
  <c r="K87" i="1" s="1"/>
  <c r="M183" i="1"/>
  <c r="O201" i="1"/>
  <c r="S201" i="1" s="1"/>
  <c r="U201" i="1" s="1"/>
  <c r="O168" i="1"/>
  <c r="S168" i="1" s="1"/>
  <c r="U168" i="1" s="1"/>
  <c r="O83" i="1"/>
  <c r="S83" i="1" s="1"/>
  <c r="U83" i="1" s="1"/>
  <c r="O116" i="1"/>
  <c r="S116" i="1" s="1"/>
  <c r="U116" i="1" s="1"/>
  <c r="O122" i="1"/>
  <c r="O17" i="1"/>
  <c r="M59" i="1"/>
  <c r="O98" i="1"/>
  <c r="S98" i="1" s="1"/>
  <c r="U98" i="1" s="1"/>
  <c r="M109" i="1"/>
  <c r="O103" i="1"/>
  <c r="S103" i="1" s="1"/>
  <c r="U103" i="1" s="1"/>
  <c r="O108" i="1"/>
  <c r="S108" i="1" s="1"/>
  <c r="U108" i="1" s="1"/>
  <c r="O169" i="1"/>
  <c r="S169" i="1" s="1"/>
  <c r="U169" i="1" s="1"/>
  <c r="O93" i="1"/>
  <c r="S93" i="1" s="1"/>
  <c r="U93" i="1" s="1"/>
  <c r="M129" i="1"/>
  <c r="S112" i="1"/>
  <c r="S117" i="1"/>
  <c r="U117" i="1" s="1"/>
  <c r="S125" i="1"/>
  <c r="U125" i="1" s="1"/>
  <c r="O140" i="1"/>
  <c r="M238" i="1"/>
  <c r="O224" i="1"/>
  <c r="S224" i="1" s="1"/>
  <c r="U224" i="1" s="1"/>
  <c r="O306" i="1"/>
  <c r="O155" i="1"/>
  <c r="O165" i="1"/>
  <c r="S165" i="1" s="1"/>
  <c r="U165" i="1" s="1"/>
  <c r="O225" i="1"/>
  <c r="S225" i="1" s="1"/>
  <c r="U225" i="1" s="1"/>
  <c r="M161" i="1"/>
  <c r="M307" i="1"/>
  <c r="S167" i="1"/>
  <c r="U167" i="1" s="1"/>
  <c r="O191" i="1"/>
  <c r="S191" i="1" s="1"/>
  <c r="U191" i="1" s="1"/>
  <c r="O193" i="1"/>
  <c r="S193" i="1" s="1"/>
  <c r="U193" i="1" s="1"/>
  <c r="O199" i="1"/>
  <c r="O323" i="1"/>
  <c r="O234" i="1"/>
  <c r="S234" i="1" s="1"/>
  <c r="U234" i="1" s="1"/>
  <c r="O243" i="1"/>
  <c r="S260" i="1"/>
  <c r="U260" i="1" s="1"/>
  <c r="M274" i="1"/>
  <c r="M276" i="1" s="1"/>
  <c r="M319" i="1"/>
  <c r="M206" i="1"/>
  <c r="M208" i="1" s="1"/>
  <c r="O213" i="1"/>
  <c r="O235" i="1"/>
  <c r="S235" i="1" s="1"/>
  <c r="U235" i="1" s="1"/>
  <c r="O272" i="1"/>
  <c r="S272" i="1" s="1"/>
  <c r="U272" i="1" s="1"/>
  <c r="O192" i="1"/>
  <c r="S192" i="1" s="1"/>
  <c r="U192" i="1" s="1"/>
  <c r="S255" i="1"/>
  <c r="O195" i="1"/>
  <c r="S195" i="1" s="1"/>
  <c r="U195" i="1" s="1"/>
  <c r="M219" i="1"/>
  <c r="S136" i="1"/>
  <c r="O137" i="1"/>
  <c r="S137" i="1" s="1"/>
  <c r="U137" i="1" s="1"/>
  <c r="O159" i="1"/>
  <c r="S159" i="1" s="1"/>
  <c r="U159" i="1" s="1"/>
  <c r="O164" i="1"/>
  <c r="O181" i="1"/>
  <c r="S181" i="1" s="1"/>
  <c r="U181" i="1" s="1"/>
  <c r="O216" i="1"/>
  <c r="O237" i="1"/>
  <c r="S237" i="1" s="1"/>
  <c r="U237" i="1" s="1"/>
  <c r="M263" i="1"/>
  <c r="O271" i="1"/>
  <c r="S271" i="1" s="1"/>
  <c r="U271" i="1" s="1"/>
  <c r="O217" i="1"/>
  <c r="S217" i="1" s="1"/>
  <c r="U217" i="1" s="1"/>
  <c r="O233" i="1"/>
  <c r="S233" i="1" s="1"/>
  <c r="U233" i="1" s="1"/>
  <c r="O242" i="1"/>
  <c r="S242" i="1" s="1"/>
  <c r="U242" i="1" s="1"/>
  <c r="S257" i="1"/>
  <c r="U257" i="1" s="1"/>
  <c r="O241" i="1"/>
  <c r="O297" i="1"/>
  <c r="O325" i="1"/>
  <c r="S325" i="1" s="1"/>
  <c r="U325" i="1" s="1"/>
  <c r="K326" i="1"/>
  <c r="O246" i="1"/>
  <c r="S246" i="1" s="1"/>
  <c r="U246" i="1" s="1"/>
  <c r="O268" i="1"/>
  <c r="O331" i="1"/>
  <c r="M333" i="1"/>
  <c r="K261" i="1"/>
  <c r="M326" i="1"/>
  <c r="O336" i="1"/>
  <c r="O361" i="1"/>
  <c r="S361" i="1" s="1"/>
  <c r="U361" i="1" s="1"/>
  <c r="K287" i="1"/>
  <c r="M374" i="1"/>
  <c r="M339" i="1"/>
  <c r="S349" i="1"/>
  <c r="U349" i="1" s="1"/>
  <c r="M313" i="1"/>
  <c r="O310" i="1"/>
  <c r="O330" i="1"/>
  <c r="S330" i="1" s="1"/>
  <c r="U330" i="1" s="1"/>
  <c r="O332" i="1"/>
  <c r="S332" i="1" s="1"/>
  <c r="U332" i="1" s="1"/>
  <c r="O311" i="1"/>
  <c r="S311" i="1" s="1"/>
  <c r="U311" i="1" s="1"/>
  <c r="O322" i="1"/>
  <c r="O324" i="1"/>
  <c r="O337" i="1"/>
  <c r="S337" i="1" s="1"/>
  <c r="U337" i="1" s="1"/>
  <c r="M380" i="1"/>
  <c r="O424" i="1"/>
  <c r="S424" i="1" s="1"/>
  <c r="U424" i="1" s="1"/>
  <c r="O433" i="1"/>
  <c r="S447" i="1"/>
  <c r="U447" i="1" s="1"/>
  <c r="K470" i="1"/>
  <c r="K501" i="1"/>
  <c r="O405" i="1"/>
  <c r="O408" i="1"/>
  <c r="O416" i="1"/>
  <c r="S416" i="1" s="1"/>
  <c r="U416" i="1" s="1"/>
  <c r="O449" i="1"/>
  <c r="S449" i="1" s="1"/>
  <c r="U449" i="1" s="1"/>
  <c r="O329" i="1"/>
  <c r="M351" i="1"/>
  <c r="M387" i="1"/>
  <c r="O438" i="1"/>
  <c r="S438" i="1" s="1"/>
  <c r="U438" i="1" s="1"/>
  <c r="O366" i="1"/>
  <c r="S366" i="1" s="1"/>
  <c r="U366" i="1" s="1"/>
  <c r="O392" i="1"/>
  <c r="O436" i="1"/>
  <c r="S436" i="1" s="1"/>
  <c r="U436" i="1" s="1"/>
  <c r="M441" i="1"/>
  <c r="M453" i="1"/>
  <c r="O372" i="1"/>
  <c r="S372" i="1" s="1"/>
  <c r="U372" i="1" s="1"/>
  <c r="M418" i="1"/>
  <c r="O409" i="1"/>
  <c r="S409" i="1" s="1"/>
  <c r="U409" i="1" s="1"/>
  <c r="O413" i="1"/>
  <c r="O414" i="1"/>
  <c r="S414" i="1" s="1"/>
  <c r="U414" i="1" s="1"/>
  <c r="O426" i="1"/>
  <c r="S426" i="1" s="1"/>
  <c r="U426" i="1" s="1"/>
  <c r="S428" i="1"/>
  <c r="U428" i="1" s="1"/>
  <c r="O445" i="1"/>
  <c r="O383" i="1"/>
  <c r="O396" i="1"/>
  <c r="S396" i="1" s="1"/>
  <c r="U396" i="1" s="1"/>
  <c r="O406" i="1"/>
  <c r="S406" i="1" s="1"/>
  <c r="U406" i="1" s="1"/>
  <c r="O348" i="1"/>
  <c r="O371" i="1"/>
  <c r="O390" i="1"/>
  <c r="O410" i="1"/>
  <c r="S410" i="1" s="1"/>
  <c r="U410" i="1" s="1"/>
  <c r="O411" i="1"/>
  <c r="S411" i="1" s="1"/>
  <c r="U411" i="1" s="1"/>
  <c r="M516" i="1"/>
  <c r="S412" i="1"/>
  <c r="U412" i="1" s="1"/>
  <c r="S415" i="1"/>
  <c r="U415" i="1" s="1"/>
  <c r="S422" i="1"/>
  <c r="S425" i="1"/>
  <c r="U425" i="1" s="1"/>
  <c r="O429" i="1"/>
  <c r="S429" i="1" s="1"/>
  <c r="U429" i="1" s="1"/>
  <c r="K516" i="1" l="1"/>
  <c r="M172" i="1"/>
  <c r="M185" i="1" s="1"/>
  <c r="M455" i="1"/>
  <c r="M398" i="1"/>
  <c r="M250" i="1"/>
  <c r="M131" i="1"/>
  <c r="M147" i="1" s="1"/>
  <c r="S155" i="1"/>
  <c r="U112" i="1"/>
  <c r="S383" i="1"/>
  <c r="S297" i="1"/>
  <c r="U422" i="1"/>
  <c r="K418" i="1"/>
  <c r="O273" i="1"/>
  <c r="S273" i="1" s="1"/>
  <c r="U273" i="1" s="1"/>
  <c r="O317" i="1"/>
  <c r="S317" i="1" s="1"/>
  <c r="U317" i="1" s="1"/>
  <c r="S216" i="1"/>
  <c r="U216" i="1" s="1"/>
  <c r="S199" i="1"/>
  <c r="M278" i="1"/>
  <c r="O200" i="1"/>
  <c r="S200" i="1" s="1"/>
  <c r="U200" i="1" s="1"/>
  <c r="U284" i="1"/>
  <c r="O106" i="1"/>
  <c r="S106" i="1" s="1"/>
  <c r="U106" i="1" s="1"/>
  <c r="O229" i="1"/>
  <c r="K294" i="1"/>
  <c r="K453" i="1"/>
  <c r="S371" i="1"/>
  <c r="K380" i="1"/>
  <c r="O359" i="1"/>
  <c r="S392" i="1"/>
  <c r="U392" i="1" s="1"/>
  <c r="O393" i="1"/>
  <c r="S393" i="1" s="1"/>
  <c r="U393" i="1" s="1"/>
  <c r="O446" i="1"/>
  <c r="S446" i="1" s="1"/>
  <c r="U446" i="1" s="1"/>
  <c r="S324" i="1"/>
  <c r="U324" i="1" s="1"/>
  <c r="O344" i="1"/>
  <c r="S344" i="1" s="1"/>
  <c r="U344" i="1" s="1"/>
  <c r="O451" i="1"/>
  <c r="S451" i="1" s="1"/>
  <c r="U451" i="1" s="1"/>
  <c r="O377" i="1"/>
  <c r="K248" i="1"/>
  <c r="K206" i="1"/>
  <c r="U136" i="1"/>
  <c r="U255" i="1"/>
  <c r="O312" i="1"/>
  <c r="S312" i="1" s="1"/>
  <c r="U312" i="1" s="1"/>
  <c r="O318" i="1"/>
  <c r="S318" i="1" s="1"/>
  <c r="U318" i="1" s="1"/>
  <c r="O259" i="1"/>
  <c r="S259" i="1" s="1"/>
  <c r="U259" i="1" s="1"/>
  <c r="O138" i="1"/>
  <c r="S138" i="1" s="1"/>
  <c r="U138" i="1" s="1"/>
  <c r="O118" i="1"/>
  <c r="S118" i="1" s="1"/>
  <c r="U118" i="1" s="1"/>
  <c r="S29" i="1"/>
  <c r="K368" i="1"/>
  <c r="S405" i="1"/>
  <c r="O373" i="1"/>
  <c r="S373" i="1" s="1"/>
  <c r="U373" i="1" s="1"/>
  <c r="K313" i="1"/>
  <c r="O55" i="1"/>
  <c r="S55" i="1" s="1"/>
  <c r="U55" i="1" s="1"/>
  <c r="O113" i="1"/>
  <c r="M42" i="1"/>
  <c r="K22" i="1"/>
  <c r="K24" i="1" s="1"/>
  <c r="O67" i="1"/>
  <c r="S67" i="1" s="1"/>
  <c r="U67" i="1" s="1"/>
  <c r="U222" i="1"/>
  <c r="S229" i="1"/>
  <c r="O430" i="1"/>
  <c r="S430" i="1" s="1"/>
  <c r="U430" i="1" s="1"/>
  <c r="S413" i="1"/>
  <c r="U413" i="1" s="1"/>
  <c r="K374" i="1"/>
  <c r="O386" i="1"/>
  <c r="S386" i="1" s="1"/>
  <c r="U386" i="1" s="1"/>
  <c r="K339" i="1"/>
  <c r="K274" i="1"/>
  <c r="K276" i="1" s="1"/>
  <c r="O305" i="1"/>
  <c r="S305" i="1" s="1"/>
  <c r="U305" i="1" s="1"/>
  <c r="O367" i="1"/>
  <c r="S367" i="1" s="1"/>
  <c r="U367" i="1" s="1"/>
  <c r="S306" i="1"/>
  <c r="U306" i="1" s="1"/>
  <c r="O82" i="1"/>
  <c r="S82" i="1" s="1"/>
  <c r="U82" i="1" s="1"/>
  <c r="S95" i="1"/>
  <c r="U95" i="1" s="1"/>
  <c r="K71" i="1"/>
  <c r="K73" i="1" s="1"/>
  <c r="O435" i="1"/>
  <c r="S435" i="1" s="1"/>
  <c r="U435" i="1" s="1"/>
  <c r="O432" i="1"/>
  <c r="S432" i="1" s="1"/>
  <c r="U432" i="1" s="1"/>
  <c r="K387" i="1"/>
  <c r="O379" i="1"/>
  <c r="S379" i="1" s="1"/>
  <c r="U379" i="1" s="1"/>
  <c r="O385" i="1"/>
  <c r="S385" i="1" s="1"/>
  <c r="U385" i="1" s="1"/>
  <c r="O286" i="1"/>
  <c r="O391" i="1"/>
  <c r="S391" i="1" s="1"/>
  <c r="U391" i="1" s="1"/>
  <c r="O258" i="1"/>
  <c r="S258" i="1" s="1"/>
  <c r="U258" i="1" s="1"/>
  <c r="O290" i="1"/>
  <c r="K229" i="1"/>
  <c r="O214" i="1"/>
  <c r="S214" i="1" s="1"/>
  <c r="U214" i="1" s="1"/>
  <c r="O50" i="1"/>
  <c r="O141" i="1"/>
  <c r="S141" i="1" s="1"/>
  <c r="U141" i="1" s="1"/>
  <c r="O94" i="1"/>
  <c r="S94" i="1" s="1"/>
  <c r="U94" i="1" s="1"/>
  <c r="K170" i="1"/>
  <c r="S348" i="1"/>
  <c r="O378" i="1"/>
  <c r="S378" i="1" s="1"/>
  <c r="U378" i="1" s="1"/>
  <c r="O360" i="1"/>
  <c r="S360" i="1" s="1"/>
  <c r="U360" i="1" s="1"/>
  <c r="K362" i="1"/>
  <c r="S322" i="1"/>
  <c r="O326" i="1"/>
  <c r="O316" i="1"/>
  <c r="S336" i="1"/>
  <c r="O339" i="1"/>
  <c r="O256" i="1"/>
  <c r="K333" i="1"/>
  <c r="O190" i="1"/>
  <c r="O182" i="1"/>
  <c r="S182" i="1" s="1"/>
  <c r="U182" i="1" s="1"/>
  <c r="S140" i="1"/>
  <c r="U140" i="1" s="1"/>
  <c r="S122" i="1"/>
  <c r="K57" i="1"/>
  <c r="K59" i="1" s="1"/>
  <c r="O37" i="1"/>
  <c r="K38" i="1"/>
  <c r="U92" i="1"/>
  <c r="S433" i="1"/>
  <c r="U433" i="1" s="1"/>
  <c r="K263" i="1"/>
  <c r="K196" i="1"/>
  <c r="K238" i="1"/>
  <c r="K183" i="1"/>
  <c r="O104" i="1"/>
  <c r="S104" i="1" s="1"/>
  <c r="U104" i="1" s="1"/>
  <c r="O32" i="1"/>
  <c r="S32" i="1" s="1"/>
  <c r="U32" i="1" s="1"/>
  <c r="S64" i="1"/>
  <c r="K356" i="1"/>
  <c r="O350" i="1"/>
  <c r="S350" i="1" s="1"/>
  <c r="U350" i="1" s="1"/>
  <c r="O365" i="1"/>
  <c r="O292" i="1"/>
  <c r="S292" i="1" s="1"/>
  <c r="U292" i="1" s="1"/>
  <c r="K351" i="1"/>
  <c r="O248" i="1"/>
  <c r="S241" i="1"/>
  <c r="S213" i="1"/>
  <c r="O65" i="1"/>
  <c r="S65" i="1" s="1"/>
  <c r="U65" i="1" s="1"/>
  <c r="O333" i="1"/>
  <c r="S329" i="1"/>
  <c r="K345" i="1"/>
  <c r="S408" i="1"/>
  <c r="U408" i="1" s="1"/>
  <c r="K319" i="1"/>
  <c r="O313" i="1"/>
  <c r="S310" i="1"/>
  <c r="O298" i="1"/>
  <c r="S298" i="1" s="1"/>
  <c r="U298" i="1" s="1"/>
  <c r="O342" i="1"/>
  <c r="S268" i="1"/>
  <c r="O236" i="1"/>
  <c r="S236" i="1" s="1"/>
  <c r="U236" i="1" s="1"/>
  <c r="S243" i="1"/>
  <c r="U243" i="1" s="1"/>
  <c r="O160" i="1"/>
  <c r="S160" i="1" s="1"/>
  <c r="U160" i="1" s="1"/>
  <c r="O177" i="1"/>
  <c r="S215" i="1"/>
  <c r="U215" i="1" s="1"/>
  <c r="K219" i="1"/>
  <c r="S390" i="1"/>
  <c r="K394" i="1"/>
  <c r="O448" i="1"/>
  <c r="S448" i="1" s="1"/>
  <c r="U448" i="1" s="1"/>
  <c r="O407" i="1"/>
  <c r="S407" i="1" s="1"/>
  <c r="U407" i="1" s="1"/>
  <c r="O423" i="1"/>
  <c r="O355" i="1"/>
  <c r="S355" i="1" s="1"/>
  <c r="U355" i="1" s="1"/>
  <c r="S331" i="1"/>
  <c r="U331" i="1" s="1"/>
  <c r="S323" i="1"/>
  <c r="U323" i="1" s="1"/>
  <c r="K161" i="1"/>
  <c r="O343" i="1"/>
  <c r="S343" i="1" s="1"/>
  <c r="U343" i="1" s="1"/>
  <c r="S17" i="1"/>
  <c r="O21" i="1"/>
  <c r="S21" i="1" s="1"/>
  <c r="U21" i="1" s="1"/>
  <c r="K99" i="1"/>
  <c r="K143" i="1"/>
  <c r="K145" i="1" s="1"/>
  <c r="K119" i="1"/>
  <c r="O202" i="1"/>
  <c r="S202" i="1" s="1"/>
  <c r="U202" i="1" s="1"/>
  <c r="S445" i="1"/>
  <c r="O384" i="1"/>
  <c r="S384" i="1" s="1"/>
  <c r="U384" i="1" s="1"/>
  <c r="O439" i="1"/>
  <c r="S439" i="1" s="1"/>
  <c r="U439" i="1" s="1"/>
  <c r="K441" i="1"/>
  <c r="O427" i="1"/>
  <c r="S427" i="1" s="1"/>
  <c r="U427" i="1" s="1"/>
  <c r="O354" i="1"/>
  <c r="K307" i="1"/>
  <c r="O304" i="1"/>
  <c r="O291" i="1"/>
  <c r="S291" i="1" s="1"/>
  <c r="U291" i="1" s="1"/>
  <c r="K301" i="1"/>
  <c r="S164" i="1"/>
  <c r="O170" i="1"/>
  <c r="K129" i="1"/>
  <c r="O105" i="1"/>
  <c r="S105" i="1" s="1"/>
  <c r="U105" i="1" s="1"/>
  <c r="K34" i="1"/>
  <c r="O126" i="1"/>
  <c r="S126" i="1" s="1"/>
  <c r="U126" i="1" s="1"/>
  <c r="U232" i="1"/>
  <c r="S78" i="1"/>
  <c r="K40" i="1" l="1"/>
  <c r="K208" i="1"/>
  <c r="O453" i="1"/>
  <c r="K250" i="1"/>
  <c r="K455" i="1"/>
  <c r="O394" i="1"/>
  <c r="O374" i="1"/>
  <c r="K398" i="1"/>
  <c r="O274" i="1"/>
  <c r="O238" i="1"/>
  <c r="S238" i="1"/>
  <c r="U238" i="1" s="1"/>
  <c r="Q229" i="1"/>
  <c r="S143" i="1"/>
  <c r="S145" i="1" s="1"/>
  <c r="U145" i="1" s="1"/>
  <c r="O99" i="1"/>
  <c r="O85" i="1"/>
  <c r="O87" i="1" s="1"/>
  <c r="O22" i="1"/>
  <c r="O24" i="1" s="1"/>
  <c r="O219" i="1"/>
  <c r="U199" i="1"/>
  <c r="S206" i="1"/>
  <c r="U206" i="1" s="1"/>
  <c r="S22" i="1"/>
  <c r="U22" i="1" s="1"/>
  <c r="U17" i="1"/>
  <c r="S177" i="1"/>
  <c r="O183" i="1"/>
  <c r="S248" i="1"/>
  <c r="U248" i="1" s="1"/>
  <c r="U241" i="1"/>
  <c r="O418" i="1"/>
  <c r="S387" i="1"/>
  <c r="U387" i="1" s="1"/>
  <c r="U383" i="1"/>
  <c r="S71" i="1"/>
  <c r="U71" i="1" s="1"/>
  <c r="U64" i="1"/>
  <c r="O319" i="1"/>
  <c r="S316" i="1"/>
  <c r="S286" i="1"/>
  <c r="O287" i="1"/>
  <c r="O387" i="1"/>
  <c r="S109" i="1"/>
  <c r="U109" i="1" s="1"/>
  <c r="O71" i="1"/>
  <c r="O73" i="1" s="1"/>
  <c r="S129" i="1"/>
  <c r="U129" i="1" s="1"/>
  <c r="U122" i="1"/>
  <c r="S326" i="1"/>
  <c r="U326" i="1" s="1"/>
  <c r="U322" i="1"/>
  <c r="S50" i="1"/>
  <c r="O57" i="1"/>
  <c r="U229" i="1"/>
  <c r="S423" i="1"/>
  <c r="O441" i="1"/>
  <c r="O129" i="1"/>
  <c r="S453" i="1"/>
  <c r="U453" i="1" s="1"/>
  <c r="U445" i="1"/>
  <c r="O109" i="1"/>
  <c r="O345" i="1"/>
  <c r="S342" i="1"/>
  <c r="U164" i="1"/>
  <c r="S170" i="1"/>
  <c r="U170" i="1" s="1"/>
  <c r="S85" i="1"/>
  <c r="U85" i="1" s="1"/>
  <c r="U78" i="1"/>
  <c r="O276" i="1"/>
  <c r="S99" i="1"/>
  <c r="U99" i="1" s="1"/>
  <c r="O143" i="1"/>
  <c r="K42" i="1"/>
  <c r="O34" i="1"/>
  <c r="O161" i="1"/>
  <c r="S333" i="1"/>
  <c r="U333" i="1" s="1"/>
  <c r="U329" i="1"/>
  <c r="S365" i="1"/>
  <c r="O368" i="1"/>
  <c r="O196" i="1"/>
  <c r="S190" i="1"/>
  <c r="U29" i="1"/>
  <c r="S34" i="1"/>
  <c r="U34" i="1" s="1"/>
  <c r="U143" i="1"/>
  <c r="S359" i="1"/>
  <c r="O362" i="1"/>
  <c r="U155" i="1"/>
  <c r="S161" i="1"/>
  <c r="U161" i="1" s="1"/>
  <c r="O307" i="1"/>
  <c r="S304" i="1"/>
  <c r="U268" i="1"/>
  <c r="S274" i="1"/>
  <c r="U274" i="1" s="1"/>
  <c r="O351" i="1"/>
  <c r="S113" i="1"/>
  <c r="O119" i="1"/>
  <c r="S351" i="1"/>
  <c r="U351" i="1" s="1"/>
  <c r="U348" i="1"/>
  <c r="K131" i="1"/>
  <c r="S256" i="1"/>
  <c r="O261" i="1"/>
  <c r="O294" i="1"/>
  <c r="S290" i="1"/>
  <c r="S354" i="1"/>
  <c r="O356" i="1"/>
  <c r="U213" i="1"/>
  <c r="S219" i="1"/>
  <c r="U219" i="1" s="1"/>
  <c r="S301" i="1"/>
  <c r="U301" i="1" s="1"/>
  <c r="U297" i="1"/>
  <c r="M400" i="1"/>
  <c r="K172" i="1"/>
  <c r="K185" i="1" s="1"/>
  <c r="U390" i="1"/>
  <c r="S394" i="1"/>
  <c r="U394" i="1" s="1"/>
  <c r="S37" i="1"/>
  <c r="O38" i="1"/>
  <c r="S374" i="1"/>
  <c r="U374" i="1" s="1"/>
  <c r="U371" i="1"/>
  <c r="S313" i="1"/>
  <c r="U313" i="1" s="1"/>
  <c r="U310" i="1"/>
  <c r="O250" i="1"/>
  <c r="S339" i="1"/>
  <c r="U339" i="1" s="1"/>
  <c r="U336" i="1"/>
  <c r="U405" i="1"/>
  <c r="S418" i="1"/>
  <c r="U418" i="1" s="1"/>
  <c r="S377" i="1"/>
  <c r="O380" i="1"/>
  <c r="O206" i="1"/>
  <c r="O301" i="1"/>
  <c r="O208" i="1" l="1"/>
  <c r="Q238" i="1"/>
  <c r="O131" i="1"/>
  <c r="Q301" i="1"/>
  <c r="Q453" i="1"/>
  <c r="Q394" i="1"/>
  <c r="Q387" i="1"/>
  <c r="Q374" i="1"/>
  <c r="Q351" i="1"/>
  <c r="Q339" i="1"/>
  <c r="Q333" i="1"/>
  <c r="Q326" i="1"/>
  <c r="O398" i="1"/>
  <c r="Q206" i="1"/>
  <c r="Q170" i="1"/>
  <c r="S172" i="1"/>
  <c r="U172" i="1" s="1"/>
  <c r="Q109" i="1"/>
  <c r="Q99" i="1"/>
  <c r="Q85" i="1"/>
  <c r="Q22" i="1"/>
  <c r="S24" i="1"/>
  <c r="U24" i="1" s="1"/>
  <c r="S345" i="1"/>
  <c r="U345" i="1" s="1"/>
  <c r="U342" i="1"/>
  <c r="S307" i="1"/>
  <c r="U307" i="1" s="1"/>
  <c r="U304" i="1"/>
  <c r="Q143" i="1"/>
  <c r="O145" i="1"/>
  <c r="Q145" i="1" s="1"/>
  <c r="U190" i="1"/>
  <c r="S196" i="1"/>
  <c r="U196" i="1" s="1"/>
  <c r="Q418" i="1"/>
  <c r="O455" i="1"/>
  <c r="U50" i="1"/>
  <c r="S57" i="1"/>
  <c r="U57" i="1" s="1"/>
  <c r="S250" i="1"/>
  <c r="U250" i="1" s="1"/>
  <c r="S87" i="1"/>
  <c r="U87" i="1" s="1"/>
  <c r="O59" i="1"/>
  <c r="K147" i="1"/>
  <c r="S380" i="1"/>
  <c r="U380" i="1" s="1"/>
  <c r="U377" i="1"/>
  <c r="Q274" i="1"/>
  <c r="U113" i="1"/>
  <c r="S119" i="1"/>
  <c r="U119" i="1" s="1"/>
  <c r="U365" i="1"/>
  <c r="S368" i="1"/>
  <c r="U368" i="1" s="1"/>
  <c r="U286" i="1"/>
  <c r="S287" i="1"/>
  <c r="U287" i="1" s="1"/>
  <c r="U37" i="1"/>
  <c r="S38" i="1"/>
  <c r="U38" i="1" s="1"/>
  <c r="S356" i="1"/>
  <c r="U356" i="1" s="1"/>
  <c r="U354" i="1"/>
  <c r="Q129" i="1"/>
  <c r="S319" i="1"/>
  <c r="U319" i="1" s="1"/>
  <c r="U316" i="1"/>
  <c r="Q219" i="1"/>
  <c r="U290" i="1"/>
  <c r="S294" i="1"/>
  <c r="U294" i="1" s="1"/>
  <c r="M457" i="1"/>
  <c r="M518" i="1" s="1"/>
  <c r="S276" i="1"/>
  <c r="U276" i="1" s="1"/>
  <c r="S362" i="1"/>
  <c r="U362" i="1" s="1"/>
  <c r="U359" i="1"/>
  <c r="Q161" i="1"/>
  <c r="O172" i="1"/>
  <c r="U423" i="1"/>
  <c r="S441" i="1"/>
  <c r="U441" i="1" s="1"/>
  <c r="S183" i="1"/>
  <c r="U183" i="1" s="1"/>
  <c r="U177" i="1"/>
  <c r="K278" i="1"/>
  <c r="O263" i="1"/>
  <c r="Q34" i="1"/>
  <c r="Q345" i="1"/>
  <c r="Q71" i="1"/>
  <c r="S73" i="1"/>
  <c r="U73" i="1" s="1"/>
  <c r="U256" i="1"/>
  <c r="S261" i="1"/>
  <c r="U261" i="1" s="1"/>
  <c r="O40" i="1"/>
  <c r="Q248" i="1"/>
  <c r="Q313" i="1"/>
  <c r="Q196" i="1" l="1"/>
  <c r="O147" i="1"/>
  <c r="Q380" i="1"/>
  <c r="Q368" i="1"/>
  <c r="Q294" i="1"/>
  <c r="S263" i="1"/>
  <c r="U263" i="1" s="1"/>
  <c r="S208" i="1"/>
  <c r="U208" i="1" s="1"/>
  <c r="Q183" i="1"/>
  <c r="K400" i="1"/>
  <c r="K457" i="1" s="1"/>
  <c r="K518" i="1" s="1"/>
  <c r="Q119" i="1"/>
  <c r="Q87" i="1"/>
  <c r="S59" i="1"/>
  <c r="U59" i="1" s="1"/>
  <c r="Q24" i="1"/>
  <c r="Q261" i="1"/>
  <c r="S40" i="1"/>
  <c r="Q40" i="1" s="1"/>
  <c r="Q250" i="1"/>
  <c r="Q356" i="1"/>
  <c r="Q319" i="1"/>
  <c r="Q57" i="1"/>
  <c r="Q441" i="1"/>
  <c r="Q287" i="1"/>
  <c r="S455" i="1"/>
  <c r="U455" i="1" s="1"/>
  <c r="Q276" i="1"/>
  <c r="Q38" i="1"/>
  <c r="Q362" i="1"/>
  <c r="S398" i="1"/>
  <c r="S131" i="1"/>
  <c r="O42" i="1"/>
  <c r="O185" i="1"/>
  <c r="Q172" i="1"/>
  <c r="S185" i="1"/>
  <c r="Q307" i="1"/>
  <c r="Q73" i="1"/>
  <c r="Q263" i="1" l="1"/>
  <c r="Q208" i="1"/>
  <c r="Q59" i="1"/>
  <c r="Q185" i="1"/>
  <c r="O278" i="1"/>
  <c r="U398" i="1"/>
  <c r="Q398" i="1"/>
  <c r="U131" i="1"/>
  <c r="Q131" i="1"/>
  <c r="Q455" i="1"/>
  <c r="U40" i="1"/>
  <c r="S42" i="1"/>
  <c r="U185" i="1"/>
  <c r="S278" i="1"/>
  <c r="U278" i="1" s="1"/>
  <c r="S147" i="1"/>
  <c r="S400" i="1" l="1"/>
  <c r="U400" i="1" s="1"/>
  <c r="U42" i="1"/>
  <c r="Q42" i="1"/>
  <c r="U147" i="1"/>
  <c r="Q147" i="1"/>
  <c r="Q278" i="1"/>
  <c r="O400" i="1"/>
  <c r="Q400" i="1" l="1"/>
  <c r="S457" i="1"/>
  <c r="U457" i="1" s="1"/>
  <c r="O457" i="1"/>
  <c r="Q457" i="1" l="1"/>
</calcChain>
</file>

<file path=xl/sharedStrings.xml><?xml version="1.0" encoding="utf-8"?>
<sst xmlns="http://schemas.openxmlformats.org/spreadsheetml/2006/main" count="713" uniqueCount="276">
  <si>
    <t>DUKE ENERGY FLORIDA</t>
  </si>
  <si>
    <t>TABLE 1.  SUMMARY OF PROBABLE RETIREMENT DATE, ESTIMATED SURVIVOR CURVES, NET SALVAGE PERCENTS, ORIGINAL COST, BOOK DEPRECIATION RESERVE</t>
  </si>
  <si>
    <t>AND CALCULATED ANNUAL DEPRECIATION ACCRUAL RATES AS OF DECEMBER 31, 2024</t>
  </si>
  <si>
    <t>PROBABLE</t>
  </si>
  <si>
    <t>ORIGINAL COST</t>
  </si>
  <si>
    <t>BOOK</t>
  </si>
  <si>
    <t>COMPOSITE</t>
  </si>
  <si>
    <t>ANNUAL</t>
  </si>
  <si>
    <t xml:space="preserve"> </t>
  </si>
  <si>
    <t>RETIREMENT</t>
  </si>
  <si>
    <t>SURVIVOR</t>
  </si>
  <si>
    <t>NET</t>
  </si>
  <si>
    <t>AS OF</t>
  </si>
  <si>
    <t>DEPRECIATION</t>
  </si>
  <si>
    <t>FUTURE</t>
  </si>
  <si>
    <t xml:space="preserve">REMAINING </t>
  </si>
  <si>
    <t>ACCOUNT</t>
  </si>
  <si>
    <t>DATE</t>
  </si>
  <si>
    <t>CURVE</t>
  </si>
  <si>
    <t>SALVAGE</t>
  </si>
  <si>
    <t>DECEMBER 31, 2024</t>
  </si>
  <si>
    <t>RESERVE</t>
  </si>
  <si>
    <t>ACCRUALS</t>
  </si>
  <si>
    <t>LIFE</t>
  </si>
  <si>
    <t>RATE</t>
  </si>
  <si>
    <t>(6)=(100%-(3))x(4)-(5)</t>
  </si>
  <si>
    <t>(8)=(6)/(7)</t>
  </si>
  <si>
    <t>(9)=(8)/(4)</t>
  </si>
  <si>
    <t>STEAM PRODUCTION PLANT</t>
  </si>
  <si>
    <t>ANCLOTE STEAM PLANT</t>
  </si>
  <si>
    <t>TOTAL ANCLOTE STEAM PLANT</t>
  </si>
  <si>
    <t>CRYSTAL RIVER STEAM PLANT</t>
  </si>
  <si>
    <t>TOTAL CRYSTAL RIVER STEAM PLANT</t>
  </si>
  <si>
    <t>TOTAL STEAM PRODUCTION PLANT</t>
  </si>
  <si>
    <t>COMBINED CYCLE PRODUCTION PLANT</t>
  </si>
  <si>
    <t>BARTOW COMBINED CYCLE PLANT</t>
  </si>
  <si>
    <t>TOTAL BARTOW COMBINED CYCLE PLANT</t>
  </si>
  <si>
    <t>CITRUS COMBINED CYCLE PLANT</t>
  </si>
  <si>
    <t>TOTAL CITRUS COMBINED CYCLE PLANT</t>
  </si>
  <si>
    <t>OSPREY COMBINED CYCLE PLANT</t>
  </si>
  <si>
    <t>TOTAL OSPREY COMBINED CYCLE PLANT</t>
  </si>
  <si>
    <t>HINES ENERGY COMBINED CYCLE PLANT</t>
  </si>
  <si>
    <t>TOTAL HINES ENERGY COMBINED CYCLE PLANT</t>
  </si>
  <si>
    <t>TIGER BAY COGENERATION</t>
  </si>
  <si>
    <t>TOTAL TIGER BAY COGENERATION</t>
  </si>
  <si>
    <t>TOTAL COMBINED CYCLE PRODUCTION PLANT</t>
  </si>
  <si>
    <t>SIMPLE CYCLE PRODUCTION PLANT</t>
  </si>
  <si>
    <t>BARTOW PEAKING</t>
  </si>
  <si>
    <t>TOTAL BARTOW PEAKING</t>
  </si>
  <si>
    <t>BAYBORO PEAKING</t>
  </si>
  <si>
    <t>DEBARY PEAKING</t>
  </si>
  <si>
    <t>TOTAL DEBARY PEAKING</t>
  </si>
  <si>
    <t>INTERCESSION CITY PEAKING</t>
  </si>
  <si>
    <t>TOTAL INTERCESSION CITY PEAKING</t>
  </si>
  <si>
    <t>SUWANNEE RIVER PEAKING</t>
  </si>
  <si>
    <t>TOTAL SUWANNEE RIVER PEAKING</t>
  </si>
  <si>
    <t>UNIVERSITY OF FLORIDA COGENERATION</t>
  </si>
  <si>
    <t>TOTAL UNIVERSITY OF FLORIDA COGENERATION</t>
  </si>
  <si>
    <t>TOTAL SIMPLE CYCLE PRODUCTION PLANT</t>
  </si>
  <si>
    <t>SOLAR PRODUCTION PLANT</t>
  </si>
  <si>
    <t>SQUARE *</t>
  </si>
  <si>
    <t>TOTAL SOLAR PRODUCTION PLANT</t>
  </si>
  <si>
    <t>TOTAL PRODUCTION PLANT</t>
  </si>
  <si>
    <t>TRANSMISSION PLANT</t>
  </si>
  <si>
    <t>TOTAL TRANSMISSION PLANT</t>
  </si>
  <si>
    <t>DISTRIBUTION PLANT</t>
  </si>
  <si>
    <t>TOTAL DISTRIBUTION PLANT</t>
  </si>
  <si>
    <t>GENERAL PLANT</t>
  </si>
  <si>
    <t>TOTAL GENERAL PLANT</t>
  </si>
  <si>
    <t>TOTAL TRANSMISSION, DISTRIBUTION AND GENERAL PLANT</t>
  </si>
  <si>
    <t>TOTAL DEPRECIABLE PLANT</t>
  </si>
  <si>
    <t>NONDEPRECIABLE PLANT AND ACCOUNTS NOT STUDIED</t>
  </si>
  <si>
    <t>INTANGIBLE PLANT</t>
  </si>
  <si>
    <t>TOTAL INTANGIBLE PLANT</t>
  </si>
  <si>
    <t>LAND AND LAND RIGHTS</t>
  </si>
  <si>
    <t>TOTAL LAND AND LAND RIGHTS</t>
  </si>
  <si>
    <t>AMORTIZED ACCOUNTS</t>
  </si>
  <si>
    <t>TOTAL AMORTIZED ACCOUNTS</t>
  </si>
  <si>
    <t>CAPITAL RECOVERY SCHEDULE</t>
  </si>
  <si>
    <t>311-316</t>
  </si>
  <si>
    <t>341-346</t>
  </si>
  <si>
    <t>TOTAL CAPITAL RECOVERY SCHEDULE</t>
  </si>
  <si>
    <t>TOTAL NONDEPRECIABLE PLANT AND ACCOUNTS NOT STUDIED</t>
  </si>
  <si>
    <t>TOTAL ELECTRIC PLANT</t>
  </si>
  <si>
    <t>*</t>
  </si>
  <si>
    <t>CURVE SHOWN IS INTERIM SURVIVOR CURVE.  LIFE SPAN METHOD IS USED.</t>
  </si>
  <si>
    <t>STRUCTURES AND IMPROVEMENTS</t>
  </si>
  <si>
    <t>BOILER PLANT EQUIPMENT</t>
  </si>
  <si>
    <t>TURBOGENERATOR UNITS</t>
  </si>
  <si>
    <t>ACCESSORY ELECTRIC EQUIPMENT</t>
  </si>
  <si>
    <t>MISCELLANEOUS POWER PLANT EQUIPMENT</t>
  </si>
  <si>
    <t>100-R2 *</t>
  </si>
  <si>
    <t>55-R1 *</t>
  </si>
  <si>
    <t>50-R1 *</t>
  </si>
  <si>
    <t>70-R1.5 *</t>
  </si>
  <si>
    <t>45-R1 *</t>
  </si>
  <si>
    <t>ANCLOTE UNITS 1 AND 2</t>
  </si>
  <si>
    <t>TOTAL ANCLOTE UNITS 1 AND 2</t>
  </si>
  <si>
    <t>CRYSTAL RIVER UNITS 4 AND 5</t>
  </si>
  <si>
    <t>TOTAL CRYSTAL RIVER UNITS 4 AND 5</t>
  </si>
  <si>
    <t>CRYSTAL RIVER RAIL CARS</t>
  </si>
  <si>
    <t>TOTAL CRYSTAL RIVER RAIL CARS</t>
  </si>
  <si>
    <t>BARTOW UNIT 4</t>
  </si>
  <si>
    <t>FUEL HOLDERS, PRODUCERS AND ACCESSORIES</t>
  </si>
  <si>
    <t>PRIME MOVERS - GENERAL</t>
  </si>
  <si>
    <t>PRIME MOVERS - ROTABLE PARTS</t>
  </si>
  <si>
    <t>GENERATORS</t>
  </si>
  <si>
    <t>85-R1.5 *</t>
  </si>
  <si>
    <t>40-R0.5 *</t>
  </si>
  <si>
    <t>7-L0.5 *</t>
  </si>
  <si>
    <t>65-R1 *</t>
  </si>
  <si>
    <t>60-S0 *</t>
  </si>
  <si>
    <t>35-R1.5 *</t>
  </si>
  <si>
    <t>TOTAL BARTOW UNIT 4</t>
  </si>
  <si>
    <t>CITRUS UNITS 1 AND 2</t>
  </si>
  <si>
    <t>TOTAL CITRUS UNITS 1 AND 2</t>
  </si>
  <si>
    <t>OSPREY ENERGY CENTER</t>
  </si>
  <si>
    <t>TOTAL OSPREY ENERGY CENTER</t>
  </si>
  <si>
    <t>HINES ENERGY COMPLEX UNIT 1</t>
  </si>
  <si>
    <t>TOTAL HINES ENERGY COMPLEX UNIT 1</t>
  </si>
  <si>
    <t>HINES ENERGY COMPLEX UNIT 2</t>
  </si>
  <si>
    <t>TOTAL HINES ENERGY COMPLEX UNIT 2</t>
  </si>
  <si>
    <t>HINES ENERGY COMPLEX UNIT 3</t>
  </si>
  <si>
    <t>TOTAL HINES ENERGY COMPLEX UNIT 3</t>
  </si>
  <si>
    <t>HINES ENERGY COMPLEX UNIT 4</t>
  </si>
  <si>
    <t>TOTAL HINES ENERGY COMPLEX UNIT 4</t>
  </si>
  <si>
    <t>BARTOW UNITS 1 AND 3</t>
  </si>
  <si>
    <t>TOTAL BARTOW UNITS 1 AND 3</t>
  </si>
  <si>
    <t>BARTOW UNITS 2 AND 4</t>
  </si>
  <si>
    <t>TOTAL BARTOW UNITS 2 AND 4</t>
  </si>
  <si>
    <t>BAYBORO UNITS 1 THROUGH 4</t>
  </si>
  <si>
    <t>TOTAL BAYBORO UNITS 1 THROUGH 4</t>
  </si>
  <si>
    <t>DEBARY UNITS 2 THROUGH 6</t>
  </si>
  <si>
    <t>TOTAL DEBARY UNITS 2 THROUGH 6</t>
  </si>
  <si>
    <t>DEBARY UNITS 7 THROUGH 10</t>
  </si>
  <si>
    <t>TOTAL DEBARY UNITS 7 THROUGH 10</t>
  </si>
  <si>
    <t>INTERCESSION CITY UNITS 1 THROUGH 6</t>
  </si>
  <si>
    <t>TOTAL INTERCESSION CITY UNITS 1 THROUGH 6</t>
  </si>
  <si>
    <t>INTERCESSION CITY UNITS 7 THROUGH 10</t>
  </si>
  <si>
    <t>TOTAL INTERCESSION CITY UNITS 7 THROUGH 10</t>
  </si>
  <si>
    <t>INTERCESSION CITY UNIT 11</t>
  </si>
  <si>
    <t>TOTAL INTERCESSION CITY UNIT 11</t>
  </si>
  <si>
    <t>INTERCESSION CITY UNITS 12 THROUGH 14</t>
  </si>
  <si>
    <t>TOTAL INTERCESSION CITY UNITS 12 THROUGH 14</t>
  </si>
  <si>
    <t>SUWANNEE RIVER UNITS 1 THROUGH 3</t>
  </si>
  <si>
    <t>TOTAL SUWANNEE RIVER UNITS 1 THROUGH 3</t>
  </si>
  <si>
    <t>STRUCTURES AND IMPROVEMENTS - SOLAR</t>
  </si>
  <si>
    <t>GENERATORS - SOLAR</t>
  </si>
  <si>
    <t>ACCESSORY ELECTRIC EQUIPMENT - SOLAR</t>
  </si>
  <si>
    <t xml:space="preserve">OSCEOLA </t>
  </si>
  <si>
    <t xml:space="preserve">TOTAL OSCEOLA </t>
  </si>
  <si>
    <t>MISCELLANEOUS POWER PLANT EQUIPMENT - SOLAR</t>
  </si>
  <si>
    <t xml:space="preserve">PERRY </t>
  </si>
  <si>
    <t xml:space="preserve">TOTAL PERRY </t>
  </si>
  <si>
    <t xml:space="preserve">HAMILTON </t>
  </si>
  <si>
    <t xml:space="preserve">TOTAL HAMILTON </t>
  </si>
  <si>
    <t xml:space="preserve">SUWANNEE </t>
  </si>
  <si>
    <t xml:space="preserve">TOTAL SUWANNEE </t>
  </si>
  <si>
    <t xml:space="preserve">DEBARY </t>
  </si>
  <si>
    <t xml:space="preserve">TOTAL DEBARY </t>
  </si>
  <si>
    <t xml:space="preserve">LAKE PLACID </t>
  </si>
  <si>
    <t xml:space="preserve">TOTAL LAKE PLACID </t>
  </si>
  <si>
    <t xml:space="preserve">TRENTON </t>
  </si>
  <si>
    <t xml:space="preserve">TOTAL TRENTON </t>
  </si>
  <si>
    <t xml:space="preserve">COLUMBIA </t>
  </si>
  <si>
    <t xml:space="preserve">TOTAL COLUMBIA </t>
  </si>
  <si>
    <t>DUETTE</t>
  </si>
  <si>
    <t>TOTAL DUETTE</t>
  </si>
  <si>
    <t>SANTA FE</t>
  </si>
  <si>
    <t>TOTAL SANTA FE</t>
  </si>
  <si>
    <t>TWIN RIVERS</t>
  </si>
  <si>
    <t>TOTAL TWIN RIVERS</t>
  </si>
  <si>
    <t>ST PETE PIER</t>
  </si>
  <si>
    <t>TOTAL ST PETE PIER</t>
  </si>
  <si>
    <t>BAY TRAIL</t>
  </si>
  <si>
    <t>TOTAL BAY TRAIL</t>
  </si>
  <si>
    <t>FORT GREEN</t>
  </si>
  <si>
    <t>TOTAL FORT GREEN</t>
  </si>
  <si>
    <t>SANDY CREEK</t>
  </si>
  <si>
    <t>TOTAL SANDY CREEK</t>
  </si>
  <si>
    <t>CHARLIE CREEK</t>
  </si>
  <si>
    <t>TOTAL CHARLIE CREEK</t>
  </si>
  <si>
    <t>NEW SOLAR 2023</t>
  </si>
  <si>
    <t>TOTAL NEW SOLAR 2023</t>
  </si>
  <si>
    <t>NEW SOLAR 2024</t>
  </si>
  <si>
    <t>TOTAL NEW SOLAR 2024</t>
  </si>
  <si>
    <t>BATTERY STORAGE</t>
  </si>
  <si>
    <t xml:space="preserve">          </t>
  </si>
  <si>
    <t>10-S3</t>
  </si>
  <si>
    <t>RIGHTS OF WAY</t>
  </si>
  <si>
    <t>STATION EQUIPMENT</t>
  </si>
  <si>
    <t>STATION EQUIPMENT - STEP-UP TRANSFORMERS</t>
  </si>
  <si>
    <t>STATION EQUIPMENT - MAJOR EQUIPMENT</t>
  </si>
  <si>
    <t>STATION EQUIPMENT - ENERGY CONTROL</t>
  </si>
  <si>
    <t>TOWERS AND FIXTURES</t>
  </si>
  <si>
    <t>POLES AND FIXTURES</t>
  </si>
  <si>
    <t>OVERHEAD CONDUCTORS AND DEVICES</t>
  </si>
  <si>
    <t>UNDERGROUND CONDUIT</t>
  </si>
  <si>
    <t>UNDERGROUND CONDUCTORS AND DEVICES</t>
  </si>
  <si>
    <t>ROADS AND TRAILS</t>
  </si>
  <si>
    <t>75-R3</t>
  </si>
  <si>
    <t>75-R2.5</t>
  </si>
  <si>
    <t>53-R0.5</t>
  </si>
  <si>
    <t>30-R1.5</t>
  </si>
  <si>
    <t>30-S0.5</t>
  </si>
  <si>
    <t>70-R3</t>
  </si>
  <si>
    <t>50-R2</t>
  </si>
  <si>
    <t>60-R1</t>
  </si>
  <si>
    <t>55-R3</t>
  </si>
  <si>
    <t>ENERGY STORAGE EQUIPMENT</t>
  </si>
  <si>
    <t>POLES, TOWERS AND FIXTURES</t>
  </si>
  <si>
    <t>OVERHEAD CONDUCTORS AND DEVICES - CLEARING RIGHTS OF WAY</t>
  </si>
  <si>
    <t>LINE TRANSFORMERS</t>
  </si>
  <si>
    <t>SERVICES - UNDERGROUND</t>
  </si>
  <si>
    <t>SERVICES - OVERHEAD</t>
  </si>
  <si>
    <t>METERS</t>
  </si>
  <si>
    <t>METERS - AMI</t>
  </si>
  <si>
    <t>EV CHARGERS - DC FAST CHARGERS</t>
  </si>
  <si>
    <t>INSTALLATIONS ON CUSTOMERS' PREMISES</t>
  </si>
  <si>
    <t>EV CHARGERS - L2 CHARGERS</t>
  </si>
  <si>
    <t>STREET LIGHTING AND SIGNAL SYSTEMS</t>
  </si>
  <si>
    <t>65-R2.5</t>
  </si>
  <si>
    <t>50-R1</t>
  </si>
  <si>
    <t>40-R3</t>
  </si>
  <si>
    <t>45-R1</t>
  </si>
  <si>
    <t>35-R0.5</t>
  </si>
  <si>
    <t>40-R2.5</t>
  </si>
  <si>
    <t>25-R1</t>
  </si>
  <si>
    <t>15-R2.5</t>
  </si>
  <si>
    <t>10-R2.5</t>
  </si>
  <si>
    <t>25-R2</t>
  </si>
  <si>
    <t>7-R2.5</t>
  </si>
  <si>
    <t>25-S0</t>
  </si>
  <si>
    <t>PASSENGER CARS</t>
  </si>
  <si>
    <t>LIGHT TRUCKS</t>
  </si>
  <si>
    <t>HEAVY TRUCKS</t>
  </si>
  <si>
    <t>SPECIAL TRUCKS</t>
  </si>
  <si>
    <t>TRAILERS</t>
  </si>
  <si>
    <t>POWER OPERATED EQUIPMENT</t>
  </si>
  <si>
    <t>9-R3</t>
  </si>
  <si>
    <t>9-S3</t>
  </si>
  <si>
    <t>12-S2</t>
  </si>
  <si>
    <t>15-L2.5</t>
  </si>
  <si>
    <t>22-S0</t>
  </si>
  <si>
    <t>18-L1.5</t>
  </si>
  <si>
    <t>FRANCHISES AND CONSENTS</t>
  </si>
  <si>
    <t>MISCELLANEOUS INTANGIBLE PLANT - 3 YR AMORT</t>
  </si>
  <si>
    <t>MISCELLANEOUS INTANGIBLE PLANT - 5 YR AMORT</t>
  </si>
  <si>
    <t>MISCELLANEOUS INTANGIBLE PLANT - 10 YR AMORT</t>
  </si>
  <si>
    <t>MISCELLANEOUS INTANGIBLE PLANT - 15 YR AMORT</t>
  </si>
  <si>
    <t>STEAM PRODUCTION LAND</t>
  </si>
  <si>
    <t>NON-DEPR LAND AND LAND RIGHTS</t>
  </si>
  <si>
    <t>OTHER PRODUCTION LAND</t>
  </si>
  <si>
    <t>SOLAR PRODUCTION LAND</t>
  </si>
  <si>
    <t>TRANSMISSION LAND</t>
  </si>
  <si>
    <t>DISTRIBUTION LAND</t>
  </si>
  <si>
    <t>GENERAL LAND</t>
  </si>
  <si>
    <t>BOILER PLANT EQUIPMENT - 5 YR AMORT</t>
  </si>
  <si>
    <t>MISCELLANEOUS POWER PLANT EQUIPMENT - 5 YR AMORT</t>
  </si>
  <si>
    <t>MISCELLANEOUS POWER PLANT EQUIPMENT - 7 YR AMORT</t>
  </si>
  <si>
    <t>OTHER PRODUCTION - MISCELLANEOUS COMMUNICATION</t>
  </si>
  <si>
    <t>OFFICE FURNITURE AND EQUIPMENT</t>
  </si>
  <si>
    <t>ELECTRONIC DATA PROCESSING</t>
  </si>
  <si>
    <t>STORES EQUIPMENT</t>
  </si>
  <si>
    <t>TOOLS, SHOP AND GARAGE EQUIPMENT</t>
  </si>
  <si>
    <t>LABORATORY EQUIPMENT</t>
  </si>
  <si>
    <t>COMMUNICATION EQUIPMENT</t>
  </si>
  <si>
    <t>MISCELLANEOUS EQUIPMENT</t>
  </si>
  <si>
    <t>MISCELLANEOUS EQUIPMENT - ENERGYCONT</t>
  </si>
  <si>
    <t>BARTOW-ANCLOTE PIPELINE</t>
  </si>
  <si>
    <t>BARTOW UNITS 1 THROUGH 3</t>
  </si>
  <si>
    <t>CRYSTAL RIVER UNITS 1 AND 2</t>
  </si>
  <si>
    <t>AVON PARK UNITS 1 AND 2</t>
  </si>
  <si>
    <t>HIGGINS UNITS 1 THROUGH 4</t>
  </si>
  <si>
    <t>TURNER UNITS 1 THROUGH 4</t>
  </si>
  <si>
    <t>RIO PINAR UNIT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</si>
</sst>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_);\(0\)"/>
    <numFmt numFmtId="165" formatCode="\(0\)"/>
    <numFmt numFmtId="166" formatCode="0.00_);\(0.00\)"/>
    <numFmt numFmtId="167" formatCode="_(* #,##0_);_(* \(#,##0\);_(* &quot;-&quot;??_);_(@_)"/>
    <numFmt numFmtId="168" formatCode="_(* #,##0.0_);_(* \(#,##0.0\);_(* &quot;-&quot;?_);_(@_)"/>
    <numFmt numFmtId="169" formatCode="mm\-yyyy"/>
    <numFmt numFmtId="170" formatCode="_(* #,##0.00_);_(* \(#,##0.00\);&quot; &quot;"/>
    <numFmt numFmtId="171" formatCode="_(* #,##0_);_(* \(#,##0\);&quot; 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i/>
      <sz val="10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1" applyFont="1" applyFill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43" fontId="3" fillId="0" borderId="0" xfId="1" applyFont="1" applyFill="1"/>
    <xf numFmtId="0" fontId="6" fillId="0" borderId="0" xfId="0" applyFont="1" applyAlignment="1">
      <alignment horizontal="centerContinuous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9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Continuous"/>
    </xf>
    <xf numFmtId="0" fontId="6" fillId="0" borderId="2" xfId="0" applyFont="1" applyBorder="1" applyAlignment="1">
      <alignment horizontal="center"/>
    </xf>
    <xf numFmtId="0" fontId="7" fillId="0" borderId="0" xfId="0" applyFont="1"/>
    <xf numFmtId="39" fontId="6" fillId="0" borderId="2" xfId="0" quotePrefix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Continuous"/>
    </xf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164" fontId="6" fillId="0" borderId="0" xfId="0" quotePrefix="1" applyNumberFormat="1" applyFont="1" applyAlignment="1">
      <alignment horizontal="center"/>
    </xf>
    <xf numFmtId="165" fontId="6" fillId="0" borderId="0" xfId="0" quotePrefix="1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166" fontId="8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164" fontId="9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/>
    <xf numFmtId="164" fontId="8" fillId="0" borderId="0" xfId="0" applyNumberFormat="1" applyFont="1" applyAlignment="1">
      <alignment horizontal="center"/>
    </xf>
    <xf numFmtId="43" fontId="8" fillId="0" borderId="0" xfId="1" applyFont="1" applyFill="1"/>
    <xf numFmtId="167" fontId="8" fillId="0" borderId="0" xfId="1" applyNumberFormat="1" applyFont="1" applyFill="1"/>
    <xf numFmtId="168" fontId="8" fillId="0" borderId="0" xfId="0" applyNumberFormat="1" applyFont="1" applyAlignment="1">
      <alignment horizontal="center"/>
    </xf>
    <xf numFmtId="167" fontId="8" fillId="0" borderId="0" xfId="0" applyNumberFormat="1" applyFont="1"/>
    <xf numFmtId="43" fontId="8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7" fontId="3" fillId="0" borderId="0" xfId="1" applyNumberFormat="1" applyFont="1" applyFill="1"/>
    <xf numFmtId="168" fontId="3" fillId="0" borderId="0" xfId="0" applyNumberFormat="1" applyFont="1" applyAlignment="1">
      <alignment horizontal="center"/>
    </xf>
    <xf numFmtId="43" fontId="3" fillId="0" borderId="0" xfId="0" applyNumberFormat="1" applyFont="1" applyAlignment="1">
      <alignment horizontal="center"/>
    </xf>
    <xf numFmtId="169" fontId="3" fillId="0" borderId="0" xfId="0" applyNumberFormat="1" applyFont="1" applyAlignment="1">
      <alignment horizontal="center"/>
    </xf>
    <xf numFmtId="167" fontId="3" fillId="0" borderId="0" xfId="2" applyNumberFormat="1" applyFont="1" applyFill="1"/>
    <xf numFmtId="39" fontId="3" fillId="0" borderId="0" xfId="0" applyNumberFormat="1" applyFont="1" applyAlignment="1">
      <alignment horizontal="center"/>
    </xf>
    <xf numFmtId="43" fontId="3" fillId="0" borderId="2" xfId="1" applyFont="1" applyFill="1" applyBorder="1"/>
    <xf numFmtId="167" fontId="3" fillId="0" borderId="2" xfId="1" applyNumberFormat="1" applyFont="1" applyFill="1" applyBorder="1"/>
    <xf numFmtId="43" fontId="8" fillId="0" borderId="3" xfId="1" applyFont="1" applyFill="1" applyBorder="1"/>
    <xf numFmtId="167" fontId="8" fillId="0" borderId="3" xfId="1" applyNumberFormat="1" applyFont="1" applyFill="1" applyBorder="1"/>
    <xf numFmtId="39" fontId="8" fillId="0" borderId="0" xfId="0" applyNumberFormat="1" applyFont="1" applyAlignment="1">
      <alignment horizontal="center"/>
    </xf>
    <xf numFmtId="43" fontId="9" fillId="0" borderId="0" xfId="1" applyFont="1" applyFill="1"/>
    <xf numFmtId="167" fontId="9" fillId="0" borderId="0" xfId="1" applyNumberFormat="1" applyFont="1" applyFill="1"/>
    <xf numFmtId="167" fontId="9" fillId="0" borderId="0" xfId="2" applyNumberFormat="1" applyFont="1" applyFill="1"/>
    <xf numFmtId="39" fontId="9" fillId="0" borderId="0" xfId="0" applyNumberFormat="1" applyFont="1" applyAlignment="1">
      <alignment horizontal="center"/>
    </xf>
    <xf numFmtId="0" fontId="9" fillId="0" borderId="0" xfId="0" applyFont="1"/>
    <xf numFmtId="43" fontId="8" fillId="0" borderId="4" xfId="1" applyFont="1" applyFill="1" applyBorder="1"/>
    <xf numFmtId="167" fontId="8" fillId="0" borderId="4" xfId="1" applyNumberFormat="1" applyFont="1" applyFill="1" applyBorder="1"/>
    <xf numFmtId="43" fontId="3" fillId="0" borderId="0" xfId="1" applyFont="1" applyFill="1" applyBorder="1"/>
    <xf numFmtId="167" fontId="3" fillId="0" borderId="0" xfId="1" applyNumberFormat="1" applyFont="1" applyFill="1" applyBorder="1"/>
    <xf numFmtId="167" fontId="3" fillId="0" borderId="0" xfId="2" applyNumberFormat="1" applyFont="1" applyFill="1" applyBorder="1"/>
    <xf numFmtId="43" fontId="9" fillId="0" borderId="2" xfId="1" applyFont="1" applyFill="1" applyBorder="1"/>
    <xf numFmtId="167" fontId="9" fillId="0" borderId="2" xfId="1" applyNumberFormat="1" applyFont="1" applyFill="1" applyBorder="1"/>
    <xf numFmtId="167" fontId="9" fillId="0" borderId="2" xfId="2" applyNumberFormat="1" applyFont="1" applyFill="1" applyBorder="1"/>
    <xf numFmtId="43" fontId="6" fillId="0" borderId="0" xfId="1" applyFont="1" applyFill="1"/>
    <xf numFmtId="167" fontId="6" fillId="0" borderId="0" xfId="1" applyNumberFormat="1" applyFont="1" applyFill="1"/>
    <xf numFmtId="167" fontId="6" fillId="0" borderId="0" xfId="2" applyNumberFormat="1" applyFont="1" applyFill="1"/>
    <xf numFmtId="43" fontId="9" fillId="0" borderId="0" xfId="1" applyFont="1" applyFill="1" applyBorder="1"/>
    <xf numFmtId="167" fontId="9" fillId="0" borderId="0" xfId="1" applyNumberFormat="1" applyFont="1" applyFill="1" applyBorder="1"/>
    <xf numFmtId="167" fontId="9" fillId="0" borderId="0" xfId="0" applyNumberFormat="1" applyFont="1"/>
    <xf numFmtId="43" fontId="8" fillId="0" borderId="0" xfId="1" applyFont="1" applyFill="1" applyBorder="1"/>
    <xf numFmtId="167" fontId="8" fillId="0" borderId="0" xfId="1" applyNumberFormat="1" applyFont="1" applyFill="1" applyBorder="1"/>
    <xf numFmtId="166" fontId="6" fillId="0" borderId="0" xfId="0" applyNumberFormat="1" applyFont="1" applyAlignment="1">
      <alignment horizontal="left"/>
    </xf>
    <xf numFmtId="43" fontId="6" fillId="0" borderId="0" xfId="1" applyFont="1" applyFill="1" applyBorder="1" applyAlignment="1"/>
    <xf numFmtId="167" fontId="6" fillId="0" borderId="0" xfId="1" applyNumberFormat="1" applyFont="1" applyFill="1" applyBorder="1" applyAlignment="1"/>
    <xf numFmtId="167" fontId="6" fillId="0" borderId="0" xfId="0" applyNumberFormat="1" applyFont="1"/>
    <xf numFmtId="43" fontId="6" fillId="0" borderId="2" xfId="1" applyFont="1" applyFill="1" applyBorder="1" applyAlignment="1"/>
    <xf numFmtId="167" fontId="6" fillId="0" borderId="2" xfId="1" applyNumberFormat="1" applyFont="1" applyFill="1" applyBorder="1" applyAlignment="1"/>
    <xf numFmtId="43" fontId="6" fillId="0" borderId="0" xfId="1" applyFont="1" applyFill="1" applyBorder="1"/>
    <xf numFmtId="167" fontId="6" fillId="0" borderId="0" xfId="1" applyNumberFormat="1" applyFont="1" applyFill="1" applyBorder="1"/>
    <xf numFmtId="43" fontId="6" fillId="0" borderId="2" xfId="1" applyFont="1" applyFill="1" applyBorder="1"/>
    <xf numFmtId="167" fontId="6" fillId="0" borderId="2" xfId="1" applyNumberFormat="1" applyFont="1" applyFill="1" applyBorder="1"/>
    <xf numFmtId="43" fontId="6" fillId="0" borderId="1" xfId="1" applyFont="1" applyFill="1" applyBorder="1"/>
    <xf numFmtId="167" fontId="6" fillId="0" borderId="1" xfId="1" applyNumberFormat="1" applyFont="1" applyFill="1" applyBorder="1"/>
    <xf numFmtId="170" fontId="3" fillId="0" borderId="0" xfId="1" applyNumberFormat="1" applyFont="1" applyFill="1"/>
    <xf numFmtId="171" fontId="3" fillId="0" borderId="0" xfId="1" applyNumberFormat="1" applyFont="1" applyFill="1"/>
    <xf numFmtId="170" fontId="3" fillId="0" borderId="2" xfId="1" applyNumberFormat="1" applyFont="1" applyFill="1" applyBorder="1"/>
    <xf numFmtId="171" fontId="3" fillId="0" borderId="2" xfId="1" applyNumberFormat="1" applyFont="1" applyFill="1" applyBorder="1"/>
    <xf numFmtId="170" fontId="3" fillId="0" borderId="0" xfId="0" applyNumberFormat="1" applyFont="1"/>
    <xf numFmtId="171" fontId="3" fillId="0" borderId="0" xfId="0" applyNumberFormat="1" applyFont="1"/>
    <xf numFmtId="170" fontId="6" fillId="0" borderId="0" xfId="1" applyNumberFormat="1" applyFont="1" applyFill="1"/>
    <xf numFmtId="171" fontId="6" fillId="0" borderId="0" xfId="1" applyNumberFormat="1" applyFont="1" applyFill="1"/>
    <xf numFmtId="170" fontId="6" fillId="0" borderId="0" xfId="1" applyNumberFormat="1" applyFont="1" applyFill="1" applyBorder="1"/>
    <xf numFmtId="171" fontId="6" fillId="0" borderId="0" xfId="1" applyNumberFormat="1" applyFont="1" applyFill="1" applyBorder="1"/>
    <xf numFmtId="170" fontId="3" fillId="0" borderId="4" xfId="0" applyNumberFormat="1" applyFont="1" applyBorder="1"/>
    <xf numFmtId="171" fontId="3" fillId="0" borderId="4" xfId="0" applyNumberFormat="1" applyFont="1" applyBorder="1"/>
    <xf numFmtId="166" fontId="3" fillId="0" borderId="0" xfId="0" applyNumberFormat="1" applyFont="1" applyAlignment="1">
      <alignment horizontal="center"/>
    </xf>
    <xf numFmtId="170" fontId="6" fillId="0" borderId="2" xfId="1" applyNumberFormat="1" applyFont="1" applyFill="1" applyBorder="1"/>
    <xf numFmtId="171" fontId="6" fillId="0" borderId="2" xfId="1" applyNumberFormat="1" applyFont="1" applyFill="1" applyBorder="1"/>
    <xf numFmtId="170" fontId="6" fillId="0" borderId="1" xfId="1" applyNumberFormat="1" applyFont="1" applyFill="1" applyBorder="1"/>
    <xf numFmtId="171" fontId="6" fillId="0" borderId="1" xfId="1" applyNumberFormat="1" applyFont="1" applyFill="1" applyBorder="1"/>
    <xf numFmtId="167" fontId="2" fillId="0" borderId="0" xfId="1" applyNumberFormat="1" applyFont="1" applyFill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43" fontId="12" fillId="0" borderId="0" xfId="1" applyFont="1" applyFill="1"/>
    <xf numFmtId="167" fontId="12" fillId="0" borderId="0" xfId="1" applyNumberFormat="1" applyFont="1" applyFill="1"/>
    <xf numFmtId="0" fontId="12" fillId="0" borderId="0" xfId="0" applyFont="1" applyAlignment="1">
      <alignment horizontal="center"/>
    </xf>
    <xf numFmtId="43" fontId="12" fillId="0" borderId="0" xfId="0" applyNumberFormat="1" applyFont="1"/>
    <xf numFmtId="167" fontId="12" fillId="0" borderId="0" xfId="0" applyNumberFormat="1" applyFont="1"/>
  </cellXfs>
  <cellStyles count="3">
    <cellStyle name="Comma" xfId="1" builtinId="3"/>
    <cellStyle name="Comma 2" xfId="2" xr:uid="{C4C08EA2-67A6-45F1-845A-BA0C18ED53C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C33A5-0C24-4884-A88B-4847399A3B26}">
  <sheetPr>
    <pageSetUpPr fitToPage="1"/>
  </sheetPr>
  <dimension ref="A1:AE525"/>
  <sheetViews>
    <sheetView tabSelected="1" zoomScale="80" zoomScaleNormal="80" zoomScaleSheetLayoutView="40" workbookViewId="0">
      <pane xSplit="3" ySplit="10" topLeftCell="H458" activePane="bottomRight" state="frozen"/>
      <selection pane="topRight" activeCell="H1" sqref="H1"/>
      <selection pane="bottomLeft" activeCell="A12" sqref="A12"/>
      <selection pane="bottomRight" activeCell="W532" sqref="W532"/>
    </sheetView>
  </sheetViews>
  <sheetFormatPr defaultColWidth="9.140625" defaultRowHeight="12.75" x14ac:dyDescent="0.2"/>
  <cols>
    <col min="1" max="1" width="4.140625" style="1" customWidth="1"/>
    <col min="2" max="2" width="8.28515625" style="1" customWidth="1"/>
    <col min="3" max="3" width="69.85546875" style="1" bestFit="1" customWidth="1"/>
    <col min="4" max="4" width="1.5703125" style="1" customWidth="1"/>
    <col min="5" max="5" width="13" style="1" bestFit="1" customWidth="1"/>
    <col min="6" max="6" width="1.5703125" style="1" customWidth="1"/>
    <col min="7" max="7" width="13" style="1" bestFit="1" customWidth="1"/>
    <col min="8" max="8" width="1.5703125" style="1" customWidth="1"/>
    <col min="9" max="9" width="12.140625" style="1" bestFit="1" customWidth="1"/>
    <col min="10" max="10" width="1.5703125" style="1" customWidth="1"/>
    <col min="11" max="11" width="23.7109375" style="1" customWidth="1"/>
    <col min="12" max="12" width="1.5703125" style="1" customWidth="1"/>
    <col min="13" max="13" width="23.7109375" style="1" customWidth="1"/>
    <col min="14" max="14" width="1.5703125" style="1" customWidth="1"/>
    <col min="15" max="15" width="22.5703125" style="1" customWidth="1"/>
    <col min="16" max="16" width="1.5703125" style="2" customWidth="1"/>
    <col min="17" max="17" width="15.28515625" style="2" bestFit="1" customWidth="1"/>
    <col min="18" max="18" width="1.5703125" style="1" customWidth="1"/>
    <col min="19" max="19" width="17.85546875" style="1" bestFit="1" customWidth="1"/>
    <col min="20" max="20" width="1.5703125" style="1" customWidth="1"/>
    <col min="21" max="21" width="15.140625" style="2" bestFit="1" customWidth="1"/>
    <col min="22" max="22" width="6.5703125" style="1" customWidth="1"/>
    <col min="23" max="16384" width="9.140625" style="1"/>
  </cols>
  <sheetData>
    <row r="1" spans="1:21" s="7" customFormat="1" ht="15.75" x14ac:dyDescent="0.25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s="7" customForma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s="7" customForma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s="7" customFormat="1" x14ac:dyDescent="0.2">
      <c r="A4" s="9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s="7" customFormat="1" x14ac:dyDescent="0.2">
      <c r="A5" s="9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s="7" customFormat="1" x14ac:dyDescent="0.2">
      <c r="A6" s="9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7" customFormat="1" x14ac:dyDescent="0.2">
      <c r="A7" s="10"/>
      <c r="B7" s="10"/>
      <c r="C7" s="10"/>
      <c r="D7" s="10"/>
      <c r="E7" s="11" t="s">
        <v>3</v>
      </c>
      <c r="F7" s="10"/>
      <c r="G7" s="12"/>
      <c r="H7" s="12"/>
      <c r="I7" s="12"/>
      <c r="J7" s="13"/>
      <c r="K7" s="14" t="s">
        <v>4</v>
      </c>
      <c r="L7" s="10"/>
      <c r="M7" s="11" t="s">
        <v>5</v>
      </c>
      <c r="N7" s="10"/>
      <c r="O7" s="10"/>
      <c r="P7" s="15"/>
      <c r="Q7" s="11" t="s">
        <v>6</v>
      </c>
      <c r="R7" s="10"/>
      <c r="S7" s="11" t="s">
        <v>7</v>
      </c>
      <c r="T7" s="10"/>
      <c r="U7" s="11" t="s">
        <v>7</v>
      </c>
    </row>
    <row r="8" spans="1:21" s="7" customFormat="1" x14ac:dyDescent="0.2">
      <c r="A8" s="10" t="s">
        <v>8</v>
      </c>
      <c r="B8" s="10"/>
      <c r="C8" s="10"/>
      <c r="D8" s="10"/>
      <c r="E8" s="11" t="s">
        <v>9</v>
      </c>
      <c r="F8" s="10"/>
      <c r="G8" s="9" t="s">
        <v>10</v>
      </c>
      <c r="H8" s="10"/>
      <c r="I8" s="11" t="s">
        <v>11</v>
      </c>
      <c r="J8" s="10"/>
      <c r="K8" s="14" t="s">
        <v>12</v>
      </c>
      <c r="L8" s="10"/>
      <c r="M8" s="11" t="s">
        <v>13</v>
      </c>
      <c r="N8" s="11"/>
      <c r="O8" s="11" t="s">
        <v>14</v>
      </c>
      <c r="P8" s="15"/>
      <c r="Q8" s="11" t="s">
        <v>15</v>
      </c>
      <c r="R8" s="11"/>
      <c r="S8" s="9" t="s">
        <v>13</v>
      </c>
      <c r="U8" s="9" t="s">
        <v>13</v>
      </c>
    </row>
    <row r="9" spans="1:21" s="7" customFormat="1" x14ac:dyDescent="0.2">
      <c r="A9" s="16" t="s">
        <v>16</v>
      </c>
      <c r="B9" s="16"/>
      <c r="C9" s="16"/>
      <c r="D9" s="10"/>
      <c r="E9" s="17" t="s">
        <v>17</v>
      </c>
      <c r="F9" s="13"/>
      <c r="G9" s="16" t="s">
        <v>18</v>
      </c>
      <c r="H9" s="13"/>
      <c r="I9" s="17" t="s">
        <v>19</v>
      </c>
      <c r="J9" s="18"/>
      <c r="K9" s="19" t="s">
        <v>20</v>
      </c>
      <c r="L9" s="10"/>
      <c r="M9" s="17" t="s">
        <v>21</v>
      </c>
      <c r="N9" s="13"/>
      <c r="O9" s="17" t="s">
        <v>22</v>
      </c>
      <c r="P9" s="13"/>
      <c r="Q9" s="17" t="s">
        <v>23</v>
      </c>
      <c r="R9" s="13"/>
      <c r="S9" s="17" t="s">
        <v>22</v>
      </c>
      <c r="T9" s="13"/>
      <c r="U9" s="17" t="s">
        <v>24</v>
      </c>
    </row>
    <row r="10" spans="1:21" s="7" customFormat="1" x14ac:dyDescent="0.2">
      <c r="A10" s="20"/>
      <c r="B10" s="20"/>
      <c r="C10" s="20"/>
      <c r="D10" s="21"/>
      <c r="E10" s="22">
        <v>1</v>
      </c>
      <c r="F10" s="23"/>
      <c r="G10" s="22">
        <v>2</v>
      </c>
      <c r="H10" s="23"/>
      <c r="I10" s="22">
        <v>3</v>
      </c>
      <c r="J10" s="24"/>
      <c r="K10" s="22">
        <v>4</v>
      </c>
      <c r="L10" s="21"/>
      <c r="M10" s="22">
        <v>5</v>
      </c>
      <c r="N10" s="23"/>
      <c r="O10" s="22" t="s">
        <v>25</v>
      </c>
      <c r="P10" s="23"/>
      <c r="Q10" s="25">
        <v>-7</v>
      </c>
      <c r="R10" s="23"/>
      <c r="S10" s="26" t="s">
        <v>26</v>
      </c>
      <c r="T10" s="23"/>
      <c r="U10" s="27" t="s">
        <v>27</v>
      </c>
    </row>
    <row r="11" spans="1:21" s="7" customFormat="1" x14ac:dyDescent="0.2">
      <c r="A11" s="20"/>
      <c r="B11" s="20"/>
      <c r="C11" s="20"/>
      <c r="D11" s="21"/>
      <c r="E11" s="20"/>
      <c r="F11" s="23"/>
      <c r="G11" s="20"/>
      <c r="H11" s="23"/>
      <c r="I11" s="27"/>
      <c r="J11" s="24"/>
      <c r="K11" s="27"/>
      <c r="L11" s="21"/>
      <c r="M11" s="27"/>
      <c r="N11" s="23"/>
      <c r="O11" s="27"/>
      <c r="P11" s="23"/>
      <c r="Q11" s="27"/>
      <c r="R11" s="23"/>
      <c r="S11" s="27"/>
      <c r="T11" s="23"/>
      <c r="U11" s="27"/>
    </row>
    <row r="12" spans="1:21" s="7" customFormat="1" x14ac:dyDescent="0.2">
      <c r="A12" s="28" t="s">
        <v>28</v>
      </c>
      <c r="B12" s="20"/>
      <c r="C12" s="20"/>
      <c r="D12" s="21"/>
      <c r="E12" s="20"/>
      <c r="F12" s="23"/>
      <c r="G12" s="20"/>
      <c r="H12" s="23"/>
      <c r="I12" s="27"/>
      <c r="J12" s="24"/>
      <c r="K12" s="27"/>
      <c r="L12" s="21"/>
      <c r="M12" s="27"/>
      <c r="N12" s="23"/>
      <c r="O12" s="27"/>
      <c r="P12" s="23"/>
      <c r="Q12" s="27"/>
      <c r="R12" s="23"/>
      <c r="S12" s="27"/>
      <c r="T12" s="23"/>
      <c r="U12" s="27"/>
    </row>
    <row r="13" spans="1:21" s="7" customFormat="1" x14ac:dyDescent="0.2">
      <c r="A13" s="28"/>
      <c r="B13" s="29"/>
      <c r="C13" s="30"/>
      <c r="D13" s="21"/>
      <c r="E13" s="20"/>
      <c r="F13" s="23"/>
      <c r="G13" s="20"/>
      <c r="H13" s="23"/>
      <c r="I13" s="27"/>
      <c r="J13" s="24"/>
      <c r="K13" s="27"/>
      <c r="L13" s="21"/>
      <c r="M13" s="27"/>
      <c r="N13" s="23"/>
      <c r="O13" s="27"/>
      <c r="P13" s="23"/>
      <c r="Q13" s="27"/>
      <c r="R13" s="23"/>
      <c r="S13" s="27"/>
      <c r="T13" s="23"/>
      <c r="U13" s="27"/>
    </row>
    <row r="14" spans="1:21" s="36" customFormat="1" x14ac:dyDescent="0.2">
      <c r="A14" s="31" t="s">
        <v>29</v>
      </c>
      <c r="B14" s="32"/>
      <c r="C14" s="33"/>
      <c r="D14" s="34"/>
      <c r="E14" s="35"/>
      <c r="G14" s="35"/>
      <c r="I14" s="37"/>
      <c r="K14" s="38"/>
      <c r="M14" s="39"/>
      <c r="N14" s="39"/>
      <c r="O14" s="39"/>
      <c r="P14" s="35"/>
      <c r="Q14" s="40"/>
      <c r="R14" s="41"/>
      <c r="S14" s="39"/>
      <c r="U14" s="42"/>
    </row>
    <row r="15" spans="1:21" s="7" customFormat="1" x14ac:dyDescent="0.2">
      <c r="A15" s="28"/>
      <c r="B15" s="29"/>
      <c r="C15" s="30"/>
      <c r="D15" s="21"/>
      <c r="E15" s="15"/>
      <c r="G15" s="15"/>
      <c r="I15" s="43"/>
      <c r="K15" s="8"/>
      <c r="M15" s="44"/>
      <c r="N15" s="44"/>
      <c r="O15" s="44"/>
      <c r="P15" s="15"/>
      <c r="Q15" s="45"/>
      <c r="S15" s="44"/>
      <c r="U15" s="46"/>
    </row>
    <row r="16" spans="1:21" s="7" customFormat="1" x14ac:dyDescent="0.2">
      <c r="A16" s="28"/>
      <c r="B16" s="32" t="s">
        <v>96</v>
      </c>
      <c r="C16" s="30"/>
      <c r="D16" s="21"/>
      <c r="E16" s="15"/>
      <c r="G16" s="15"/>
      <c r="I16" s="43"/>
      <c r="K16" s="8"/>
      <c r="M16" s="44"/>
      <c r="N16" s="44"/>
      <c r="O16" s="44"/>
      <c r="P16" s="15"/>
      <c r="Q16" s="45"/>
      <c r="S16" s="44"/>
      <c r="U16" s="46"/>
    </row>
    <row r="17" spans="1:21" s="7" customFormat="1" x14ac:dyDescent="0.2">
      <c r="A17" s="28"/>
      <c r="B17" s="29">
        <v>311</v>
      </c>
      <c r="C17" s="30" t="s">
        <v>86</v>
      </c>
      <c r="D17" s="21"/>
      <c r="E17" s="47">
        <v>47299</v>
      </c>
      <c r="G17" s="15" t="s">
        <v>91</v>
      </c>
      <c r="I17" s="43">
        <v>-1</v>
      </c>
      <c r="K17" s="8">
        <v>47582599.770000003</v>
      </c>
      <c r="M17" s="44">
        <v>27275304.390000001</v>
      </c>
      <c r="N17" s="44"/>
      <c r="O17" s="48">
        <f>ROUND((100-I17)/100*K17-M17,0)</f>
        <v>20783121</v>
      </c>
      <c r="P17" s="49"/>
      <c r="Q17" s="49">
        <v>4.4800000000000004</v>
      </c>
      <c r="S17" s="48">
        <f>+ROUND(O17/Q17,0)</f>
        <v>4639090</v>
      </c>
      <c r="U17" s="49">
        <f>+ROUND(S17/K17*100,2)</f>
        <v>9.75</v>
      </c>
    </row>
    <row r="18" spans="1:21" s="7" customFormat="1" x14ac:dyDescent="0.2">
      <c r="A18" s="28"/>
      <c r="B18" s="29">
        <v>312</v>
      </c>
      <c r="C18" s="30" t="s">
        <v>87</v>
      </c>
      <c r="D18" s="21"/>
      <c r="E18" s="47">
        <v>47299</v>
      </c>
      <c r="G18" s="15" t="s">
        <v>92</v>
      </c>
      <c r="I18" s="43">
        <v>-2</v>
      </c>
      <c r="K18" s="8">
        <v>232566150.49000001</v>
      </c>
      <c r="M18" s="44">
        <v>146555760.34</v>
      </c>
      <c r="N18" s="44"/>
      <c r="O18" s="44">
        <f>ROUND((100-I18)/100*K18-M18,0)</f>
        <v>90661713</v>
      </c>
      <c r="P18" s="49"/>
      <c r="Q18" s="49">
        <v>4.42</v>
      </c>
      <c r="S18" s="44">
        <f>+ROUND(O18/Q18,0)</f>
        <v>20511700</v>
      </c>
      <c r="U18" s="49">
        <f>+ROUND(S18/K18*100,2)</f>
        <v>8.82</v>
      </c>
    </row>
    <row r="19" spans="1:21" s="7" customFormat="1" x14ac:dyDescent="0.2">
      <c r="A19" s="28"/>
      <c r="B19" s="29">
        <v>314</v>
      </c>
      <c r="C19" s="30" t="s">
        <v>88</v>
      </c>
      <c r="D19" s="21"/>
      <c r="E19" s="47">
        <v>47299</v>
      </c>
      <c r="G19" s="15" t="s">
        <v>93</v>
      </c>
      <c r="I19" s="43">
        <v>-3</v>
      </c>
      <c r="K19" s="8">
        <v>164605220.27000001</v>
      </c>
      <c r="M19" s="44">
        <v>103153710.48</v>
      </c>
      <c r="N19" s="44"/>
      <c r="O19" s="44">
        <f>ROUND((100-I19)/100*K19-M19,0)</f>
        <v>66389666</v>
      </c>
      <c r="P19" s="49"/>
      <c r="Q19" s="49">
        <v>4.4000000000000004</v>
      </c>
      <c r="S19" s="44">
        <f>+ROUND(O19/Q19,0)</f>
        <v>15088560</v>
      </c>
      <c r="U19" s="49">
        <f>+ROUND(S19/K19*100,2)</f>
        <v>9.17</v>
      </c>
    </row>
    <row r="20" spans="1:21" s="7" customFormat="1" x14ac:dyDescent="0.2">
      <c r="A20" s="28"/>
      <c r="B20" s="29">
        <v>315</v>
      </c>
      <c r="C20" s="30" t="s">
        <v>89</v>
      </c>
      <c r="D20" s="21"/>
      <c r="E20" s="47">
        <v>47299</v>
      </c>
      <c r="G20" s="15" t="s">
        <v>94</v>
      </c>
      <c r="I20" s="43">
        <v>-1</v>
      </c>
      <c r="K20" s="8">
        <v>40416326.369999997</v>
      </c>
      <c r="M20" s="44">
        <v>26546837.720000003</v>
      </c>
      <c r="N20" s="44"/>
      <c r="O20" s="44">
        <f>ROUND((100-I20)/100*K20-M20,0)</f>
        <v>14273652</v>
      </c>
      <c r="P20" s="49"/>
      <c r="Q20" s="49">
        <v>4.45</v>
      </c>
      <c r="S20" s="44">
        <f>+ROUND(O20/Q20,0)</f>
        <v>3207562</v>
      </c>
      <c r="U20" s="49">
        <f>+ROUND(S20/K20*100,2)</f>
        <v>7.94</v>
      </c>
    </row>
    <row r="21" spans="1:21" s="7" customFormat="1" x14ac:dyDescent="0.2">
      <c r="A21" s="28"/>
      <c r="B21" s="29">
        <v>316</v>
      </c>
      <c r="C21" s="30" t="s">
        <v>90</v>
      </c>
      <c r="D21" s="21"/>
      <c r="E21" s="47">
        <v>47299</v>
      </c>
      <c r="G21" s="15" t="s">
        <v>95</v>
      </c>
      <c r="I21" s="43">
        <v>-1</v>
      </c>
      <c r="K21" s="50">
        <v>10260469.57</v>
      </c>
      <c r="M21" s="51">
        <v>6773657.3599999994</v>
      </c>
      <c r="N21" s="44"/>
      <c r="O21" s="51">
        <f>ROUND((100-I21)/100*K21-M21,0)</f>
        <v>3589417</v>
      </c>
      <c r="P21" s="49"/>
      <c r="Q21" s="49">
        <v>4.38</v>
      </c>
      <c r="S21" s="51">
        <f>+ROUND(O21/Q21,0)</f>
        <v>819502</v>
      </c>
      <c r="U21" s="49">
        <f>+ROUND(S21/K21*100,2)</f>
        <v>7.99</v>
      </c>
    </row>
    <row r="22" spans="1:21" s="36" customFormat="1" x14ac:dyDescent="0.2">
      <c r="A22" s="31"/>
      <c r="B22" s="32" t="s">
        <v>97</v>
      </c>
      <c r="C22" s="33"/>
      <c r="D22" s="34"/>
      <c r="E22" s="35"/>
      <c r="G22" s="35"/>
      <c r="I22" s="37"/>
      <c r="K22" s="52">
        <f>SUBTOTAL(9,K17:K21)</f>
        <v>495430766.46999997</v>
      </c>
      <c r="M22" s="53">
        <f>SUBTOTAL(9,M17:M21)</f>
        <v>310305270.29000008</v>
      </c>
      <c r="N22" s="39"/>
      <c r="O22" s="53">
        <f>SUBTOTAL(9,O17:O21)</f>
        <v>195697569</v>
      </c>
      <c r="P22" s="54"/>
      <c r="Q22" s="54">
        <f>O22/S22</f>
        <v>4.4209040515457163</v>
      </c>
      <c r="R22" s="41"/>
      <c r="S22" s="53">
        <f>SUBTOTAL(9,S17:S21)</f>
        <v>44266414</v>
      </c>
      <c r="U22" s="54">
        <f>S22/K22*100</f>
        <v>8.9349344037317646</v>
      </c>
    </row>
    <row r="23" spans="1:21" s="7" customFormat="1" x14ac:dyDescent="0.2">
      <c r="A23" s="28"/>
      <c r="B23" s="29"/>
      <c r="C23" s="30"/>
      <c r="D23" s="21"/>
      <c r="E23" s="15"/>
      <c r="G23" s="15"/>
      <c r="I23" s="43"/>
      <c r="K23" s="8"/>
      <c r="M23" s="44"/>
      <c r="N23" s="44"/>
      <c r="O23" s="44"/>
      <c r="P23" s="49"/>
      <c r="Q23" s="49"/>
      <c r="S23" s="44"/>
      <c r="U23" s="49"/>
    </row>
    <row r="24" spans="1:21" s="36" customFormat="1" x14ac:dyDescent="0.2">
      <c r="A24" s="31" t="s">
        <v>30</v>
      </c>
      <c r="B24" s="32"/>
      <c r="C24" s="33"/>
      <c r="D24" s="34"/>
      <c r="E24" s="35"/>
      <c r="G24" s="35"/>
      <c r="I24" s="37"/>
      <c r="K24" s="55">
        <f>SUBTOTAL(9,K17:K23)</f>
        <v>495430766.46999997</v>
      </c>
      <c r="M24" s="56">
        <f>SUBTOTAL(9,M17:M23)</f>
        <v>310305270.29000008</v>
      </c>
      <c r="N24" s="56"/>
      <c r="O24" s="57">
        <f>SUBTOTAL(9,O17:O23)</f>
        <v>195697569</v>
      </c>
      <c r="P24" s="58"/>
      <c r="Q24" s="58">
        <f>O24/S24</f>
        <v>4.4209040515457163</v>
      </c>
      <c r="R24" s="59"/>
      <c r="S24" s="57">
        <f>SUBTOTAL(9,S17:S23)</f>
        <v>44266414</v>
      </c>
      <c r="T24" s="59"/>
      <c r="U24" s="58">
        <f>S24/K24*100</f>
        <v>8.9349344037317646</v>
      </c>
    </row>
    <row r="25" spans="1:21" s="36" customFormat="1" x14ac:dyDescent="0.2">
      <c r="A25" s="31"/>
      <c r="B25" s="32"/>
      <c r="C25" s="33"/>
      <c r="D25" s="34"/>
      <c r="E25" s="35"/>
      <c r="G25" s="35"/>
      <c r="I25" s="37"/>
      <c r="K25" s="38"/>
      <c r="M25" s="39"/>
      <c r="N25" s="39"/>
      <c r="O25" s="39"/>
      <c r="P25" s="54"/>
      <c r="Q25" s="54"/>
      <c r="R25" s="41"/>
      <c r="S25" s="39"/>
      <c r="U25" s="54"/>
    </row>
    <row r="26" spans="1:21" s="36" customFormat="1" x14ac:dyDescent="0.2">
      <c r="A26" s="31" t="s">
        <v>31</v>
      </c>
      <c r="B26" s="32"/>
      <c r="C26" s="33"/>
      <c r="D26" s="34"/>
      <c r="E26" s="35"/>
      <c r="G26" s="35"/>
      <c r="I26" s="37"/>
      <c r="K26" s="38"/>
      <c r="M26" s="39"/>
      <c r="N26" s="39"/>
      <c r="O26" s="39"/>
      <c r="P26" s="54"/>
      <c r="Q26" s="54"/>
      <c r="R26" s="41"/>
      <c r="S26" s="39"/>
      <c r="U26" s="54"/>
    </row>
    <row r="27" spans="1:21" s="7" customFormat="1" x14ac:dyDescent="0.2">
      <c r="A27" s="28"/>
      <c r="B27" s="29"/>
      <c r="C27" s="30"/>
      <c r="D27" s="21"/>
      <c r="E27" s="47"/>
      <c r="G27" s="15"/>
      <c r="I27" s="43"/>
      <c r="K27" s="8"/>
      <c r="M27" s="44"/>
      <c r="N27" s="44"/>
      <c r="O27" s="48"/>
      <c r="P27" s="49"/>
      <c r="Q27" s="49"/>
      <c r="S27" s="48"/>
      <c r="U27" s="49"/>
    </row>
    <row r="28" spans="1:21" s="7" customFormat="1" x14ac:dyDescent="0.2">
      <c r="A28" s="28"/>
      <c r="B28" s="32" t="s">
        <v>98</v>
      </c>
      <c r="C28" s="30"/>
      <c r="D28" s="21"/>
      <c r="E28" s="47"/>
      <c r="G28" s="15"/>
      <c r="I28" s="43"/>
      <c r="K28" s="8"/>
      <c r="M28" s="44"/>
      <c r="N28" s="44"/>
      <c r="O28" s="48"/>
      <c r="P28" s="49"/>
      <c r="Q28" s="49"/>
      <c r="S28" s="48"/>
      <c r="U28" s="49"/>
    </row>
    <row r="29" spans="1:21" s="7" customFormat="1" x14ac:dyDescent="0.2">
      <c r="A29" s="28"/>
      <c r="B29" s="29">
        <v>311</v>
      </c>
      <c r="C29" s="30" t="s">
        <v>86</v>
      </c>
      <c r="D29" s="21"/>
      <c r="E29" s="47">
        <v>49095</v>
      </c>
      <c r="G29" s="15" t="s">
        <v>91</v>
      </c>
      <c r="I29" s="43">
        <v>-1</v>
      </c>
      <c r="K29" s="8">
        <v>491942810.31</v>
      </c>
      <c r="M29" s="44">
        <v>260776727.26781875</v>
      </c>
      <c r="N29" s="44"/>
      <c r="O29" s="48">
        <f>ROUND((100-I29)/100*K29-M29,0)</f>
        <v>236085511</v>
      </c>
      <c r="P29" s="49"/>
      <c r="Q29" s="49">
        <v>9.33</v>
      </c>
      <c r="S29" s="48">
        <f>+ROUND(O29/Q29,0)</f>
        <v>25303913</v>
      </c>
      <c r="U29" s="49">
        <f>+ROUND(S29/K29*100,2)</f>
        <v>5.14</v>
      </c>
    </row>
    <row r="30" spans="1:21" s="7" customFormat="1" x14ac:dyDescent="0.2">
      <c r="A30" s="28"/>
      <c r="B30" s="29">
        <v>312</v>
      </c>
      <c r="C30" s="30" t="s">
        <v>87</v>
      </c>
      <c r="D30" s="21"/>
      <c r="E30" s="47">
        <v>49095</v>
      </c>
      <c r="G30" s="15" t="s">
        <v>92</v>
      </c>
      <c r="I30" s="43">
        <v>-2</v>
      </c>
      <c r="K30" s="8">
        <v>1748756395.5</v>
      </c>
      <c r="M30" s="44">
        <v>1024816847.3225949</v>
      </c>
      <c r="N30" s="44"/>
      <c r="O30" s="48">
        <f>ROUND((100-I30)/100*K30-M30,0)</f>
        <v>758914676</v>
      </c>
      <c r="P30" s="49"/>
      <c r="Q30" s="49">
        <v>9.0500000000000007</v>
      </c>
      <c r="S30" s="48">
        <f>+ROUND(O30/Q30,0)</f>
        <v>83857975</v>
      </c>
      <c r="U30" s="49">
        <f>+ROUND(S30/K30*100,2)</f>
        <v>4.8</v>
      </c>
    </row>
    <row r="31" spans="1:21" s="7" customFormat="1" x14ac:dyDescent="0.2">
      <c r="A31" s="28"/>
      <c r="B31" s="29">
        <v>314</v>
      </c>
      <c r="C31" s="30" t="s">
        <v>88</v>
      </c>
      <c r="D31" s="21"/>
      <c r="E31" s="47">
        <v>49095</v>
      </c>
      <c r="G31" s="15" t="s">
        <v>93</v>
      </c>
      <c r="I31" s="43">
        <v>-3</v>
      </c>
      <c r="K31" s="8">
        <v>353386402.73000002</v>
      </c>
      <c r="M31" s="44">
        <v>218962928.32938111</v>
      </c>
      <c r="N31" s="44"/>
      <c r="O31" s="48">
        <f>ROUND((100-I31)/100*K31-M31,0)</f>
        <v>145025066</v>
      </c>
      <c r="P31" s="49"/>
      <c r="Q31" s="49">
        <v>8.86</v>
      </c>
      <c r="S31" s="48">
        <f>+ROUND(O31/Q31,0)</f>
        <v>16368518</v>
      </c>
      <c r="U31" s="49">
        <f>+ROUND(S31/K31*100,2)</f>
        <v>4.63</v>
      </c>
    </row>
    <row r="32" spans="1:21" s="7" customFormat="1" x14ac:dyDescent="0.2">
      <c r="A32" s="28"/>
      <c r="B32" s="29">
        <v>315</v>
      </c>
      <c r="C32" s="30" t="s">
        <v>89</v>
      </c>
      <c r="D32" s="21"/>
      <c r="E32" s="47">
        <v>49095</v>
      </c>
      <c r="G32" s="15" t="s">
        <v>94</v>
      </c>
      <c r="I32" s="43">
        <v>-1</v>
      </c>
      <c r="K32" s="8">
        <v>189292302.53999999</v>
      </c>
      <c r="M32" s="44">
        <v>113118422.20827658</v>
      </c>
      <c r="N32" s="44"/>
      <c r="O32" s="48">
        <f>ROUND((100-I32)/100*K32-M32,0)</f>
        <v>78066803</v>
      </c>
      <c r="P32" s="49"/>
      <c r="Q32" s="49">
        <v>9.17</v>
      </c>
      <c r="S32" s="48">
        <f>+ROUND(O32/Q32,0)</f>
        <v>8513283</v>
      </c>
      <c r="U32" s="49">
        <f>+ROUND(S32/K32*100,2)</f>
        <v>4.5</v>
      </c>
    </row>
    <row r="33" spans="1:21" s="7" customFormat="1" x14ac:dyDescent="0.2">
      <c r="A33" s="28"/>
      <c r="B33" s="29">
        <v>316</v>
      </c>
      <c r="C33" s="30" t="s">
        <v>90</v>
      </c>
      <c r="D33" s="21"/>
      <c r="E33" s="47">
        <v>49095</v>
      </c>
      <c r="G33" s="15" t="s">
        <v>95</v>
      </c>
      <c r="I33" s="43">
        <v>-1</v>
      </c>
      <c r="K33" s="50">
        <v>41549297.740000002</v>
      </c>
      <c r="M33" s="51">
        <v>23442989.290472426</v>
      </c>
      <c r="N33" s="44"/>
      <c r="O33" s="51">
        <f>ROUND((100-I33)/100*K33-M33,0)</f>
        <v>18521801</v>
      </c>
      <c r="P33" s="49"/>
      <c r="Q33" s="49">
        <v>8.9600000000000009</v>
      </c>
      <c r="S33" s="51">
        <f>+ROUND(O33/Q33,0)</f>
        <v>2067165</v>
      </c>
      <c r="U33" s="49">
        <f>+ROUND(S33/K33*100,2)</f>
        <v>4.9800000000000004</v>
      </c>
    </row>
    <row r="34" spans="1:21" s="36" customFormat="1" x14ac:dyDescent="0.2">
      <c r="A34" s="31"/>
      <c r="B34" s="32" t="s">
        <v>99</v>
      </c>
      <c r="C34" s="33"/>
      <c r="D34" s="34"/>
      <c r="E34" s="35"/>
      <c r="G34" s="35"/>
      <c r="I34" s="37"/>
      <c r="K34" s="60">
        <f>SUBTOTAL(9,K29:K33)</f>
        <v>2824927208.8199997</v>
      </c>
      <c r="M34" s="61">
        <f>SUBTOTAL(9,M29:M33)</f>
        <v>1641117914.4185436</v>
      </c>
      <c r="N34" s="39"/>
      <c r="O34" s="61">
        <f>SUBTOTAL(9,O29:O33)</f>
        <v>1236613857</v>
      </c>
      <c r="P34" s="54"/>
      <c r="Q34" s="54">
        <f>O34/S34</f>
        <v>9.0853434583549078</v>
      </c>
      <c r="R34" s="41"/>
      <c r="S34" s="61">
        <f>SUBTOTAL(9,S29:S33)</f>
        <v>136110854</v>
      </c>
      <c r="U34" s="54">
        <f>S34/K34*100</f>
        <v>4.8182074771708852</v>
      </c>
    </row>
    <row r="35" spans="1:21" s="7" customFormat="1" x14ac:dyDescent="0.2">
      <c r="A35" s="28"/>
      <c r="B35" s="29"/>
      <c r="C35" s="30"/>
      <c r="D35" s="21"/>
      <c r="E35" s="47"/>
      <c r="G35" s="15"/>
      <c r="I35" s="43"/>
      <c r="K35" s="62"/>
      <c r="M35" s="63"/>
      <c r="N35" s="63"/>
      <c r="O35" s="64"/>
      <c r="P35" s="49"/>
      <c r="Q35" s="49"/>
      <c r="S35" s="64"/>
      <c r="U35" s="49"/>
    </row>
    <row r="36" spans="1:21" s="7" customFormat="1" x14ac:dyDescent="0.2">
      <c r="A36" s="28"/>
      <c r="B36" s="32" t="s">
        <v>100</v>
      </c>
      <c r="C36" s="30"/>
      <c r="D36" s="21"/>
      <c r="E36" s="47"/>
      <c r="G36" s="15"/>
      <c r="I36" s="43"/>
      <c r="K36" s="8"/>
      <c r="M36" s="44"/>
      <c r="N36" s="44"/>
      <c r="O36" s="48"/>
      <c r="P36" s="49"/>
      <c r="Q36" s="49"/>
      <c r="S36" s="48"/>
      <c r="U36" s="49"/>
    </row>
    <row r="37" spans="1:21" s="7" customFormat="1" x14ac:dyDescent="0.2">
      <c r="A37" s="28"/>
      <c r="B37" s="29">
        <v>312</v>
      </c>
      <c r="C37" s="30" t="s">
        <v>87</v>
      </c>
      <c r="D37" s="21"/>
      <c r="E37" s="47">
        <v>49095</v>
      </c>
      <c r="G37" s="15" t="s">
        <v>92</v>
      </c>
      <c r="I37" s="43">
        <v>-2</v>
      </c>
      <c r="K37" s="50">
        <v>3679303.33</v>
      </c>
      <c r="M37" s="51">
        <v>2547148.7558898022</v>
      </c>
      <c r="N37" s="44"/>
      <c r="O37" s="51">
        <f>ROUND((100-I37)/100*K37-M37,0)</f>
        <v>1205741</v>
      </c>
      <c r="P37" s="49"/>
      <c r="Q37" s="49">
        <v>8.92</v>
      </c>
      <c r="S37" s="51">
        <f>+ROUND(O37/Q37,0)</f>
        <v>135173</v>
      </c>
      <c r="U37" s="49">
        <f>+ROUND(S37/K37*100,2)</f>
        <v>3.67</v>
      </c>
    </row>
    <row r="38" spans="1:21" s="36" customFormat="1" x14ac:dyDescent="0.2">
      <c r="A38" s="31"/>
      <c r="B38" s="32" t="s">
        <v>101</v>
      </c>
      <c r="C38" s="33"/>
      <c r="D38" s="34"/>
      <c r="E38" s="35"/>
      <c r="G38" s="35"/>
      <c r="I38" s="37"/>
      <c r="K38" s="52">
        <f>SUBTOTAL(9,K37:K37)</f>
        <v>3679303.33</v>
      </c>
      <c r="M38" s="53">
        <f>SUBTOTAL(9,M37:M37)</f>
        <v>2547148.7558898022</v>
      </c>
      <c r="N38" s="39"/>
      <c r="O38" s="53">
        <f>SUBTOTAL(9,O37:O37)</f>
        <v>1205741</v>
      </c>
      <c r="P38" s="54"/>
      <c r="Q38" s="54">
        <f>O38/S38</f>
        <v>8.9199840204774627</v>
      </c>
      <c r="R38" s="41"/>
      <c r="S38" s="53">
        <f>SUBTOTAL(9,S37:S37)</f>
        <v>135173</v>
      </c>
      <c r="U38" s="54">
        <f>S38/K38*100</f>
        <v>3.6738748582601914</v>
      </c>
    </row>
    <row r="39" spans="1:21" s="7" customFormat="1" x14ac:dyDescent="0.2">
      <c r="A39" s="28"/>
      <c r="B39" s="29"/>
      <c r="C39" s="30"/>
      <c r="D39" s="21"/>
      <c r="E39" s="47"/>
      <c r="G39" s="15"/>
      <c r="I39" s="43"/>
      <c r="K39" s="8"/>
      <c r="M39" s="44"/>
      <c r="N39" s="44"/>
      <c r="O39" s="48"/>
      <c r="P39" s="49"/>
      <c r="Q39" s="49"/>
      <c r="S39" s="48"/>
      <c r="U39" s="49"/>
    </row>
    <row r="40" spans="1:21" s="36" customFormat="1" x14ac:dyDescent="0.2">
      <c r="A40" s="31" t="s">
        <v>32</v>
      </c>
      <c r="B40" s="32"/>
      <c r="C40" s="33"/>
      <c r="D40" s="34"/>
      <c r="E40" s="35"/>
      <c r="G40" s="35"/>
      <c r="I40" s="37"/>
      <c r="K40" s="65">
        <f>SUBTOTAL(9,K29:K39)</f>
        <v>2828606512.1499996</v>
      </c>
      <c r="M40" s="66">
        <f>SUBTOTAL(9,M29:M39)</f>
        <v>1643665063.1744335</v>
      </c>
      <c r="N40" s="56"/>
      <c r="O40" s="67">
        <f>SUBTOTAL(9,O29:O39)</f>
        <v>1237819598</v>
      </c>
      <c r="P40" s="58"/>
      <c r="Q40" s="58">
        <f>O40/S40</f>
        <v>9.0851794012312741</v>
      </c>
      <c r="R40" s="59"/>
      <c r="S40" s="67">
        <f>SUBTOTAL(9,S29:S39)</f>
        <v>136246027</v>
      </c>
      <c r="T40" s="59"/>
      <c r="U40" s="58">
        <f>S40/K40*100</f>
        <v>4.8167189891831423</v>
      </c>
    </row>
    <row r="41" spans="1:21" s="36" customFormat="1" x14ac:dyDescent="0.2">
      <c r="A41" s="31"/>
      <c r="B41" s="32"/>
      <c r="C41" s="33"/>
      <c r="D41" s="34"/>
      <c r="E41" s="35"/>
      <c r="G41" s="35"/>
      <c r="I41" s="37"/>
      <c r="K41" s="38"/>
      <c r="M41" s="39"/>
      <c r="N41" s="39"/>
      <c r="O41" s="39"/>
      <c r="P41" s="54"/>
      <c r="Q41" s="54"/>
      <c r="R41" s="41"/>
      <c r="S41" s="39"/>
      <c r="U41" s="54"/>
    </row>
    <row r="42" spans="1:21" s="7" customFormat="1" x14ac:dyDescent="0.2">
      <c r="A42" s="28" t="s">
        <v>33</v>
      </c>
      <c r="B42" s="29"/>
      <c r="C42" s="30"/>
      <c r="D42" s="21"/>
      <c r="E42" s="47"/>
      <c r="G42" s="15"/>
      <c r="I42" s="43"/>
      <c r="K42" s="68">
        <f>SUBTOTAL(9,K17:K41)</f>
        <v>3324037278.6199994</v>
      </c>
      <c r="M42" s="69">
        <f>SUBTOTAL(9,M17:M41)</f>
        <v>1953970333.4644339</v>
      </c>
      <c r="N42" s="69"/>
      <c r="O42" s="70">
        <f>SUBTOTAL(9,O17:O41)</f>
        <v>1433517167</v>
      </c>
      <c r="P42" s="14"/>
      <c r="Q42" s="14">
        <f>O42/S42</f>
        <v>7.9413760018900854</v>
      </c>
      <c r="R42" s="10"/>
      <c r="S42" s="70">
        <f>SUBTOTAL(9,S17:S41)</f>
        <v>180512441</v>
      </c>
      <c r="T42" s="10"/>
      <c r="U42" s="14">
        <f>S42/K42*100</f>
        <v>5.4305179475887577</v>
      </c>
    </row>
    <row r="43" spans="1:21" s="7" customFormat="1" x14ac:dyDescent="0.2">
      <c r="A43" s="28"/>
      <c r="B43" s="29"/>
      <c r="C43" s="30"/>
      <c r="D43" s="21"/>
      <c r="E43" s="47"/>
      <c r="G43" s="15"/>
      <c r="I43" s="43"/>
      <c r="K43" s="8"/>
      <c r="M43" s="44"/>
      <c r="N43" s="44"/>
      <c r="O43" s="48"/>
      <c r="P43" s="49"/>
      <c r="Q43" s="49"/>
      <c r="S43" s="48"/>
      <c r="U43" s="49"/>
    </row>
    <row r="44" spans="1:21" s="7" customFormat="1" x14ac:dyDescent="0.2">
      <c r="A44" s="28"/>
      <c r="B44" s="29"/>
      <c r="C44" s="30"/>
      <c r="D44" s="21"/>
      <c r="E44" s="47"/>
      <c r="G44" s="15"/>
      <c r="I44" s="43"/>
      <c r="K44" s="8"/>
      <c r="M44" s="44"/>
      <c r="N44" s="44"/>
      <c r="O44" s="48"/>
      <c r="P44" s="49"/>
      <c r="Q44" s="49"/>
      <c r="S44" s="48"/>
      <c r="U44" s="49"/>
    </row>
    <row r="45" spans="1:21" s="7" customFormat="1" x14ac:dyDescent="0.2">
      <c r="A45" s="28" t="s">
        <v>34</v>
      </c>
      <c r="B45" s="29"/>
      <c r="C45" s="30"/>
      <c r="D45" s="21"/>
      <c r="E45" s="47"/>
      <c r="G45" s="15"/>
      <c r="I45" s="43"/>
      <c r="K45" s="8"/>
      <c r="M45" s="44"/>
      <c r="N45" s="44"/>
      <c r="O45" s="48"/>
      <c r="P45" s="49"/>
      <c r="Q45" s="49"/>
      <c r="S45" s="48"/>
      <c r="U45" s="49"/>
    </row>
    <row r="46" spans="1:21" s="7" customFormat="1" x14ac:dyDescent="0.2">
      <c r="A46" s="28"/>
      <c r="B46" s="29"/>
      <c r="C46" s="30"/>
      <c r="D46" s="21"/>
      <c r="E46" s="47"/>
      <c r="G46" s="15"/>
      <c r="I46" s="43"/>
      <c r="K46" s="8"/>
      <c r="M46" s="44"/>
      <c r="N46" s="44"/>
      <c r="O46" s="48"/>
      <c r="P46" s="49"/>
      <c r="Q46" s="49"/>
      <c r="S46" s="48"/>
      <c r="U46" s="49"/>
    </row>
    <row r="47" spans="1:21" s="7" customFormat="1" x14ac:dyDescent="0.2">
      <c r="A47" s="31" t="s">
        <v>35</v>
      </c>
      <c r="B47" s="29"/>
      <c r="C47" s="30"/>
      <c r="D47" s="21"/>
      <c r="E47" s="47"/>
      <c r="G47" s="15"/>
      <c r="I47" s="43"/>
      <c r="K47" s="8"/>
      <c r="M47" s="44"/>
      <c r="N47" s="44"/>
      <c r="O47" s="48"/>
      <c r="P47" s="49"/>
      <c r="Q47" s="49"/>
      <c r="S47" s="48"/>
      <c r="U47" s="49"/>
    </row>
    <row r="48" spans="1:21" s="7" customFormat="1" x14ac:dyDescent="0.2">
      <c r="A48" s="28"/>
      <c r="B48" s="29"/>
      <c r="C48" s="30"/>
      <c r="D48" s="21"/>
      <c r="E48" s="47"/>
      <c r="G48" s="15"/>
      <c r="I48" s="43"/>
      <c r="K48" s="8"/>
      <c r="M48" s="44"/>
      <c r="N48" s="44"/>
      <c r="O48" s="48"/>
      <c r="P48" s="49"/>
      <c r="Q48" s="49"/>
      <c r="S48" s="48"/>
      <c r="U48" s="49"/>
    </row>
    <row r="49" spans="1:21" s="7" customFormat="1" x14ac:dyDescent="0.2">
      <c r="A49" s="28"/>
      <c r="B49" s="32" t="s">
        <v>102</v>
      </c>
      <c r="C49" s="30"/>
      <c r="D49" s="21"/>
      <c r="E49" s="47"/>
      <c r="G49" s="15"/>
      <c r="I49" s="43"/>
      <c r="K49" s="8"/>
      <c r="M49" s="44"/>
      <c r="N49" s="44"/>
      <c r="O49" s="48"/>
      <c r="P49" s="49"/>
      <c r="Q49" s="49"/>
      <c r="S49" s="48"/>
      <c r="U49" s="49"/>
    </row>
    <row r="50" spans="1:21" s="7" customFormat="1" x14ac:dyDescent="0.2">
      <c r="A50" s="28"/>
      <c r="B50" s="29">
        <v>341</v>
      </c>
      <c r="C50" s="30" t="s">
        <v>86</v>
      </c>
      <c r="D50" s="21"/>
      <c r="E50" s="47">
        <v>54604</v>
      </c>
      <c r="G50" s="15" t="s">
        <v>107</v>
      </c>
      <c r="I50" s="43">
        <v>-3</v>
      </c>
      <c r="K50" s="8">
        <v>93720402.359999999</v>
      </c>
      <c r="M50" s="44">
        <v>51298937.930000007</v>
      </c>
      <c r="N50" s="44"/>
      <c r="O50" s="48">
        <f t="shared" ref="O50:O56" si="0">ROUND((100-I50)/100*K50-M50,0)</f>
        <v>45233077</v>
      </c>
      <c r="P50" s="49"/>
      <c r="Q50" s="49">
        <v>23.38</v>
      </c>
      <c r="S50" s="48">
        <f t="shared" ref="S50:S56" si="1">+ROUND(O50/Q50,0)</f>
        <v>1934691</v>
      </c>
      <c r="U50" s="49">
        <f t="shared" ref="U50:U56" si="2">+ROUND(S50/K50*100,2)</f>
        <v>2.06</v>
      </c>
    </row>
    <row r="51" spans="1:21" s="36" customFormat="1" x14ac:dyDescent="0.2">
      <c r="A51" s="28"/>
      <c r="B51" s="29">
        <v>342</v>
      </c>
      <c r="C51" s="30" t="s">
        <v>103</v>
      </c>
      <c r="D51" s="21"/>
      <c r="E51" s="47">
        <v>54604</v>
      </c>
      <c r="F51" s="7"/>
      <c r="G51" s="15" t="s">
        <v>93</v>
      </c>
      <c r="H51" s="7"/>
      <c r="I51" s="43">
        <v>-5</v>
      </c>
      <c r="J51" s="7"/>
      <c r="K51" s="8">
        <v>45199468.009999998</v>
      </c>
      <c r="L51" s="7"/>
      <c r="M51" s="44">
        <v>23688626.969999999</v>
      </c>
      <c r="N51" s="44"/>
      <c r="O51" s="48">
        <f t="shared" si="0"/>
        <v>23770814</v>
      </c>
      <c r="P51" s="49"/>
      <c r="Q51" s="49">
        <v>21.65</v>
      </c>
      <c r="R51" s="7"/>
      <c r="S51" s="48">
        <f t="shared" si="1"/>
        <v>1097959</v>
      </c>
      <c r="T51" s="7"/>
      <c r="U51" s="49">
        <f t="shared" si="2"/>
        <v>2.4300000000000002</v>
      </c>
    </row>
    <row r="52" spans="1:21" s="36" customFormat="1" x14ac:dyDescent="0.2">
      <c r="A52" s="28"/>
      <c r="B52" s="29">
        <v>343</v>
      </c>
      <c r="C52" s="30" t="s">
        <v>104</v>
      </c>
      <c r="D52" s="21"/>
      <c r="E52" s="47">
        <v>54604</v>
      </c>
      <c r="F52" s="7"/>
      <c r="G52" s="15" t="s">
        <v>108</v>
      </c>
      <c r="H52" s="7"/>
      <c r="I52" s="43">
        <v>0</v>
      </c>
      <c r="J52" s="7"/>
      <c r="K52" s="8">
        <v>429196967.18000001</v>
      </c>
      <c r="L52" s="7"/>
      <c r="M52" s="63">
        <v>66827714.570165895</v>
      </c>
      <c r="N52" s="44"/>
      <c r="O52" s="48">
        <f t="shared" si="0"/>
        <v>362369253</v>
      </c>
      <c r="P52" s="49"/>
      <c r="Q52" s="49">
        <v>20.29</v>
      </c>
      <c r="R52" s="7"/>
      <c r="S52" s="48">
        <f>+ROUND(O52/Q52,0)</f>
        <v>17859500</v>
      </c>
      <c r="T52" s="7"/>
      <c r="U52" s="49">
        <f>+ROUND(S52/K52*100,2)</f>
        <v>4.16</v>
      </c>
    </row>
    <row r="53" spans="1:21" s="36" customFormat="1" x14ac:dyDescent="0.2">
      <c r="A53" s="28"/>
      <c r="B53" s="29">
        <v>343.1</v>
      </c>
      <c r="C53" s="30" t="s">
        <v>105</v>
      </c>
      <c r="D53" s="21"/>
      <c r="E53" s="47">
        <v>54604</v>
      </c>
      <c r="F53" s="7"/>
      <c r="G53" s="15" t="s">
        <v>109</v>
      </c>
      <c r="H53" s="7"/>
      <c r="I53" s="43">
        <v>40</v>
      </c>
      <c r="J53" s="7"/>
      <c r="K53" s="8">
        <v>95956331.769999996</v>
      </c>
      <c r="L53" s="7"/>
      <c r="M53" s="63">
        <v>14543790.88983411</v>
      </c>
      <c r="N53" s="44"/>
      <c r="O53" s="48">
        <f t="shared" si="0"/>
        <v>43030008</v>
      </c>
      <c r="P53" s="49"/>
      <c r="Q53" s="49">
        <v>5.63</v>
      </c>
      <c r="R53" s="7"/>
      <c r="S53" s="48">
        <f t="shared" si="1"/>
        <v>7642985</v>
      </c>
      <c r="T53" s="7"/>
      <c r="U53" s="49">
        <f t="shared" si="2"/>
        <v>7.97</v>
      </c>
    </row>
    <row r="54" spans="1:21" s="36" customFormat="1" x14ac:dyDescent="0.2">
      <c r="A54" s="28"/>
      <c r="B54" s="29">
        <v>344</v>
      </c>
      <c r="C54" s="30" t="s">
        <v>106</v>
      </c>
      <c r="D54" s="21"/>
      <c r="E54" s="47">
        <v>54604</v>
      </c>
      <c r="F54" s="7"/>
      <c r="G54" s="15" t="s">
        <v>110</v>
      </c>
      <c r="H54" s="7"/>
      <c r="I54" s="43">
        <v>-2</v>
      </c>
      <c r="J54" s="7"/>
      <c r="K54" s="8">
        <v>44532239.270000003</v>
      </c>
      <c r="L54" s="7"/>
      <c r="M54" s="44">
        <v>-4140695.69</v>
      </c>
      <c r="N54" s="44"/>
      <c r="O54" s="48">
        <f t="shared" si="0"/>
        <v>49563580</v>
      </c>
      <c r="P54" s="49"/>
      <c r="Q54" s="49">
        <v>22.8</v>
      </c>
      <c r="R54" s="7"/>
      <c r="S54" s="48">
        <f t="shared" si="1"/>
        <v>2173841</v>
      </c>
      <c r="T54" s="7"/>
      <c r="U54" s="49">
        <f t="shared" si="2"/>
        <v>4.88</v>
      </c>
    </row>
    <row r="55" spans="1:21" s="36" customFormat="1" x14ac:dyDescent="0.2">
      <c r="A55" s="28"/>
      <c r="B55" s="29">
        <v>345</v>
      </c>
      <c r="C55" s="30" t="s">
        <v>89</v>
      </c>
      <c r="D55" s="21"/>
      <c r="E55" s="47">
        <v>54604</v>
      </c>
      <c r="F55" s="7"/>
      <c r="G55" s="15" t="s">
        <v>111</v>
      </c>
      <c r="H55" s="7"/>
      <c r="I55" s="43">
        <v>-3</v>
      </c>
      <c r="J55" s="7"/>
      <c r="K55" s="8">
        <v>40947935.840000004</v>
      </c>
      <c r="L55" s="7"/>
      <c r="M55" s="44">
        <v>13880161.800000001</v>
      </c>
      <c r="N55" s="44"/>
      <c r="O55" s="48">
        <f t="shared" si="0"/>
        <v>28296212</v>
      </c>
      <c r="P55" s="49"/>
      <c r="Q55" s="49">
        <v>22.15</v>
      </c>
      <c r="R55" s="7"/>
      <c r="S55" s="48">
        <f t="shared" si="1"/>
        <v>1277481</v>
      </c>
      <c r="T55" s="7"/>
      <c r="U55" s="49">
        <f t="shared" si="2"/>
        <v>3.12</v>
      </c>
    </row>
    <row r="56" spans="1:21" s="7" customFormat="1" x14ac:dyDescent="0.2">
      <c r="A56" s="28"/>
      <c r="B56" s="29">
        <v>346</v>
      </c>
      <c r="C56" s="30" t="s">
        <v>90</v>
      </c>
      <c r="D56" s="21"/>
      <c r="E56" s="47">
        <v>54604</v>
      </c>
      <c r="G56" s="15" t="s">
        <v>112</v>
      </c>
      <c r="I56" s="43">
        <v>-6</v>
      </c>
      <c r="K56" s="50">
        <v>32981650.530000001</v>
      </c>
      <c r="M56" s="51">
        <v>5694421.8700000001</v>
      </c>
      <c r="N56" s="44"/>
      <c r="O56" s="51">
        <f t="shared" si="0"/>
        <v>29266128</v>
      </c>
      <c r="P56" s="49"/>
      <c r="Q56" s="49">
        <v>20.41</v>
      </c>
      <c r="S56" s="51">
        <f t="shared" si="1"/>
        <v>1433911</v>
      </c>
      <c r="U56" s="49">
        <f t="shared" si="2"/>
        <v>4.3499999999999996</v>
      </c>
    </row>
    <row r="57" spans="1:21" s="36" customFormat="1" x14ac:dyDescent="0.2">
      <c r="A57" s="31"/>
      <c r="B57" s="32" t="s">
        <v>113</v>
      </c>
      <c r="C57" s="33"/>
      <c r="D57" s="34"/>
      <c r="E57" s="35"/>
      <c r="G57" s="35"/>
      <c r="I57" s="37"/>
      <c r="K57" s="52">
        <f>SUBTOTAL(9,K50:K56)</f>
        <v>782534994.95999992</v>
      </c>
      <c r="M57" s="53">
        <f>SUBTOTAL(9,M50:M56)</f>
        <v>171792958.34000003</v>
      </c>
      <c r="N57" s="39"/>
      <c r="O57" s="53">
        <f>SUBTOTAL(9,O50:O56)</f>
        <v>581529072</v>
      </c>
      <c r="P57" s="54"/>
      <c r="Q57" s="54">
        <f>O57/S57</f>
        <v>17.40043891796763</v>
      </c>
      <c r="R57" s="41"/>
      <c r="S57" s="53">
        <f>SUBTOTAL(9,S50:S56)</f>
        <v>33420368</v>
      </c>
      <c r="U57" s="54">
        <f>S57/K57*100</f>
        <v>4.2707825484160384</v>
      </c>
    </row>
    <row r="58" spans="1:21" s="36" customFormat="1" x14ac:dyDescent="0.2">
      <c r="A58" s="28"/>
      <c r="B58" s="29"/>
      <c r="C58" s="30"/>
      <c r="D58" s="21"/>
      <c r="E58" s="47"/>
      <c r="F58" s="7"/>
      <c r="G58" s="15"/>
      <c r="H58" s="7"/>
      <c r="I58" s="43"/>
      <c r="J58" s="7"/>
      <c r="K58" s="8"/>
      <c r="L58" s="7"/>
      <c r="M58" s="44"/>
      <c r="N58" s="44"/>
      <c r="O58" s="48"/>
      <c r="P58" s="49"/>
      <c r="Q58" s="49"/>
      <c r="R58" s="7"/>
      <c r="S58" s="48"/>
      <c r="T58" s="7"/>
      <c r="U58" s="49"/>
    </row>
    <row r="59" spans="1:21" s="36" customFormat="1" x14ac:dyDescent="0.2">
      <c r="A59" s="31" t="s">
        <v>36</v>
      </c>
      <c r="B59" s="32"/>
      <c r="C59" s="33"/>
      <c r="D59" s="34"/>
      <c r="E59" s="35"/>
      <c r="G59" s="35"/>
      <c r="I59" s="37"/>
      <c r="K59" s="71">
        <f>SUBTOTAL(9,K50:K58)</f>
        <v>782534994.95999992</v>
      </c>
      <c r="L59" s="59"/>
      <c r="M59" s="72">
        <f>SUBTOTAL(9,M50:M58)</f>
        <v>171792958.34000003</v>
      </c>
      <c r="N59" s="72"/>
      <c r="O59" s="72">
        <f>SUBTOTAL(9,O50:O58)</f>
        <v>581529072</v>
      </c>
      <c r="P59" s="58"/>
      <c r="Q59" s="58">
        <f>O59/S59</f>
        <v>17.40043891796763</v>
      </c>
      <c r="R59" s="73"/>
      <c r="S59" s="72">
        <f>SUBTOTAL(9,S50:S58)</f>
        <v>33420368</v>
      </c>
      <c r="T59" s="59"/>
      <c r="U59" s="58">
        <f>S59/K59*100</f>
        <v>4.2707825484160384</v>
      </c>
    </row>
    <row r="60" spans="1:21" s="36" customFormat="1" x14ac:dyDescent="0.2">
      <c r="A60" s="31"/>
      <c r="B60" s="32"/>
      <c r="C60" s="33"/>
      <c r="D60" s="34"/>
      <c r="E60" s="35"/>
      <c r="G60" s="35"/>
      <c r="I60" s="37"/>
      <c r="K60" s="38"/>
      <c r="M60" s="39"/>
      <c r="N60" s="39"/>
      <c r="O60" s="39"/>
      <c r="P60" s="54"/>
      <c r="Q60" s="54"/>
      <c r="R60" s="41"/>
      <c r="S60" s="39"/>
      <c r="U60" s="54"/>
    </row>
    <row r="61" spans="1:21" s="36" customFormat="1" x14ac:dyDescent="0.2">
      <c r="A61" s="31" t="s">
        <v>37</v>
      </c>
      <c r="B61" s="32"/>
      <c r="C61" s="33"/>
      <c r="D61" s="34"/>
      <c r="E61" s="35"/>
      <c r="G61" s="35"/>
      <c r="I61" s="37"/>
      <c r="K61" s="38"/>
      <c r="M61" s="39"/>
      <c r="N61" s="39"/>
      <c r="O61" s="39"/>
      <c r="P61" s="54"/>
      <c r="Q61" s="54"/>
      <c r="R61" s="41"/>
      <c r="S61" s="39"/>
      <c r="U61" s="54"/>
    </row>
    <row r="62" spans="1:21" s="7" customFormat="1" x14ac:dyDescent="0.2">
      <c r="A62" s="28"/>
      <c r="B62" s="29"/>
      <c r="C62" s="30"/>
      <c r="D62" s="21"/>
      <c r="E62" s="47"/>
      <c r="G62" s="15"/>
      <c r="I62" s="43"/>
      <c r="K62" s="8"/>
      <c r="M62" s="44"/>
      <c r="N62" s="44"/>
      <c r="O62" s="48"/>
      <c r="P62" s="49"/>
      <c r="Q62" s="49"/>
      <c r="S62" s="48"/>
      <c r="U62" s="49"/>
    </row>
    <row r="63" spans="1:21" s="7" customFormat="1" x14ac:dyDescent="0.2">
      <c r="A63" s="28"/>
      <c r="B63" s="32" t="s">
        <v>114</v>
      </c>
      <c r="C63" s="30"/>
      <c r="D63" s="21"/>
      <c r="E63" s="47"/>
      <c r="G63" s="15"/>
      <c r="I63" s="43"/>
      <c r="K63" s="8"/>
      <c r="M63" s="44"/>
      <c r="N63" s="44"/>
      <c r="O63" s="48"/>
      <c r="P63" s="49"/>
      <c r="Q63" s="49"/>
      <c r="S63" s="48"/>
      <c r="U63" s="49"/>
    </row>
    <row r="64" spans="1:21" s="7" customFormat="1" x14ac:dyDescent="0.2">
      <c r="A64" s="28"/>
      <c r="B64" s="29">
        <v>341</v>
      </c>
      <c r="C64" s="30" t="s">
        <v>86</v>
      </c>
      <c r="D64" s="21"/>
      <c r="E64" s="47">
        <v>57891</v>
      </c>
      <c r="G64" s="15" t="s">
        <v>107</v>
      </c>
      <c r="I64" s="43">
        <v>-3</v>
      </c>
      <c r="K64" s="8">
        <v>128195624.36</v>
      </c>
      <c r="M64" s="44">
        <v>103677217.14</v>
      </c>
      <c r="N64" s="44"/>
      <c r="O64" s="48">
        <f>ROUND((100-I64)/100*K64-M64,0)</f>
        <v>28364276</v>
      </c>
      <c r="P64" s="49"/>
      <c r="Q64" s="49">
        <v>31.75</v>
      </c>
      <c r="S64" s="48">
        <f>+ROUND(O64/Q64,0)</f>
        <v>893363</v>
      </c>
      <c r="U64" s="49">
        <f>+ROUND(S64/K64*100,2)</f>
        <v>0.7</v>
      </c>
    </row>
    <row r="65" spans="1:21" s="7" customFormat="1" x14ac:dyDescent="0.2">
      <c r="A65" s="28"/>
      <c r="B65" s="29">
        <v>342</v>
      </c>
      <c r="C65" s="30" t="s">
        <v>103</v>
      </c>
      <c r="D65" s="21"/>
      <c r="E65" s="47">
        <v>57891</v>
      </c>
      <c r="G65" s="15" t="s">
        <v>93</v>
      </c>
      <c r="I65" s="43">
        <v>-5</v>
      </c>
      <c r="K65" s="8">
        <v>221420258.97</v>
      </c>
      <c r="M65" s="44">
        <v>13028917.85</v>
      </c>
      <c r="N65" s="44"/>
      <c r="O65" s="48">
        <f t="shared" ref="O65:O84" si="3">ROUND((100-I65)/100*K65-M65,0)</f>
        <v>219462354</v>
      </c>
      <c r="P65" s="49"/>
      <c r="Q65" s="49">
        <v>28.96</v>
      </c>
      <c r="S65" s="48">
        <f t="shared" ref="S65:S84" si="4">+ROUND(O65/Q65,0)</f>
        <v>7578120</v>
      </c>
      <c r="U65" s="49">
        <f t="shared" ref="U65:U84" si="5">+ROUND(S65/K65*100,2)</f>
        <v>3.42</v>
      </c>
    </row>
    <row r="66" spans="1:21" s="7" customFormat="1" x14ac:dyDescent="0.2">
      <c r="A66" s="28"/>
      <c r="B66" s="29">
        <v>343</v>
      </c>
      <c r="C66" s="30" t="s">
        <v>104</v>
      </c>
      <c r="D66" s="21"/>
      <c r="E66" s="47">
        <v>57891</v>
      </c>
      <c r="G66" s="15" t="s">
        <v>108</v>
      </c>
      <c r="I66" s="43">
        <v>0</v>
      </c>
      <c r="K66" s="8">
        <v>741297562.49000001</v>
      </c>
      <c r="M66" s="63">
        <v>61953475.93789044</v>
      </c>
      <c r="N66" s="44"/>
      <c r="O66" s="48">
        <f t="shared" si="3"/>
        <v>679344087</v>
      </c>
      <c r="P66" s="49"/>
      <c r="Q66" s="49">
        <v>26.56</v>
      </c>
      <c r="S66" s="48">
        <f t="shared" si="4"/>
        <v>25577714</v>
      </c>
      <c r="U66" s="49">
        <f t="shared" si="5"/>
        <v>3.45</v>
      </c>
    </row>
    <row r="67" spans="1:21" s="36" customFormat="1" x14ac:dyDescent="0.2">
      <c r="A67" s="28"/>
      <c r="B67" s="29">
        <v>343.1</v>
      </c>
      <c r="C67" s="30" t="s">
        <v>105</v>
      </c>
      <c r="D67" s="21"/>
      <c r="E67" s="47">
        <v>57891</v>
      </c>
      <c r="F67" s="7"/>
      <c r="G67" s="15" t="s">
        <v>109</v>
      </c>
      <c r="H67" s="7"/>
      <c r="I67" s="43">
        <v>40</v>
      </c>
      <c r="J67" s="7"/>
      <c r="K67" s="8">
        <v>183280962.27000001</v>
      </c>
      <c r="L67" s="7"/>
      <c r="M67" s="63">
        <v>18257078.522109549</v>
      </c>
      <c r="N67" s="44"/>
      <c r="O67" s="48">
        <f>ROUND((100-I67)/100*K67-M67,0)</f>
        <v>91711499</v>
      </c>
      <c r="P67" s="49"/>
      <c r="Q67" s="49">
        <v>4.95</v>
      </c>
      <c r="R67" s="7"/>
      <c r="S67" s="48">
        <f>+ROUND(O67/Q67,0)</f>
        <v>18527576</v>
      </c>
      <c r="T67" s="7"/>
      <c r="U67" s="49">
        <f>+ROUND(S67/K67*100,2)</f>
        <v>10.11</v>
      </c>
    </row>
    <row r="68" spans="1:21" s="7" customFormat="1" x14ac:dyDescent="0.2">
      <c r="A68" s="28"/>
      <c r="B68" s="29">
        <v>344</v>
      </c>
      <c r="C68" s="30" t="s">
        <v>106</v>
      </c>
      <c r="D68" s="21"/>
      <c r="E68" s="47">
        <v>57891</v>
      </c>
      <c r="G68" s="15" t="s">
        <v>110</v>
      </c>
      <c r="I68" s="43">
        <v>-2</v>
      </c>
      <c r="K68" s="8">
        <v>16200754.810000001</v>
      </c>
      <c r="M68" s="44">
        <v>15449583.300000001</v>
      </c>
      <c r="N68" s="44"/>
      <c r="O68" s="48">
        <f t="shared" si="3"/>
        <v>1075187</v>
      </c>
      <c r="P68" s="49"/>
      <c r="Q68" s="49">
        <v>30.39</v>
      </c>
      <c r="S68" s="48">
        <f t="shared" si="4"/>
        <v>35380</v>
      </c>
      <c r="U68" s="49">
        <f t="shared" si="5"/>
        <v>0.22</v>
      </c>
    </row>
    <row r="69" spans="1:21" s="36" customFormat="1" x14ac:dyDescent="0.2">
      <c r="A69" s="28"/>
      <c r="B69" s="29">
        <v>345</v>
      </c>
      <c r="C69" s="30" t="s">
        <v>89</v>
      </c>
      <c r="D69" s="21"/>
      <c r="E69" s="47">
        <v>57891</v>
      </c>
      <c r="F69" s="7"/>
      <c r="G69" s="15" t="s">
        <v>111</v>
      </c>
      <c r="H69" s="7"/>
      <c r="I69" s="43">
        <v>-3</v>
      </c>
      <c r="J69" s="7"/>
      <c r="K69" s="8">
        <v>121897707.09999999</v>
      </c>
      <c r="L69" s="7"/>
      <c r="M69" s="44">
        <v>30240468.300000001</v>
      </c>
      <c r="N69" s="44"/>
      <c r="O69" s="48">
        <f t="shared" si="3"/>
        <v>95314170</v>
      </c>
      <c r="P69" s="49"/>
      <c r="Q69" s="49">
        <v>29.78</v>
      </c>
      <c r="R69" s="7"/>
      <c r="S69" s="48">
        <f t="shared" si="4"/>
        <v>3200610</v>
      </c>
      <c r="T69" s="7"/>
      <c r="U69" s="49">
        <f t="shared" si="5"/>
        <v>2.63</v>
      </c>
    </row>
    <row r="70" spans="1:21" s="7" customFormat="1" x14ac:dyDescent="0.2">
      <c r="A70" s="28"/>
      <c r="B70" s="29">
        <v>346</v>
      </c>
      <c r="C70" s="30" t="s">
        <v>90</v>
      </c>
      <c r="D70" s="21"/>
      <c r="E70" s="47">
        <v>57891</v>
      </c>
      <c r="G70" s="15" t="s">
        <v>112</v>
      </c>
      <c r="I70" s="43">
        <v>-6</v>
      </c>
      <c r="K70" s="50">
        <v>6228549.1900000004</v>
      </c>
      <c r="M70" s="51">
        <v>6297978.9900000002</v>
      </c>
      <c r="N70" s="44"/>
      <c r="O70" s="51">
        <f t="shared" si="3"/>
        <v>304283</v>
      </c>
      <c r="P70" s="49"/>
      <c r="Q70" s="49">
        <v>26.2</v>
      </c>
      <c r="S70" s="51">
        <f t="shared" si="4"/>
        <v>11614</v>
      </c>
      <c r="U70" s="49">
        <f t="shared" si="5"/>
        <v>0.19</v>
      </c>
    </row>
    <row r="71" spans="1:21" s="36" customFormat="1" x14ac:dyDescent="0.2">
      <c r="A71" s="31"/>
      <c r="B71" s="32" t="s">
        <v>115</v>
      </c>
      <c r="C71" s="33"/>
      <c r="D71" s="34"/>
      <c r="E71" s="35"/>
      <c r="G71" s="35"/>
      <c r="I71" s="37"/>
      <c r="K71" s="52">
        <f>SUBTOTAL(9,K64:K70)</f>
        <v>1418521419.1899998</v>
      </c>
      <c r="M71" s="53">
        <f>SUBTOTAL(9,M64:M70)</f>
        <v>248904720.03999999</v>
      </c>
      <c r="N71" s="39"/>
      <c r="O71" s="53">
        <f>SUBTOTAL(9,O64:O70)</f>
        <v>1115575856</v>
      </c>
      <c r="P71" s="54"/>
      <c r="Q71" s="54">
        <f>O71/S71</f>
        <v>19.983668711609624</v>
      </c>
      <c r="R71" s="41"/>
      <c r="S71" s="53">
        <f>SUBTOTAL(9,S64:S70)</f>
        <v>55824377</v>
      </c>
      <c r="U71" s="54">
        <f>S71/K71*100</f>
        <v>3.9353918978450593</v>
      </c>
    </row>
    <row r="72" spans="1:21" s="7" customFormat="1" x14ac:dyDescent="0.2">
      <c r="A72" s="28"/>
      <c r="B72" s="29"/>
      <c r="C72" s="30"/>
      <c r="D72" s="21"/>
      <c r="E72" s="47"/>
      <c r="G72" s="15"/>
      <c r="I72" s="43"/>
      <c r="K72" s="8"/>
      <c r="M72" s="44"/>
      <c r="N72" s="44"/>
      <c r="O72" s="48"/>
      <c r="P72" s="49"/>
      <c r="Q72" s="49"/>
      <c r="S72" s="48"/>
      <c r="U72" s="49"/>
    </row>
    <row r="73" spans="1:21" s="36" customFormat="1" x14ac:dyDescent="0.2">
      <c r="A73" s="31" t="s">
        <v>38</v>
      </c>
      <c r="B73" s="32"/>
      <c r="C73" s="33"/>
      <c r="D73" s="34"/>
      <c r="E73" s="35"/>
      <c r="G73" s="35"/>
      <c r="I73" s="37"/>
      <c r="K73" s="71">
        <f>SUBTOTAL(9,K64:K72)</f>
        <v>1418521419.1899998</v>
      </c>
      <c r="L73" s="59"/>
      <c r="M73" s="72">
        <f>SUBTOTAL(9,M64:M72)</f>
        <v>248904720.03999999</v>
      </c>
      <c r="N73" s="72"/>
      <c r="O73" s="72">
        <f>SUBTOTAL(9,O64:O72)</f>
        <v>1115575856</v>
      </c>
      <c r="P73" s="58"/>
      <c r="Q73" s="58">
        <f>O73/S73</f>
        <v>19.983668711609624</v>
      </c>
      <c r="R73" s="73"/>
      <c r="S73" s="72">
        <f>SUBTOTAL(9,S64:S72)</f>
        <v>55824377</v>
      </c>
      <c r="T73" s="59"/>
      <c r="U73" s="58">
        <f>S73/K73*100</f>
        <v>3.9353918978450593</v>
      </c>
    </row>
    <row r="74" spans="1:21" s="36" customFormat="1" x14ac:dyDescent="0.2">
      <c r="A74" s="31"/>
      <c r="B74" s="32"/>
      <c r="C74" s="33"/>
      <c r="D74" s="34"/>
      <c r="E74" s="35"/>
      <c r="G74" s="35"/>
      <c r="I74" s="37"/>
      <c r="K74" s="38"/>
      <c r="M74" s="39"/>
      <c r="N74" s="39"/>
      <c r="O74" s="39"/>
      <c r="P74" s="54"/>
      <c r="Q74" s="54"/>
      <c r="R74" s="41"/>
      <c r="S74" s="39"/>
      <c r="U74" s="54"/>
    </row>
    <row r="75" spans="1:21" s="36" customFormat="1" x14ac:dyDescent="0.2">
      <c r="A75" s="31" t="s">
        <v>39</v>
      </c>
      <c r="B75" s="32"/>
      <c r="C75" s="33"/>
      <c r="D75" s="34"/>
      <c r="E75" s="35"/>
      <c r="G75" s="35"/>
      <c r="I75" s="37"/>
      <c r="K75" s="38"/>
      <c r="M75" s="39"/>
      <c r="N75" s="39"/>
      <c r="O75" s="39"/>
      <c r="P75" s="54"/>
      <c r="Q75" s="54"/>
      <c r="R75" s="41"/>
      <c r="S75" s="39"/>
      <c r="U75" s="54"/>
    </row>
    <row r="76" spans="1:21" s="7" customFormat="1" x14ac:dyDescent="0.2">
      <c r="A76" s="28"/>
      <c r="B76" s="29"/>
      <c r="C76" s="30"/>
      <c r="D76" s="21"/>
      <c r="E76" s="47"/>
      <c r="G76" s="15"/>
      <c r="I76" s="43"/>
      <c r="K76" s="8"/>
      <c r="M76" s="44"/>
      <c r="N76" s="44"/>
      <c r="O76" s="48"/>
      <c r="P76" s="49"/>
      <c r="Q76" s="49"/>
      <c r="S76" s="48"/>
      <c r="U76" s="49"/>
    </row>
    <row r="77" spans="1:21" s="7" customFormat="1" x14ac:dyDescent="0.2">
      <c r="A77" s="28"/>
      <c r="B77" s="32" t="s">
        <v>116</v>
      </c>
      <c r="C77" s="30"/>
      <c r="D77" s="21"/>
      <c r="E77" s="47"/>
      <c r="G77" s="15"/>
      <c r="I77" s="43"/>
      <c r="K77" s="8"/>
      <c r="M77" s="44"/>
      <c r="N77" s="44"/>
      <c r="O77" s="48"/>
      <c r="P77" s="49"/>
      <c r="Q77" s="49"/>
      <c r="S77" s="48"/>
      <c r="U77" s="49"/>
    </row>
    <row r="78" spans="1:21" s="7" customFormat="1" x14ac:dyDescent="0.2">
      <c r="A78" s="28"/>
      <c r="B78" s="29">
        <v>341</v>
      </c>
      <c r="C78" s="30" t="s">
        <v>86</v>
      </c>
      <c r="D78" s="21"/>
      <c r="E78" s="47">
        <v>52778</v>
      </c>
      <c r="G78" s="15" t="s">
        <v>107</v>
      </c>
      <c r="I78" s="43">
        <v>-3</v>
      </c>
      <c r="K78" s="8">
        <v>90271971.200000003</v>
      </c>
      <c r="M78" s="44">
        <v>42640949.949999996</v>
      </c>
      <c r="N78" s="44"/>
      <c r="O78" s="48">
        <f t="shared" si="3"/>
        <v>50339180</v>
      </c>
      <c r="P78" s="49"/>
      <c r="Q78" s="49">
        <v>18.850000000000001</v>
      </c>
      <c r="S78" s="48">
        <f t="shared" si="4"/>
        <v>2670514</v>
      </c>
      <c r="U78" s="49">
        <f t="shared" si="5"/>
        <v>2.96</v>
      </c>
    </row>
    <row r="79" spans="1:21" s="7" customFormat="1" x14ac:dyDescent="0.2">
      <c r="A79" s="28"/>
      <c r="B79" s="29">
        <v>342</v>
      </c>
      <c r="C79" s="30" t="s">
        <v>103</v>
      </c>
      <c r="D79" s="21"/>
      <c r="E79" s="47">
        <v>52778</v>
      </c>
      <c r="G79" s="15" t="s">
        <v>93</v>
      </c>
      <c r="I79" s="43">
        <v>-5</v>
      </c>
      <c r="K79" s="8">
        <v>14540305.99</v>
      </c>
      <c r="M79" s="44">
        <v>8238264.0799999991</v>
      </c>
      <c r="N79" s="44"/>
      <c r="O79" s="48">
        <f t="shared" si="3"/>
        <v>7029057</v>
      </c>
      <c r="P79" s="49"/>
      <c r="Q79" s="49">
        <v>17.5</v>
      </c>
      <c r="S79" s="48">
        <f t="shared" si="4"/>
        <v>401660</v>
      </c>
      <c r="U79" s="49">
        <f t="shared" si="5"/>
        <v>2.76</v>
      </c>
    </row>
    <row r="80" spans="1:21" s="7" customFormat="1" x14ac:dyDescent="0.2">
      <c r="A80" s="28"/>
      <c r="B80" s="29">
        <v>343</v>
      </c>
      <c r="C80" s="30" t="s">
        <v>104</v>
      </c>
      <c r="D80" s="21"/>
      <c r="E80" s="47">
        <v>52778</v>
      </c>
      <c r="G80" s="15" t="s">
        <v>108</v>
      </c>
      <c r="I80" s="43">
        <v>0</v>
      </c>
      <c r="K80" s="8">
        <v>185111622.5</v>
      </c>
      <c r="M80" s="63">
        <v>86887629.513540342</v>
      </c>
      <c r="N80" s="44"/>
      <c r="O80" s="48">
        <f t="shared" si="3"/>
        <v>98223993</v>
      </c>
      <c r="P80" s="49"/>
      <c r="Q80" s="49">
        <v>16.61</v>
      </c>
      <c r="S80" s="48">
        <f t="shared" si="4"/>
        <v>5913546</v>
      </c>
      <c r="U80" s="49">
        <f t="shared" si="5"/>
        <v>3.19</v>
      </c>
    </row>
    <row r="81" spans="1:21" s="36" customFormat="1" x14ac:dyDescent="0.2">
      <c r="A81" s="28"/>
      <c r="B81" s="29">
        <v>343.1</v>
      </c>
      <c r="C81" s="30" t="s">
        <v>105</v>
      </c>
      <c r="D81" s="21"/>
      <c r="E81" s="47">
        <v>52778</v>
      </c>
      <c r="F81" s="7"/>
      <c r="G81" s="15" t="s">
        <v>109</v>
      </c>
      <c r="H81" s="7"/>
      <c r="I81" s="43">
        <v>40</v>
      </c>
      <c r="J81" s="7"/>
      <c r="K81" s="8">
        <v>58678433.740000002</v>
      </c>
      <c r="L81" s="7"/>
      <c r="M81" s="63">
        <v>21356553.836459663</v>
      </c>
      <c r="N81" s="44"/>
      <c r="O81" s="48">
        <f>ROUND((100-I81)/100*K81-M81,0)</f>
        <v>13850506</v>
      </c>
      <c r="P81" s="49"/>
      <c r="Q81" s="49">
        <v>3.42</v>
      </c>
      <c r="R81" s="7"/>
      <c r="S81" s="48">
        <f>+ROUND(O81/Q81,0)</f>
        <v>4049856</v>
      </c>
      <c r="T81" s="7"/>
      <c r="U81" s="49">
        <f>+ROUND(S81/K81*100,2)</f>
        <v>6.9</v>
      </c>
    </row>
    <row r="82" spans="1:21" s="36" customFormat="1" x14ac:dyDescent="0.2">
      <c r="A82" s="28"/>
      <c r="B82" s="29">
        <v>344</v>
      </c>
      <c r="C82" s="30" t="s">
        <v>106</v>
      </c>
      <c r="D82" s="21"/>
      <c r="E82" s="47">
        <v>52778</v>
      </c>
      <c r="F82" s="7"/>
      <c r="G82" s="15" t="s">
        <v>110</v>
      </c>
      <c r="H82" s="7"/>
      <c r="I82" s="43">
        <v>-2</v>
      </c>
      <c r="J82" s="7"/>
      <c r="K82" s="8">
        <v>33184504.84</v>
      </c>
      <c r="L82" s="7"/>
      <c r="M82" s="44">
        <v>16656176.57</v>
      </c>
      <c r="N82" s="44"/>
      <c r="O82" s="48">
        <f>ROUND((100-I82)/100*K82-M82,0)</f>
        <v>17192018</v>
      </c>
      <c r="P82" s="49"/>
      <c r="Q82" s="49">
        <v>18.239999999999998</v>
      </c>
      <c r="R82" s="7"/>
      <c r="S82" s="48">
        <f>+ROUND(O82/Q82,0)</f>
        <v>942545</v>
      </c>
      <c r="T82" s="7"/>
      <c r="U82" s="49">
        <f>+ROUND(S82/K82*100,2)</f>
        <v>2.84</v>
      </c>
    </row>
    <row r="83" spans="1:21" s="7" customFormat="1" x14ac:dyDescent="0.2">
      <c r="A83" s="28"/>
      <c r="B83" s="29">
        <v>345</v>
      </c>
      <c r="C83" s="30" t="s">
        <v>89</v>
      </c>
      <c r="D83" s="21"/>
      <c r="E83" s="47">
        <v>52778</v>
      </c>
      <c r="G83" s="15" t="s">
        <v>111</v>
      </c>
      <c r="I83" s="43">
        <v>-3</v>
      </c>
      <c r="K83" s="8">
        <v>42994257.490000002</v>
      </c>
      <c r="M83" s="44">
        <v>24548565.199999999</v>
      </c>
      <c r="N83" s="44"/>
      <c r="O83" s="48">
        <f t="shared" si="3"/>
        <v>19735520</v>
      </c>
      <c r="P83" s="49"/>
      <c r="Q83" s="49">
        <v>17.829999999999998</v>
      </c>
      <c r="S83" s="48">
        <f t="shared" si="4"/>
        <v>1106872</v>
      </c>
      <c r="U83" s="49">
        <f t="shared" si="5"/>
        <v>2.57</v>
      </c>
    </row>
    <row r="84" spans="1:21" s="7" customFormat="1" x14ac:dyDescent="0.2">
      <c r="A84" s="28"/>
      <c r="B84" s="29">
        <v>346</v>
      </c>
      <c r="C84" s="30" t="s">
        <v>90</v>
      </c>
      <c r="D84" s="21"/>
      <c r="E84" s="47">
        <v>52778</v>
      </c>
      <c r="G84" s="15" t="s">
        <v>112</v>
      </c>
      <c r="I84" s="43">
        <v>-6</v>
      </c>
      <c r="K84" s="50">
        <v>9901465.4800000004</v>
      </c>
      <c r="M84" s="51">
        <v>4686133.6500000004</v>
      </c>
      <c r="N84" s="44"/>
      <c r="O84" s="51">
        <f t="shared" si="3"/>
        <v>5809420</v>
      </c>
      <c r="P84" s="49"/>
      <c r="Q84" s="49">
        <v>16.48</v>
      </c>
      <c r="S84" s="51">
        <f t="shared" si="4"/>
        <v>352513</v>
      </c>
      <c r="U84" s="49">
        <f t="shared" si="5"/>
        <v>3.56</v>
      </c>
    </row>
    <row r="85" spans="1:21" s="36" customFormat="1" x14ac:dyDescent="0.2">
      <c r="A85" s="31"/>
      <c r="B85" s="32" t="s">
        <v>117</v>
      </c>
      <c r="C85" s="33"/>
      <c r="D85" s="34"/>
      <c r="E85" s="35"/>
      <c r="G85" s="35"/>
      <c r="I85" s="37"/>
      <c r="K85" s="52">
        <f>SUBTOTAL(9,K78:K84)</f>
        <v>434682561.24000001</v>
      </c>
      <c r="M85" s="53">
        <f>SUBTOTAL(9,M78:M84)</f>
        <v>205014272.79999998</v>
      </c>
      <c r="N85" s="39"/>
      <c r="O85" s="53">
        <f>SUBTOTAL(9,O78:O84)</f>
        <v>212179694</v>
      </c>
      <c r="P85" s="54"/>
      <c r="Q85" s="54">
        <f>O85/S85</f>
        <v>13.744428277469172</v>
      </c>
      <c r="R85" s="41"/>
      <c r="S85" s="53">
        <f>SUBTOTAL(9,S78:S84)</f>
        <v>15437506</v>
      </c>
      <c r="U85" s="54">
        <f>S85/K85*100</f>
        <v>3.5514435996608884</v>
      </c>
    </row>
    <row r="86" spans="1:21" s="7" customFormat="1" x14ac:dyDescent="0.2">
      <c r="A86" s="28"/>
      <c r="B86" s="29"/>
      <c r="C86" s="30"/>
      <c r="D86" s="21"/>
      <c r="E86" s="47"/>
      <c r="G86" s="15"/>
      <c r="I86" s="43"/>
      <c r="K86" s="8"/>
      <c r="M86" s="44"/>
      <c r="N86" s="44"/>
      <c r="O86" s="48"/>
      <c r="P86" s="49"/>
      <c r="Q86" s="49"/>
      <c r="S86" s="48"/>
      <c r="U86" s="49"/>
    </row>
    <row r="87" spans="1:21" s="36" customFormat="1" x14ac:dyDescent="0.2">
      <c r="A87" s="31" t="s">
        <v>40</v>
      </c>
      <c r="B87" s="32"/>
      <c r="C87" s="33"/>
      <c r="D87" s="34"/>
      <c r="E87" s="35"/>
      <c r="G87" s="15"/>
      <c r="I87" s="37"/>
      <c r="K87" s="71">
        <f>SUBTOTAL(9,K78:K86)</f>
        <v>434682561.24000001</v>
      </c>
      <c r="L87" s="59"/>
      <c r="M87" s="72">
        <f>SUBTOTAL(9,M78:M86)</f>
        <v>205014272.79999998</v>
      </c>
      <c r="N87" s="72"/>
      <c r="O87" s="72">
        <f>SUBTOTAL(9,O78:O86)</f>
        <v>212179694</v>
      </c>
      <c r="P87" s="58"/>
      <c r="Q87" s="58">
        <f>O87/S87</f>
        <v>13.744428277469172</v>
      </c>
      <c r="R87" s="73"/>
      <c r="S87" s="72">
        <f>SUBTOTAL(9,S78:S86)</f>
        <v>15437506</v>
      </c>
      <c r="T87" s="59"/>
      <c r="U87" s="58">
        <f>S87/K87*100</f>
        <v>3.5514435996608884</v>
      </c>
    </row>
    <row r="88" spans="1:21" s="36" customFormat="1" x14ac:dyDescent="0.2">
      <c r="A88" s="31"/>
      <c r="B88" s="32"/>
      <c r="C88" s="33"/>
      <c r="D88" s="34"/>
      <c r="E88" s="35"/>
      <c r="G88" s="35"/>
      <c r="I88" s="37"/>
      <c r="K88" s="74"/>
      <c r="M88" s="75"/>
      <c r="N88" s="75"/>
      <c r="O88" s="75"/>
      <c r="P88" s="54"/>
      <c r="Q88" s="54"/>
      <c r="R88" s="41"/>
      <c r="S88" s="75"/>
      <c r="U88" s="54"/>
    </row>
    <row r="89" spans="1:21" s="36" customFormat="1" x14ac:dyDescent="0.2">
      <c r="A89" s="31" t="s">
        <v>41</v>
      </c>
      <c r="B89" s="32"/>
      <c r="C89" s="33"/>
      <c r="D89" s="34"/>
      <c r="E89" s="35"/>
      <c r="G89" s="35"/>
      <c r="I89" s="37"/>
      <c r="K89" s="38"/>
      <c r="M89" s="39"/>
      <c r="N89" s="39"/>
      <c r="O89" s="39"/>
      <c r="P89" s="54"/>
      <c r="Q89" s="54"/>
      <c r="R89" s="41"/>
      <c r="S89" s="39"/>
      <c r="U89" s="54"/>
    </row>
    <row r="90" spans="1:21" s="7" customFormat="1" x14ac:dyDescent="0.2">
      <c r="A90" s="28"/>
      <c r="B90" s="29"/>
      <c r="C90" s="30"/>
      <c r="D90" s="21"/>
      <c r="E90" s="47"/>
      <c r="G90" s="15"/>
      <c r="I90" s="43"/>
      <c r="K90" s="8"/>
      <c r="M90" s="44"/>
      <c r="N90" s="44"/>
      <c r="O90" s="48"/>
      <c r="P90" s="49"/>
      <c r="Q90" s="49"/>
      <c r="S90" s="48"/>
      <c r="U90" s="49"/>
    </row>
    <row r="91" spans="1:21" s="7" customFormat="1" x14ac:dyDescent="0.2">
      <c r="A91" s="28"/>
      <c r="B91" s="32" t="s">
        <v>118</v>
      </c>
      <c r="C91" s="30"/>
      <c r="D91" s="21"/>
      <c r="E91" s="47"/>
      <c r="G91" s="15"/>
      <c r="I91" s="43"/>
      <c r="K91" s="8"/>
      <c r="M91" s="44"/>
      <c r="N91" s="44"/>
      <c r="O91" s="48"/>
      <c r="P91" s="49"/>
      <c r="Q91" s="49"/>
      <c r="S91" s="48"/>
      <c r="U91" s="49"/>
    </row>
    <row r="92" spans="1:21" s="7" customFormat="1" x14ac:dyDescent="0.2">
      <c r="A92" s="28"/>
      <c r="B92" s="29">
        <v>341</v>
      </c>
      <c r="C92" s="30" t="s">
        <v>86</v>
      </c>
      <c r="D92" s="21"/>
      <c r="E92" s="47">
        <v>50951</v>
      </c>
      <c r="G92" s="15" t="s">
        <v>107</v>
      </c>
      <c r="I92" s="43">
        <v>-3</v>
      </c>
      <c r="K92" s="8">
        <v>68493890.370000005</v>
      </c>
      <c r="M92" s="44">
        <v>33743452.43</v>
      </c>
      <c r="N92" s="44"/>
      <c r="O92" s="48">
        <f t="shared" ref="O92:O98" si="6">ROUND((100-I92)/100*K92-M92,0)</f>
        <v>36805255</v>
      </c>
      <c r="P92" s="49"/>
      <c r="Q92" s="49">
        <v>14.14</v>
      </c>
      <c r="S92" s="48">
        <f t="shared" ref="S92:S98" si="7">+ROUND(O92/Q92,0)</f>
        <v>2602918</v>
      </c>
      <c r="U92" s="49">
        <f t="shared" ref="U92:U98" si="8">+ROUND(S92/K92*100,2)</f>
        <v>3.8</v>
      </c>
    </row>
    <row r="93" spans="1:21" s="7" customFormat="1" x14ac:dyDescent="0.2">
      <c r="A93" s="28"/>
      <c r="B93" s="29">
        <v>342</v>
      </c>
      <c r="C93" s="30" t="s">
        <v>103</v>
      </c>
      <c r="D93" s="21"/>
      <c r="E93" s="47">
        <v>50951</v>
      </c>
      <c r="G93" s="15" t="s">
        <v>93</v>
      </c>
      <c r="I93" s="43">
        <v>-5</v>
      </c>
      <c r="K93" s="8">
        <v>19474758.27</v>
      </c>
      <c r="M93" s="44">
        <v>14652730.609999999</v>
      </c>
      <c r="N93" s="44"/>
      <c r="O93" s="48">
        <f t="shared" si="6"/>
        <v>5795766</v>
      </c>
      <c r="P93" s="49"/>
      <c r="Q93" s="49">
        <v>13.4</v>
      </c>
      <c r="S93" s="48">
        <f t="shared" si="7"/>
        <v>432520</v>
      </c>
      <c r="U93" s="49">
        <f t="shared" si="8"/>
        <v>2.2200000000000002</v>
      </c>
    </row>
    <row r="94" spans="1:21" s="36" customFormat="1" x14ac:dyDescent="0.2">
      <c r="A94" s="28"/>
      <c r="B94" s="29">
        <v>343</v>
      </c>
      <c r="C94" s="30" t="s">
        <v>104</v>
      </c>
      <c r="D94" s="21"/>
      <c r="E94" s="47">
        <v>50951</v>
      </c>
      <c r="F94" s="7"/>
      <c r="G94" s="15" t="s">
        <v>108</v>
      </c>
      <c r="H94" s="7"/>
      <c r="I94" s="43">
        <v>0</v>
      </c>
      <c r="J94" s="7"/>
      <c r="K94" s="8">
        <v>214754508.30000001</v>
      </c>
      <c r="L94" s="7"/>
      <c r="M94" s="63">
        <v>70352127.026287243</v>
      </c>
      <c r="N94" s="44"/>
      <c r="O94" s="48">
        <f t="shared" si="6"/>
        <v>144402381</v>
      </c>
      <c r="P94" s="49"/>
      <c r="Q94" s="49">
        <v>13.11</v>
      </c>
      <c r="R94" s="7"/>
      <c r="S94" s="48">
        <f t="shared" si="7"/>
        <v>11014674</v>
      </c>
      <c r="T94" s="7"/>
      <c r="U94" s="49">
        <f t="shared" si="8"/>
        <v>5.13</v>
      </c>
    </row>
    <row r="95" spans="1:21" s="36" customFormat="1" x14ac:dyDescent="0.2">
      <c r="A95" s="28"/>
      <c r="B95" s="29">
        <v>343.1</v>
      </c>
      <c r="C95" s="30" t="s">
        <v>105</v>
      </c>
      <c r="D95" s="21"/>
      <c r="E95" s="47">
        <v>50951</v>
      </c>
      <c r="F95" s="7"/>
      <c r="G95" s="15" t="s">
        <v>109</v>
      </c>
      <c r="H95" s="7"/>
      <c r="I95" s="43">
        <v>40</v>
      </c>
      <c r="J95" s="7"/>
      <c r="K95" s="8">
        <v>91643841.959999993</v>
      </c>
      <c r="L95" s="7"/>
      <c r="M95" s="63">
        <v>19580221.843712755</v>
      </c>
      <c r="N95" s="44"/>
      <c r="O95" s="48">
        <f t="shared" si="6"/>
        <v>35406083</v>
      </c>
      <c r="P95" s="49"/>
      <c r="Q95" s="49">
        <v>4.03</v>
      </c>
      <c r="R95" s="7"/>
      <c r="S95" s="48">
        <f t="shared" si="7"/>
        <v>8785629</v>
      </c>
      <c r="T95" s="7"/>
      <c r="U95" s="49">
        <f t="shared" si="8"/>
        <v>9.59</v>
      </c>
    </row>
    <row r="96" spans="1:21" s="7" customFormat="1" x14ac:dyDescent="0.2">
      <c r="A96" s="28"/>
      <c r="B96" s="29">
        <v>344</v>
      </c>
      <c r="C96" s="30" t="s">
        <v>106</v>
      </c>
      <c r="D96" s="21"/>
      <c r="E96" s="47">
        <v>50951</v>
      </c>
      <c r="G96" s="15" t="s">
        <v>110</v>
      </c>
      <c r="I96" s="43">
        <v>-2</v>
      </c>
      <c r="K96" s="8">
        <v>48657531.649999999</v>
      </c>
      <c r="M96" s="44">
        <v>32047267.149999999</v>
      </c>
      <c r="N96" s="44"/>
      <c r="O96" s="48">
        <f t="shared" si="6"/>
        <v>17583415</v>
      </c>
      <c r="P96" s="49"/>
      <c r="Q96" s="49">
        <v>13.78</v>
      </c>
      <c r="S96" s="48">
        <f t="shared" si="7"/>
        <v>1276010</v>
      </c>
      <c r="U96" s="49">
        <f t="shared" si="8"/>
        <v>2.62</v>
      </c>
    </row>
    <row r="97" spans="1:21" s="7" customFormat="1" x14ac:dyDescent="0.2">
      <c r="A97" s="28"/>
      <c r="B97" s="29">
        <v>345</v>
      </c>
      <c r="C97" s="30" t="s">
        <v>89</v>
      </c>
      <c r="D97" s="21"/>
      <c r="E97" s="47">
        <v>50951</v>
      </c>
      <c r="G97" s="15" t="s">
        <v>111</v>
      </c>
      <c r="I97" s="43">
        <v>-3</v>
      </c>
      <c r="K97" s="8">
        <v>59828131.759999998</v>
      </c>
      <c r="M97" s="44">
        <v>22943438.18</v>
      </c>
      <c r="N97" s="44"/>
      <c r="O97" s="48">
        <f t="shared" si="6"/>
        <v>38679538</v>
      </c>
      <c r="P97" s="49"/>
      <c r="Q97" s="49">
        <v>13.89</v>
      </c>
      <c r="S97" s="48">
        <f t="shared" si="7"/>
        <v>2784704</v>
      </c>
      <c r="U97" s="49">
        <f t="shared" si="8"/>
        <v>4.6500000000000004</v>
      </c>
    </row>
    <row r="98" spans="1:21" s="7" customFormat="1" x14ac:dyDescent="0.2">
      <c r="A98" s="28"/>
      <c r="B98" s="29">
        <v>346</v>
      </c>
      <c r="C98" s="30" t="s">
        <v>90</v>
      </c>
      <c r="D98" s="21"/>
      <c r="E98" s="47">
        <v>50951</v>
      </c>
      <c r="G98" s="15" t="s">
        <v>112</v>
      </c>
      <c r="I98" s="43">
        <v>-6</v>
      </c>
      <c r="K98" s="50">
        <v>11510368.970000001</v>
      </c>
      <c r="M98" s="51">
        <v>3197511.5700000003</v>
      </c>
      <c r="N98" s="44"/>
      <c r="O98" s="51">
        <f t="shared" si="6"/>
        <v>9003480</v>
      </c>
      <c r="P98" s="49"/>
      <c r="Q98" s="49">
        <v>13.12</v>
      </c>
      <c r="S98" s="51">
        <f t="shared" si="7"/>
        <v>686241</v>
      </c>
      <c r="U98" s="49">
        <f t="shared" si="8"/>
        <v>5.96</v>
      </c>
    </row>
    <row r="99" spans="1:21" s="36" customFormat="1" x14ac:dyDescent="0.2">
      <c r="A99" s="31"/>
      <c r="B99" s="32" t="s">
        <v>119</v>
      </c>
      <c r="C99" s="33"/>
      <c r="D99" s="34"/>
      <c r="E99" s="35"/>
      <c r="G99" s="35"/>
      <c r="I99" s="37"/>
      <c r="K99" s="38">
        <f>SUBTOTAL(9,K92:K98)</f>
        <v>514363031.27999997</v>
      </c>
      <c r="M99" s="39">
        <f>SUBTOTAL(9,M92:M98)</f>
        <v>196516748.81</v>
      </c>
      <c r="N99" s="39"/>
      <c r="O99" s="39">
        <f>SUBTOTAL(9,O92:O98)</f>
        <v>287675918</v>
      </c>
      <c r="P99" s="54"/>
      <c r="Q99" s="54">
        <f>O99/S99</f>
        <v>10.429579400070248</v>
      </c>
      <c r="R99" s="41"/>
      <c r="S99" s="39">
        <f>SUBTOTAL(9,S92:S98)</f>
        <v>27582696</v>
      </c>
      <c r="U99" s="54">
        <f>S99/K99*100</f>
        <v>5.3624958098874362</v>
      </c>
    </row>
    <row r="100" spans="1:21" s="7" customFormat="1" x14ac:dyDescent="0.2">
      <c r="A100" s="28"/>
      <c r="B100" s="29"/>
      <c r="C100" s="30"/>
      <c r="D100" s="21"/>
      <c r="E100" s="47"/>
      <c r="G100" s="15"/>
      <c r="I100" s="43"/>
      <c r="K100" s="8"/>
      <c r="M100" s="44"/>
      <c r="N100" s="44"/>
      <c r="O100" s="48"/>
      <c r="P100" s="49"/>
      <c r="Q100" s="49"/>
      <c r="S100" s="48"/>
      <c r="U100" s="49"/>
    </row>
    <row r="101" spans="1:21" s="7" customFormat="1" x14ac:dyDescent="0.2">
      <c r="A101" s="28"/>
      <c r="B101" s="32" t="s">
        <v>120</v>
      </c>
      <c r="C101" s="30"/>
      <c r="D101" s="21"/>
      <c r="E101" s="47"/>
      <c r="G101" s="15"/>
      <c r="I101" s="43"/>
      <c r="K101" s="8"/>
      <c r="M101" s="44"/>
      <c r="N101" s="44"/>
      <c r="O101" s="48"/>
      <c r="P101" s="49"/>
      <c r="Q101" s="49"/>
      <c r="S101" s="48"/>
      <c r="U101" s="49"/>
    </row>
    <row r="102" spans="1:21" s="7" customFormat="1" x14ac:dyDescent="0.2">
      <c r="A102" s="28"/>
      <c r="B102" s="29">
        <v>341</v>
      </c>
      <c r="C102" s="30" t="s">
        <v>86</v>
      </c>
      <c r="D102" s="21"/>
      <c r="E102" s="47">
        <v>52412</v>
      </c>
      <c r="G102" s="15" t="s">
        <v>107</v>
      </c>
      <c r="I102" s="43">
        <v>-3</v>
      </c>
      <c r="K102" s="8">
        <v>21325632.989999998</v>
      </c>
      <c r="M102" s="44">
        <v>14478147.050000001</v>
      </c>
      <c r="N102" s="44"/>
      <c r="O102" s="48">
        <f t="shared" ref="O102:O108" si="9">ROUND((100-I102)/100*K102-M102,0)</f>
        <v>7487255</v>
      </c>
      <c r="P102" s="49"/>
      <c r="Q102" s="49">
        <v>17.88</v>
      </c>
      <c r="S102" s="48">
        <f t="shared" ref="S102:S108" si="10">+ROUND(O102/Q102,0)</f>
        <v>418750</v>
      </c>
      <c r="U102" s="49">
        <f t="shared" ref="U102:U108" si="11">+ROUND(S102/K102*100,2)</f>
        <v>1.96</v>
      </c>
    </row>
    <row r="103" spans="1:21" s="7" customFormat="1" x14ac:dyDescent="0.2">
      <c r="A103" s="28"/>
      <c r="B103" s="29">
        <v>342</v>
      </c>
      <c r="C103" s="30" t="s">
        <v>103</v>
      </c>
      <c r="D103" s="21"/>
      <c r="E103" s="47">
        <v>52412</v>
      </c>
      <c r="G103" s="15" t="s">
        <v>93</v>
      </c>
      <c r="I103" s="43">
        <v>-5</v>
      </c>
      <c r="K103" s="8">
        <v>12989944.470000001</v>
      </c>
      <c r="M103" s="44">
        <v>7677656.4199999999</v>
      </c>
      <c r="N103" s="44"/>
      <c r="O103" s="48">
        <f t="shared" si="9"/>
        <v>5961785</v>
      </c>
      <c r="P103" s="49"/>
      <c r="Q103" s="49">
        <v>16.63</v>
      </c>
      <c r="S103" s="48">
        <f t="shared" si="10"/>
        <v>358496</v>
      </c>
      <c r="U103" s="49">
        <f t="shared" si="11"/>
        <v>2.76</v>
      </c>
    </row>
    <row r="104" spans="1:21" s="7" customFormat="1" x14ac:dyDescent="0.2">
      <c r="A104" s="28"/>
      <c r="B104" s="29">
        <v>343</v>
      </c>
      <c r="C104" s="30" t="s">
        <v>104</v>
      </c>
      <c r="D104" s="21"/>
      <c r="E104" s="47">
        <v>52412</v>
      </c>
      <c r="G104" s="15" t="s">
        <v>108</v>
      </c>
      <c r="I104" s="43">
        <v>0</v>
      </c>
      <c r="K104" s="8">
        <v>110382487.52</v>
      </c>
      <c r="M104" s="63">
        <v>16759063.430235196</v>
      </c>
      <c r="N104" s="44"/>
      <c r="O104" s="48">
        <f t="shared" si="9"/>
        <v>93623424</v>
      </c>
      <c r="P104" s="49"/>
      <c r="Q104" s="49">
        <v>16.079999999999998</v>
      </c>
      <c r="S104" s="48">
        <f t="shared" si="10"/>
        <v>5822352</v>
      </c>
      <c r="U104" s="49">
        <f t="shared" si="11"/>
        <v>5.27</v>
      </c>
    </row>
    <row r="105" spans="1:21" s="36" customFormat="1" x14ac:dyDescent="0.2">
      <c r="A105" s="28"/>
      <c r="B105" s="29">
        <v>343.1</v>
      </c>
      <c r="C105" s="30" t="s">
        <v>105</v>
      </c>
      <c r="D105" s="21"/>
      <c r="E105" s="47">
        <v>52412</v>
      </c>
      <c r="F105" s="7"/>
      <c r="G105" s="15" t="s">
        <v>109</v>
      </c>
      <c r="H105" s="7"/>
      <c r="I105" s="43">
        <v>40</v>
      </c>
      <c r="J105" s="7"/>
      <c r="K105" s="8">
        <v>66184577.5</v>
      </c>
      <c r="L105" s="7"/>
      <c r="M105" s="63">
        <v>6460398.9697648063</v>
      </c>
      <c r="N105" s="44"/>
      <c r="O105" s="48">
        <f t="shared" si="9"/>
        <v>33250348</v>
      </c>
      <c r="P105" s="49"/>
      <c r="Q105" s="49">
        <v>4.13</v>
      </c>
      <c r="R105" s="7"/>
      <c r="S105" s="48">
        <f t="shared" si="10"/>
        <v>8050932</v>
      </c>
      <c r="T105" s="7"/>
      <c r="U105" s="49">
        <f t="shared" si="11"/>
        <v>12.16</v>
      </c>
    </row>
    <row r="106" spans="1:21" s="7" customFormat="1" x14ac:dyDescent="0.2">
      <c r="A106" s="28"/>
      <c r="B106" s="29">
        <v>344</v>
      </c>
      <c r="C106" s="30" t="s">
        <v>106</v>
      </c>
      <c r="D106" s="21"/>
      <c r="E106" s="47">
        <v>52412</v>
      </c>
      <c r="G106" s="15" t="s">
        <v>110</v>
      </c>
      <c r="I106" s="43">
        <v>-2</v>
      </c>
      <c r="K106" s="8">
        <v>37907796.520000003</v>
      </c>
      <c r="M106" s="44">
        <v>16701978.200000001</v>
      </c>
      <c r="N106" s="44"/>
      <c r="O106" s="48">
        <f t="shared" si="9"/>
        <v>21963974</v>
      </c>
      <c r="P106" s="49"/>
      <c r="Q106" s="49">
        <v>17.36</v>
      </c>
      <c r="S106" s="48">
        <f t="shared" si="10"/>
        <v>1265206</v>
      </c>
      <c r="U106" s="49">
        <f t="shared" si="11"/>
        <v>3.34</v>
      </c>
    </row>
    <row r="107" spans="1:21" s="7" customFormat="1" x14ac:dyDescent="0.2">
      <c r="A107" s="28"/>
      <c r="B107" s="29">
        <v>345</v>
      </c>
      <c r="C107" s="30" t="s">
        <v>89</v>
      </c>
      <c r="D107" s="21"/>
      <c r="E107" s="47">
        <v>52412</v>
      </c>
      <c r="G107" s="15" t="s">
        <v>111</v>
      </c>
      <c r="I107" s="43">
        <v>-3</v>
      </c>
      <c r="K107" s="8">
        <v>19333719.670000002</v>
      </c>
      <c r="M107" s="44">
        <v>8234157.3599999994</v>
      </c>
      <c r="N107" s="44"/>
      <c r="O107" s="48">
        <f t="shared" si="9"/>
        <v>11679574</v>
      </c>
      <c r="P107" s="49"/>
      <c r="Q107" s="49">
        <v>17.02</v>
      </c>
      <c r="S107" s="48">
        <f t="shared" si="10"/>
        <v>686226</v>
      </c>
      <c r="U107" s="49">
        <f t="shared" si="11"/>
        <v>3.55</v>
      </c>
    </row>
    <row r="108" spans="1:21" s="7" customFormat="1" x14ac:dyDescent="0.2">
      <c r="A108" s="28"/>
      <c r="B108" s="29">
        <v>346</v>
      </c>
      <c r="C108" s="30" t="s">
        <v>90</v>
      </c>
      <c r="D108" s="21"/>
      <c r="E108" s="47">
        <v>52412</v>
      </c>
      <c r="G108" s="15" t="s">
        <v>112</v>
      </c>
      <c r="I108" s="43">
        <v>-6</v>
      </c>
      <c r="K108" s="50">
        <v>3052178.75</v>
      </c>
      <c r="M108" s="51">
        <v>1519120.35</v>
      </c>
      <c r="N108" s="44"/>
      <c r="O108" s="51">
        <f t="shared" si="9"/>
        <v>1716189</v>
      </c>
      <c r="P108" s="49"/>
      <c r="Q108" s="49">
        <v>14.87</v>
      </c>
      <c r="S108" s="51">
        <f t="shared" si="10"/>
        <v>115413</v>
      </c>
      <c r="U108" s="49">
        <f t="shared" si="11"/>
        <v>3.78</v>
      </c>
    </row>
    <row r="109" spans="1:21" s="36" customFormat="1" x14ac:dyDescent="0.2">
      <c r="A109" s="31"/>
      <c r="B109" s="32" t="s">
        <v>121</v>
      </c>
      <c r="C109" s="33"/>
      <c r="D109" s="34"/>
      <c r="E109" s="35"/>
      <c r="G109" s="35"/>
      <c r="I109" s="37"/>
      <c r="K109" s="38">
        <f>SUBTOTAL(9,K102:K108)</f>
        <v>271176337.42000002</v>
      </c>
      <c r="M109" s="39">
        <f>SUBTOTAL(9,M102:M108)</f>
        <v>71830521.780000001</v>
      </c>
      <c r="N109" s="39"/>
      <c r="O109" s="39">
        <f>SUBTOTAL(9,O102:O108)</f>
        <v>175682549</v>
      </c>
      <c r="P109" s="54"/>
      <c r="Q109" s="54">
        <f>O109/S109</f>
        <v>10.508979370265966</v>
      </c>
      <c r="R109" s="41"/>
      <c r="S109" s="39">
        <f>SUBTOTAL(9,S102:S108)</f>
        <v>16717375</v>
      </c>
      <c r="U109" s="54">
        <f>S109/K109*100</f>
        <v>6.1647617041556249</v>
      </c>
    </row>
    <row r="110" spans="1:21" s="7" customFormat="1" x14ac:dyDescent="0.2">
      <c r="A110" s="28"/>
      <c r="B110" s="29"/>
      <c r="C110" s="30"/>
      <c r="D110" s="21"/>
      <c r="E110" s="47"/>
      <c r="G110" s="15"/>
      <c r="I110" s="43"/>
      <c r="K110" s="8"/>
      <c r="M110" s="44"/>
      <c r="N110" s="44"/>
      <c r="O110" s="48"/>
      <c r="P110" s="49"/>
      <c r="Q110" s="49"/>
      <c r="S110" s="48"/>
      <c r="U110" s="49"/>
    </row>
    <row r="111" spans="1:21" s="7" customFormat="1" x14ac:dyDescent="0.2">
      <c r="A111" s="28"/>
      <c r="B111" s="32" t="s">
        <v>122</v>
      </c>
      <c r="C111" s="30"/>
      <c r="D111" s="21"/>
      <c r="E111" s="47"/>
      <c r="G111" s="15"/>
      <c r="I111" s="43"/>
      <c r="K111" s="8"/>
      <c r="M111" s="44"/>
      <c r="N111" s="44"/>
      <c r="O111" s="48"/>
      <c r="P111" s="49"/>
      <c r="Q111" s="49"/>
      <c r="S111" s="48"/>
      <c r="U111" s="49"/>
    </row>
    <row r="112" spans="1:21" s="7" customFormat="1" x14ac:dyDescent="0.2">
      <c r="A112" s="28"/>
      <c r="B112" s="29">
        <v>341</v>
      </c>
      <c r="C112" s="30" t="s">
        <v>86</v>
      </c>
      <c r="D112" s="21"/>
      <c r="E112" s="47">
        <v>53143</v>
      </c>
      <c r="G112" s="15" t="s">
        <v>107</v>
      </c>
      <c r="I112" s="43">
        <v>-3</v>
      </c>
      <c r="K112" s="8">
        <v>11336174.869999999</v>
      </c>
      <c r="M112" s="44">
        <v>7270296.71</v>
      </c>
      <c r="N112" s="44"/>
      <c r="O112" s="48">
        <f t="shared" ref="O112:O118" si="12">ROUND((100-I112)/100*K112-M112,0)</f>
        <v>4405963</v>
      </c>
      <c r="P112" s="49"/>
      <c r="Q112" s="49">
        <v>19.72</v>
      </c>
      <c r="S112" s="48">
        <f t="shared" ref="S112:S118" si="13">+ROUND(O112/Q112,0)</f>
        <v>223426</v>
      </c>
      <c r="U112" s="49">
        <f t="shared" ref="U112:U118" si="14">+ROUND(S112/K112*100,2)</f>
        <v>1.97</v>
      </c>
    </row>
    <row r="113" spans="1:21" s="7" customFormat="1" x14ac:dyDescent="0.2">
      <c r="A113" s="28"/>
      <c r="B113" s="29">
        <v>342</v>
      </c>
      <c r="C113" s="30" t="s">
        <v>103</v>
      </c>
      <c r="D113" s="21"/>
      <c r="E113" s="47">
        <v>53143</v>
      </c>
      <c r="G113" s="15" t="s">
        <v>93</v>
      </c>
      <c r="I113" s="43">
        <v>-5</v>
      </c>
      <c r="K113" s="8">
        <v>15089457.52</v>
      </c>
      <c r="M113" s="44">
        <v>10319149.359999999</v>
      </c>
      <c r="N113" s="44"/>
      <c r="O113" s="48">
        <f t="shared" si="12"/>
        <v>5524781</v>
      </c>
      <c r="P113" s="49"/>
      <c r="Q113" s="49">
        <v>18.309999999999999</v>
      </c>
      <c r="S113" s="48">
        <f t="shared" si="13"/>
        <v>301736</v>
      </c>
      <c r="U113" s="49">
        <f t="shared" si="14"/>
        <v>2</v>
      </c>
    </row>
    <row r="114" spans="1:21" s="7" customFormat="1" x14ac:dyDescent="0.2">
      <c r="A114" s="28"/>
      <c r="B114" s="29">
        <v>343</v>
      </c>
      <c r="C114" s="30" t="s">
        <v>104</v>
      </c>
      <c r="D114" s="21"/>
      <c r="E114" s="47">
        <v>53143</v>
      </c>
      <c r="G114" s="15" t="s">
        <v>108</v>
      </c>
      <c r="I114" s="43">
        <v>0</v>
      </c>
      <c r="K114" s="8">
        <v>128203896.81999999</v>
      </c>
      <c r="M114" s="63">
        <v>26505554.540039781</v>
      </c>
      <c r="N114" s="44"/>
      <c r="O114" s="48">
        <f t="shared" si="12"/>
        <v>101698342</v>
      </c>
      <c r="P114" s="49"/>
      <c r="Q114" s="49">
        <v>17.489999999999998</v>
      </c>
      <c r="S114" s="48">
        <f t="shared" si="13"/>
        <v>5814656</v>
      </c>
      <c r="U114" s="49">
        <f t="shared" si="14"/>
        <v>4.54</v>
      </c>
    </row>
    <row r="115" spans="1:21" s="36" customFormat="1" x14ac:dyDescent="0.2">
      <c r="A115" s="28"/>
      <c r="B115" s="29">
        <v>343.1</v>
      </c>
      <c r="C115" s="30" t="s">
        <v>105</v>
      </c>
      <c r="D115" s="21"/>
      <c r="E115" s="47">
        <v>53143</v>
      </c>
      <c r="F115" s="7"/>
      <c r="G115" s="15" t="s">
        <v>109</v>
      </c>
      <c r="H115" s="7"/>
      <c r="I115" s="43">
        <v>40</v>
      </c>
      <c r="J115" s="7"/>
      <c r="K115" s="8">
        <v>15094251.970000001</v>
      </c>
      <c r="L115" s="7"/>
      <c r="M115" s="63">
        <v>4037885.5499602221</v>
      </c>
      <c r="N115" s="44"/>
      <c r="O115" s="48">
        <f t="shared" si="12"/>
        <v>5018666</v>
      </c>
      <c r="P115" s="49"/>
      <c r="Q115" s="49">
        <v>4.6399999999999997</v>
      </c>
      <c r="R115" s="7"/>
      <c r="S115" s="48">
        <f t="shared" si="13"/>
        <v>1081609</v>
      </c>
      <c r="T115" s="7"/>
      <c r="U115" s="49">
        <f t="shared" si="14"/>
        <v>7.17</v>
      </c>
    </row>
    <row r="116" spans="1:21" s="7" customFormat="1" x14ac:dyDescent="0.2">
      <c r="A116" s="28"/>
      <c r="B116" s="29">
        <v>344</v>
      </c>
      <c r="C116" s="30" t="s">
        <v>106</v>
      </c>
      <c r="D116" s="21"/>
      <c r="E116" s="47">
        <v>53143</v>
      </c>
      <c r="G116" s="15" t="s">
        <v>110</v>
      </c>
      <c r="I116" s="43">
        <v>-2</v>
      </c>
      <c r="K116" s="8">
        <v>54825570.979999997</v>
      </c>
      <c r="M116" s="44">
        <v>32522285.029999997</v>
      </c>
      <c r="N116" s="44"/>
      <c r="O116" s="48">
        <f t="shared" si="12"/>
        <v>23399797</v>
      </c>
      <c r="P116" s="49"/>
      <c r="Q116" s="49">
        <v>19.12</v>
      </c>
      <c r="S116" s="48">
        <f t="shared" si="13"/>
        <v>1223839</v>
      </c>
      <c r="U116" s="49">
        <f t="shared" si="14"/>
        <v>2.23</v>
      </c>
    </row>
    <row r="117" spans="1:21" s="7" customFormat="1" x14ac:dyDescent="0.2">
      <c r="A117" s="28"/>
      <c r="B117" s="29">
        <v>345</v>
      </c>
      <c r="C117" s="30" t="s">
        <v>89</v>
      </c>
      <c r="D117" s="21"/>
      <c r="E117" s="47">
        <v>53143</v>
      </c>
      <c r="G117" s="15" t="s">
        <v>111</v>
      </c>
      <c r="I117" s="43">
        <v>-3</v>
      </c>
      <c r="K117" s="8">
        <v>23403938.109999999</v>
      </c>
      <c r="M117" s="44">
        <v>15250304.719999999</v>
      </c>
      <c r="N117" s="44"/>
      <c r="O117" s="48">
        <f t="shared" si="12"/>
        <v>8855752</v>
      </c>
      <c r="P117" s="49"/>
      <c r="Q117" s="49">
        <v>18.649999999999999</v>
      </c>
      <c r="S117" s="48">
        <f t="shared" si="13"/>
        <v>474839</v>
      </c>
      <c r="U117" s="49">
        <f t="shared" si="14"/>
        <v>2.0299999999999998</v>
      </c>
    </row>
    <row r="118" spans="1:21" s="7" customFormat="1" x14ac:dyDescent="0.2">
      <c r="A118" s="28"/>
      <c r="B118" s="29">
        <v>346</v>
      </c>
      <c r="C118" s="30" t="s">
        <v>90</v>
      </c>
      <c r="D118" s="21"/>
      <c r="E118" s="47">
        <v>53143</v>
      </c>
      <c r="G118" s="15" t="s">
        <v>112</v>
      </c>
      <c r="I118" s="43">
        <v>-6</v>
      </c>
      <c r="K118" s="50">
        <v>2666136.13</v>
      </c>
      <c r="M118" s="51">
        <v>1010374.95</v>
      </c>
      <c r="N118" s="44"/>
      <c r="O118" s="51">
        <f t="shared" si="12"/>
        <v>1815729</v>
      </c>
      <c r="P118" s="49"/>
      <c r="Q118" s="49">
        <v>17.420000000000002</v>
      </c>
      <c r="S118" s="51">
        <f t="shared" si="13"/>
        <v>104232</v>
      </c>
      <c r="U118" s="49">
        <f t="shared" si="14"/>
        <v>3.91</v>
      </c>
    </row>
    <row r="119" spans="1:21" s="36" customFormat="1" x14ac:dyDescent="0.2">
      <c r="A119" s="31"/>
      <c r="B119" s="32" t="s">
        <v>123</v>
      </c>
      <c r="C119" s="33"/>
      <c r="D119" s="34"/>
      <c r="E119" s="35"/>
      <c r="G119" s="35"/>
      <c r="I119" s="37"/>
      <c r="K119" s="38">
        <f>SUBTOTAL(9,K112:K118)</f>
        <v>250619426.39999998</v>
      </c>
      <c r="M119" s="39">
        <f>SUBTOTAL(9,M112:M118)</f>
        <v>96915850.860000014</v>
      </c>
      <c r="N119" s="39"/>
      <c r="O119" s="39">
        <f>SUBTOTAL(9,O112:O118)</f>
        <v>150719030</v>
      </c>
      <c r="P119" s="54"/>
      <c r="Q119" s="54">
        <f>O119/S119</f>
        <v>16.339280535826045</v>
      </c>
      <c r="R119" s="41"/>
      <c r="S119" s="39">
        <f>SUBTOTAL(9,S112:S118)</f>
        <v>9224337</v>
      </c>
      <c r="U119" s="54">
        <f>S119/K119*100</f>
        <v>3.680615318813131</v>
      </c>
    </row>
    <row r="120" spans="1:21" s="7" customFormat="1" x14ac:dyDescent="0.2">
      <c r="A120" s="28"/>
      <c r="B120" s="29"/>
      <c r="C120" s="30"/>
      <c r="D120" s="21"/>
      <c r="E120" s="47"/>
      <c r="G120" s="15"/>
      <c r="I120" s="43"/>
      <c r="K120" s="8"/>
      <c r="M120" s="44"/>
      <c r="N120" s="44"/>
      <c r="O120" s="48"/>
      <c r="P120" s="49"/>
      <c r="Q120" s="49"/>
      <c r="S120" s="48"/>
      <c r="U120" s="49"/>
    </row>
    <row r="121" spans="1:21" s="7" customFormat="1" x14ac:dyDescent="0.2">
      <c r="A121" s="28"/>
      <c r="B121" s="32" t="s">
        <v>124</v>
      </c>
      <c r="C121" s="30"/>
      <c r="D121" s="21"/>
      <c r="E121" s="47"/>
      <c r="G121" s="15"/>
      <c r="I121" s="43"/>
      <c r="K121" s="8"/>
      <c r="M121" s="44"/>
      <c r="N121" s="44"/>
      <c r="O121" s="48"/>
      <c r="P121" s="49"/>
      <c r="Q121" s="49"/>
      <c r="S121" s="48"/>
      <c r="U121" s="49"/>
    </row>
    <row r="122" spans="1:21" s="7" customFormat="1" x14ac:dyDescent="0.2">
      <c r="A122" s="28"/>
      <c r="B122" s="29">
        <v>341</v>
      </c>
      <c r="C122" s="30" t="s">
        <v>86</v>
      </c>
      <c r="D122" s="21"/>
      <c r="E122" s="47">
        <v>53873</v>
      </c>
      <c r="G122" s="15" t="s">
        <v>107</v>
      </c>
      <c r="I122" s="43">
        <v>-3</v>
      </c>
      <c r="K122" s="8">
        <v>15099834.630000001</v>
      </c>
      <c r="M122" s="44">
        <v>7908846.1499999994</v>
      </c>
      <c r="N122" s="44"/>
      <c r="O122" s="48">
        <f t="shared" ref="O122:O128" si="15">ROUND((100-I122)/100*K122-M122,0)</f>
        <v>7643984</v>
      </c>
      <c r="P122" s="49"/>
      <c r="Q122" s="49">
        <v>21.63</v>
      </c>
      <c r="S122" s="48">
        <f t="shared" ref="S122:S128" si="16">+ROUND(O122/Q122,0)</f>
        <v>353397</v>
      </c>
      <c r="U122" s="49">
        <f t="shared" ref="U122:U128" si="17">+ROUND(S122/K122*100,2)</f>
        <v>2.34</v>
      </c>
    </row>
    <row r="123" spans="1:21" s="7" customFormat="1" x14ac:dyDescent="0.2">
      <c r="A123" s="28"/>
      <c r="B123" s="29">
        <v>342</v>
      </c>
      <c r="C123" s="30" t="s">
        <v>103</v>
      </c>
      <c r="D123" s="21"/>
      <c r="E123" s="47">
        <v>53873</v>
      </c>
      <c r="G123" s="15" t="s">
        <v>93</v>
      </c>
      <c r="I123" s="43">
        <v>-5</v>
      </c>
      <c r="K123" s="8">
        <v>7787851.96</v>
      </c>
      <c r="M123" s="44">
        <v>4401019.0199999996</v>
      </c>
      <c r="N123" s="44"/>
      <c r="O123" s="48">
        <f t="shared" si="15"/>
        <v>3776226</v>
      </c>
      <c r="P123" s="49"/>
      <c r="Q123" s="49">
        <v>19.98</v>
      </c>
      <c r="S123" s="48">
        <f t="shared" si="16"/>
        <v>189000</v>
      </c>
      <c r="U123" s="49">
        <f t="shared" si="17"/>
        <v>2.4300000000000002</v>
      </c>
    </row>
    <row r="124" spans="1:21" s="7" customFormat="1" x14ac:dyDescent="0.2">
      <c r="A124" s="28"/>
      <c r="B124" s="29">
        <v>343</v>
      </c>
      <c r="C124" s="30" t="s">
        <v>104</v>
      </c>
      <c r="D124" s="21"/>
      <c r="E124" s="47">
        <v>53873</v>
      </c>
      <c r="G124" s="15" t="s">
        <v>108</v>
      </c>
      <c r="I124" s="43">
        <v>0</v>
      </c>
      <c r="K124" s="8">
        <v>153428720.80000001</v>
      </c>
      <c r="M124" s="63">
        <v>43618238.623000972</v>
      </c>
      <c r="N124" s="44"/>
      <c r="O124" s="48">
        <f t="shared" si="15"/>
        <v>109810482</v>
      </c>
      <c r="P124" s="49"/>
      <c r="Q124" s="49">
        <v>19.11</v>
      </c>
      <c r="S124" s="48">
        <f t="shared" si="16"/>
        <v>5746231</v>
      </c>
      <c r="U124" s="49">
        <f t="shared" si="17"/>
        <v>3.75</v>
      </c>
    </row>
    <row r="125" spans="1:21" s="36" customFormat="1" x14ac:dyDescent="0.2">
      <c r="A125" s="28"/>
      <c r="B125" s="29">
        <v>343.1</v>
      </c>
      <c r="C125" s="30" t="s">
        <v>105</v>
      </c>
      <c r="D125" s="21"/>
      <c r="E125" s="47">
        <v>53873</v>
      </c>
      <c r="F125" s="7"/>
      <c r="G125" s="15" t="s">
        <v>109</v>
      </c>
      <c r="H125" s="7"/>
      <c r="I125" s="43">
        <v>40</v>
      </c>
      <c r="J125" s="7"/>
      <c r="K125" s="8">
        <v>57837107.770000003</v>
      </c>
      <c r="L125" s="7"/>
      <c r="M125" s="63">
        <v>9872049.5569990221</v>
      </c>
      <c r="N125" s="44"/>
      <c r="O125" s="48">
        <f t="shared" si="15"/>
        <v>24830215</v>
      </c>
      <c r="P125" s="49"/>
      <c r="Q125" s="49">
        <v>4.5599999999999996</v>
      </c>
      <c r="R125" s="7"/>
      <c r="S125" s="48">
        <f t="shared" si="16"/>
        <v>5445223</v>
      </c>
      <c r="T125" s="7"/>
      <c r="U125" s="49">
        <f t="shared" si="17"/>
        <v>9.41</v>
      </c>
    </row>
    <row r="126" spans="1:21" s="7" customFormat="1" x14ac:dyDescent="0.2">
      <c r="A126" s="28"/>
      <c r="B126" s="29">
        <v>344</v>
      </c>
      <c r="C126" s="30" t="s">
        <v>106</v>
      </c>
      <c r="D126" s="21"/>
      <c r="E126" s="47">
        <v>53873</v>
      </c>
      <c r="G126" s="15" t="s">
        <v>110</v>
      </c>
      <c r="I126" s="43">
        <v>-2</v>
      </c>
      <c r="K126" s="8">
        <v>47487798.710000001</v>
      </c>
      <c r="M126" s="44">
        <v>19319276.859999999</v>
      </c>
      <c r="N126" s="44"/>
      <c r="O126" s="48">
        <f t="shared" si="15"/>
        <v>29118278</v>
      </c>
      <c r="P126" s="49"/>
      <c r="Q126" s="49">
        <v>20.88</v>
      </c>
      <c r="S126" s="48">
        <f t="shared" si="16"/>
        <v>1394554</v>
      </c>
      <c r="U126" s="49">
        <f t="shared" si="17"/>
        <v>2.94</v>
      </c>
    </row>
    <row r="127" spans="1:21" s="7" customFormat="1" x14ac:dyDescent="0.2">
      <c r="A127" s="28"/>
      <c r="B127" s="29">
        <v>345</v>
      </c>
      <c r="C127" s="30" t="s">
        <v>89</v>
      </c>
      <c r="D127" s="21"/>
      <c r="E127" s="47">
        <v>53873</v>
      </c>
      <c r="G127" s="15" t="s">
        <v>111</v>
      </c>
      <c r="I127" s="43">
        <v>-3</v>
      </c>
      <c r="K127" s="8">
        <v>26914929.670000002</v>
      </c>
      <c r="M127" s="44">
        <v>12940118.449999999</v>
      </c>
      <c r="N127" s="44"/>
      <c r="O127" s="48">
        <f t="shared" si="15"/>
        <v>14782259</v>
      </c>
      <c r="P127" s="49"/>
      <c r="Q127" s="49">
        <v>20.440000000000001</v>
      </c>
      <c r="S127" s="48">
        <f t="shared" si="16"/>
        <v>723202</v>
      </c>
      <c r="U127" s="49">
        <f t="shared" si="17"/>
        <v>2.69</v>
      </c>
    </row>
    <row r="128" spans="1:21" s="7" customFormat="1" x14ac:dyDescent="0.2">
      <c r="A128" s="28"/>
      <c r="B128" s="29">
        <v>346</v>
      </c>
      <c r="C128" s="30" t="s">
        <v>90</v>
      </c>
      <c r="D128" s="21"/>
      <c r="E128" s="47">
        <v>53873</v>
      </c>
      <c r="G128" s="15" t="s">
        <v>112</v>
      </c>
      <c r="I128" s="43">
        <v>-6</v>
      </c>
      <c r="K128" s="50">
        <v>8174447.9000000004</v>
      </c>
      <c r="M128" s="51">
        <v>2493512.91</v>
      </c>
      <c r="N128" s="44"/>
      <c r="O128" s="51">
        <f t="shared" si="15"/>
        <v>6171402</v>
      </c>
      <c r="P128" s="49"/>
      <c r="Q128" s="49">
        <v>18.02</v>
      </c>
      <c r="S128" s="51">
        <f t="shared" si="16"/>
        <v>342475</v>
      </c>
      <c r="U128" s="49">
        <f t="shared" si="17"/>
        <v>4.1900000000000004</v>
      </c>
    </row>
    <row r="129" spans="1:21" s="36" customFormat="1" x14ac:dyDescent="0.2">
      <c r="A129" s="31"/>
      <c r="B129" s="32" t="s">
        <v>125</v>
      </c>
      <c r="C129" s="33"/>
      <c r="D129" s="34"/>
      <c r="E129" s="35"/>
      <c r="G129" s="35"/>
      <c r="I129" s="37"/>
      <c r="K129" s="52">
        <f>SUBTOTAL(9,K122:K128)</f>
        <v>316730691.44</v>
      </c>
      <c r="M129" s="53">
        <f>SUBTOTAL(9,M122:M128)</f>
        <v>100553061.56999998</v>
      </c>
      <c r="N129" s="39"/>
      <c r="O129" s="53">
        <f>SUBTOTAL(9,O122:O128)</f>
        <v>196132846</v>
      </c>
      <c r="P129" s="54"/>
      <c r="Q129" s="54">
        <f>O129/S129</f>
        <v>13.817931022238705</v>
      </c>
      <c r="R129" s="41"/>
      <c r="S129" s="53">
        <f>SUBTOTAL(9,S122:S128)</f>
        <v>14194082</v>
      </c>
      <c r="U129" s="54">
        <f>S129/K129*100</f>
        <v>4.4814356118970746</v>
      </c>
    </row>
    <row r="130" spans="1:21" s="7" customFormat="1" x14ac:dyDescent="0.2">
      <c r="A130" s="28"/>
      <c r="B130" s="29"/>
      <c r="C130" s="30"/>
      <c r="D130" s="21"/>
      <c r="E130" s="47"/>
      <c r="G130" s="15"/>
      <c r="I130" s="43"/>
      <c r="K130" s="8"/>
      <c r="M130" s="44"/>
      <c r="N130" s="44"/>
      <c r="O130" s="48"/>
      <c r="P130" s="49"/>
      <c r="Q130" s="49"/>
      <c r="S130" s="48"/>
      <c r="U130" s="49"/>
    </row>
    <row r="131" spans="1:21" s="36" customFormat="1" x14ac:dyDescent="0.2">
      <c r="A131" s="31" t="s">
        <v>42</v>
      </c>
      <c r="B131" s="32"/>
      <c r="C131" s="33"/>
      <c r="D131" s="34"/>
      <c r="E131" s="35"/>
      <c r="G131" s="15"/>
      <c r="I131" s="37"/>
      <c r="K131" s="71">
        <f>SUBTOTAL(9,K91:K128)</f>
        <v>1352889486.5400002</v>
      </c>
      <c r="L131" s="59"/>
      <c r="M131" s="72">
        <f>SUBTOTAL(9,M91:M128)</f>
        <v>465816183.01999998</v>
      </c>
      <c r="N131" s="72"/>
      <c r="O131" s="72">
        <f>SUBTOTAL(9,O91:O128)</f>
        <v>810210343</v>
      </c>
      <c r="P131" s="58"/>
      <c r="Q131" s="58">
        <f>O131/S131</f>
        <v>11.964388795438291</v>
      </c>
      <c r="R131" s="73"/>
      <c r="S131" s="72">
        <f>SUBTOTAL(9,S91:S128)</f>
        <v>67718490</v>
      </c>
      <c r="T131" s="59"/>
      <c r="U131" s="58">
        <f>S131/K131*100</f>
        <v>5.0054709326767917</v>
      </c>
    </row>
    <row r="132" spans="1:21" s="36" customFormat="1" x14ac:dyDescent="0.2">
      <c r="A132" s="31"/>
      <c r="B132" s="32"/>
      <c r="C132" s="33"/>
      <c r="D132" s="34"/>
      <c r="E132" s="35"/>
      <c r="G132" s="35"/>
      <c r="I132" s="37"/>
      <c r="K132" s="74"/>
      <c r="M132" s="75"/>
      <c r="N132" s="75"/>
      <c r="O132" s="75"/>
      <c r="P132" s="54"/>
      <c r="Q132" s="54"/>
      <c r="R132" s="41"/>
      <c r="S132" s="75"/>
      <c r="U132" s="54"/>
    </row>
    <row r="133" spans="1:21" s="36" customFormat="1" x14ac:dyDescent="0.2">
      <c r="A133" s="31" t="s">
        <v>43</v>
      </c>
      <c r="B133" s="32"/>
      <c r="C133" s="33"/>
      <c r="D133" s="34"/>
      <c r="E133" s="35"/>
      <c r="G133" s="35"/>
      <c r="I133" s="37"/>
      <c r="K133" s="38"/>
      <c r="M133" s="39"/>
      <c r="N133" s="39"/>
      <c r="O133" s="39"/>
      <c r="P133" s="54"/>
      <c r="Q133" s="54"/>
      <c r="R133" s="41"/>
      <c r="S133" s="39"/>
      <c r="U133" s="54"/>
    </row>
    <row r="134" spans="1:21" s="7" customFormat="1" x14ac:dyDescent="0.2">
      <c r="A134" s="28"/>
      <c r="B134" s="29"/>
      <c r="C134" s="30"/>
      <c r="D134" s="21"/>
      <c r="E134" s="47"/>
      <c r="G134" s="15"/>
      <c r="I134" s="43"/>
      <c r="K134" s="8"/>
      <c r="M134" s="44"/>
      <c r="N134" s="44"/>
      <c r="O134" s="48"/>
      <c r="P134" s="49"/>
      <c r="Q134" s="49"/>
      <c r="S134" s="48"/>
      <c r="U134" s="49"/>
    </row>
    <row r="135" spans="1:21" s="7" customFormat="1" x14ac:dyDescent="0.2">
      <c r="A135" s="28"/>
      <c r="B135" s="32" t="s">
        <v>43</v>
      </c>
      <c r="C135" s="30"/>
      <c r="D135" s="21"/>
      <c r="E135" s="47"/>
      <c r="G135" s="15"/>
      <c r="I135" s="43"/>
      <c r="K135" s="8"/>
      <c r="M135" s="44"/>
      <c r="N135" s="44"/>
      <c r="O135" s="48"/>
      <c r="P135" s="49"/>
      <c r="Q135" s="49"/>
      <c r="S135" s="48"/>
      <c r="U135" s="49"/>
    </row>
    <row r="136" spans="1:21" s="7" customFormat="1" x14ac:dyDescent="0.2">
      <c r="A136" s="28"/>
      <c r="B136" s="29">
        <v>341</v>
      </c>
      <c r="C136" s="30" t="s">
        <v>86</v>
      </c>
      <c r="D136" s="21"/>
      <c r="E136" s="47">
        <v>49490</v>
      </c>
      <c r="G136" s="15" t="s">
        <v>107</v>
      </c>
      <c r="I136" s="43">
        <v>-3</v>
      </c>
      <c r="K136" s="8">
        <v>12006530.32</v>
      </c>
      <c r="M136" s="44">
        <v>8106912.8899999997</v>
      </c>
      <c r="N136" s="44"/>
      <c r="O136" s="48">
        <f t="shared" ref="O136:O142" si="18">ROUND((100-I136)/100*K136-M136,0)</f>
        <v>4259813</v>
      </c>
      <c r="P136" s="49"/>
      <c r="Q136" s="49">
        <v>10.29</v>
      </c>
      <c r="S136" s="48">
        <f>+ROUND(O136/Q136,0)</f>
        <v>413976</v>
      </c>
      <c r="U136" s="49">
        <f t="shared" ref="U136:U142" si="19">+ROUND(S136/K136*100,2)</f>
        <v>3.45</v>
      </c>
    </row>
    <row r="137" spans="1:21" s="7" customFormat="1" x14ac:dyDescent="0.2">
      <c r="A137" s="28"/>
      <c r="B137" s="29">
        <v>342</v>
      </c>
      <c r="C137" s="30" t="s">
        <v>103</v>
      </c>
      <c r="D137" s="21"/>
      <c r="E137" s="47">
        <v>49490</v>
      </c>
      <c r="G137" s="15" t="s">
        <v>93</v>
      </c>
      <c r="I137" s="43">
        <v>-5</v>
      </c>
      <c r="K137" s="8">
        <v>5651591.3200000003</v>
      </c>
      <c r="M137" s="44">
        <v>1779901.33</v>
      </c>
      <c r="N137" s="44"/>
      <c r="O137" s="48">
        <f t="shared" si="18"/>
        <v>4154270</v>
      </c>
      <c r="P137" s="49"/>
      <c r="Q137" s="49">
        <v>10.07</v>
      </c>
      <c r="S137" s="48">
        <f t="shared" ref="S137:S142" si="20">+ROUND(O137/Q137,0)</f>
        <v>412539</v>
      </c>
      <c r="U137" s="49">
        <f t="shared" si="19"/>
        <v>7.3</v>
      </c>
    </row>
    <row r="138" spans="1:21" s="7" customFormat="1" x14ac:dyDescent="0.2">
      <c r="A138" s="28"/>
      <c r="B138" s="29">
        <v>343</v>
      </c>
      <c r="C138" s="30" t="s">
        <v>104</v>
      </c>
      <c r="D138" s="21"/>
      <c r="E138" s="47">
        <v>49490</v>
      </c>
      <c r="G138" s="15" t="s">
        <v>108</v>
      </c>
      <c r="I138" s="43">
        <v>0</v>
      </c>
      <c r="K138" s="8">
        <v>31070538.390000001</v>
      </c>
      <c r="M138" s="63">
        <v>8354182.8334140889</v>
      </c>
      <c r="N138" s="44"/>
      <c r="O138" s="48">
        <f t="shared" si="18"/>
        <v>22716356</v>
      </c>
      <c r="P138" s="49"/>
      <c r="Q138" s="49">
        <v>9.76</v>
      </c>
      <c r="S138" s="48">
        <f t="shared" si="20"/>
        <v>2327495</v>
      </c>
      <c r="U138" s="49">
        <f t="shared" si="19"/>
        <v>7.49</v>
      </c>
    </row>
    <row r="139" spans="1:21" s="36" customFormat="1" x14ac:dyDescent="0.2">
      <c r="A139" s="28"/>
      <c r="B139" s="29">
        <v>343.1</v>
      </c>
      <c r="C139" s="30" t="s">
        <v>105</v>
      </c>
      <c r="D139" s="21"/>
      <c r="E139" s="47">
        <v>49490</v>
      </c>
      <c r="F139" s="7"/>
      <c r="G139" s="15" t="s">
        <v>109</v>
      </c>
      <c r="H139" s="7"/>
      <c r="I139" s="43">
        <v>40</v>
      </c>
      <c r="J139" s="7"/>
      <c r="K139" s="8">
        <v>23463898.760000002</v>
      </c>
      <c r="L139" s="7"/>
      <c r="M139" s="63">
        <v>4677273.6765859108</v>
      </c>
      <c r="N139" s="44"/>
      <c r="O139" s="48">
        <f t="shared" si="18"/>
        <v>9401066</v>
      </c>
      <c r="P139" s="49"/>
      <c r="Q139" s="49">
        <v>2.61</v>
      </c>
      <c r="R139" s="7"/>
      <c r="S139" s="48">
        <f t="shared" si="20"/>
        <v>3601941</v>
      </c>
      <c r="T139" s="7"/>
      <c r="U139" s="49">
        <f t="shared" si="19"/>
        <v>15.35</v>
      </c>
    </row>
    <row r="140" spans="1:21" s="7" customFormat="1" x14ac:dyDescent="0.2">
      <c r="A140" s="28"/>
      <c r="B140" s="29">
        <v>344</v>
      </c>
      <c r="C140" s="30" t="s">
        <v>106</v>
      </c>
      <c r="D140" s="21"/>
      <c r="E140" s="47">
        <v>49490</v>
      </c>
      <c r="G140" s="15" t="s">
        <v>110</v>
      </c>
      <c r="I140" s="43">
        <v>-2</v>
      </c>
      <c r="K140" s="8">
        <v>10850295.539999999</v>
      </c>
      <c r="M140" s="44">
        <v>3629661.9000000004</v>
      </c>
      <c r="N140" s="44"/>
      <c r="O140" s="48">
        <f t="shared" si="18"/>
        <v>7437640</v>
      </c>
      <c r="P140" s="49"/>
      <c r="Q140" s="49">
        <v>10.130000000000001</v>
      </c>
      <c r="S140" s="48">
        <f t="shared" si="20"/>
        <v>734219</v>
      </c>
      <c r="U140" s="49">
        <f t="shared" si="19"/>
        <v>6.77</v>
      </c>
    </row>
    <row r="141" spans="1:21" s="7" customFormat="1" x14ac:dyDescent="0.2">
      <c r="A141" s="28"/>
      <c r="B141" s="29">
        <v>345</v>
      </c>
      <c r="C141" s="30" t="s">
        <v>89</v>
      </c>
      <c r="D141" s="21"/>
      <c r="E141" s="47">
        <v>49490</v>
      </c>
      <c r="G141" s="15" t="s">
        <v>111</v>
      </c>
      <c r="I141" s="43">
        <v>-3</v>
      </c>
      <c r="K141" s="8">
        <v>9033735.8699999992</v>
      </c>
      <c r="M141" s="44">
        <v>3371714.81</v>
      </c>
      <c r="N141" s="44"/>
      <c r="O141" s="48">
        <f t="shared" si="18"/>
        <v>5933033</v>
      </c>
      <c r="P141" s="49"/>
      <c r="Q141" s="49">
        <v>10.130000000000001</v>
      </c>
      <c r="S141" s="48">
        <f t="shared" si="20"/>
        <v>585689</v>
      </c>
      <c r="U141" s="49">
        <f t="shared" si="19"/>
        <v>6.48</v>
      </c>
    </row>
    <row r="142" spans="1:21" s="7" customFormat="1" x14ac:dyDescent="0.2">
      <c r="A142" s="28"/>
      <c r="B142" s="29">
        <v>346</v>
      </c>
      <c r="C142" s="30" t="s">
        <v>90</v>
      </c>
      <c r="D142" s="21"/>
      <c r="E142" s="47">
        <v>49490</v>
      </c>
      <c r="G142" s="15" t="s">
        <v>112</v>
      </c>
      <c r="I142" s="43">
        <v>-6</v>
      </c>
      <c r="K142" s="50">
        <v>1745446.32</v>
      </c>
      <c r="M142" s="51">
        <v>1142886.8600000001</v>
      </c>
      <c r="N142" s="44"/>
      <c r="O142" s="51">
        <f t="shared" si="18"/>
        <v>707286</v>
      </c>
      <c r="P142" s="49"/>
      <c r="Q142" s="49">
        <v>9.34</v>
      </c>
      <c r="S142" s="51">
        <f t="shared" si="20"/>
        <v>75727</v>
      </c>
      <c r="U142" s="49">
        <f t="shared" si="19"/>
        <v>4.34</v>
      </c>
    </row>
    <row r="143" spans="1:21" s="36" customFormat="1" x14ac:dyDescent="0.2">
      <c r="A143" s="31"/>
      <c r="B143" s="32" t="s">
        <v>44</v>
      </c>
      <c r="C143" s="33"/>
      <c r="D143" s="34"/>
      <c r="E143" s="35"/>
      <c r="G143" s="35"/>
      <c r="I143" s="37"/>
      <c r="K143" s="52">
        <f>SUBTOTAL(9,K136:K142)</f>
        <v>93822036.520000011</v>
      </c>
      <c r="M143" s="53">
        <f>SUBTOTAL(9,M136:M142)</f>
        <v>31062534.299999993</v>
      </c>
      <c r="N143" s="39"/>
      <c r="O143" s="53">
        <f>SUBTOTAL(9,O136:O142)</f>
        <v>54609464</v>
      </c>
      <c r="P143" s="54"/>
      <c r="Q143" s="54">
        <f>O143/S143</f>
        <v>6.6992440489494927</v>
      </c>
      <c r="R143" s="41"/>
      <c r="S143" s="53">
        <f>SUBTOTAL(9,S136:S142)</f>
        <v>8151586</v>
      </c>
      <c r="U143" s="54">
        <f>S143/K143*100</f>
        <v>8.6883490300941499</v>
      </c>
    </row>
    <row r="144" spans="1:21" s="7" customFormat="1" x14ac:dyDescent="0.2">
      <c r="A144" s="28"/>
      <c r="B144" s="29"/>
      <c r="C144" s="30"/>
      <c r="D144" s="21"/>
      <c r="E144" s="47"/>
      <c r="G144" s="15"/>
      <c r="I144" s="43"/>
      <c r="K144" s="8"/>
      <c r="M144" s="44"/>
      <c r="N144" s="44"/>
      <c r="O144" s="48"/>
      <c r="P144" s="49"/>
      <c r="Q144" s="49"/>
      <c r="S144" s="48"/>
      <c r="U144" s="49"/>
    </row>
    <row r="145" spans="1:21" s="36" customFormat="1" x14ac:dyDescent="0.2">
      <c r="A145" s="31" t="s">
        <v>44</v>
      </c>
      <c r="B145" s="32"/>
      <c r="C145" s="33"/>
      <c r="D145" s="34"/>
      <c r="E145" s="35"/>
      <c r="G145" s="15"/>
      <c r="I145" s="37"/>
      <c r="K145" s="65">
        <f>SUBTOTAL(9,K136:K144)</f>
        <v>93822036.520000011</v>
      </c>
      <c r="L145" s="59"/>
      <c r="M145" s="66">
        <f>SUBTOTAL(9,M136:M144)</f>
        <v>31062534.299999993</v>
      </c>
      <c r="N145" s="72"/>
      <c r="O145" s="66">
        <f>SUBTOTAL(9,O136:O144)</f>
        <v>54609464</v>
      </c>
      <c r="P145" s="58"/>
      <c r="Q145" s="58">
        <f>O145/S145</f>
        <v>6.6992440489494927</v>
      </c>
      <c r="R145" s="73"/>
      <c r="S145" s="66">
        <f>SUBTOTAL(9,S136:S144)</f>
        <v>8151586</v>
      </c>
      <c r="T145" s="59"/>
      <c r="U145" s="58">
        <f>S145/K145*100</f>
        <v>8.6883490300941499</v>
      </c>
    </row>
    <row r="146" spans="1:21" s="36" customFormat="1" x14ac:dyDescent="0.2">
      <c r="A146" s="31"/>
      <c r="B146" s="32"/>
      <c r="C146" s="33"/>
      <c r="D146" s="34"/>
      <c r="E146" s="35"/>
      <c r="G146" s="35"/>
      <c r="I146" s="37"/>
      <c r="K146" s="74"/>
      <c r="M146" s="75"/>
      <c r="N146" s="75"/>
      <c r="O146" s="75"/>
      <c r="P146" s="54"/>
      <c r="Q146" s="54"/>
      <c r="R146" s="41"/>
      <c r="S146" s="75"/>
      <c r="U146" s="54"/>
    </row>
    <row r="147" spans="1:21" s="36" customFormat="1" x14ac:dyDescent="0.2">
      <c r="A147" s="76" t="s">
        <v>45</v>
      </c>
      <c r="B147" s="32"/>
      <c r="C147" s="33"/>
      <c r="D147" s="34"/>
      <c r="E147" s="35"/>
      <c r="G147" s="35"/>
      <c r="I147" s="37"/>
      <c r="K147" s="77">
        <f>SUBTOTAL(9,K49:K146)</f>
        <v>4082450498.4500003</v>
      </c>
      <c r="L147" s="10"/>
      <c r="M147" s="78">
        <f>SUBTOTAL(9,M49:M146)</f>
        <v>1122590668.5</v>
      </c>
      <c r="N147" s="78"/>
      <c r="O147" s="78">
        <f>SUBTOTAL(9,O49:O146)</f>
        <v>2774104429</v>
      </c>
      <c r="P147" s="14"/>
      <c r="Q147" s="14">
        <f>O147/S147</f>
        <v>15.36454542067464</v>
      </c>
      <c r="R147" s="79"/>
      <c r="S147" s="78">
        <f>SUBTOTAL(9,S49:S146)</f>
        <v>180552327</v>
      </c>
      <c r="T147" s="10"/>
      <c r="U147" s="14">
        <f>S147/K147*100</f>
        <v>4.4226458365766099</v>
      </c>
    </row>
    <row r="148" spans="1:21" s="36" customFormat="1" x14ac:dyDescent="0.2">
      <c r="A148" s="76"/>
      <c r="B148" s="32"/>
      <c r="C148" s="33"/>
      <c r="D148" s="34"/>
      <c r="E148" s="35"/>
      <c r="G148" s="35"/>
      <c r="I148" s="37"/>
      <c r="K148" s="77"/>
      <c r="L148" s="10"/>
      <c r="M148" s="78"/>
      <c r="N148" s="78"/>
      <c r="O148" s="78"/>
      <c r="P148" s="14"/>
      <c r="Q148" s="14"/>
      <c r="R148" s="79"/>
      <c r="S148" s="78"/>
      <c r="T148" s="10"/>
      <c r="U148" s="14"/>
    </row>
    <row r="149" spans="1:21" s="36" customFormat="1" x14ac:dyDescent="0.2">
      <c r="A149" s="76"/>
      <c r="B149" s="32"/>
      <c r="C149" s="33"/>
      <c r="D149" s="34"/>
      <c r="E149" s="35"/>
      <c r="G149" s="35"/>
      <c r="I149" s="37"/>
      <c r="K149" s="77"/>
      <c r="L149" s="10"/>
      <c r="M149" s="78"/>
      <c r="N149" s="78"/>
      <c r="O149" s="78"/>
      <c r="P149" s="14"/>
      <c r="Q149" s="14"/>
      <c r="R149" s="79"/>
      <c r="S149" s="78"/>
      <c r="T149" s="10"/>
      <c r="U149" s="14"/>
    </row>
    <row r="150" spans="1:21" s="7" customFormat="1" x14ac:dyDescent="0.2">
      <c r="A150" s="76" t="s">
        <v>46</v>
      </c>
      <c r="B150" s="29"/>
      <c r="C150" s="30"/>
      <c r="D150" s="21"/>
      <c r="E150" s="47"/>
      <c r="G150" s="15"/>
      <c r="I150" s="43"/>
      <c r="K150" s="8"/>
      <c r="M150" s="44"/>
      <c r="N150" s="44"/>
      <c r="O150" s="48"/>
      <c r="P150" s="49"/>
      <c r="Q150" s="49"/>
      <c r="S150" s="48"/>
      <c r="U150" s="49"/>
    </row>
    <row r="151" spans="1:21" s="7" customFormat="1" x14ac:dyDescent="0.2">
      <c r="A151" s="28"/>
      <c r="B151" s="29"/>
      <c r="C151" s="30"/>
      <c r="D151" s="21"/>
      <c r="E151" s="47"/>
      <c r="G151" s="15"/>
      <c r="I151" s="43"/>
      <c r="K151" s="8"/>
      <c r="M151" s="44"/>
      <c r="N151" s="44"/>
      <c r="O151" s="48"/>
      <c r="P151" s="49"/>
      <c r="Q151" s="49"/>
      <c r="S151" s="48"/>
      <c r="U151" s="49"/>
    </row>
    <row r="152" spans="1:21" s="7" customFormat="1" x14ac:dyDescent="0.2">
      <c r="A152" s="31" t="s">
        <v>47</v>
      </c>
      <c r="B152" s="29"/>
      <c r="C152" s="30"/>
      <c r="D152" s="21"/>
      <c r="E152" s="47"/>
      <c r="G152" s="15"/>
      <c r="I152" s="43"/>
      <c r="K152" s="8"/>
      <c r="M152" s="44"/>
      <c r="N152" s="44"/>
      <c r="O152" s="48"/>
      <c r="P152" s="49"/>
      <c r="Q152" s="49"/>
      <c r="S152" s="48"/>
      <c r="U152" s="49"/>
    </row>
    <row r="153" spans="1:21" s="7" customFormat="1" x14ac:dyDescent="0.2">
      <c r="A153" s="28"/>
      <c r="B153" s="29"/>
      <c r="C153" s="30"/>
      <c r="D153" s="21"/>
      <c r="E153" s="47"/>
      <c r="G153" s="15"/>
      <c r="I153" s="43"/>
      <c r="K153" s="8"/>
      <c r="M153" s="44"/>
      <c r="N153" s="44"/>
      <c r="O153" s="48"/>
      <c r="P153" s="49"/>
      <c r="Q153" s="49"/>
      <c r="S153" s="48"/>
      <c r="U153" s="49"/>
    </row>
    <row r="154" spans="1:21" s="7" customFormat="1" x14ac:dyDescent="0.2">
      <c r="A154" s="28"/>
      <c r="B154" s="32" t="s">
        <v>126</v>
      </c>
      <c r="C154" s="30"/>
      <c r="D154" s="21"/>
      <c r="E154" s="47"/>
      <c r="G154" s="15"/>
      <c r="I154" s="43"/>
      <c r="K154" s="8"/>
      <c r="M154" s="44"/>
      <c r="N154" s="44"/>
      <c r="O154" s="48"/>
      <c r="P154" s="49"/>
      <c r="Q154" s="49"/>
      <c r="S154" s="48"/>
      <c r="U154" s="49"/>
    </row>
    <row r="155" spans="1:21" s="7" customFormat="1" x14ac:dyDescent="0.2">
      <c r="A155" s="28"/>
      <c r="B155" s="29">
        <v>341</v>
      </c>
      <c r="C155" s="30" t="s">
        <v>86</v>
      </c>
      <c r="D155" s="21"/>
      <c r="E155" s="47">
        <v>49125</v>
      </c>
      <c r="G155" s="15" t="s">
        <v>107</v>
      </c>
      <c r="I155" s="43">
        <v>-1</v>
      </c>
      <c r="K155" s="8">
        <v>2024591.17</v>
      </c>
      <c r="M155" s="63">
        <v>1315448.02</v>
      </c>
      <c r="N155" s="44"/>
      <c r="O155" s="48">
        <f t="shared" ref="O155:O160" si="21">ROUND((100-I155)/100*K155-M155,0)</f>
        <v>729389</v>
      </c>
      <c r="P155" s="49"/>
      <c r="Q155" s="49">
        <v>9.3699999999999992</v>
      </c>
      <c r="S155" s="48">
        <f t="shared" ref="S155:S160" si="22">+ROUND(O155/Q155,0)</f>
        <v>77843</v>
      </c>
      <c r="U155" s="49">
        <f t="shared" ref="U155:U160" si="23">+ROUND(S155/K155*100,2)</f>
        <v>3.84</v>
      </c>
    </row>
    <row r="156" spans="1:21" s="7" customFormat="1" x14ac:dyDescent="0.2">
      <c r="A156" s="28"/>
      <c r="B156" s="29">
        <v>342</v>
      </c>
      <c r="C156" s="30" t="s">
        <v>103</v>
      </c>
      <c r="D156" s="21"/>
      <c r="E156" s="47">
        <v>49125</v>
      </c>
      <c r="G156" s="15" t="s">
        <v>93</v>
      </c>
      <c r="I156" s="43">
        <v>-3</v>
      </c>
      <c r="K156" s="8">
        <v>3417718.3</v>
      </c>
      <c r="M156" s="63">
        <v>2598895.73</v>
      </c>
      <c r="N156" s="44"/>
      <c r="O156" s="48">
        <f t="shared" si="21"/>
        <v>921354</v>
      </c>
      <c r="P156" s="49"/>
      <c r="Q156" s="49">
        <v>9.02</v>
      </c>
      <c r="S156" s="48">
        <f t="shared" si="22"/>
        <v>102146</v>
      </c>
      <c r="U156" s="49">
        <f t="shared" si="23"/>
        <v>2.99</v>
      </c>
    </row>
    <row r="157" spans="1:21" s="7" customFormat="1" x14ac:dyDescent="0.2">
      <c r="A157" s="28"/>
      <c r="B157" s="29">
        <v>343</v>
      </c>
      <c r="C157" s="30" t="s">
        <v>104</v>
      </c>
      <c r="D157" s="21"/>
      <c r="E157" s="47">
        <v>49125</v>
      </c>
      <c r="G157" s="15" t="s">
        <v>108</v>
      </c>
      <c r="I157" s="43">
        <v>0</v>
      </c>
      <c r="K157" s="8">
        <v>11261919.710000001</v>
      </c>
      <c r="M157" s="63">
        <v>5760507.2700000005</v>
      </c>
      <c r="N157" s="44"/>
      <c r="O157" s="48">
        <f t="shared" si="21"/>
        <v>5501412</v>
      </c>
      <c r="P157" s="49"/>
      <c r="Q157" s="49">
        <v>8.68</v>
      </c>
      <c r="S157" s="48">
        <f t="shared" si="22"/>
        <v>633803</v>
      </c>
      <c r="U157" s="49">
        <f t="shared" si="23"/>
        <v>5.63</v>
      </c>
    </row>
    <row r="158" spans="1:21" s="7" customFormat="1" x14ac:dyDescent="0.2">
      <c r="A158" s="28"/>
      <c r="B158" s="29">
        <v>344</v>
      </c>
      <c r="C158" s="30" t="s">
        <v>106</v>
      </c>
      <c r="D158" s="21"/>
      <c r="E158" s="47">
        <v>49125</v>
      </c>
      <c r="G158" s="15" t="s">
        <v>110</v>
      </c>
      <c r="I158" s="43">
        <v>-2</v>
      </c>
      <c r="K158" s="8">
        <v>4817918.84</v>
      </c>
      <c r="M158" s="63">
        <v>4747170.07</v>
      </c>
      <c r="N158" s="44"/>
      <c r="O158" s="48">
        <f t="shared" si="21"/>
        <v>167107</v>
      </c>
      <c r="P158" s="49"/>
      <c r="Q158" s="49">
        <v>8.9600000000000009</v>
      </c>
      <c r="S158" s="48">
        <f t="shared" si="22"/>
        <v>18650</v>
      </c>
      <c r="U158" s="49">
        <f t="shared" si="23"/>
        <v>0.39</v>
      </c>
    </row>
    <row r="159" spans="1:21" s="7" customFormat="1" x14ac:dyDescent="0.2">
      <c r="A159" s="28"/>
      <c r="B159" s="29">
        <v>345</v>
      </c>
      <c r="C159" s="30" t="s">
        <v>89</v>
      </c>
      <c r="D159" s="21"/>
      <c r="E159" s="47">
        <v>49125</v>
      </c>
      <c r="G159" s="15" t="s">
        <v>111</v>
      </c>
      <c r="I159" s="43">
        <v>-2</v>
      </c>
      <c r="K159" s="8">
        <v>3846400.78</v>
      </c>
      <c r="M159" s="63">
        <v>2067271.1500000001</v>
      </c>
      <c r="N159" s="44"/>
      <c r="O159" s="48">
        <f t="shared" si="21"/>
        <v>1856058</v>
      </c>
      <c r="P159" s="49"/>
      <c r="Q159" s="49">
        <v>9.15</v>
      </c>
      <c r="S159" s="48">
        <f t="shared" si="22"/>
        <v>202848</v>
      </c>
      <c r="U159" s="49">
        <f t="shared" si="23"/>
        <v>5.27</v>
      </c>
    </row>
    <row r="160" spans="1:21" s="7" customFormat="1" x14ac:dyDescent="0.2">
      <c r="A160" s="28"/>
      <c r="B160" s="29">
        <v>346</v>
      </c>
      <c r="C160" s="30" t="s">
        <v>90</v>
      </c>
      <c r="D160" s="21"/>
      <c r="E160" s="47">
        <v>49125</v>
      </c>
      <c r="G160" s="15" t="s">
        <v>112</v>
      </c>
      <c r="I160" s="43">
        <v>-2</v>
      </c>
      <c r="K160" s="50">
        <v>288160.46000000002</v>
      </c>
      <c r="M160" s="51">
        <v>67902.83</v>
      </c>
      <c r="N160" s="44"/>
      <c r="O160" s="51">
        <f t="shared" si="21"/>
        <v>226021</v>
      </c>
      <c r="P160" s="49"/>
      <c r="Q160" s="49">
        <v>8.73</v>
      </c>
      <c r="S160" s="51">
        <f t="shared" si="22"/>
        <v>25890</v>
      </c>
      <c r="U160" s="49">
        <f t="shared" si="23"/>
        <v>8.98</v>
      </c>
    </row>
    <row r="161" spans="1:21" s="36" customFormat="1" x14ac:dyDescent="0.2">
      <c r="A161" s="31"/>
      <c r="B161" s="32" t="s">
        <v>127</v>
      </c>
      <c r="C161" s="33"/>
      <c r="D161" s="34"/>
      <c r="E161" s="35"/>
      <c r="G161" s="35"/>
      <c r="I161" s="37"/>
      <c r="K161" s="52">
        <f>SUBTOTAL(9,K155:K160)</f>
        <v>25656709.260000002</v>
      </c>
      <c r="M161" s="53">
        <f>SUBTOTAL(9,M155:M160)</f>
        <v>16557195.07</v>
      </c>
      <c r="N161" s="39"/>
      <c r="O161" s="53">
        <f>SUBTOTAL(9,O155:O160)</f>
        <v>9401341</v>
      </c>
      <c r="P161" s="54"/>
      <c r="Q161" s="54">
        <f>O161/S161</f>
        <v>8.85932735256978</v>
      </c>
      <c r="R161" s="41"/>
      <c r="S161" s="53">
        <f>SUBTOTAL(9,S155:S160)</f>
        <v>1061180</v>
      </c>
      <c r="U161" s="54">
        <f>S161/K161*100</f>
        <v>4.1360721254086501</v>
      </c>
    </row>
    <row r="162" spans="1:21" s="7" customFormat="1" x14ac:dyDescent="0.2">
      <c r="A162" s="28"/>
      <c r="B162" s="29"/>
      <c r="C162" s="30"/>
      <c r="D162" s="21"/>
      <c r="E162" s="47"/>
      <c r="G162" s="15"/>
      <c r="I162" s="43"/>
      <c r="K162" s="8"/>
      <c r="M162" s="44"/>
      <c r="N162" s="44"/>
      <c r="O162" s="48"/>
      <c r="P162" s="49"/>
      <c r="Q162" s="49"/>
      <c r="S162" s="48"/>
      <c r="U162" s="49"/>
    </row>
    <row r="163" spans="1:21" s="7" customFormat="1" x14ac:dyDescent="0.2">
      <c r="A163" s="28"/>
      <c r="B163" s="32" t="s">
        <v>128</v>
      </c>
      <c r="C163" s="30"/>
      <c r="D163" s="21"/>
      <c r="E163" s="47"/>
      <c r="G163" s="15"/>
      <c r="I163" s="43"/>
      <c r="K163" s="8"/>
      <c r="M163" s="44"/>
      <c r="N163" s="44"/>
      <c r="O163" s="48"/>
      <c r="P163" s="49"/>
      <c r="Q163" s="49"/>
      <c r="S163" s="48"/>
      <c r="U163" s="49"/>
    </row>
    <row r="164" spans="1:21" s="7" customFormat="1" x14ac:dyDescent="0.2">
      <c r="A164" s="28"/>
      <c r="B164" s="29">
        <v>341</v>
      </c>
      <c r="C164" s="30" t="s">
        <v>86</v>
      </c>
      <c r="D164" s="21"/>
      <c r="E164" s="47">
        <v>46568</v>
      </c>
      <c r="G164" s="15" t="s">
        <v>107</v>
      </c>
      <c r="I164" s="43">
        <v>-1</v>
      </c>
      <c r="K164" s="8">
        <v>606249.55000000005</v>
      </c>
      <c r="M164" s="63">
        <v>176005.39</v>
      </c>
      <c r="N164" s="44"/>
      <c r="O164" s="48">
        <f t="shared" ref="O164:O169" si="24">ROUND((100-I164)/100*K164-M164,0)</f>
        <v>436307</v>
      </c>
      <c r="P164" s="49"/>
      <c r="Q164" s="49">
        <v>2.4900000000000002</v>
      </c>
      <c r="S164" s="48">
        <f t="shared" ref="S164:S169" si="25">+ROUND(O164/Q164,0)</f>
        <v>175224</v>
      </c>
      <c r="U164" s="49">
        <f t="shared" ref="U164:U169" si="26">+ROUND(S164/K164*100,2)</f>
        <v>28.9</v>
      </c>
    </row>
    <row r="165" spans="1:21" s="7" customFormat="1" x14ac:dyDescent="0.2">
      <c r="A165" s="28"/>
      <c r="B165" s="29">
        <v>342</v>
      </c>
      <c r="C165" s="30" t="s">
        <v>103</v>
      </c>
      <c r="D165" s="21"/>
      <c r="E165" s="47">
        <v>46568</v>
      </c>
      <c r="G165" s="15" t="s">
        <v>93</v>
      </c>
      <c r="I165" s="43">
        <v>-3</v>
      </c>
      <c r="K165" s="8">
        <v>167146.01</v>
      </c>
      <c r="M165" s="63">
        <v>163224.9</v>
      </c>
      <c r="N165" s="44"/>
      <c r="O165" s="48">
        <f t="shared" si="24"/>
        <v>8935</v>
      </c>
      <c r="P165" s="49"/>
      <c r="Q165" s="49">
        <v>2.4500000000000002</v>
      </c>
      <c r="S165" s="48">
        <f t="shared" si="25"/>
        <v>3647</v>
      </c>
      <c r="U165" s="49">
        <f t="shared" si="26"/>
        <v>2.1800000000000002</v>
      </c>
    </row>
    <row r="166" spans="1:21" s="7" customFormat="1" x14ac:dyDescent="0.2">
      <c r="A166" s="28"/>
      <c r="B166" s="29">
        <v>343</v>
      </c>
      <c r="C166" s="30" t="s">
        <v>104</v>
      </c>
      <c r="D166" s="21"/>
      <c r="E166" s="47">
        <v>46568</v>
      </c>
      <c r="G166" s="15" t="s">
        <v>108</v>
      </c>
      <c r="I166" s="43">
        <v>0</v>
      </c>
      <c r="K166" s="8">
        <v>13744069.550000001</v>
      </c>
      <c r="M166" s="63">
        <v>6590932.0800000001</v>
      </c>
      <c r="N166" s="44"/>
      <c r="O166" s="48">
        <f t="shared" si="24"/>
        <v>7153137</v>
      </c>
      <c r="P166" s="49"/>
      <c r="Q166" s="49">
        <v>2.46</v>
      </c>
      <c r="S166" s="48">
        <f t="shared" si="25"/>
        <v>2907779</v>
      </c>
      <c r="U166" s="49">
        <f t="shared" si="26"/>
        <v>21.16</v>
      </c>
    </row>
    <row r="167" spans="1:21" s="7" customFormat="1" x14ac:dyDescent="0.2">
      <c r="A167" s="28"/>
      <c r="B167" s="29">
        <v>344</v>
      </c>
      <c r="C167" s="30" t="s">
        <v>106</v>
      </c>
      <c r="D167" s="21"/>
      <c r="E167" s="47">
        <v>46568</v>
      </c>
      <c r="G167" s="15" t="s">
        <v>110</v>
      </c>
      <c r="I167" s="43">
        <v>-2</v>
      </c>
      <c r="K167" s="8">
        <v>2494674.1800000002</v>
      </c>
      <c r="M167" s="63">
        <v>2011966.76</v>
      </c>
      <c r="N167" s="44"/>
      <c r="O167" s="48">
        <f t="shared" si="24"/>
        <v>532601</v>
      </c>
      <c r="P167" s="49"/>
      <c r="Q167" s="49">
        <v>2.48</v>
      </c>
      <c r="S167" s="48">
        <f>+ROUND(O167/Q167,0)</f>
        <v>214758</v>
      </c>
      <c r="U167" s="49">
        <f t="shared" si="26"/>
        <v>8.61</v>
      </c>
    </row>
    <row r="168" spans="1:21" s="7" customFormat="1" x14ac:dyDescent="0.2">
      <c r="A168" s="28"/>
      <c r="B168" s="29">
        <v>345</v>
      </c>
      <c r="C168" s="30" t="s">
        <v>89</v>
      </c>
      <c r="D168" s="21"/>
      <c r="E168" s="47">
        <v>46568</v>
      </c>
      <c r="G168" s="15" t="s">
        <v>111</v>
      </c>
      <c r="I168" s="43">
        <v>-2</v>
      </c>
      <c r="K168" s="8">
        <v>298332.53999999998</v>
      </c>
      <c r="M168" s="63">
        <v>187256.31</v>
      </c>
      <c r="N168" s="44"/>
      <c r="O168" s="48">
        <f t="shared" si="24"/>
        <v>117043</v>
      </c>
      <c r="P168" s="49"/>
      <c r="Q168" s="49">
        <v>2.48</v>
      </c>
      <c r="S168" s="48">
        <f t="shared" si="25"/>
        <v>47195</v>
      </c>
      <c r="U168" s="49">
        <f t="shared" si="26"/>
        <v>15.82</v>
      </c>
    </row>
    <row r="169" spans="1:21" s="7" customFormat="1" x14ac:dyDescent="0.2">
      <c r="A169" s="28"/>
      <c r="B169" s="29">
        <v>346</v>
      </c>
      <c r="C169" s="30" t="s">
        <v>90</v>
      </c>
      <c r="D169" s="21"/>
      <c r="E169" s="47">
        <v>46568</v>
      </c>
      <c r="G169" s="15" t="s">
        <v>112</v>
      </c>
      <c r="I169" s="43">
        <v>-2</v>
      </c>
      <c r="K169" s="50">
        <v>4304654.21</v>
      </c>
      <c r="M169" s="51">
        <v>396019.75</v>
      </c>
      <c r="N169" s="44"/>
      <c r="O169" s="51">
        <f t="shared" si="24"/>
        <v>3994728</v>
      </c>
      <c r="P169" s="49"/>
      <c r="Q169" s="49">
        <v>2.48</v>
      </c>
      <c r="S169" s="51">
        <f t="shared" si="25"/>
        <v>1610777</v>
      </c>
      <c r="U169" s="49">
        <f t="shared" si="26"/>
        <v>37.42</v>
      </c>
    </row>
    <row r="170" spans="1:21" s="36" customFormat="1" x14ac:dyDescent="0.2">
      <c r="A170" s="31"/>
      <c r="B170" s="32" t="s">
        <v>129</v>
      </c>
      <c r="C170" s="33"/>
      <c r="D170" s="34"/>
      <c r="E170" s="35"/>
      <c r="G170" s="35"/>
      <c r="I170" s="37"/>
      <c r="K170" s="52">
        <f>SUBTOTAL(9,K164:K169)</f>
        <v>21615126.040000003</v>
      </c>
      <c r="M170" s="53">
        <f>SUBTOTAL(9,M164:M169)</f>
        <v>9525405.1900000013</v>
      </c>
      <c r="N170" s="39"/>
      <c r="O170" s="53">
        <f>SUBTOTAL(9,O164:O169)</f>
        <v>12242751</v>
      </c>
      <c r="P170" s="54"/>
      <c r="Q170" s="54">
        <f>O170/S170</f>
        <v>2.4686051482241731</v>
      </c>
      <c r="R170" s="41"/>
      <c r="S170" s="53">
        <f>SUBTOTAL(9,S164:S169)</f>
        <v>4959380</v>
      </c>
      <c r="U170" s="54">
        <f>S170/K170*100</f>
        <v>22.94402535901197</v>
      </c>
    </row>
    <row r="171" spans="1:21" s="7" customFormat="1" x14ac:dyDescent="0.2">
      <c r="A171" s="28"/>
      <c r="B171" s="29"/>
      <c r="C171" s="30"/>
      <c r="D171" s="21"/>
      <c r="E171" s="47"/>
      <c r="G171" s="15"/>
      <c r="I171" s="43"/>
      <c r="K171" s="8"/>
      <c r="M171" s="44"/>
      <c r="N171" s="44"/>
      <c r="O171" s="48"/>
      <c r="P171" s="49"/>
      <c r="Q171" s="49"/>
      <c r="S171" s="48"/>
      <c r="U171" s="49"/>
    </row>
    <row r="172" spans="1:21" s="36" customFormat="1" x14ac:dyDescent="0.2">
      <c r="A172" s="31" t="s">
        <v>48</v>
      </c>
      <c r="B172" s="32"/>
      <c r="C172" s="33"/>
      <c r="D172" s="34"/>
      <c r="E172" s="35"/>
      <c r="G172" s="15"/>
      <c r="I172" s="37"/>
      <c r="K172" s="71">
        <f>SUBTOTAL(9,K155:K170)</f>
        <v>47271835.300000004</v>
      </c>
      <c r="L172" s="59"/>
      <c r="M172" s="72">
        <f>SUBTOTAL(9,M155:M170)</f>
        <v>26082600.259999998</v>
      </c>
      <c r="N172" s="72"/>
      <c r="O172" s="72">
        <f>SUBTOTAL(9,O155:O170)</f>
        <v>21644092</v>
      </c>
      <c r="P172" s="58"/>
      <c r="Q172" s="58">
        <f>O172/S172</f>
        <v>3.5950296982340513</v>
      </c>
      <c r="R172" s="73"/>
      <c r="S172" s="72">
        <f>SUBTOTAL(9,S155:S170)</f>
        <v>6020560</v>
      </c>
      <c r="T172" s="59"/>
      <c r="U172" s="58">
        <f>S172/K172*100</f>
        <v>12.736040311936014</v>
      </c>
    </row>
    <row r="173" spans="1:21" s="36" customFormat="1" x14ac:dyDescent="0.2">
      <c r="A173" s="31"/>
      <c r="B173" s="32"/>
      <c r="C173" s="33"/>
      <c r="D173" s="34"/>
      <c r="E173" s="35"/>
      <c r="G173" s="35"/>
      <c r="I173" s="37"/>
      <c r="K173" s="74"/>
      <c r="M173" s="75"/>
      <c r="N173" s="75"/>
      <c r="O173" s="75"/>
      <c r="P173" s="54"/>
      <c r="Q173" s="54"/>
      <c r="R173" s="41"/>
      <c r="S173" s="75"/>
      <c r="U173" s="54"/>
    </row>
    <row r="174" spans="1:21" s="7" customFormat="1" x14ac:dyDescent="0.2">
      <c r="A174" s="31" t="s">
        <v>49</v>
      </c>
      <c r="B174" s="29"/>
      <c r="C174" s="30"/>
      <c r="D174" s="21"/>
      <c r="E174" s="47"/>
      <c r="G174" s="15"/>
      <c r="I174" s="43"/>
      <c r="K174" s="8"/>
      <c r="M174" s="44"/>
      <c r="N174" s="44"/>
      <c r="O174" s="48"/>
      <c r="P174" s="49"/>
      <c r="Q174" s="49"/>
      <c r="S174" s="48"/>
      <c r="U174" s="49"/>
    </row>
    <row r="175" spans="1:21" s="7" customFormat="1" x14ac:dyDescent="0.2">
      <c r="A175" s="28"/>
      <c r="B175" s="29"/>
      <c r="C175" s="30"/>
      <c r="D175" s="21"/>
      <c r="E175" s="47"/>
      <c r="G175" s="15"/>
      <c r="I175" s="43"/>
      <c r="K175" s="8"/>
      <c r="M175" s="44"/>
      <c r="N175" s="44"/>
      <c r="O175" s="48"/>
      <c r="P175" s="49"/>
      <c r="Q175" s="49"/>
      <c r="S175" s="48"/>
      <c r="U175" s="49"/>
    </row>
    <row r="176" spans="1:21" s="7" customFormat="1" x14ac:dyDescent="0.2">
      <c r="A176" s="28"/>
      <c r="B176" s="32" t="s">
        <v>130</v>
      </c>
      <c r="C176" s="30"/>
      <c r="D176" s="21"/>
      <c r="E176" s="47"/>
      <c r="G176" s="15"/>
      <c r="I176" s="43"/>
      <c r="K176" s="8"/>
      <c r="M176" s="44"/>
      <c r="N176" s="44"/>
      <c r="O176" s="48"/>
      <c r="P176" s="49"/>
      <c r="Q176" s="49"/>
      <c r="S176" s="48"/>
      <c r="U176" s="49"/>
    </row>
    <row r="177" spans="1:21" s="7" customFormat="1" x14ac:dyDescent="0.2">
      <c r="A177" s="28"/>
      <c r="B177" s="29">
        <v>341</v>
      </c>
      <c r="C177" s="30" t="s">
        <v>86</v>
      </c>
      <c r="D177" s="21"/>
      <c r="E177" s="47">
        <v>46295</v>
      </c>
      <c r="G177" s="15" t="s">
        <v>107</v>
      </c>
      <c r="I177" s="43">
        <v>-1</v>
      </c>
      <c r="K177" s="8">
        <v>2000348.95</v>
      </c>
      <c r="M177" s="44">
        <v>1691582.29</v>
      </c>
      <c r="N177" s="44"/>
      <c r="O177" s="48">
        <f t="shared" ref="O177:O182" si="27">ROUND((100-I177)/100*K177-M177,0)</f>
        <v>328770</v>
      </c>
      <c r="P177" s="49"/>
      <c r="Q177" s="49">
        <v>1.75</v>
      </c>
      <c r="S177" s="48">
        <f t="shared" ref="S177:S182" si="28">+ROUND(O177/Q177,0)</f>
        <v>187869</v>
      </c>
      <c r="U177" s="49">
        <f t="shared" ref="U177:U182" si="29">+ROUND(S177/K177*100,2)</f>
        <v>9.39</v>
      </c>
    </row>
    <row r="178" spans="1:21" s="36" customFormat="1" x14ac:dyDescent="0.2">
      <c r="A178" s="28"/>
      <c r="B178" s="29">
        <v>342</v>
      </c>
      <c r="C178" s="30" t="s">
        <v>103</v>
      </c>
      <c r="D178" s="21"/>
      <c r="E178" s="47">
        <v>46295</v>
      </c>
      <c r="F178" s="7"/>
      <c r="G178" s="15" t="s">
        <v>93</v>
      </c>
      <c r="H178" s="7"/>
      <c r="I178" s="43">
        <v>-3</v>
      </c>
      <c r="J178" s="7"/>
      <c r="K178" s="8">
        <v>1918698.73</v>
      </c>
      <c r="L178" s="7"/>
      <c r="M178" s="44">
        <v>1794050.09</v>
      </c>
      <c r="N178" s="44"/>
      <c r="O178" s="48">
        <f t="shared" si="27"/>
        <v>182210</v>
      </c>
      <c r="P178" s="49"/>
      <c r="Q178" s="49">
        <v>1.73</v>
      </c>
      <c r="R178" s="7"/>
      <c r="S178" s="48">
        <f t="shared" si="28"/>
        <v>105324</v>
      </c>
      <c r="T178" s="7"/>
      <c r="U178" s="49">
        <f t="shared" si="29"/>
        <v>5.49</v>
      </c>
    </row>
    <row r="179" spans="1:21" s="7" customFormat="1" x14ac:dyDescent="0.2">
      <c r="A179" s="28"/>
      <c r="B179" s="29">
        <v>343</v>
      </c>
      <c r="C179" s="30" t="s">
        <v>104</v>
      </c>
      <c r="D179" s="21"/>
      <c r="E179" s="47">
        <v>46295</v>
      </c>
      <c r="G179" s="15" t="s">
        <v>108</v>
      </c>
      <c r="I179" s="43">
        <v>0</v>
      </c>
      <c r="K179" s="8">
        <v>17747817.329999998</v>
      </c>
      <c r="M179" s="44">
        <v>12896824.48</v>
      </c>
      <c r="N179" s="44"/>
      <c r="O179" s="48">
        <f t="shared" si="27"/>
        <v>4850993</v>
      </c>
      <c r="P179" s="49"/>
      <c r="Q179" s="49">
        <v>1.72</v>
      </c>
      <c r="S179" s="48">
        <f t="shared" si="28"/>
        <v>2820345</v>
      </c>
      <c r="U179" s="49">
        <f t="shared" si="29"/>
        <v>15.89</v>
      </c>
    </row>
    <row r="180" spans="1:21" s="36" customFormat="1" x14ac:dyDescent="0.2">
      <c r="A180" s="28"/>
      <c r="B180" s="29">
        <v>344</v>
      </c>
      <c r="C180" s="30" t="s">
        <v>106</v>
      </c>
      <c r="D180" s="21"/>
      <c r="E180" s="47">
        <v>46295</v>
      </c>
      <c r="F180" s="7"/>
      <c r="G180" s="15" t="s">
        <v>110</v>
      </c>
      <c r="H180" s="7"/>
      <c r="I180" s="43">
        <v>-2</v>
      </c>
      <c r="J180" s="7"/>
      <c r="K180" s="8">
        <v>3896002.33</v>
      </c>
      <c r="L180" s="7"/>
      <c r="M180" s="44">
        <v>3649362.25</v>
      </c>
      <c r="N180" s="44"/>
      <c r="O180" s="48">
        <f t="shared" si="27"/>
        <v>324560</v>
      </c>
      <c r="P180" s="49"/>
      <c r="Q180" s="49">
        <v>1.74</v>
      </c>
      <c r="R180" s="7"/>
      <c r="S180" s="48">
        <f t="shared" si="28"/>
        <v>186529</v>
      </c>
      <c r="T180" s="7"/>
      <c r="U180" s="49">
        <f t="shared" si="29"/>
        <v>4.79</v>
      </c>
    </row>
    <row r="181" spans="1:21" s="36" customFormat="1" x14ac:dyDescent="0.2">
      <c r="A181" s="28"/>
      <c r="B181" s="29">
        <v>345</v>
      </c>
      <c r="C181" s="30" t="s">
        <v>89</v>
      </c>
      <c r="D181" s="21"/>
      <c r="E181" s="47">
        <v>46295</v>
      </c>
      <c r="F181" s="7"/>
      <c r="G181" s="15" t="s">
        <v>111</v>
      </c>
      <c r="H181" s="7"/>
      <c r="I181" s="43">
        <v>-2</v>
      </c>
      <c r="J181" s="7"/>
      <c r="K181" s="8">
        <v>1512283.31</v>
      </c>
      <c r="L181" s="7"/>
      <c r="M181" s="44">
        <v>986007.67</v>
      </c>
      <c r="N181" s="44"/>
      <c r="O181" s="48">
        <f t="shared" si="27"/>
        <v>556521</v>
      </c>
      <c r="P181" s="49"/>
      <c r="Q181" s="49">
        <v>1.74</v>
      </c>
      <c r="R181" s="7"/>
      <c r="S181" s="48">
        <f t="shared" si="28"/>
        <v>319840</v>
      </c>
      <c r="T181" s="7"/>
      <c r="U181" s="49">
        <f t="shared" si="29"/>
        <v>21.15</v>
      </c>
    </row>
    <row r="182" spans="1:21" s="7" customFormat="1" x14ac:dyDescent="0.2">
      <c r="A182" s="28"/>
      <c r="B182" s="29">
        <v>346</v>
      </c>
      <c r="C182" s="30" t="s">
        <v>90</v>
      </c>
      <c r="D182" s="21"/>
      <c r="E182" s="47">
        <v>46295</v>
      </c>
      <c r="G182" s="15" t="s">
        <v>112</v>
      </c>
      <c r="I182" s="43">
        <v>-2</v>
      </c>
      <c r="K182" s="50">
        <v>577277.04</v>
      </c>
      <c r="M182" s="51">
        <v>491023.82</v>
      </c>
      <c r="N182" s="44"/>
      <c r="O182" s="51">
        <f t="shared" si="27"/>
        <v>97799</v>
      </c>
      <c r="P182" s="49"/>
      <c r="Q182" s="49">
        <v>1.73</v>
      </c>
      <c r="S182" s="48">
        <f t="shared" si="28"/>
        <v>56531</v>
      </c>
      <c r="U182" s="49">
        <f t="shared" si="29"/>
        <v>9.7899999999999991</v>
      </c>
    </row>
    <row r="183" spans="1:21" s="36" customFormat="1" x14ac:dyDescent="0.2">
      <c r="A183" s="31"/>
      <c r="B183" s="32" t="s">
        <v>131</v>
      </c>
      <c r="C183" s="33"/>
      <c r="D183" s="34"/>
      <c r="E183" s="35"/>
      <c r="G183" s="35"/>
      <c r="I183" s="37"/>
      <c r="K183" s="52">
        <f>SUBTOTAL(9,K177:K182)</f>
        <v>27652427.689999994</v>
      </c>
      <c r="M183" s="53">
        <f>SUBTOTAL(9,M177:M182)</f>
        <v>21508850.600000001</v>
      </c>
      <c r="N183" s="39"/>
      <c r="O183" s="53">
        <f>SUBTOTAL(9,O177:O182)</f>
        <v>6340853</v>
      </c>
      <c r="P183" s="54"/>
      <c r="Q183" s="54">
        <f>O183/S183</f>
        <v>1.7247273039828226</v>
      </c>
      <c r="R183" s="41"/>
      <c r="S183" s="53">
        <f>SUBTOTAL(9,S177:S182)</f>
        <v>3676438</v>
      </c>
      <c r="U183" s="54">
        <f>S183/K183*100</f>
        <v>13.295172638059254</v>
      </c>
    </row>
    <row r="184" spans="1:21" s="36" customFormat="1" x14ac:dyDescent="0.2">
      <c r="A184" s="28"/>
      <c r="B184" s="29"/>
      <c r="C184" s="30"/>
      <c r="D184" s="21"/>
      <c r="E184" s="47"/>
      <c r="F184" s="7"/>
      <c r="G184" s="15"/>
      <c r="H184" s="7"/>
      <c r="I184" s="43"/>
      <c r="J184" s="7"/>
      <c r="K184" s="8"/>
      <c r="L184" s="7"/>
      <c r="M184" s="44"/>
      <c r="N184" s="44"/>
      <c r="O184" s="48"/>
      <c r="P184" s="49"/>
      <c r="Q184" s="49"/>
      <c r="R184" s="7"/>
      <c r="S184" s="48"/>
      <c r="T184" s="7"/>
      <c r="U184" s="49"/>
    </row>
    <row r="185" spans="1:21" s="36" customFormat="1" x14ac:dyDescent="0.2">
      <c r="A185" s="31" t="s">
        <v>48</v>
      </c>
      <c r="B185" s="32"/>
      <c r="C185" s="33"/>
      <c r="D185" s="34"/>
      <c r="E185" s="35"/>
      <c r="G185" s="15"/>
      <c r="I185" s="37"/>
      <c r="K185" s="71">
        <f>SUBTOTAL(9,K172:K184)</f>
        <v>27652427.689999994</v>
      </c>
      <c r="L185" s="59"/>
      <c r="M185" s="72">
        <f>SUBTOTAL(9,M172:M184)</f>
        <v>21508850.600000001</v>
      </c>
      <c r="N185" s="72"/>
      <c r="O185" s="72">
        <f>SUBTOTAL(9,O172:O184)</f>
        <v>6340853</v>
      </c>
      <c r="P185" s="58"/>
      <c r="Q185" s="58">
        <f>O185/S185</f>
        <v>1.7247273039828226</v>
      </c>
      <c r="R185" s="73"/>
      <c r="S185" s="72">
        <f>SUBTOTAL(9,S172:S184)</f>
        <v>3676438</v>
      </c>
      <c r="T185" s="59"/>
      <c r="U185" s="58">
        <f>S185/K185*100</f>
        <v>13.295172638059254</v>
      </c>
    </row>
    <row r="186" spans="1:21" s="36" customFormat="1" x14ac:dyDescent="0.2">
      <c r="A186" s="28"/>
      <c r="B186" s="29"/>
      <c r="C186" s="30"/>
      <c r="D186" s="21"/>
      <c r="E186" s="47"/>
      <c r="F186" s="7"/>
      <c r="G186" s="15"/>
      <c r="H186" s="7"/>
      <c r="I186" s="43"/>
      <c r="J186" s="7"/>
      <c r="K186" s="8"/>
      <c r="L186" s="7"/>
      <c r="M186" s="44"/>
      <c r="N186" s="44"/>
      <c r="O186" s="48"/>
      <c r="P186" s="49"/>
      <c r="Q186" s="49"/>
      <c r="R186" s="7"/>
      <c r="S186" s="48"/>
      <c r="T186" s="7"/>
      <c r="U186" s="49"/>
    </row>
    <row r="187" spans="1:21" s="7" customFormat="1" x14ac:dyDescent="0.2">
      <c r="A187" s="31" t="s">
        <v>50</v>
      </c>
      <c r="B187" s="29"/>
      <c r="C187" s="30"/>
      <c r="D187" s="21"/>
      <c r="E187" s="47"/>
      <c r="G187" s="15"/>
      <c r="I187" s="43"/>
      <c r="K187" s="8"/>
      <c r="M187" s="44"/>
      <c r="N187" s="44"/>
      <c r="O187" s="48"/>
      <c r="P187" s="49"/>
      <c r="Q187" s="49"/>
      <c r="S187" s="48"/>
      <c r="U187" s="49"/>
    </row>
    <row r="188" spans="1:21" s="7" customFormat="1" x14ac:dyDescent="0.2">
      <c r="A188" s="28"/>
      <c r="B188" s="29"/>
      <c r="C188" s="30"/>
      <c r="D188" s="21"/>
      <c r="E188" s="47"/>
      <c r="G188" s="15"/>
      <c r="I188" s="43"/>
      <c r="K188" s="8"/>
      <c r="M188" s="44"/>
      <c r="N188" s="44"/>
      <c r="O188" s="48"/>
      <c r="P188" s="49"/>
      <c r="Q188" s="49"/>
      <c r="S188" s="48"/>
      <c r="U188" s="49"/>
    </row>
    <row r="189" spans="1:21" s="7" customFormat="1" x14ac:dyDescent="0.2">
      <c r="A189" s="28"/>
      <c r="B189" s="32" t="s">
        <v>132</v>
      </c>
      <c r="C189" s="30"/>
      <c r="D189" s="21"/>
      <c r="E189" s="47"/>
      <c r="G189" s="15"/>
      <c r="I189" s="43"/>
      <c r="K189" s="8"/>
      <c r="M189" s="44"/>
      <c r="N189" s="44"/>
      <c r="O189" s="48"/>
      <c r="P189" s="49"/>
      <c r="Q189" s="49"/>
      <c r="S189" s="48"/>
      <c r="U189" s="49"/>
    </row>
    <row r="190" spans="1:21" s="7" customFormat="1" x14ac:dyDescent="0.2">
      <c r="A190" s="28"/>
      <c r="B190" s="29">
        <v>341</v>
      </c>
      <c r="C190" s="30" t="s">
        <v>86</v>
      </c>
      <c r="D190" s="21"/>
      <c r="E190" s="47">
        <v>46568</v>
      </c>
      <c r="G190" s="15" t="s">
        <v>107</v>
      </c>
      <c r="I190" s="43">
        <v>-1</v>
      </c>
      <c r="K190" s="8">
        <v>6210264.5199999996</v>
      </c>
      <c r="M190" s="63">
        <v>5662449.6499999994</v>
      </c>
      <c r="N190" s="44"/>
      <c r="O190" s="48">
        <f t="shared" ref="O190:O195" si="30">ROUND((100-I190)/100*K190-M190,0)</f>
        <v>609918</v>
      </c>
      <c r="P190" s="49"/>
      <c r="Q190" s="49">
        <v>2.4900000000000002</v>
      </c>
      <c r="S190" s="48">
        <f t="shared" ref="S190:S195" si="31">+IFERROR(ROUND(O190/Q190,0),0)</f>
        <v>244947</v>
      </c>
      <c r="U190" s="49">
        <f t="shared" ref="U190:U195" si="32">+ROUND(S190/K190*100,2)</f>
        <v>3.94</v>
      </c>
    </row>
    <row r="191" spans="1:21" s="7" customFormat="1" x14ac:dyDescent="0.2">
      <c r="A191" s="28"/>
      <c r="B191" s="29">
        <v>342</v>
      </c>
      <c r="C191" s="30" t="s">
        <v>103</v>
      </c>
      <c r="D191" s="21"/>
      <c r="E191" s="47">
        <v>46568</v>
      </c>
      <c r="G191" s="15" t="s">
        <v>93</v>
      </c>
      <c r="I191" s="43">
        <v>-3</v>
      </c>
      <c r="K191" s="8">
        <v>10282898.23</v>
      </c>
      <c r="M191" s="63">
        <v>7836776.29</v>
      </c>
      <c r="N191" s="44"/>
      <c r="O191" s="48">
        <f t="shared" si="30"/>
        <v>2754609</v>
      </c>
      <c r="P191" s="49"/>
      <c r="Q191" s="49">
        <v>2.46</v>
      </c>
      <c r="S191" s="48">
        <f t="shared" si="31"/>
        <v>1119760</v>
      </c>
      <c r="U191" s="49">
        <f t="shared" si="32"/>
        <v>10.89</v>
      </c>
    </row>
    <row r="192" spans="1:21" s="7" customFormat="1" x14ac:dyDescent="0.2">
      <c r="A192" s="28"/>
      <c r="B192" s="29">
        <v>343</v>
      </c>
      <c r="C192" s="30" t="s">
        <v>104</v>
      </c>
      <c r="D192" s="21"/>
      <c r="E192" s="47">
        <v>46568</v>
      </c>
      <c r="G192" s="15" t="s">
        <v>108</v>
      </c>
      <c r="I192" s="43">
        <v>0</v>
      </c>
      <c r="K192" s="8">
        <v>26653742.68</v>
      </c>
      <c r="M192" s="63">
        <v>28301449.57</v>
      </c>
      <c r="N192" s="44"/>
      <c r="O192" s="48">
        <f t="shared" si="30"/>
        <v>-1647707</v>
      </c>
      <c r="P192" s="49"/>
      <c r="Q192" s="49">
        <v>2.42</v>
      </c>
      <c r="S192" s="48">
        <f t="shared" si="31"/>
        <v>-680871</v>
      </c>
      <c r="U192" s="49">
        <f t="shared" si="32"/>
        <v>-2.5499999999999998</v>
      </c>
    </row>
    <row r="193" spans="1:21" s="7" customFormat="1" x14ac:dyDescent="0.2">
      <c r="A193" s="28"/>
      <c r="B193" s="29">
        <v>344</v>
      </c>
      <c r="C193" s="30" t="s">
        <v>106</v>
      </c>
      <c r="D193" s="21"/>
      <c r="E193" s="47">
        <v>46568</v>
      </c>
      <c r="G193" s="15" t="s">
        <v>110</v>
      </c>
      <c r="I193" s="43">
        <v>-2</v>
      </c>
      <c r="K193" s="8">
        <v>7868742.04</v>
      </c>
      <c r="M193" s="63">
        <v>8807544.4100000001</v>
      </c>
      <c r="N193" s="44"/>
      <c r="O193" s="48">
        <f t="shared" si="30"/>
        <v>-781428</v>
      </c>
      <c r="P193" s="49"/>
      <c r="Q193" s="49">
        <v>2.4700000000000002</v>
      </c>
      <c r="S193" s="48">
        <f t="shared" si="31"/>
        <v>-316368</v>
      </c>
      <c r="U193" s="49">
        <f t="shared" si="32"/>
        <v>-4.0199999999999996</v>
      </c>
    </row>
    <row r="194" spans="1:21" s="36" customFormat="1" x14ac:dyDescent="0.2">
      <c r="A194" s="28"/>
      <c r="B194" s="29">
        <v>345</v>
      </c>
      <c r="C194" s="30" t="s">
        <v>89</v>
      </c>
      <c r="D194" s="21"/>
      <c r="E194" s="47">
        <v>46568</v>
      </c>
      <c r="F194" s="7"/>
      <c r="G194" s="15" t="s">
        <v>111</v>
      </c>
      <c r="H194" s="7"/>
      <c r="I194" s="43">
        <v>-2</v>
      </c>
      <c r="J194" s="7"/>
      <c r="K194" s="8">
        <v>7007923.6500000004</v>
      </c>
      <c r="L194" s="7"/>
      <c r="M194" s="63">
        <v>6372187.6500000004</v>
      </c>
      <c r="N194" s="44"/>
      <c r="O194" s="48">
        <f t="shared" si="30"/>
        <v>775894</v>
      </c>
      <c r="P194" s="49"/>
      <c r="Q194" s="49">
        <v>2.4700000000000002</v>
      </c>
      <c r="R194" s="7"/>
      <c r="S194" s="48">
        <f t="shared" si="31"/>
        <v>314127</v>
      </c>
      <c r="T194" s="7"/>
      <c r="U194" s="49">
        <f t="shared" si="32"/>
        <v>4.4800000000000004</v>
      </c>
    </row>
    <row r="195" spans="1:21" s="7" customFormat="1" x14ac:dyDescent="0.2">
      <c r="A195" s="28"/>
      <c r="B195" s="29">
        <v>346</v>
      </c>
      <c r="C195" s="30" t="s">
        <v>90</v>
      </c>
      <c r="D195" s="21"/>
      <c r="E195" s="47">
        <v>46568</v>
      </c>
      <c r="G195" s="15" t="s">
        <v>112</v>
      </c>
      <c r="I195" s="43">
        <v>-2</v>
      </c>
      <c r="K195" s="50">
        <v>1489071.94</v>
      </c>
      <c r="M195" s="51">
        <v>827655.4800000001</v>
      </c>
      <c r="N195" s="44"/>
      <c r="O195" s="51">
        <f t="shared" si="30"/>
        <v>691198</v>
      </c>
      <c r="P195" s="49"/>
      <c r="Q195" s="49">
        <v>2.4500000000000002</v>
      </c>
      <c r="S195" s="51">
        <f t="shared" si="31"/>
        <v>282122</v>
      </c>
      <c r="U195" s="49">
        <f t="shared" si="32"/>
        <v>18.95</v>
      </c>
    </row>
    <row r="196" spans="1:21" s="36" customFormat="1" x14ac:dyDescent="0.2">
      <c r="A196" s="31"/>
      <c r="B196" s="32" t="s">
        <v>133</v>
      </c>
      <c r="C196" s="33"/>
      <c r="D196" s="34"/>
      <c r="E196" s="35"/>
      <c r="G196" s="35"/>
      <c r="I196" s="37"/>
      <c r="K196" s="38">
        <f>SUBTOTAL(9,K190:K195)</f>
        <v>59512643.059999995</v>
      </c>
      <c r="M196" s="39">
        <f>SUBTOTAL(9,M190:M195)</f>
        <v>57808063.049999997</v>
      </c>
      <c r="N196" s="39"/>
      <c r="O196" s="39">
        <f>SUBTOTAL(9,O190:O195)</f>
        <v>2402484</v>
      </c>
      <c r="P196" s="54"/>
      <c r="Q196" s="54">
        <f>IFERROR(O196/S196,0)</f>
        <v>2.4929351666516206</v>
      </c>
      <c r="R196" s="41"/>
      <c r="S196" s="39">
        <f>SUBTOTAL(9,S190:S195)</f>
        <v>963717</v>
      </c>
      <c r="U196" s="54">
        <f>S196/K196*100</f>
        <v>1.6193483442306387</v>
      </c>
    </row>
    <row r="197" spans="1:21" s="7" customFormat="1" x14ac:dyDescent="0.2">
      <c r="A197" s="28"/>
      <c r="B197" s="29"/>
      <c r="C197" s="30"/>
      <c r="D197" s="21"/>
      <c r="E197" s="47"/>
      <c r="G197" s="15"/>
      <c r="I197" s="43"/>
      <c r="K197" s="8"/>
      <c r="M197" s="44"/>
      <c r="N197" s="44"/>
      <c r="O197" s="48"/>
      <c r="P197" s="49"/>
      <c r="Q197" s="49"/>
      <c r="S197" s="48"/>
      <c r="U197" s="49"/>
    </row>
    <row r="198" spans="1:21" s="7" customFormat="1" x14ac:dyDescent="0.2">
      <c r="A198" s="28"/>
      <c r="B198" s="32" t="s">
        <v>134</v>
      </c>
      <c r="C198" s="30"/>
      <c r="D198" s="21"/>
      <c r="E198" s="47"/>
      <c r="G198" s="15"/>
      <c r="I198" s="43"/>
      <c r="K198" s="8"/>
      <c r="M198" s="44"/>
      <c r="N198" s="44"/>
      <c r="O198" s="48"/>
      <c r="P198" s="49"/>
      <c r="Q198" s="49"/>
      <c r="S198" s="48"/>
      <c r="U198" s="49"/>
    </row>
    <row r="199" spans="1:21" s="7" customFormat="1" x14ac:dyDescent="0.2">
      <c r="A199" s="28"/>
      <c r="B199" s="29">
        <v>341</v>
      </c>
      <c r="C199" s="30" t="s">
        <v>86</v>
      </c>
      <c r="D199" s="21"/>
      <c r="E199" s="47">
        <v>50221</v>
      </c>
      <c r="G199" s="15" t="s">
        <v>107</v>
      </c>
      <c r="I199" s="43">
        <v>-1</v>
      </c>
      <c r="K199" s="8">
        <v>7382724.9699999997</v>
      </c>
      <c r="M199" s="63">
        <v>3506429.71</v>
      </c>
      <c r="N199" s="44"/>
      <c r="O199" s="48">
        <f t="shared" ref="O199:O205" si="33">ROUND((100-I199)/100*K199-M199,0)</f>
        <v>3950123</v>
      </c>
      <c r="P199" s="49"/>
      <c r="Q199" s="49">
        <v>12.25</v>
      </c>
      <c r="S199" s="48">
        <f>+ROUND(O199/Q199,0)</f>
        <v>322459</v>
      </c>
      <c r="U199" s="49">
        <f t="shared" ref="U199:U205" si="34">+ROUND(S199/K199*100,2)</f>
        <v>4.37</v>
      </c>
    </row>
    <row r="200" spans="1:21" s="7" customFormat="1" x14ac:dyDescent="0.2">
      <c r="A200" s="28"/>
      <c r="B200" s="29">
        <v>342</v>
      </c>
      <c r="C200" s="30" t="s">
        <v>103</v>
      </c>
      <c r="D200" s="21"/>
      <c r="E200" s="47">
        <v>50221</v>
      </c>
      <c r="G200" s="15" t="s">
        <v>93</v>
      </c>
      <c r="I200" s="43">
        <v>-3</v>
      </c>
      <c r="K200" s="8">
        <v>7691276.4400000004</v>
      </c>
      <c r="M200" s="63">
        <v>6511849.2199999997</v>
      </c>
      <c r="N200" s="44"/>
      <c r="O200" s="48">
        <f t="shared" si="33"/>
        <v>1410166</v>
      </c>
      <c r="P200" s="49"/>
      <c r="Q200" s="49">
        <v>11.51</v>
      </c>
      <c r="S200" s="48">
        <f>+ROUND(O200/Q200,0)</f>
        <v>122517</v>
      </c>
      <c r="U200" s="49">
        <f t="shared" si="34"/>
        <v>1.59</v>
      </c>
    </row>
    <row r="201" spans="1:21" s="7" customFormat="1" x14ac:dyDescent="0.2">
      <c r="A201" s="28"/>
      <c r="B201" s="29">
        <v>343</v>
      </c>
      <c r="C201" s="30" t="s">
        <v>104</v>
      </c>
      <c r="D201" s="21"/>
      <c r="E201" s="47">
        <v>50221</v>
      </c>
      <c r="G201" s="15" t="s">
        <v>108</v>
      </c>
      <c r="I201" s="43">
        <v>0</v>
      </c>
      <c r="K201" s="8">
        <v>77093329.409999996</v>
      </c>
      <c r="M201" s="63">
        <v>62080456.560000002</v>
      </c>
      <c r="N201" s="44"/>
      <c r="O201" s="48">
        <f t="shared" si="33"/>
        <v>15012873</v>
      </c>
      <c r="P201" s="49"/>
      <c r="Q201" s="49">
        <v>11.13</v>
      </c>
      <c r="S201" s="48">
        <f>+IFERROR(ROUND(O201/Q201,0),0)</f>
        <v>1348865</v>
      </c>
      <c r="U201" s="49">
        <f t="shared" si="34"/>
        <v>1.75</v>
      </c>
    </row>
    <row r="202" spans="1:21" s="7" customFormat="1" x14ac:dyDescent="0.2">
      <c r="A202" s="28"/>
      <c r="B202" s="29">
        <v>343.1</v>
      </c>
      <c r="C202" s="30" t="s">
        <v>105</v>
      </c>
      <c r="D202" s="21"/>
      <c r="E202" s="47">
        <v>50221</v>
      </c>
      <c r="G202" s="15" t="s">
        <v>109</v>
      </c>
      <c r="I202" s="43">
        <v>38</v>
      </c>
      <c r="K202" s="8">
        <v>3349494.52</v>
      </c>
      <c r="M202" s="63">
        <v>30956.7</v>
      </c>
      <c r="N202" s="44"/>
      <c r="O202" s="48">
        <f t="shared" si="33"/>
        <v>2045730</v>
      </c>
      <c r="P202" s="49"/>
      <c r="Q202" s="49">
        <v>6.06</v>
      </c>
      <c r="S202" s="48">
        <f>+IFERROR(ROUND(O202/Q202,0),0)</f>
        <v>337579</v>
      </c>
      <c r="U202" s="49">
        <f t="shared" si="34"/>
        <v>10.08</v>
      </c>
    </row>
    <row r="203" spans="1:21" s="7" customFormat="1" x14ac:dyDescent="0.2">
      <c r="A203" s="28"/>
      <c r="B203" s="29">
        <v>344</v>
      </c>
      <c r="C203" s="30" t="s">
        <v>106</v>
      </c>
      <c r="D203" s="21"/>
      <c r="E203" s="47">
        <v>50221</v>
      </c>
      <c r="G203" s="15" t="s">
        <v>110</v>
      </c>
      <c r="I203" s="43">
        <v>-2</v>
      </c>
      <c r="K203" s="8">
        <v>19827030.399999999</v>
      </c>
      <c r="M203" s="63">
        <v>17259258.890000001</v>
      </c>
      <c r="N203" s="44"/>
      <c r="O203" s="48">
        <f t="shared" si="33"/>
        <v>2964312</v>
      </c>
      <c r="P203" s="49"/>
      <c r="Q203" s="49">
        <v>11.89</v>
      </c>
      <c r="S203" s="48">
        <f>+ROUND(O203/Q203,0)</f>
        <v>249311</v>
      </c>
      <c r="U203" s="49">
        <f t="shared" si="34"/>
        <v>1.26</v>
      </c>
    </row>
    <row r="204" spans="1:21" s="7" customFormat="1" x14ac:dyDescent="0.2">
      <c r="A204" s="28"/>
      <c r="B204" s="29">
        <v>345</v>
      </c>
      <c r="C204" s="30" t="s">
        <v>89</v>
      </c>
      <c r="D204" s="21"/>
      <c r="E204" s="47">
        <v>50221</v>
      </c>
      <c r="G204" s="15" t="s">
        <v>111</v>
      </c>
      <c r="I204" s="43">
        <v>-2</v>
      </c>
      <c r="K204" s="8">
        <v>7731185.3399999999</v>
      </c>
      <c r="M204" s="63">
        <v>4420011.87</v>
      </c>
      <c r="N204" s="44"/>
      <c r="O204" s="48">
        <f t="shared" si="33"/>
        <v>3465797</v>
      </c>
      <c r="P204" s="49"/>
      <c r="Q204" s="49">
        <v>11.94</v>
      </c>
      <c r="S204" s="48">
        <f>+ROUND(O204/Q204,0)</f>
        <v>290268</v>
      </c>
      <c r="U204" s="49">
        <f t="shared" si="34"/>
        <v>3.75</v>
      </c>
    </row>
    <row r="205" spans="1:21" s="7" customFormat="1" x14ac:dyDescent="0.2">
      <c r="A205" s="28"/>
      <c r="B205" s="29">
        <v>346</v>
      </c>
      <c r="C205" s="30" t="s">
        <v>90</v>
      </c>
      <c r="D205" s="21"/>
      <c r="E205" s="47">
        <v>50221</v>
      </c>
      <c r="G205" s="15" t="s">
        <v>112</v>
      </c>
      <c r="I205" s="43">
        <v>-2</v>
      </c>
      <c r="K205" s="50">
        <v>1136152.6000000001</v>
      </c>
      <c r="M205" s="51">
        <v>760616.0199999999</v>
      </c>
      <c r="N205" s="44"/>
      <c r="O205" s="51">
        <f t="shared" si="33"/>
        <v>398260</v>
      </c>
      <c r="P205" s="49"/>
      <c r="Q205" s="49">
        <v>10.84</v>
      </c>
      <c r="S205" s="51">
        <f>+ROUND(O205/Q205,0)</f>
        <v>36740</v>
      </c>
      <c r="U205" s="49">
        <f t="shared" si="34"/>
        <v>3.23</v>
      </c>
    </row>
    <row r="206" spans="1:21" s="36" customFormat="1" x14ac:dyDescent="0.2">
      <c r="A206" s="31"/>
      <c r="B206" s="32" t="s">
        <v>135</v>
      </c>
      <c r="C206" s="33"/>
      <c r="D206" s="34"/>
      <c r="E206" s="35"/>
      <c r="G206" s="35"/>
      <c r="I206" s="37"/>
      <c r="K206" s="52">
        <f>SUBTOTAL(9,K199:K205)</f>
        <v>124211193.67999998</v>
      </c>
      <c r="M206" s="53">
        <f>SUBTOTAL(9,M199:M205)</f>
        <v>94569578.970000014</v>
      </c>
      <c r="N206" s="39"/>
      <c r="O206" s="53">
        <f>SUBTOTAL(9,O199:O205)</f>
        <v>29247261</v>
      </c>
      <c r="P206" s="54"/>
      <c r="Q206" s="54">
        <f>O206/S206</f>
        <v>10.801358993610537</v>
      </c>
      <c r="R206" s="41"/>
      <c r="S206" s="53">
        <f>SUBTOTAL(9,S199:S205)</f>
        <v>2707739</v>
      </c>
      <c r="U206" s="54">
        <f>S206/K206*100</f>
        <v>2.1799476518805809</v>
      </c>
    </row>
    <row r="207" spans="1:21" s="7" customFormat="1" x14ac:dyDescent="0.2">
      <c r="A207" s="28"/>
      <c r="B207" s="29"/>
      <c r="C207" s="30"/>
      <c r="D207" s="21"/>
      <c r="E207" s="47"/>
      <c r="G207" s="15"/>
      <c r="I207" s="43"/>
      <c r="K207" s="8"/>
      <c r="M207" s="44"/>
      <c r="N207" s="44"/>
      <c r="O207" s="48"/>
      <c r="P207" s="49"/>
      <c r="Q207" s="49"/>
      <c r="S207" s="48"/>
      <c r="U207" s="49"/>
    </row>
    <row r="208" spans="1:21" s="36" customFormat="1" x14ac:dyDescent="0.2">
      <c r="A208" s="31" t="s">
        <v>51</v>
      </c>
      <c r="B208" s="32"/>
      <c r="C208" s="33"/>
      <c r="D208" s="34"/>
      <c r="E208" s="35"/>
      <c r="G208" s="15"/>
      <c r="I208" s="37"/>
      <c r="K208" s="71">
        <f>SUBTOTAL(9,K190:K207)</f>
        <v>183723836.74000001</v>
      </c>
      <c r="L208" s="59"/>
      <c r="M208" s="72">
        <f>SUBTOTAL(9,M190:M207)</f>
        <v>152377642.02000001</v>
      </c>
      <c r="N208" s="72"/>
      <c r="O208" s="72">
        <f>SUBTOTAL(9,O190:O207)</f>
        <v>31649745</v>
      </c>
      <c r="P208" s="58"/>
      <c r="Q208" s="58">
        <f>O208/S208</f>
        <v>8.6204887107458177</v>
      </c>
      <c r="R208" s="73"/>
      <c r="S208" s="72">
        <f>SUBTOTAL(9,S190:S207)</f>
        <v>3671456</v>
      </c>
      <c r="T208" s="59"/>
      <c r="U208" s="58">
        <f>S208/K208*100</f>
        <v>1.9983558285883856</v>
      </c>
    </row>
    <row r="209" spans="1:21" s="36" customFormat="1" x14ac:dyDescent="0.2">
      <c r="A209" s="31"/>
      <c r="B209" s="32"/>
      <c r="C209" s="33"/>
      <c r="D209" s="34"/>
      <c r="E209" s="35"/>
      <c r="G209" s="35"/>
      <c r="I209" s="37"/>
      <c r="K209" s="74"/>
      <c r="M209" s="75"/>
      <c r="N209" s="75"/>
      <c r="O209" s="75"/>
      <c r="P209" s="54"/>
      <c r="Q209" s="54"/>
      <c r="R209" s="41"/>
      <c r="S209" s="75"/>
      <c r="U209" s="54"/>
    </row>
    <row r="210" spans="1:21" s="36" customFormat="1" x14ac:dyDescent="0.2">
      <c r="A210" s="31" t="s">
        <v>52</v>
      </c>
      <c r="B210" s="32"/>
      <c r="C210" s="33"/>
      <c r="D210" s="34"/>
      <c r="E210" s="35"/>
      <c r="G210" s="35"/>
      <c r="I210" s="37"/>
      <c r="K210" s="74"/>
      <c r="M210" s="75"/>
      <c r="N210" s="75"/>
      <c r="O210" s="75"/>
      <c r="P210" s="54"/>
      <c r="Q210" s="54"/>
      <c r="R210" s="41"/>
      <c r="S210" s="75"/>
      <c r="U210" s="54"/>
    </row>
    <row r="211" spans="1:21" s="36" customFormat="1" x14ac:dyDescent="0.2">
      <c r="A211" s="31"/>
      <c r="B211" s="32"/>
      <c r="C211" s="33"/>
      <c r="D211" s="34"/>
      <c r="E211" s="35"/>
      <c r="G211" s="35"/>
      <c r="I211" s="37"/>
      <c r="K211" s="74"/>
      <c r="M211" s="75"/>
      <c r="N211" s="75"/>
      <c r="O211" s="75"/>
      <c r="P211" s="54"/>
      <c r="Q211" s="54"/>
      <c r="R211" s="41"/>
      <c r="S211" s="75"/>
      <c r="U211" s="54"/>
    </row>
    <row r="212" spans="1:21" s="7" customFormat="1" x14ac:dyDescent="0.2">
      <c r="A212" s="28"/>
      <c r="B212" s="32" t="s">
        <v>136</v>
      </c>
      <c r="C212" s="30"/>
      <c r="D212" s="21"/>
      <c r="E212" s="47"/>
      <c r="G212" s="15"/>
      <c r="I212" s="43"/>
      <c r="K212" s="8"/>
      <c r="M212" s="44"/>
      <c r="N212" s="44"/>
      <c r="O212" s="48"/>
      <c r="P212" s="49"/>
      <c r="Q212" s="49"/>
      <c r="S212" s="48"/>
      <c r="U212" s="49"/>
    </row>
    <row r="213" spans="1:21" s="7" customFormat="1" x14ac:dyDescent="0.2">
      <c r="A213" s="28"/>
      <c r="B213" s="29">
        <v>341</v>
      </c>
      <c r="C213" s="30" t="s">
        <v>86</v>
      </c>
      <c r="D213" s="21"/>
      <c r="E213" s="47">
        <v>49125</v>
      </c>
      <c r="G213" s="15" t="s">
        <v>107</v>
      </c>
      <c r="I213" s="43">
        <v>-1</v>
      </c>
      <c r="K213" s="8">
        <v>6460210.4500000002</v>
      </c>
      <c r="M213" s="63">
        <v>3595743.2199999997</v>
      </c>
      <c r="N213" s="44"/>
      <c r="O213" s="48">
        <f t="shared" ref="O213:O218" si="35">ROUND((100-I213)/100*K213-M213,0)</f>
        <v>2929069</v>
      </c>
      <c r="P213" s="49"/>
      <c r="Q213" s="49">
        <v>9.36</v>
      </c>
      <c r="S213" s="48">
        <f t="shared" ref="S213:S218" si="36">+IFERROR(ROUND(O213/Q213,0),0)</f>
        <v>312935</v>
      </c>
      <c r="U213" s="49">
        <f t="shared" ref="U213:U218" si="37">+ROUND(S213/K213*100,2)</f>
        <v>4.84</v>
      </c>
    </row>
    <row r="214" spans="1:21" s="7" customFormat="1" x14ac:dyDescent="0.2">
      <c r="A214" s="28"/>
      <c r="B214" s="29">
        <v>342</v>
      </c>
      <c r="C214" s="30" t="s">
        <v>103</v>
      </c>
      <c r="D214" s="21"/>
      <c r="E214" s="47">
        <v>49125</v>
      </c>
      <c r="G214" s="15" t="s">
        <v>93</v>
      </c>
      <c r="I214" s="43">
        <v>-3</v>
      </c>
      <c r="K214" s="8">
        <v>6218886.5800000001</v>
      </c>
      <c r="M214" s="63">
        <v>2409027.48</v>
      </c>
      <c r="N214" s="44"/>
      <c r="O214" s="48">
        <f t="shared" si="35"/>
        <v>3996426</v>
      </c>
      <c r="P214" s="49"/>
      <c r="Q214" s="49">
        <v>9.11</v>
      </c>
      <c r="S214" s="48">
        <f t="shared" si="36"/>
        <v>438686</v>
      </c>
      <c r="U214" s="49">
        <f t="shared" si="37"/>
        <v>7.05</v>
      </c>
    </row>
    <row r="215" spans="1:21" s="7" customFormat="1" x14ac:dyDescent="0.2">
      <c r="A215" s="28"/>
      <c r="B215" s="29">
        <v>343</v>
      </c>
      <c r="C215" s="30" t="s">
        <v>104</v>
      </c>
      <c r="D215" s="21"/>
      <c r="E215" s="47">
        <v>49125</v>
      </c>
      <c r="G215" s="15" t="s">
        <v>108</v>
      </c>
      <c r="I215" s="43">
        <v>0</v>
      </c>
      <c r="K215" s="8">
        <v>30598075.010000002</v>
      </c>
      <c r="M215" s="63">
        <v>19198773.140000001</v>
      </c>
      <c r="N215" s="44"/>
      <c r="O215" s="48">
        <f t="shared" si="35"/>
        <v>11399302</v>
      </c>
      <c r="P215" s="49"/>
      <c r="Q215" s="49">
        <v>8.66</v>
      </c>
      <c r="S215" s="48">
        <f t="shared" si="36"/>
        <v>1316317</v>
      </c>
      <c r="U215" s="49">
        <f t="shared" si="37"/>
        <v>4.3</v>
      </c>
    </row>
    <row r="216" spans="1:21" s="7" customFormat="1" x14ac:dyDescent="0.2">
      <c r="A216" s="28"/>
      <c r="B216" s="29">
        <v>344</v>
      </c>
      <c r="C216" s="30" t="s">
        <v>106</v>
      </c>
      <c r="D216" s="21"/>
      <c r="E216" s="47">
        <v>49125</v>
      </c>
      <c r="G216" s="15" t="s">
        <v>110</v>
      </c>
      <c r="I216" s="43">
        <v>-2</v>
      </c>
      <c r="K216" s="8">
        <v>6033618.1399999997</v>
      </c>
      <c r="M216" s="63">
        <v>3137152.5</v>
      </c>
      <c r="N216" s="44"/>
      <c r="O216" s="48">
        <f t="shared" si="35"/>
        <v>3017138</v>
      </c>
      <c r="P216" s="49"/>
      <c r="Q216" s="49">
        <v>9.2100000000000009</v>
      </c>
      <c r="S216" s="48">
        <f t="shared" si="36"/>
        <v>327594</v>
      </c>
      <c r="U216" s="49">
        <f t="shared" si="37"/>
        <v>5.43</v>
      </c>
    </row>
    <row r="217" spans="1:21" s="36" customFormat="1" x14ac:dyDescent="0.2">
      <c r="A217" s="28"/>
      <c r="B217" s="29">
        <v>345</v>
      </c>
      <c r="C217" s="30" t="s">
        <v>89</v>
      </c>
      <c r="D217" s="21"/>
      <c r="E217" s="47">
        <v>49125</v>
      </c>
      <c r="F217" s="7"/>
      <c r="G217" s="15" t="s">
        <v>111</v>
      </c>
      <c r="H217" s="7"/>
      <c r="I217" s="43">
        <v>-2</v>
      </c>
      <c r="J217" s="7"/>
      <c r="K217" s="8">
        <v>6260250.9299999997</v>
      </c>
      <c r="L217" s="7"/>
      <c r="M217" s="63">
        <v>3936377.93</v>
      </c>
      <c r="N217" s="44"/>
      <c r="O217" s="48">
        <f t="shared" si="35"/>
        <v>2449078</v>
      </c>
      <c r="P217" s="49"/>
      <c r="Q217" s="49">
        <v>9.17</v>
      </c>
      <c r="R217" s="7"/>
      <c r="S217" s="48">
        <f t="shared" si="36"/>
        <v>267075</v>
      </c>
      <c r="T217" s="7"/>
      <c r="U217" s="49">
        <f t="shared" si="37"/>
        <v>4.2699999999999996</v>
      </c>
    </row>
    <row r="218" spans="1:21" s="7" customFormat="1" x14ac:dyDescent="0.2">
      <c r="A218" s="28"/>
      <c r="B218" s="29">
        <v>346</v>
      </c>
      <c r="C218" s="30" t="s">
        <v>90</v>
      </c>
      <c r="D218" s="21"/>
      <c r="E218" s="47">
        <v>49125</v>
      </c>
      <c r="G218" s="15" t="s">
        <v>112</v>
      </c>
      <c r="I218" s="43">
        <v>-2</v>
      </c>
      <c r="K218" s="50">
        <v>1918301.38</v>
      </c>
      <c r="M218" s="51">
        <v>1309751.6400000001</v>
      </c>
      <c r="N218" s="44"/>
      <c r="O218" s="51">
        <f t="shared" si="35"/>
        <v>646916</v>
      </c>
      <c r="P218" s="49"/>
      <c r="Q218" s="49">
        <v>8.86</v>
      </c>
      <c r="S218" s="51">
        <f t="shared" si="36"/>
        <v>73015</v>
      </c>
      <c r="U218" s="49">
        <f t="shared" si="37"/>
        <v>3.81</v>
      </c>
    </row>
    <row r="219" spans="1:21" s="36" customFormat="1" x14ac:dyDescent="0.2">
      <c r="A219" s="31"/>
      <c r="B219" s="32" t="s">
        <v>137</v>
      </c>
      <c r="C219" s="33"/>
      <c r="D219" s="34"/>
      <c r="E219" s="35"/>
      <c r="G219" s="35"/>
      <c r="I219" s="37"/>
      <c r="K219" s="38">
        <f>SUBTOTAL(9,K213:K218)</f>
        <v>57489342.49000001</v>
      </c>
      <c r="M219" s="39">
        <f>SUBTOTAL(9,M213:M218)</f>
        <v>33586825.909999996</v>
      </c>
      <c r="N219" s="39"/>
      <c r="O219" s="39">
        <f>SUBTOTAL(9,O213:O218)</f>
        <v>24437929</v>
      </c>
      <c r="P219" s="54"/>
      <c r="Q219" s="54">
        <f>IFERROR(O219/S219,0)</f>
        <v>8.9332257892355003</v>
      </c>
      <c r="R219" s="41"/>
      <c r="S219" s="39">
        <f>SUBTOTAL(9,S213:S218)</f>
        <v>2735622</v>
      </c>
      <c r="U219" s="54">
        <f>S219/K219*100</f>
        <v>4.758485454022801</v>
      </c>
    </row>
    <row r="220" spans="1:21" s="7" customFormat="1" x14ac:dyDescent="0.2">
      <c r="A220" s="28"/>
      <c r="B220" s="29"/>
      <c r="C220" s="30"/>
      <c r="D220" s="21"/>
      <c r="E220" s="47"/>
      <c r="G220" s="15"/>
      <c r="I220" s="43"/>
      <c r="K220" s="8"/>
      <c r="M220" s="44"/>
      <c r="N220" s="44"/>
      <c r="O220" s="48"/>
      <c r="P220" s="49"/>
      <c r="Q220" s="49"/>
      <c r="S220" s="48"/>
      <c r="U220" s="49"/>
    </row>
    <row r="221" spans="1:21" s="7" customFormat="1" x14ac:dyDescent="0.2">
      <c r="A221" s="28"/>
      <c r="B221" s="32" t="s">
        <v>138</v>
      </c>
      <c r="C221" s="30"/>
      <c r="D221" s="21"/>
      <c r="E221" s="47"/>
      <c r="G221" s="15"/>
      <c r="I221" s="43"/>
      <c r="K221" s="8"/>
      <c r="M221" s="44"/>
      <c r="N221" s="44"/>
      <c r="O221" s="48"/>
      <c r="P221" s="49"/>
      <c r="Q221" s="49"/>
      <c r="S221" s="48"/>
      <c r="U221" s="49"/>
    </row>
    <row r="222" spans="1:21" s="7" customFormat="1" x14ac:dyDescent="0.2">
      <c r="A222" s="28"/>
      <c r="B222" s="29">
        <v>341</v>
      </c>
      <c r="C222" s="30" t="s">
        <v>86</v>
      </c>
      <c r="D222" s="21"/>
      <c r="E222" s="47">
        <v>50586</v>
      </c>
      <c r="G222" s="15" t="s">
        <v>107</v>
      </c>
      <c r="I222" s="43">
        <v>-1</v>
      </c>
      <c r="K222" s="8">
        <v>10458627.439999999</v>
      </c>
      <c r="M222" s="44">
        <v>7714103.6499999994</v>
      </c>
      <c r="N222" s="44"/>
      <c r="O222" s="48">
        <f t="shared" ref="O222:O228" si="38">ROUND((100-I222)/100*K222-M222,0)</f>
        <v>2849110</v>
      </c>
      <c r="P222" s="49"/>
      <c r="Q222" s="49">
        <v>13.1</v>
      </c>
      <c r="S222" s="48">
        <f t="shared" ref="S222:S228" si="39">+ROUND(O222/Q222,0)</f>
        <v>217489</v>
      </c>
      <c r="U222" s="49">
        <f t="shared" ref="U222:U228" si="40">+ROUND(S222/K222*100,2)</f>
        <v>2.08</v>
      </c>
    </row>
    <row r="223" spans="1:21" s="7" customFormat="1" x14ac:dyDescent="0.2">
      <c r="A223" s="28"/>
      <c r="B223" s="29">
        <v>342</v>
      </c>
      <c r="C223" s="30" t="s">
        <v>103</v>
      </c>
      <c r="D223" s="21"/>
      <c r="E223" s="47">
        <v>50586</v>
      </c>
      <c r="G223" s="15" t="s">
        <v>93</v>
      </c>
      <c r="I223" s="43">
        <v>-3</v>
      </c>
      <c r="K223" s="8">
        <v>8223597.1799999997</v>
      </c>
      <c r="M223" s="44">
        <v>5773028.5500000007</v>
      </c>
      <c r="N223" s="44"/>
      <c r="O223" s="48">
        <f t="shared" si="38"/>
        <v>2697277</v>
      </c>
      <c r="P223" s="49"/>
      <c r="Q223" s="49">
        <v>12.35</v>
      </c>
      <c r="S223" s="48">
        <f t="shared" si="39"/>
        <v>218403</v>
      </c>
      <c r="U223" s="49">
        <f t="shared" si="40"/>
        <v>2.66</v>
      </c>
    </row>
    <row r="224" spans="1:21" s="7" customFormat="1" x14ac:dyDescent="0.2">
      <c r="A224" s="28"/>
      <c r="B224" s="29">
        <v>343</v>
      </c>
      <c r="C224" s="30" t="s">
        <v>104</v>
      </c>
      <c r="D224" s="21"/>
      <c r="E224" s="47">
        <v>50586</v>
      </c>
      <c r="G224" s="15" t="s">
        <v>108</v>
      </c>
      <c r="I224" s="43">
        <v>0</v>
      </c>
      <c r="K224" s="8">
        <v>79743189.189999998</v>
      </c>
      <c r="M224" s="44">
        <v>45202287.171282813</v>
      </c>
      <c r="N224" s="44"/>
      <c r="O224" s="48">
        <f t="shared" si="38"/>
        <v>34540902</v>
      </c>
      <c r="P224" s="49"/>
      <c r="Q224" s="49">
        <v>12.06</v>
      </c>
      <c r="S224" s="48">
        <f>+IFERROR(ROUND(O224/Q224,0),0)</f>
        <v>2864088</v>
      </c>
      <c r="U224" s="49">
        <f t="shared" si="40"/>
        <v>3.59</v>
      </c>
    </row>
    <row r="225" spans="1:21" s="7" customFormat="1" x14ac:dyDescent="0.2">
      <c r="A225" s="28"/>
      <c r="B225" s="29">
        <v>343.1</v>
      </c>
      <c r="C225" s="30" t="s">
        <v>105</v>
      </c>
      <c r="D225" s="21"/>
      <c r="E225" s="47">
        <v>50586</v>
      </c>
      <c r="G225" s="15" t="s">
        <v>109</v>
      </c>
      <c r="I225" s="43">
        <v>38</v>
      </c>
      <c r="K225" s="8">
        <v>6316102.71</v>
      </c>
      <c r="M225" s="44">
        <v>1470901.7487171872</v>
      </c>
      <c r="N225" s="44"/>
      <c r="O225" s="48">
        <f>ROUND((100-I225)/100*K225-M225,0)</f>
        <v>2445082</v>
      </c>
      <c r="P225" s="49"/>
      <c r="Q225" s="49">
        <v>5.46</v>
      </c>
      <c r="S225" s="48">
        <f>+IFERROR(ROUND(O225/Q225,0),0)</f>
        <v>447817</v>
      </c>
      <c r="U225" s="49">
        <f>+ROUND(S225/K225*100,2)</f>
        <v>7.09</v>
      </c>
    </row>
    <row r="226" spans="1:21" s="7" customFormat="1" x14ac:dyDescent="0.2">
      <c r="A226" s="28"/>
      <c r="B226" s="29">
        <v>344</v>
      </c>
      <c r="C226" s="30" t="s">
        <v>106</v>
      </c>
      <c r="D226" s="21"/>
      <c r="E226" s="47">
        <v>50586</v>
      </c>
      <c r="G226" s="15" t="s">
        <v>110</v>
      </c>
      <c r="I226" s="43">
        <v>-2</v>
      </c>
      <c r="K226" s="8">
        <v>18478191.879999999</v>
      </c>
      <c r="M226" s="44">
        <v>13314144.109999999</v>
      </c>
      <c r="N226" s="44"/>
      <c r="O226" s="48">
        <f t="shared" si="38"/>
        <v>5533612</v>
      </c>
      <c r="P226" s="49"/>
      <c r="Q226" s="49">
        <v>12.8</v>
      </c>
      <c r="S226" s="48">
        <f t="shared" si="39"/>
        <v>432313</v>
      </c>
      <c r="U226" s="49">
        <f t="shared" si="40"/>
        <v>2.34</v>
      </c>
    </row>
    <row r="227" spans="1:21" s="36" customFormat="1" x14ac:dyDescent="0.2">
      <c r="A227" s="28"/>
      <c r="B227" s="29">
        <v>345</v>
      </c>
      <c r="C227" s="30" t="s">
        <v>89</v>
      </c>
      <c r="D227" s="21"/>
      <c r="E227" s="47">
        <v>50586</v>
      </c>
      <c r="F227" s="7"/>
      <c r="G227" s="15" t="s">
        <v>111</v>
      </c>
      <c r="H227" s="7"/>
      <c r="I227" s="43">
        <v>-2</v>
      </c>
      <c r="J227" s="7"/>
      <c r="K227" s="8">
        <v>7326245.5499999998</v>
      </c>
      <c r="L227" s="7"/>
      <c r="M227" s="44">
        <v>4535589.7699999996</v>
      </c>
      <c r="N227" s="44"/>
      <c r="O227" s="48">
        <f t="shared" si="38"/>
        <v>2937181</v>
      </c>
      <c r="P227" s="49"/>
      <c r="Q227" s="49">
        <v>12.73</v>
      </c>
      <c r="R227" s="7"/>
      <c r="S227" s="48">
        <f t="shared" si="39"/>
        <v>230729</v>
      </c>
      <c r="T227" s="7"/>
      <c r="U227" s="49">
        <f t="shared" si="40"/>
        <v>3.15</v>
      </c>
    </row>
    <row r="228" spans="1:21" s="7" customFormat="1" x14ac:dyDescent="0.2">
      <c r="A228" s="28"/>
      <c r="B228" s="29">
        <v>346</v>
      </c>
      <c r="C228" s="30" t="s">
        <v>90</v>
      </c>
      <c r="D228" s="21"/>
      <c r="E228" s="47">
        <v>50586</v>
      </c>
      <c r="G228" s="15" t="s">
        <v>112</v>
      </c>
      <c r="I228" s="43">
        <v>-2</v>
      </c>
      <c r="K228" s="50">
        <v>1091865.99</v>
      </c>
      <c r="M228" s="51">
        <v>584326.25</v>
      </c>
      <c r="N228" s="44"/>
      <c r="O228" s="51">
        <f t="shared" si="38"/>
        <v>529377</v>
      </c>
      <c r="P228" s="49"/>
      <c r="Q228" s="49">
        <v>11.45</v>
      </c>
      <c r="S228" s="51">
        <f t="shared" si="39"/>
        <v>46234</v>
      </c>
      <c r="U228" s="49">
        <f t="shared" si="40"/>
        <v>4.2300000000000004</v>
      </c>
    </row>
    <row r="229" spans="1:21" s="36" customFormat="1" x14ac:dyDescent="0.2">
      <c r="A229" s="31"/>
      <c r="B229" s="32" t="s">
        <v>139</v>
      </c>
      <c r="C229" s="33"/>
      <c r="D229" s="34"/>
      <c r="E229" s="35"/>
      <c r="G229" s="35"/>
      <c r="I229" s="37"/>
      <c r="K229" s="38">
        <f>SUBTOTAL(9,K222:K228)</f>
        <v>131637819.93999998</v>
      </c>
      <c r="M229" s="39">
        <f>SUBTOTAL(9,M222:M228)</f>
        <v>78594381.25</v>
      </c>
      <c r="N229" s="39"/>
      <c r="O229" s="39">
        <f>SUBTOTAL(9,O222:O228)</f>
        <v>51532541</v>
      </c>
      <c r="P229" s="54"/>
      <c r="Q229" s="54">
        <f>O229/S229</f>
        <v>11.561969256505334</v>
      </c>
      <c r="R229" s="41"/>
      <c r="S229" s="39">
        <f>SUBTOTAL(9,S222:S228)</f>
        <v>4457073</v>
      </c>
      <c r="U229" s="54">
        <f>S229/K229*100</f>
        <v>3.3858605391911816</v>
      </c>
    </row>
    <row r="230" spans="1:21" s="7" customFormat="1" x14ac:dyDescent="0.2">
      <c r="A230" s="28"/>
      <c r="B230" s="29"/>
      <c r="C230" s="30"/>
      <c r="D230" s="21"/>
      <c r="E230" s="47"/>
      <c r="G230" s="15"/>
      <c r="I230" s="43"/>
      <c r="K230" s="8"/>
      <c r="M230" s="44"/>
      <c r="N230" s="44"/>
      <c r="O230" s="48"/>
      <c r="P230" s="49"/>
      <c r="Q230" s="49"/>
      <c r="S230" s="48"/>
      <c r="U230" s="49"/>
    </row>
    <row r="231" spans="1:21" s="7" customFormat="1" x14ac:dyDescent="0.2">
      <c r="A231" s="28"/>
      <c r="B231" s="32" t="s">
        <v>140</v>
      </c>
      <c r="C231" s="30"/>
      <c r="D231" s="21"/>
      <c r="E231" s="47"/>
      <c r="G231" s="15"/>
      <c r="I231" s="43"/>
      <c r="K231" s="8"/>
      <c r="M231" s="44"/>
      <c r="N231" s="44"/>
      <c r="O231" s="48"/>
      <c r="P231" s="49"/>
      <c r="Q231" s="49"/>
      <c r="S231" s="48"/>
      <c r="U231" s="49"/>
    </row>
    <row r="232" spans="1:21" s="7" customFormat="1" x14ac:dyDescent="0.2">
      <c r="A232" s="28"/>
      <c r="B232" s="29">
        <v>341</v>
      </c>
      <c r="C232" s="30" t="s">
        <v>86</v>
      </c>
      <c r="D232" s="21"/>
      <c r="E232" s="47">
        <v>52047</v>
      </c>
      <c r="G232" s="15" t="s">
        <v>107</v>
      </c>
      <c r="I232" s="43">
        <v>-1</v>
      </c>
      <c r="K232" s="8">
        <v>2123396.81</v>
      </c>
      <c r="M232" s="44">
        <v>1680725.4000000001</v>
      </c>
      <c r="N232" s="44"/>
      <c r="O232" s="48">
        <f t="shared" ref="O232:O237" si="41">ROUND((100-I232)/100*K232-M232,0)</f>
        <v>463905</v>
      </c>
      <c r="P232" s="49"/>
      <c r="Q232" s="49">
        <v>16.850000000000001</v>
      </c>
      <c r="S232" s="48">
        <f>+ROUND(O232/Q232,0)</f>
        <v>27531</v>
      </c>
      <c r="U232" s="49">
        <f t="shared" ref="U232:U237" si="42">+ROUND(S232/K232*100,2)</f>
        <v>1.3</v>
      </c>
    </row>
    <row r="233" spans="1:21" s="7" customFormat="1" x14ac:dyDescent="0.2">
      <c r="A233" s="28"/>
      <c r="B233" s="29">
        <v>342</v>
      </c>
      <c r="C233" s="30" t="s">
        <v>103</v>
      </c>
      <c r="D233" s="21"/>
      <c r="E233" s="47">
        <v>52047</v>
      </c>
      <c r="G233" s="15" t="s">
        <v>93</v>
      </c>
      <c r="I233" s="43">
        <v>-3</v>
      </c>
      <c r="K233" s="8">
        <v>1930623.85</v>
      </c>
      <c r="M233" s="44">
        <v>1366231.6</v>
      </c>
      <c r="N233" s="44"/>
      <c r="O233" s="48">
        <f t="shared" si="41"/>
        <v>622311</v>
      </c>
      <c r="P233" s="49"/>
      <c r="Q233" s="49">
        <v>15.45</v>
      </c>
      <c r="S233" s="48">
        <f>+ROUND(O233/Q233,0)</f>
        <v>40279</v>
      </c>
      <c r="U233" s="49">
        <f t="shared" si="42"/>
        <v>2.09</v>
      </c>
    </row>
    <row r="234" spans="1:21" s="7" customFormat="1" x14ac:dyDescent="0.2">
      <c r="A234" s="28"/>
      <c r="B234" s="29">
        <v>343</v>
      </c>
      <c r="C234" s="30" t="s">
        <v>104</v>
      </c>
      <c r="D234" s="21"/>
      <c r="E234" s="47">
        <v>52047</v>
      </c>
      <c r="G234" s="15" t="s">
        <v>108</v>
      </c>
      <c r="I234" s="43">
        <v>0</v>
      </c>
      <c r="K234" s="8">
        <v>25196412.690000001</v>
      </c>
      <c r="M234" s="44">
        <v>20778342.43</v>
      </c>
      <c r="N234" s="44"/>
      <c r="O234" s="48">
        <f t="shared" si="41"/>
        <v>4418070</v>
      </c>
      <c r="P234" s="49"/>
      <c r="Q234" s="49">
        <v>14.81</v>
      </c>
      <c r="S234" s="48">
        <f>+IFERROR(ROUND(O234/Q234,0),0)</f>
        <v>298317</v>
      </c>
      <c r="U234" s="49">
        <f t="shared" si="42"/>
        <v>1.18</v>
      </c>
    </row>
    <row r="235" spans="1:21" s="7" customFormat="1" x14ac:dyDescent="0.2">
      <c r="A235" s="28"/>
      <c r="B235" s="29">
        <v>344</v>
      </c>
      <c r="C235" s="30" t="s">
        <v>106</v>
      </c>
      <c r="D235" s="21"/>
      <c r="E235" s="47">
        <v>52047</v>
      </c>
      <c r="G235" s="15" t="s">
        <v>110</v>
      </c>
      <c r="I235" s="43">
        <v>-2</v>
      </c>
      <c r="K235" s="8">
        <v>4183183.34</v>
      </c>
      <c r="M235" s="44">
        <v>3644122.79</v>
      </c>
      <c r="N235" s="44"/>
      <c r="O235" s="48">
        <f t="shared" si="41"/>
        <v>622724</v>
      </c>
      <c r="P235" s="49"/>
      <c r="Q235" s="49">
        <v>16.260000000000002</v>
      </c>
      <c r="S235" s="48">
        <f>+ROUND(O235/Q235,0)</f>
        <v>38298</v>
      </c>
      <c r="U235" s="49">
        <f t="shared" si="42"/>
        <v>0.92</v>
      </c>
    </row>
    <row r="236" spans="1:21" s="7" customFormat="1" x14ac:dyDescent="0.2">
      <c r="A236" s="28"/>
      <c r="B236" s="29">
        <v>345</v>
      </c>
      <c r="C236" s="30" t="s">
        <v>89</v>
      </c>
      <c r="D236" s="21"/>
      <c r="E236" s="47">
        <v>52047</v>
      </c>
      <c r="G236" s="15" t="s">
        <v>111</v>
      </c>
      <c r="I236" s="43">
        <v>-2</v>
      </c>
      <c r="K236" s="8">
        <v>4785400.55</v>
      </c>
      <c r="M236" s="44">
        <v>3843937.58</v>
      </c>
      <c r="N236" s="44"/>
      <c r="O236" s="48">
        <f t="shared" si="41"/>
        <v>1037171</v>
      </c>
      <c r="P236" s="49"/>
      <c r="Q236" s="49">
        <v>15.77</v>
      </c>
      <c r="S236" s="48">
        <f>+ROUND(O236/Q236,0)</f>
        <v>65769</v>
      </c>
      <c r="U236" s="49">
        <f t="shared" si="42"/>
        <v>1.37</v>
      </c>
    </row>
    <row r="237" spans="1:21" s="7" customFormat="1" x14ac:dyDescent="0.2">
      <c r="A237" s="28"/>
      <c r="B237" s="29">
        <v>346</v>
      </c>
      <c r="C237" s="30" t="s">
        <v>90</v>
      </c>
      <c r="D237" s="21"/>
      <c r="E237" s="47">
        <v>52047</v>
      </c>
      <c r="G237" s="15" t="s">
        <v>112</v>
      </c>
      <c r="I237" s="43">
        <v>-2</v>
      </c>
      <c r="K237" s="50">
        <v>257487.22</v>
      </c>
      <c r="M237" s="51">
        <v>181396.28</v>
      </c>
      <c r="N237" s="44"/>
      <c r="O237" s="51">
        <f t="shared" si="41"/>
        <v>81241</v>
      </c>
      <c r="P237" s="49"/>
      <c r="Q237" s="49">
        <v>14.33</v>
      </c>
      <c r="S237" s="51">
        <f>+ROUND(O237/Q237,0)</f>
        <v>5669</v>
      </c>
      <c r="U237" s="49">
        <f t="shared" si="42"/>
        <v>2.2000000000000002</v>
      </c>
    </row>
    <row r="238" spans="1:21" s="36" customFormat="1" x14ac:dyDescent="0.2">
      <c r="A238" s="31"/>
      <c r="B238" s="32" t="s">
        <v>141</v>
      </c>
      <c r="C238" s="33"/>
      <c r="D238" s="34"/>
      <c r="E238" s="35"/>
      <c r="G238" s="35"/>
      <c r="I238" s="37"/>
      <c r="K238" s="38">
        <f>SUBTOTAL(9,K232:K237)</f>
        <v>38476504.460000001</v>
      </c>
      <c r="M238" s="39">
        <f>SUBTOTAL(9,M232:M237)</f>
        <v>31494756.079999998</v>
      </c>
      <c r="N238" s="39"/>
      <c r="O238" s="39">
        <f>SUBTOTAL(9,O232:O237)</f>
        <v>7245422</v>
      </c>
      <c r="P238" s="54"/>
      <c r="Q238" s="54">
        <f>O238/S238</f>
        <v>15.225857021873942</v>
      </c>
      <c r="R238" s="41"/>
      <c r="S238" s="39">
        <f>SUBTOTAL(9,S232:S237)</f>
        <v>475863</v>
      </c>
      <c r="U238" s="54">
        <f>S238/K238*100</f>
        <v>1.2367625559507491</v>
      </c>
    </row>
    <row r="239" spans="1:21" s="7" customFormat="1" x14ac:dyDescent="0.2">
      <c r="A239" s="28"/>
      <c r="B239" s="29"/>
      <c r="C239" s="30"/>
      <c r="D239" s="21"/>
      <c r="E239" s="47"/>
      <c r="G239" s="15"/>
      <c r="I239" s="43"/>
      <c r="K239" s="8"/>
      <c r="M239" s="44"/>
      <c r="N239" s="44"/>
      <c r="O239" s="48"/>
      <c r="P239" s="49"/>
      <c r="Q239" s="49"/>
      <c r="S239" s="48"/>
      <c r="U239" s="49"/>
    </row>
    <row r="240" spans="1:21" s="7" customFormat="1" x14ac:dyDescent="0.2">
      <c r="A240" s="28"/>
      <c r="B240" s="32" t="s">
        <v>142</v>
      </c>
      <c r="C240" s="30"/>
      <c r="D240" s="21"/>
      <c r="E240" s="47"/>
      <c r="G240" s="15"/>
      <c r="I240" s="43"/>
      <c r="K240" s="8"/>
      <c r="M240" s="44"/>
      <c r="N240" s="44"/>
      <c r="O240" s="48"/>
      <c r="P240" s="49"/>
      <c r="Q240" s="49"/>
      <c r="S240" s="48"/>
      <c r="U240" s="49"/>
    </row>
    <row r="241" spans="1:21" s="7" customFormat="1" x14ac:dyDescent="0.2">
      <c r="A241" s="28"/>
      <c r="B241" s="29">
        <v>341</v>
      </c>
      <c r="C241" s="30" t="s">
        <v>86</v>
      </c>
      <c r="D241" s="21"/>
      <c r="E241" s="47">
        <v>53143</v>
      </c>
      <c r="G241" s="15" t="s">
        <v>107</v>
      </c>
      <c r="I241" s="43">
        <v>-1</v>
      </c>
      <c r="K241" s="8">
        <v>1569822.33</v>
      </c>
      <c r="M241" s="63">
        <v>766453.39</v>
      </c>
      <c r="N241" s="44"/>
      <c r="O241" s="48">
        <f t="shared" ref="O241:O247" si="43">ROUND((100-I241)/100*K241-M241,0)</f>
        <v>819067</v>
      </c>
      <c r="P241" s="49"/>
      <c r="Q241" s="49">
        <v>19.68</v>
      </c>
      <c r="S241" s="48">
        <f>+ROUND(O241/Q241,0)</f>
        <v>41619</v>
      </c>
      <c r="U241" s="49">
        <f t="shared" ref="U241:U247" si="44">+ROUND(S241/K241*100,2)</f>
        <v>2.65</v>
      </c>
    </row>
    <row r="242" spans="1:21" s="7" customFormat="1" x14ac:dyDescent="0.2">
      <c r="A242" s="28"/>
      <c r="B242" s="29">
        <v>342</v>
      </c>
      <c r="C242" s="30" t="s">
        <v>103</v>
      </c>
      <c r="D242" s="21"/>
      <c r="E242" s="47">
        <v>53143</v>
      </c>
      <c r="G242" s="15" t="s">
        <v>93</v>
      </c>
      <c r="I242" s="43">
        <v>-3</v>
      </c>
      <c r="K242" s="8">
        <v>5206204.18</v>
      </c>
      <c r="M242" s="63">
        <v>922710.94</v>
      </c>
      <c r="N242" s="44"/>
      <c r="O242" s="48">
        <f t="shared" si="43"/>
        <v>4439679</v>
      </c>
      <c r="P242" s="49"/>
      <c r="Q242" s="49">
        <v>18.28</v>
      </c>
      <c r="S242" s="48">
        <f>+ROUND(O242/Q242,0)</f>
        <v>242871</v>
      </c>
      <c r="U242" s="49">
        <f t="shared" si="44"/>
        <v>4.67</v>
      </c>
    </row>
    <row r="243" spans="1:21" s="7" customFormat="1" x14ac:dyDescent="0.2">
      <c r="A243" s="28"/>
      <c r="B243" s="29">
        <v>343</v>
      </c>
      <c r="C243" s="30" t="s">
        <v>104</v>
      </c>
      <c r="D243" s="21"/>
      <c r="E243" s="47">
        <v>53143</v>
      </c>
      <c r="G243" s="15" t="s">
        <v>108</v>
      </c>
      <c r="I243" s="43">
        <v>0</v>
      </c>
      <c r="K243" s="8">
        <v>65026103.119999997</v>
      </c>
      <c r="M243" s="63">
        <v>28529493.940000001</v>
      </c>
      <c r="N243" s="44"/>
      <c r="O243" s="48">
        <f t="shared" si="43"/>
        <v>36496609</v>
      </c>
      <c r="P243" s="49"/>
      <c r="Q243" s="49">
        <v>17.350000000000001</v>
      </c>
      <c r="S243" s="48">
        <f>+IFERROR(ROUND(O243/Q243,0),0)</f>
        <v>2103551</v>
      </c>
      <c r="U243" s="49">
        <f t="shared" si="44"/>
        <v>3.23</v>
      </c>
    </row>
    <row r="244" spans="1:21" s="7" customFormat="1" x14ac:dyDescent="0.2">
      <c r="A244" s="28"/>
      <c r="B244" s="29">
        <v>343.1</v>
      </c>
      <c r="C244" s="30" t="s">
        <v>105</v>
      </c>
      <c r="D244" s="21"/>
      <c r="E244" s="47">
        <v>53143</v>
      </c>
      <c r="G244" s="15" t="s">
        <v>109</v>
      </c>
      <c r="I244" s="43">
        <v>38</v>
      </c>
      <c r="K244" s="8">
        <v>1410035.11</v>
      </c>
      <c r="M244" s="63">
        <v>46531.16</v>
      </c>
      <c r="N244" s="44"/>
      <c r="O244" s="48">
        <f t="shared" si="43"/>
        <v>827691</v>
      </c>
      <c r="P244" s="49"/>
      <c r="Q244" s="49">
        <v>5.88</v>
      </c>
      <c r="S244" s="48">
        <f>+IFERROR(ROUND(O244/Q244,0),0)</f>
        <v>140764</v>
      </c>
      <c r="U244" s="49">
        <f t="shared" si="44"/>
        <v>9.98</v>
      </c>
    </row>
    <row r="245" spans="1:21" s="7" customFormat="1" x14ac:dyDescent="0.2">
      <c r="A245" s="28"/>
      <c r="B245" s="29">
        <v>344</v>
      </c>
      <c r="C245" s="30" t="s">
        <v>106</v>
      </c>
      <c r="D245" s="21"/>
      <c r="E245" s="47">
        <v>53143</v>
      </c>
      <c r="G245" s="15" t="s">
        <v>110</v>
      </c>
      <c r="I245" s="43">
        <v>-2</v>
      </c>
      <c r="K245" s="8">
        <v>17766619.899999999</v>
      </c>
      <c r="M245" s="63">
        <v>10675554.779999999</v>
      </c>
      <c r="N245" s="44"/>
      <c r="O245" s="48">
        <f t="shared" si="43"/>
        <v>7446398</v>
      </c>
      <c r="P245" s="49"/>
      <c r="Q245" s="49">
        <v>18.98</v>
      </c>
      <c r="S245" s="48">
        <f>+ROUND(O245/Q245,0)</f>
        <v>392329</v>
      </c>
      <c r="U245" s="49">
        <f t="shared" si="44"/>
        <v>2.21</v>
      </c>
    </row>
    <row r="246" spans="1:21" s="7" customFormat="1" x14ac:dyDescent="0.2">
      <c r="A246" s="28"/>
      <c r="B246" s="29">
        <v>345</v>
      </c>
      <c r="C246" s="30" t="s">
        <v>89</v>
      </c>
      <c r="D246" s="21"/>
      <c r="E246" s="47">
        <v>53143</v>
      </c>
      <c r="G246" s="15" t="s">
        <v>111</v>
      </c>
      <c r="I246" s="43">
        <v>-2</v>
      </c>
      <c r="K246" s="8">
        <v>9840894.3900000006</v>
      </c>
      <c r="M246" s="63">
        <v>4625172.47</v>
      </c>
      <c r="N246" s="44"/>
      <c r="O246" s="48">
        <f t="shared" si="43"/>
        <v>5412540</v>
      </c>
      <c r="P246" s="49"/>
      <c r="Q246" s="49">
        <v>18.72</v>
      </c>
      <c r="S246" s="48">
        <f>+ROUND(O246/Q246,0)</f>
        <v>289131</v>
      </c>
      <c r="U246" s="49">
        <f t="shared" si="44"/>
        <v>2.94</v>
      </c>
    </row>
    <row r="247" spans="1:21" s="7" customFormat="1" x14ac:dyDescent="0.2">
      <c r="A247" s="28"/>
      <c r="B247" s="29">
        <v>346</v>
      </c>
      <c r="C247" s="30" t="s">
        <v>90</v>
      </c>
      <c r="D247" s="21"/>
      <c r="E247" s="47">
        <v>53143</v>
      </c>
      <c r="G247" s="15" t="s">
        <v>112</v>
      </c>
      <c r="I247" s="43">
        <v>-2</v>
      </c>
      <c r="K247" s="50">
        <v>158572.66</v>
      </c>
      <c r="M247" s="51">
        <v>153275.49</v>
      </c>
      <c r="N247" s="44"/>
      <c r="O247" s="51">
        <f t="shared" si="43"/>
        <v>8469</v>
      </c>
      <c r="P247" s="49"/>
      <c r="Q247" s="49">
        <v>17.75</v>
      </c>
      <c r="S247" s="51">
        <f>+ROUND(O247/Q247,0)</f>
        <v>477</v>
      </c>
      <c r="U247" s="49">
        <f t="shared" si="44"/>
        <v>0.3</v>
      </c>
    </row>
    <row r="248" spans="1:21" s="36" customFormat="1" x14ac:dyDescent="0.2">
      <c r="A248" s="31"/>
      <c r="B248" s="32" t="s">
        <v>143</v>
      </c>
      <c r="C248" s="33"/>
      <c r="D248" s="34"/>
      <c r="E248" s="35"/>
      <c r="G248" s="35"/>
      <c r="I248" s="37"/>
      <c r="K248" s="52">
        <f>SUBTOTAL(9,K241:K247)</f>
        <v>100978251.68999998</v>
      </c>
      <c r="M248" s="53">
        <f>SUBTOTAL(9,M241:M247)</f>
        <v>45719192.170000002</v>
      </c>
      <c r="N248" s="39"/>
      <c r="O248" s="53">
        <f>SUBTOTAL(9,O241:O247)</f>
        <v>55450453</v>
      </c>
      <c r="P248" s="54"/>
      <c r="Q248" s="54">
        <f>O248/S248</f>
        <v>17.270292349868036</v>
      </c>
      <c r="R248" s="41"/>
      <c r="S248" s="53">
        <f>SUBTOTAL(9,S241:S247)</f>
        <v>3210742</v>
      </c>
      <c r="U248" s="54">
        <f>S248/K248*100</f>
        <v>3.1796371458845174</v>
      </c>
    </row>
    <row r="249" spans="1:21" s="7" customFormat="1" x14ac:dyDescent="0.2">
      <c r="A249" s="28"/>
      <c r="B249" s="29"/>
      <c r="C249" s="30"/>
      <c r="D249" s="21"/>
      <c r="E249" s="47"/>
      <c r="G249" s="15"/>
      <c r="I249" s="43"/>
      <c r="K249" s="8"/>
      <c r="M249" s="44"/>
      <c r="N249" s="44"/>
      <c r="O249" s="48"/>
      <c r="P249" s="49"/>
      <c r="Q249" s="49"/>
      <c r="S249" s="48"/>
      <c r="U249" s="49"/>
    </row>
    <row r="250" spans="1:21" s="36" customFormat="1" x14ac:dyDescent="0.2">
      <c r="A250" s="31" t="s">
        <v>53</v>
      </c>
      <c r="B250" s="32"/>
      <c r="C250" s="33"/>
      <c r="D250" s="34"/>
      <c r="E250" s="35"/>
      <c r="G250" s="15"/>
      <c r="I250" s="37"/>
      <c r="K250" s="71">
        <f>SUBTOTAL(9,K213:K249)</f>
        <v>328581918.58000004</v>
      </c>
      <c r="L250" s="59"/>
      <c r="M250" s="72">
        <f>SUBTOTAL(9,M213:M249)</f>
        <v>189395155.41</v>
      </c>
      <c r="N250" s="72"/>
      <c r="O250" s="72">
        <f>SUBTOTAL(9,O213:O249)</f>
        <v>138666345</v>
      </c>
      <c r="P250" s="58"/>
      <c r="Q250" s="58">
        <f>O250/S250</f>
        <v>12.745888522239483</v>
      </c>
      <c r="R250" s="73"/>
      <c r="S250" s="72">
        <f>SUBTOTAL(9,S213:S249)</f>
        <v>10879300</v>
      </c>
      <c r="T250" s="59"/>
      <c r="U250" s="58">
        <f>S250/K250*100</f>
        <v>3.3109855974473565</v>
      </c>
    </row>
    <row r="251" spans="1:21" s="7" customFormat="1" x14ac:dyDescent="0.2">
      <c r="A251" s="28"/>
      <c r="B251" s="29"/>
      <c r="C251" s="30"/>
      <c r="D251" s="21"/>
      <c r="E251" s="47"/>
      <c r="G251" s="15"/>
      <c r="I251" s="43"/>
      <c r="K251" s="8"/>
      <c r="M251" s="44"/>
      <c r="N251" s="44"/>
      <c r="O251" s="48"/>
      <c r="P251" s="49"/>
      <c r="Q251" s="49"/>
      <c r="S251" s="48"/>
      <c r="U251" s="49"/>
    </row>
    <row r="252" spans="1:21" s="7" customFormat="1" x14ac:dyDescent="0.2">
      <c r="A252" s="31" t="s">
        <v>54</v>
      </c>
      <c r="B252" s="29"/>
      <c r="C252" s="30"/>
      <c r="D252" s="21"/>
      <c r="E252" s="47"/>
      <c r="G252" s="15"/>
      <c r="I252" s="43"/>
      <c r="K252" s="8"/>
      <c r="M252" s="44"/>
      <c r="N252" s="44"/>
      <c r="O252" s="48"/>
      <c r="P252" s="49"/>
      <c r="Q252" s="49"/>
      <c r="S252" s="48"/>
      <c r="U252" s="49"/>
    </row>
    <row r="253" spans="1:21" s="7" customFormat="1" x14ac:dyDescent="0.2">
      <c r="A253" s="28"/>
      <c r="B253" s="29"/>
      <c r="C253" s="30"/>
      <c r="D253" s="21"/>
      <c r="E253" s="47"/>
      <c r="G253" s="15"/>
      <c r="I253" s="43"/>
      <c r="K253" s="8"/>
      <c r="M253" s="44"/>
      <c r="N253" s="44"/>
      <c r="O253" s="48"/>
      <c r="P253" s="49"/>
      <c r="Q253" s="49"/>
      <c r="S253" s="48"/>
      <c r="U253" s="49"/>
    </row>
    <row r="254" spans="1:21" s="7" customFormat="1" x14ac:dyDescent="0.2">
      <c r="A254" s="28"/>
      <c r="B254" s="32" t="s">
        <v>144</v>
      </c>
      <c r="C254" s="30"/>
      <c r="D254" s="21"/>
      <c r="E254" s="47"/>
      <c r="G254" s="15"/>
      <c r="I254" s="43"/>
      <c r="K254" s="8"/>
      <c r="M254" s="44"/>
      <c r="N254" s="44"/>
      <c r="O254" s="48"/>
      <c r="P254" s="49"/>
      <c r="Q254" s="49"/>
      <c r="S254" s="48"/>
      <c r="U254" s="49"/>
    </row>
    <row r="255" spans="1:21" s="7" customFormat="1" x14ac:dyDescent="0.2">
      <c r="A255" s="28"/>
      <c r="B255" s="29">
        <v>341</v>
      </c>
      <c r="C255" s="30" t="s">
        <v>86</v>
      </c>
      <c r="D255" s="21"/>
      <c r="E255" s="47">
        <v>49125</v>
      </c>
      <c r="G255" s="15" t="s">
        <v>107</v>
      </c>
      <c r="I255" s="43">
        <v>-1</v>
      </c>
      <c r="K255" s="8">
        <v>7469390.3499999996</v>
      </c>
      <c r="M255" s="63">
        <v>2703023.32</v>
      </c>
      <c r="N255" s="44"/>
      <c r="O255" s="48">
        <f t="shared" ref="O255:O260" si="45">ROUND((100-I255)/100*K255-M255,0)</f>
        <v>4841061</v>
      </c>
      <c r="P255" s="49"/>
      <c r="Q255" s="49">
        <v>9.3800000000000008</v>
      </c>
      <c r="S255" s="48">
        <f t="shared" ref="S255:S260" si="46">+ROUND(O255/Q255,0)</f>
        <v>516105</v>
      </c>
      <c r="U255" s="49">
        <f t="shared" ref="U255:U260" si="47">+ROUND(S255/K255*100,2)</f>
        <v>6.91</v>
      </c>
    </row>
    <row r="256" spans="1:21" s="36" customFormat="1" x14ac:dyDescent="0.2">
      <c r="A256" s="28"/>
      <c r="B256" s="29">
        <v>342</v>
      </c>
      <c r="C256" s="30" t="s">
        <v>103</v>
      </c>
      <c r="D256" s="21"/>
      <c r="E256" s="47">
        <v>49125</v>
      </c>
      <c r="F256" s="7"/>
      <c r="G256" s="15" t="s">
        <v>93</v>
      </c>
      <c r="H256" s="7"/>
      <c r="I256" s="43">
        <v>-3</v>
      </c>
      <c r="J256" s="7"/>
      <c r="K256" s="8">
        <v>7575734.4900000002</v>
      </c>
      <c r="L256" s="7"/>
      <c r="M256" s="63">
        <v>4686310.5199999996</v>
      </c>
      <c r="N256" s="44"/>
      <c r="O256" s="48">
        <f t="shared" si="45"/>
        <v>3116696</v>
      </c>
      <c r="P256" s="49"/>
      <c r="Q256" s="49">
        <v>9.02</v>
      </c>
      <c r="R256" s="7"/>
      <c r="S256" s="48">
        <f t="shared" si="46"/>
        <v>345532</v>
      </c>
      <c r="T256" s="7"/>
      <c r="U256" s="49">
        <f t="shared" si="47"/>
        <v>4.5599999999999996</v>
      </c>
    </row>
    <row r="257" spans="1:21" s="36" customFormat="1" x14ac:dyDescent="0.2">
      <c r="A257" s="28"/>
      <c r="B257" s="29">
        <v>343</v>
      </c>
      <c r="C257" s="30" t="s">
        <v>104</v>
      </c>
      <c r="D257" s="21"/>
      <c r="E257" s="47">
        <v>49125</v>
      </c>
      <c r="F257" s="7"/>
      <c r="G257" s="15" t="s">
        <v>108</v>
      </c>
      <c r="H257" s="7"/>
      <c r="I257" s="43">
        <v>0</v>
      </c>
      <c r="J257" s="7"/>
      <c r="K257" s="8">
        <v>29049006.77</v>
      </c>
      <c r="L257" s="7"/>
      <c r="M257" s="63">
        <v>16041522.66</v>
      </c>
      <c r="N257" s="44"/>
      <c r="O257" s="48">
        <f t="shared" si="45"/>
        <v>13007484</v>
      </c>
      <c r="P257" s="49"/>
      <c r="Q257" s="49">
        <v>8.6199999999999992</v>
      </c>
      <c r="R257" s="7"/>
      <c r="S257" s="48">
        <f>+IFERROR(ROUND(O257/Q257,0),0)</f>
        <v>1508989</v>
      </c>
      <c r="T257" s="7"/>
      <c r="U257" s="49">
        <f t="shared" si="47"/>
        <v>5.19</v>
      </c>
    </row>
    <row r="258" spans="1:21" s="36" customFormat="1" x14ac:dyDescent="0.2">
      <c r="A258" s="28"/>
      <c r="B258" s="29">
        <v>344</v>
      </c>
      <c r="C258" s="30" t="s">
        <v>106</v>
      </c>
      <c r="D258" s="21"/>
      <c r="E258" s="47">
        <v>49125</v>
      </c>
      <c r="F258" s="7"/>
      <c r="G258" s="15" t="s">
        <v>110</v>
      </c>
      <c r="H258" s="7"/>
      <c r="I258" s="43">
        <v>-2</v>
      </c>
      <c r="J258" s="7"/>
      <c r="K258" s="8">
        <v>7189869.25</v>
      </c>
      <c r="L258" s="7"/>
      <c r="M258" s="63">
        <v>4183247.2399999998</v>
      </c>
      <c r="N258" s="44"/>
      <c r="O258" s="48">
        <f t="shared" si="45"/>
        <v>3150419</v>
      </c>
      <c r="P258" s="49"/>
      <c r="Q258" s="49">
        <v>9.19</v>
      </c>
      <c r="R258" s="7"/>
      <c r="S258" s="48">
        <f t="shared" si="46"/>
        <v>342809</v>
      </c>
      <c r="T258" s="7"/>
      <c r="U258" s="49">
        <f t="shared" si="47"/>
        <v>4.7699999999999996</v>
      </c>
    </row>
    <row r="259" spans="1:21" s="36" customFormat="1" x14ac:dyDescent="0.2">
      <c r="A259" s="28"/>
      <c r="B259" s="29">
        <v>345</v>
      </c>
      <c r="C259" s="30" t="s">
        <v>89</v>
      </c>
      <c r="D259" s="21"/>
      <c r="E259" s="47">
        <v>49125</v>
      </c>
      <c r="F259" s="7"/>
      <c r="G259" s="15" t="s">
        <v>111</v>
      </c>
      <c r="H259" s="7"/>
      <c r="I259" s="43">
        <v>-2</v>
      </c>
      <c r="J259" s="7"/>
      <c r="K259" s="8">
        <v>6570026.3099999996</v>
      </c>
      <c r="L259" s="7"/>
      <c r="M259" s="63">
        <v>1858313.2099999997</v>
      </c>
      <c r="N259" s="44"/>
      <c r="O259" s="48">
        <f t="shared" si="45"/>
        <v>4843114</v>
      </c>
      <c r="P259" s="49"/>
      <c r="Q259" s="49">
        <v>9.23</v>
      </c>
      <c r="R259" s="7"/>
      <c r="S259" s="48">
        <f t="shared" si="46"/>
        <v>524714</v>
      </c>
      <c r="T259" s="7"/>
      <c r="U259" s="49">
        <f t="shared" si="47"/>
        <v>7.99</v>
      </c>
    </row>
    <row r="260" spans="1:21" s="7" customFormat="1" x14ac:dyDescent="0.2">
      <c r="A260" s="28"/>
      <c r="B260" s="29">
        <v>346</v>
      </c>
      <c r="C260" s="30" t="s">
        <v>90</v>
      </c>
      <c r="D260" s="21"/>
      <c r="E260" s="47">
        <v>49125</v>
      </c>
      <c r="G260" s="15" t="s">
        <v>112</v>
      </c>
      <c r="I260" s="43">
        <v>-2</v>
      </c>
      <c r="K260" s="50">
        <v>2247634.7999999998</v>
      </c>
      <c r="M260" s="51">
        <v>488683.95</v>
      </c>
      <c r="N260" s="44"/>
      <c r="O260" s="51">
        <f t="shared" si="45"/>
        <v>1803904</v>
      </c>
      <c r="P260" s="49"/>
      <c r="Q260" s="49">
        <v>9.0399999999999991</v>
      </c>
      <c r="S260" s="51">
        <f t="shared" si="46"/>
        <v>199547</v>
      </c>
      <c r="U260" s="49">
        <f t="shared" si="47"/>
        <v>8.8800000000000008</v>
      </c>
    </row>
    <row r="261" spans="1:21" s="36" customFormat="1" x14ac:dyDescent="0.2">
      <c r="A261" s="31"/>
      <c r="B261" s="32" t="s">
        <v>145</v>
      </c>
      <c r="C261" s="33"/>
      <c r="D261" s="34"/>
      <c r="E261" s="35"/>
      <c r="G261" s="35"/>
      <c r="I261" s="37"/>
      <c r="K261" s="52">
        <f>SUBTOTAL(9,K255:K260)</f>
        <v>60101661.969999999</v>
      </c>
      <c r="M261" s="53">
        <f>SUBTOTAL(9,M255:M260)</f>
        <v>29961100.899999999</v>
      </c>
      <c r="N261" s="39"/>
      <c r="O261" s="53">
        <f>SUBTOTAL(9,O255:O260)</f>
        <v>30762678</v>
      </c>
      <c r="P261" s="54"/>
      <c r="Q261" s="54">
        <f>O261/S261</f>
        <v>8.9486324561566821</v>
      </c>
      <c r="R261" s="41"/>
      <c r="S261" s="53">
        <f>SUBTOTAL(9,S255:S260)</f>
        <v>3437696</v>
      </c>
      <c r="U261" s="54">
        <f>S261/K261*100</f>
        <v>5.7198018945232176</v>
      </c>
    </row>
    <row r="262" spans="1:21" s="36" customFormat="1" x14ac:dyDescent="0.2">
      <c r="A262" s="28"/>
      <c r="B262" s="29"/>
      <c r="C262" s="30"/>
      <c r="D262" s="21"/>
      <c r="E262" s="47"/>
      <c r="F262" s="7"/>
      <c r="G262" s="15"/>
      <c r="H262" s="7"/>
      <c r="I262" s="43"/>
      <c r="J262" s="7"/>
      <c r="K262" s="8"/>
      <c r="L262" s="7"/>
      <c r="M262" s="44"/>
      <c r="N262" s="44"/>
      <c r="O262" s="48"/>
      <c r="P262" s="49"/>
      <c r="Q262" s="49"/>
      <c r="R262" s="7"/>
      <c r="S262" s="48"/>
      <c r="T262" s="7"/>
      <c r="U262" s="49"/>
    </row>
    <row r="263" spans="1:21" s="36" customFormat="1" x14ac:dyDescent="0.2">
      <c r="A263" s="31" t="s">
        <v>55</v>
      </c>
      <c r="B263" s="32"/>
      <c r="C263" s="33"/>
      <c r="D263" s="34"/>
      <c r="E263" s="35"/>
      <c r="G263" s="15"/>
      <c r="I263" s="37"/>
      <c r="K263" s="71">
        <f>SUBTOTAL(9,K255:K262)</f>
        <v>60101661.969999999</v>
      </c>
      <c r="L263" s="59"/>
      <c r="M263" s="72">
        <f>SUBTOTAL(9,M255:M262)</f>
        <v>29961100.899999999</v>
      </c>
      <c r="N263" s="72"/>
      <c r="O263" s="72">
        <f>SUBTOTAL(9,O255:O262)</f>
        <v>30762678</v>
      </c>
      <c r="P263" s="58"/>
      <c r="Q263" s="58">
        <f>O263/S263</f>
        <v>8.9486324561566821</v>
      </c>
      <c r="R263" s="73"/>
      <c r="S263" s="72">
        <f>SUBTOTAL(9,S255:S262)</f>
        <v>3437696</v>
      </c>
      <c r="T263" s="59"/>
      <c r="U263" s="58">
        <f>S263/K263*100</f>
        <v>5.7198018945232176</v>
      </c>
    </row>
    <row r="264" spans="1:21" s="36" customFormat="1" x14ac:dyDescent="0.2">
      <c r="A264" s="31"/>
      <c r="B264" s="32"/>
      <c r="C264" s="33"/>
      <c r="D264" s="34"/>
      <c r="E264" s="35"/>
      <c r="G264" s="15"/>
      <c r="I264" s="37"/>
      <c r="K264" s="71"/>
      <c r="L264" s="59"/>
      <c r="M264" s="72"/>
      <c r="N264" s="72"/>
      <c r="O264" s="72"/>
      <c r="P264" s="58"/>
      <c r="Q264" s="58"/>
      <c r="R264" s="73"/>
      <c r="S264" s="72"/>
      <c r="T264" s="59"/>
      <c r="U264" s="58"/>
    </row>
    <row r="265" spans="1:21" s="36" customFormat="1" x14ac:dyDescent="0.2">
      <c r="A265" s="31" t="s">
        <v>56</v>
      </c>
      <c r="B265" s="32"/>
      <c r="C265" s="33"/>
      <c r="D265" s="34"/>
      <c r="E265" s="35"/>
      <c r="G265" s="15"/>
      <c r="I265" s="37"/>
      <c r="K265" s="71"/>
      <c r="L265" s="59"/>
      <c r="M265" s="72"/>
      <c r="N265" s="72"/>
      <c r="O265" s="72"/>
      <c r="P265" s="58"/>
      <c r="Q265" s="58"/>
      <c r="R265" s="73"/>
      <c r="S265" s="72"/>
      <c r="T265" s="59"/>
      <c r="U265" s="58"/>
    </row>
    <row r="266" spans="1:21" s="7" customFormat="1" x14ac:dyDescent="0.2">
      <c r="A266" s="28"/>
      <c r="B266" s="29"/>
      <c r="C266" s="30"/>
      <c r="D266" s="21"/>
      <c r="E266" s="47"/>
      <c r="G266" s="15"/>
      <c r="I266" s="43"/>
      <c r="K266" s="8"/>
      <c r="M266" s="44"/>
      <c r="N266" s="44"/>
      <c r="O266" s="48"/>
      <c r="P266" s="49"/>
      <c r="Q266" s="49"/>
      <c r="S266" s="48"/>
      <c r="U266" s="49"/>
    </row>
    <row r="267" spans="1:21" s="7" customFormat="1" x14ac:dyDescent="0.2">
      <c r="A267" s="28"/>
      <c r="B267" s="32" t="s">
        <v>56</v>
      </c>
      <c r="C267" s="30"/>
      <c r="D267" s="21"/>
      <c r="E267" s="47"/>
      <c r="G267" s="15"/>
      <c r="I267" s="43"/>
      <c r="K267" s="8"/>
      <c r="M267" s="44"/>
      <c r="N267" s="44"/>
      <c r="O267" s="48"/>
      <c r="P267" s="49"/>
      <c r="Q267" s="49"/>
      <c r="S267" s="48"/>
      <c r="U267" s="49"/>
    </row>
    <row r="268" spans="1:21" s="7" customFormat="1" x14ac:dyDescent="0.2">
      <c r="A268" s="28"/>
      <c r="B268" s="29">
        <v>341</v>
      </c>
      <c r="C268" s="30" t="s">
        <v>86</v>
      </c>
      <c r="D268" s="21"/>
      <c r="E268" s="47">
        <v>51805</v>
      </c>
      <c r="G268" s="15" t="s">
        <v>107</v>
      </c>
      <c r="I268" s="43">
        <v>-1</v>
      </c>
      <c r="K268" s="8">
        <v>8662876.5199999996</v>
      </c>
      <c r="M268" s="63">
        <v>8533292.5599999987</v>
      </c>
      <c r="N268" s="44"/>
      <c r="O268" s="48">
        <f t="shared" ref="O268:O273" si="48">ROUND((100-I268)/100*K268-M268,0)</f>
        <v>216213</v>
      </c>
      <c r="P268" s="49"/>
      <c r="Q268" s="49">
        <v>16.32</v>
      </c>
      <c r="S268" s="48">
        <f t="shared" ref="S268:S273" si="49">+ROUND(O268/Q268,0)</f>
        <v>13248</v>
      </c>
      <c r="U268" s="49">
        <f t="shared" ref="U268:U273" si="50">+ROUND(S268/K268*100,2)</f>
        <v>0.15</v>
      </c>
    </row>
    <row r="269" spans="1:21" s="7" customFormat="1" x14ac:dyDescent="0.2">
      <c r="A269" s="28"/>
      <c r="B269" s="29">
        <v>342</v>
      </c>
      <c r="C269" s="30" t="s">
        <v>103</v>
      </c>
      <c r="D269" s="21"/>
      <c r="E269" s="47">
        <v>51805</v>
      </c>
      <c r="G269" s="15" t="s">
        <v>93</v>
      </c>
      <c r="I269" s="43">
        <v>-3</v>
      </c>
      <c r="K269" s="8">
        <v>6655241.6799999997</v>
      </c>
      <c r="M269" s="63">
        <v>5056878.6899999995</v>
      </c>
      <c r="N269" s="44"/>
      <c r="O269" s="48">
        <f t="shared" si="48"/>
        <v>1798020</v>
      </c>
      <c r="P269" s="49"/>
      <c r="Q269" s="49">
        <v>15.12</v>
      </c>
      <c r="S269" s="48">
        <f t="shared" si="49"/>
        <v>118917</v>
      </c>
      <c r="U269" s="49">
        <f t="shared" si="50"/>
        <v>1.79</v>
      </c>
    </row>
    <row r="270" spans="1:21" s="7" customFormat="1" x14ac:dyDescent="0.2">
      <c r="A270" s="28"/>
      <c r="B270" s="29">
        <v>343</v>
      </c>
      <c r="C270" s="30" t="s">
        <v>104</v>
      </c>
      <c r="D270" s="21"/>
      <c r="E270" s="47">
        <v>51805</v>
      </c>
      <c r="G270" s="15" t="s">
        <v>108</v>
      </c>
      <c r="I270" s="43">
        <v>0</v>
      </c>
      <c r="K270" s="8">
        <v>32206792.649999999</v>
      </c>
      <c r="M270" s="63">
        <v>17925853.899999999</v>
      </c>
      <c r="N270" s="44"/>
      <c r="O270" s="48">
        <f t="shared" si="48"/>
        <v>14280939</v>
      </c>
      <c r="P270" s="49"/>
      <c r="Q270" s="49">
        <v>14.88</v>
      </c>
      <c r="S270" s="48">
        <f>+IFERROR(ROUND(O270/Q270,0),0)</f>
        <v>959741</v>
      </c>
      <c r="U270" s="49">
        <f t="shared" si="50"/>
        <v>2.98</v>
      </c>
    </row>
    <row r="271" spans="1:21" s="7" customFormat="1" x14ac:dyDescent="0.2">
      <c r="A271" s="28"/>
      <c r="B271" s="29">
        <v>344</v>
      </c>
      <c r="C271" s="30" t="s">
        <v>106</v>
      </c>
      <c r="D271" s="21"/>
      <c r="E271" s="47">
        <v>51805</v>
      </c>
      <c r="G271" s="15" t="s">
        <v>110</v>
      </c>
      <c r="I271" s="43">
        <v>-2</v>
      </c>
      <c r="K271" s="8">
        <v>5811572.4800000004</v>
      </c>
      <c r="M271" s="63">
        <v>1708812.1500000001</v>
      </c>
      <c r="N271" s="44"/>
      <c r="O271" s="48">
        <f t="shared" si="48"/>
        <v>4218992</v>
      </c>
      <c r="P271" s="49"/>
      <c r="Q271" s="49">
        <v>15.97</v>
      </c>
      <c r="S271" s="48">
        <f t="shared" si="49"/>
        <v>264182</v>
      </c>
      <c r="U271" s="49">
        <f t="shared" si="50"/>
        <v>4.55</v>
      </c>
    </row>
    <row r="272" spans="1:21" s="36" customFormat="1" x14ac:dyDescent="0.2">
      <c r="A272" s="28"/>
      <c r="B272" s="29">
        <v>345</v>
      </c>
      <c r="C272" s="30" t="s">
        <v>89</v>
      </c>
      <c r="D272" s="21"/>
      <c r="E272" s="47">
        <v>51805</v>
      </c>
      <c r="F272" s="7"/>
      <c r="G272" s="15" t="s">
        <v>111</v>
      </c>
      <c r="H272" s="7"/>
      <c r="I272" s="43">
        <v>-2</v>
      </c>
      <c r="J272" s="7"/>
      <c r="K272" s="8">
        <v>6393743.9500000002</v>
      </c>
      <c r="L272" s="7"/>
      <c r="M272" s="63">
        <v>3631390.92</v>
      </c>
      <c r="N272" s="44"/>
      <c r="O272" s="48">
        <f t="shared" si="48"/>
        <v>2890228</v>
      </c>
      <c r="P272" s="49"/>
      <c r="Q272" s="49">
        <v>15.5</v>
      </c>
      <c r="R272" s="7"/>
      <c r="S272" s="48">
        <f t="shared" si="49"/>
        <v>186466</v>
      </c>
      <c r="T272" s="7"/>
      <c r="U272" s="49">
        <f t="shared" si="50"/>
        <v>2.92</v>
      </c>
    </row>
    <row r="273" spans="1:21" s="7" customFormat="1" x14ac:dyDescent="0.2">
      <c r="A273" s="28"/>
      <c r="B273" s="29">
        <v>346</v>
      </c>
      <c r="C273" s="30" t="s">
        <v>90</v>
      </c>
      <c r="D273" s="21"/>
      <c r="E273" s="47">
        <v>51805</v>
      </c>
      <c r="G273" s="15" t="s">
        <v>112</v>
      </c>
      <c r="I273" s="43">
        <v>-2</v>
      </c>
      <c r="K273" s="50">
        <v>1566762.66</v>
      </c>
      <c r="M273" s="51">
        <v>1047359.32</v>
      </c>
      <c r="N273" s="44"/>
      <c r="O273" s="51">
        <f t="shared" si="48"/>
        <v>550739</v>
      </c>
      <c r="P273" s="49"/>
      <c r="Q273" s="49">
        <v>13.55</v>
      </c>
      <c r="S273" s="51">
        <f t="shared" si="49"/>
        <v>40645</v>
      </c>
      <c r="U273" s="49">
        <f t="shared" si="50"/>
        <v>2.59</v>
      </c>
    </row>
    <row r="274" spans="1:21" s="36" customFormat="1" x14ac:dyDescent="0.2">
      <c r="A274" s="31"/>
      <c r="B274" s="32" t="s">
        <v>57</v>
      </c>
      <c r="C274" s="33"/>
      <c r="D274" s="34"/>
      <c r="E274" s="35"/>
      <c r="G274" s="35"/>
      <c r="I274" s="37"/>
      <c r="K274" s="52">
        <f>SUBTOTAL(9,K268:K273)</f>
        <v>61296989.939999998</v>
      </c>
      <c r="M274" s="53">
        <f>SUBTOTAL(9,M268:M273)</f>
        <v>37903587.539999999</v>
      </c>
      <c r="N274" s="39"/>
      <c r="O274" s="53">
        <f>SUBTOTAL(9,O268:O273)</f>
        <v>23955131</v>
      </c>
      <c r="P274" s="54"/>
      <c r="Q274" s="54">
        <f>O274/S274</f>
        <v>15.130840153385645</v>
      </c>
      <c r="R274" s="41"/>
      <c r="S274" s="53">
        <f>SUBTOTAL(9,S268:S273)</f>
        <v>1583199</v>
      </c>
      <c r="U274" s="54">
        <f>S274/K274*100</f>
        <v>2.582833188953813</v>
      </c>
    </row>
    <row r="275" spans="1:21" s="36" customFormat="1" x14ac:dyDescent="0.2">
      <c r="A275" s="28"/>
      <c r="B275" s="29"/>
      <c r="C275" s="30"/>
      <c r="D275" s="21"/>
      <c r="E275" s="47"/>
      <c r="F275" s="7"/>
      <c r="G275" s="15"/>
      <c r="H275" s="7"/>
      <c r="I275" s="43"/>
      <c r="J275" s="7"/>
      <c r="K275" s="8"/>
      <c r="L275" s="7"/>
      <c r="M275" s="44"/>
      <c r="N275" s="44"/>
      <c r="O275" s="48"/>
      <c r="P275" s="49"/>
      <c r="Q275" s="49"/>
      <c r="R275" s="7"/>
      <c r="S275" s="48"/>
      <c r="T275" s="7"/>
      <c r="U275" s="49"/>
    </row>
    <row r="276" spans="1:21" s="36" customFormat="1" x14ac:dyDescent="0.2">
      <c r="A276" s="31" t="s">
        <v>57</v>
      </c>
      <c r="B276" s="32"/>
      <c r="C276" s="33"/>
      <c r="D276" s="34"/>
      <c r="E276" s="35"/>
      <c r="G276" s="15"/>
      <c r="I276" s="37"/>
      <c r="K276" s="65">
        <f>SUBTOTAL(9,K268:K275)</f>
        <v>61296989.939999998</v>
      </c>
      <c r="L276" s="59"/>
      <c r="M276" s="66">
        <f>SUBTOTAL(9,M268:M275)</f>
        <v>37903587.539999999</v>
      </c>
      <c r="N276" s="72"/>
      <c r="O276" s="66">
        <f>SUBTOTAL(9,O268:O275)</f>
        <v>23955131</v>
      </c>
      <c r="P276" s="58"/>
      <c r="Q276" s="58">
        <f>O276/S276</f>
        <v>15.130840153385645</v>
      </c>
      <c r="R276" s="73"/>
      <c r="S276" s="66">
        <f>SUBTOTAL(9,S268:S275)</f>
        <v>1583199</v>
      </c>
      <c r="T276" s="59"/>
      <c r="U276" s="58">
        <f>S276/K276*100</f>
        <v>2.582833188953813</v>
      </c>
    </row>
    <row r="277" spans="1:21" s="7" customFormat="1" x14ac:dyDescent="0.2">
      <c r="A277" s="28"/>
      <c r="B277" s="29"/>
      <c r="C277" s="30"/>
      <c r="D277" s="21"/>
      <c r="E277" s="47"/>
      <c r="G277" s="15"/>
      <c r="I277" s="43"/>
      <c r="K277" s="8"/>
      <c r="M277" s="44"/>
      <c r="N277" s="44"/>
      <c r="O277" s="48"/>
      <c r="P277" s="49"/>
      <c r="Q277" s="49"/>
      <c r="S277" s="48"/>
      <c r="U277" s="49"/>
    </row>
    <row r="278" spans="1:21" s="36" customFormat="1" x14ac:dyDescent="0.2">
      <c r="A278" s="76" t="s">
        <v>58</v>
      </c>
      <c r="B278" s="32"/>
      <c r="C278" s="33"/>
      <c r="D278" s="34"/>
      <c r="E278" s="35"/>
      <c r="G278" s="35"/>
      <c r="I278" s="37"/>
      <c r="K278" s="77">
        <f>SUBTOTAL(9,K154:K277)</f>
        <v>708628670.21999979</v>
      </c>
      <c r="L278" s="10"/>
      <c r="M278" s="78">
        <f>SUBTOTAL(9,M154:M277)</f>
        <v>457228936.72999996</v>
      </c>
      <c r="N278" s="78"/>
      <c r="O278" s="78">
        <f>SUBTOTAL(9,O154:O277)</f>
        <v>253018844</v>
      </c>
      <c r="P278" s="14"/>
      <c r="Q278" s="14">
        <f>O278/S278</f>
        <v>8.6447052612506994</v>
      </c>
      <c r="R278" s="79"/>
      <c r="S278" s="78">
        <f>SUBTOTAL(9,S154:S277)</f>
        <v>29268649</v>
      </c>
      <c r="T278" s="10"/>
      <c r="U278" s="14">
        <f>S278/K278*100</f>
        <v>4.1303224424878691</v>
      </c>
    </row>
    <row r="279" spans="1:21" s="36" customFormat="1" x14ac:dyDescent="0.2">
      <c r="A279" s="76"/>
      <c r="B279" s="32"/>
      <c r="C279" s="33"/>
      <c r="D279" s="34"/>
      <c r="E279" s="35"/>
      <c r="G279" s="35"/>
      <c r="I279" s="37"/>
      <c r="K279" s="77"/>
      <c r="L279" s="10"/>
      <c r="M279" s="78"/>
      <c r="N279" s="78"/>
      <c r="O279" s="78"/>
      <c r="P279" s="14"/>
      <c r="Q279" s="14"/>
      <c r="R279" s="79"/>
      <c r="S279" s="78"/>
      <c r="T279" s="10"/>
      <c r="U279" s="14"/>
    </row>
    <row r="280" spans="1:21" s="36" customFormat="1" x14ac:dyDescent="0.2">
      <c r="A280" s="76"/>
      <c r="B280" s="32"/>
      <c r="C280" s="33"/>
      <c r="D280" s="34"/>
      <c r="E280" s="35"/>
      <c r="G280" s="35"/>
      <c r="I280" s="37"/>
      <c r="K280" s="77"/>
      <c r="L280" s="10"/>
      <c r="M280" s="78"/>
      <c r="N280" s="78"/>
      <c r="O280" s="78"/>
      <c r="P280" s="14"/>
      <c r="Q280" s="14"/>
      <c r="R280" s="79"/>
      <c r="S280" s="78"/>
      <c r="T280" s="10"/>
      <c r="U280" s="14"/>
    </row>
    <row r="281" spans="1:21" s="7" customFormat="1" x14ac:dyDescent="0.2">
      <c r="A281" s="28" t="s">
        <v>59</v>
      </c>
      <c r="B281" s="29"/>
      <c r="C281" s="30"/>
      <c r="D281" s="21"/>
      <c r="E281" s="47"/>
      <c r="G281" s="15"/>
      <c r="I281" s="43"/>
      <c r="K281" s="8"/>
      <c r="M281" s="44"/>
      <c r="N281" s="44"/>
      <c r="O281" s="48"/>
      <c r="P281" s="49"/>
      <c r="Q281" s="49"/>
      <c r="S281" s="48"/>
      <c r="U281" s="49"/>
    </row>
    <row r="282" spans="1:21" s="7" customFormat="1" x14ac:dyDescent="0.2">
      <c r="A282" s="28"/>
      <c r="B282" s="29"/>
      <c r="C282" s="30"/>
      <c r="D282" s="21"/>
      <c r="E282" s="47"/>
      <c r="G282" s="15"/>
      <c r="I282" s="43"/>
      <c r="K282" s="8"/>
      <c r="M282" s="44"/>
      <c r="N282" s="44"/>
      <c r="O282" s="48"/>
      <c r="P282" s="49"/>
      <c r="Q282" s="49"/>
      <c r="S282" s="48"/>
      <c r="U282" s="49"/>
    </row>
    <row r="283" spans="1:21" s="7" customFormat="1" x14ac:dyDescent="0.2">
      <c r="A283" s="28"/>
      <c r="B283" s="32" t="s">
        <v>149</v>
      </c>
      <c r="C283" s="30"/>
      <c r="D283" s="21"/>
      <c r="E283" s="47"/>
      <c r="G283" s="15"/>
      <c r="I283" s="43"/>
      <c r="K283" s="8"/>
      <c r="M283" s="44"/>
      <c r="N283" s="44"/>
      <c r="O283" s="48"/>
      <c r="P283" s="49"/>
      <c r="Q283" s="49"/>
      <c r="S283" s="48"/>
      <c r="U283" s="49"/>
    </row>
    <row r="284" spans="1:21" s="7" customFormat="1" x14ac:dyDescent="0.2">
      <c r="A284" s="28"/>
      <c r="B284" s="29">
        <v>341.66</v>
      </c>
      <c r="C284" s="30" t="s">
        <v>146</v>
      </c>
      <c r="D284" s="21"/>
      <c r="E284" s="47">
        <v>53508</v>
      </c>
      <c r="G284" s="15" t="s">
        <v>60</v>
      </c>
      <c r="I284" s="43">
        <v>0</v>
      </c>
      <c r="K284" s="8">
        <v>85628.96</v>
      </c>
      <c r="M284" s="44">
        <v>24254.702244955755</v>
      </c>
      <c r="N284" s="44"/>
      <c r="O284" s="48">
        <f>ROUND((100-I284)/100*K284-M284,0)</f>
        <v>61374</v>
      </c>
      <c r="P284" s="49"/>
      <c r="Q284" s="49">
        <v>21.51</v>
      </c>
      <c r="S284" s="48">
        <f>+ROUND(O284/Q284,0)</f>
        <v>2853</v>
      </c>
      <c r="U284" s="49">
        <f>+ROUND(S284/K284*100,2)</f>
        <v>3.33</v>
      </c>
    </row>
    <row r="285" spans="1:21" s="36" customFormat="1" x14ac:dyDescent="0.2">
      <c r="A285" s="28"/>
      <c r="B285" s="29">
        <v>344.66</v>
      </c>
      <c r="C285" s="30" t="s">
        <v>147</v>
      </c>
      <c r="D285" s="21"/>
      <c r="E285" s="47">
        <v>53508</v>
      </c>
      <c r="F285" s="7"/>
      <c r="G285" s="15" t="s">
        <v>60</v>
      </c>
      <c r="H285" s="7"/>
      <c r="I285" s="43">
        <v>0</v>
      </c>
      <c r="J285" s="7"/>
      <c r="K285" s="8">
        <v>6419235.5599999996</v>
      </c>
      <c r="L285" s="7"/>
      <c r="M285" s="44">
        <v>1527159.5501087105</v>
      </c>
      <c r="N285" s="44"/>
      <c r="O285" s="48">
        <f>ROUND((100-I285)/100*K285-M285,0)</f>
        <v>4892076</v>
      </c>
      <c r="P285" s="49"/>
      <c r="Q285" s="49">
        <v>21.52</v>
      </c>
      <c r="R285" s="7"/>
      <c r="S285" s="48">
        <f>+ROUND(O285/Q285,0)</f>
        <v>227327</v>
      </c>
      <c r="T285" s="7"/>
      <c r="U285" s="49">
        <f>+ROUND(S285/K285*100,2)</f>
        <v>3.54</v>
      </c>
    </row>
    <row r="286" spans="1:21" s="7" customFormat="1" x14ac:dyDescent="0.2">
      <c r="A286" s="28"/>
      <c r="B286" s="29">
        <v>345.66</v>
      </c>
      <c r="C286" s="30" t="s">
        <v>148</v>
      </c>
      <c r="D286" s="21"/>
      <c r="E286" s="47">
        <v>53508</v>
      </c>
      <c r="G286" s="15" t="s">
        <v>60</v>
      </c>
      <c r="I286" s="43">
        <v>0</v>
      </c>
      <c r="K286" s="50">
        <v>1106226.3400000001</v>
      </c>
      <c r="M286" s="51">
        <v>260385.80764633394</v>
      </c>
      <c r="N286" s="44"/>
      <c r="O286" s="51">
        <f>ROUND((100-I286)/100*K286-M286,0)</f>
        <v>845841</v>
      </c>
      <c r="P286" s="49"/>
      <c r="Q286" s="49">
        <v>21.52</v>
      </c>
      <c r="S286" s="51">
        <f>+ROUND(O286/Q286,0)</f>
        <v>39305</v>
      </c>
      <c r="U286" s="49">
        <f>+ROUND(S286/K286*100,2)</f>
        <v>3.55</v>
      </c>
    </row>
    <row r="287" spans="1:21" s="36" customFormat="1" x14ac:dyDescent="0.2">
      <c r="A287" s="31"/>
      <c r="B287" s="32" t="s">
        <v>150</v>
      </c>
      <c r="C287" s="33"/>
      <c r="D287" s="34"/>
      <c r="E287" s="35"/>
      <c r="G287" s="35"/>
      <c r="I287" s="37"/>
      <c r="K287" s="38">
        <f>SUBTOTAL(9,K284:K286)</f>
        <v>7611090.8599999994</v>
      </c>
      <c r="M287" s="39">
        <f>SUBTOTAL(9,M284:M286)</f>
        <v>1811800.0600000003</v>
      </c>
      <c r="N287" s="39"/>
      <c r="O287" s="39">
        <f>SUBTOTAL(9,O284:O286)</f>
        <v>5799291</v>
      </c>
      <c r="P287" s="54"/>
      <c r="Q287" s="54">
        <f>O287/S287</f>
        <v>21.519902777520084</v>
      </c>
      <c r="R287" s="41"/>
      <c r="S287" s="39">
        <f>SUBTOTAL(9,S284:S286)</f>
        <v>269485</v>
      </c>
      <c r="U287" s="54">
        <f>S287/K287*100</f>
        <v>3.5406882529319854</v>
      </c>
    </row>
    <row r="288" spans="1:21" s="36" customFormat="1" x14ac:dyDescent="0.2">
      <c r="A288" s="76"/>
      <c r="B288" s="32"/>
      <c r="C288" s="33"/>
      <c r="D288" s="34"/>
      <c r="E288" s="35"/>
      <c r="G288" s="35"/>
      <c r="I288" s="37"/>
      <c r="K288" s="77"/>
      <c r="L288" s="10"/>
      <c r="M288" s="78"/>
      <c r="N288" s="78"/>
      <c r="O288" s="78"/>
      <c r="P288" s="14"/>
      <c r="Q288" s="14"/>
      <c r="R288" s="79"/>
      <c r="S288" s="78"/>
      <c r="T288" s="10"/>
      <c r="U288" s="14"/>
    </row>
    <row r="289" spans="1:21" s="7" customFormat="1" x14ac:dyDescent="0.2">
      <c r="A289" s="28"/>
      <c r="B289" s="32" t="s">
        <v>152</v>
      </c>
      <c r="C289" s="30"/>
      <c r="D289" s="21"/>
      <c r="E289" s="47"/>
      <c r="G289" s="15"/>
      <c r="I289" s="43"/>
      <c r="K289" s="8"/>
      <c r="M289" s="44"/>
      <c r="N289" s="44"/>
      <c r="O289" s="48"/>
      <c r="P289" s="49"/>
      <c r="Q289" s="49"/>
      <c r="S289" s="48"/>
      <c r="U289" s="49"/>
    </row>
    <row r="290" spans="1:21" s="36" customFormat="1" x14ac:dyDescent="0.2">
      <c r="A290" s="28"/>
      <c r="B290" s="29">
        <v>341.66</v>
      </c>
      <c r="C290" s="30" t="s">
        <v>146</v>
      </c>
      <c r="D290" s="21"/>
      <c r="E290" s="47">
        <v>53508</v>
      </c>
      <c r="F290" s="7"/>
      <c r="G290" s="15" t="s">
        <v>60</v>
      </c>
      <c r="H290" s="7"/>
      <c r="I290" s="43">
        <v>0</v>
      </c>
      <c r="J290" s="7"/>
      <c r="K290" s="8">
        <v>346780.78</v>
      </c>
      <c r="L290" s="7"/>
      <c r="M290" s="44">
        <v>62488.53</v>
      </c>
      <c r="N290" s="44"/>
      <c r="O290" s="48">
        <f>ROUND((100-I290)/100*K290-M290,0)</f>
        <v>284292</v>
      </c>
      <c r="P290" s="49"/>
      <c r="Q290" s="49">
        <v>21.52</v>
      </c>
      <c r="R290" s="7"/>
      <c r="S290" s="48">
        <f>+ROUND(O290/Q290,0)</f>
        <v>13211</v>
      </c>
      <c r="T290" s="7"/>
      <c r="U290" s="49">
        <f>+ROUND(S290/K290*100,2)</f>
        <v>3.81</v>
      </c>
    </row>
    <row r="291" spans="1:21" s="36" customFormat="1" x14ac:dyDescent="0.2">
      <c r="A291" s="28"/>
      <c r="B291" s="29">
        <v>344.66</v>
      </c>
      <c r="C291" s="30" t="s">
        <v>147</v>
      </c>
      <c r="D291" s="21"/>
      <c r="E291" s="47">
        <v>53508</v>
      </c>
      <c r="F291" s="7"/>
      <c r="G291" s="15" t="s">
        <v>60</v>
      </c>
      <c r="H291" s="7"/>
      <c r="I291" s="43">
        <v>0</v>
      </c>
      <c r="J291" s="7"/>
      <c r="K291" s="8">
        <v>9270669.0800000001</v>
      </c>
      <c r="L291" s="7"/>
      <c r="M291" s="44">
        <v>2535328.6999999997</v>
      </c>
      <c r="N291" s="44"/>
      <c r="O291" s="48">
        <f>ROUND((100-I291)/100*K291-M291,0)</f>
        <v>6735340</v>
      </c>
      <c r="P291" s="49"/>
      <c r="Q291" s="49">
        <v>21.52</v>
      </c>
      <c r="R291" s="7"/>
      <c r="S291" s="48">
        <f>+ROUND(O291/Q291,0)</f>
        <v>312980</v>
      </c>
      <c r="T291" s="7"/>
      <c r="U291" s="49">
        <f>+ROUND(S291/K291*100,2)</f>
        <v>3.38</v>
      </c>
    </row>
    <row r="292" spans="1:21" s="36" customFormat="1" x14ac:dyDescent="0.2">
      <c r="A292" s="28"/>
      <c r="B292" s="29">
        <v>345.66</v>
      </c>
      <c r="C292" s="30" t="s">
        <v>148</v>
      </c>
      <c r="D292" s="21"/>
      <c r="E292" s="47">
        <v>53508</v>
      </c>
      <c r="F292" s="7"/>
      <c r="G292" s="15" t="s">
        <v>60</v>
      </c>
      <c r="H292" s="7"/>
      <c r="I292" s="43">
        <v>0</v>
      </c>
      <c r="J292" s="7"/>
      <c r="K292" s="8">
        <v>1495673.04</v>
      </c>
      <c r="L292" s="7"/>
      <c r="M292" s="44">
        <v>319683.03000000003</v>
      </c>
      <c r="N292" s="44"/>
      <c r="O292" s="48">
        <f>ROUND((100-I292)/100*K292-M292,0)</f>
        <v>1175990</v>
      </c>
      <c r="P292" s="49"/>
      <c r="Q292" s="49">
        <v>21.52</v>
      </c>
      <c r="R292" s="7"/>
      <c r="S292" s="48">
        <f>+ROUND(O292/Q292,0)</f>
        <v>54646</v>
      </c>
      <c r="T292" s="7"/>
      <c r="U292" s="49">
        <f>+ROUND(S292/K292*100,2)</f>
        <v>3.65</v>
      </c>
    </row>
    <row r="293" spans="1:21" s="7" customFormat="1" x14ac:dyDescent="0.2">
      <c r="A293" s="28"/>
      <c r="B293" s="29">
        <v>346.66</v>
      </c>
      <c r="C293" s="30" t="s">
        <v>151</v>
      </c>
      <c r="D293" s="21"/>
      <c r="E293" s="47">
        <v>53508</v>
      </c>
      <c r="G293" s="15" t="s">
        <v>60</v>
      </c>
      <c r="I293" s="43">
        <v>0</v>
      </c>
      <c r="K293" s="50">
        <v>14558</v>
      </c>
      <c r="M293" s="51">
        <v>3440.1200000000003</v>
      </c>
      <c r="N293" s="44"/>
      <c r="O293" s="51">
        <f>ROUND((100-I293)/100*K293-M293,0)</f>
        <v>11118</v>
      </c>
      <c r="P293" s="49"/>
      <c r="Q293" s="49">
        <v>21.49</v>
      </c>
      <c r="S293" s="51">
        <f>+ROUND(O293/Q293,0)</f>
        <v>517</v>
      </c>
      <c r="U293" s="49">
        <f>+ROUND(S293/K293*100,2)</f>
        <v>3.55</v>
      </c>
    </row>
    <row r="294" spans="1:21" s="36" customFormat="1" x14ac:dyDescent="0.2">
      <c r="A294" s="31"/>
      <c r="B294" s="32" t="s">
        <v>153</v>
      </c>
      <c r="C294" s="33"/>
      <c r="D294" s="34"/>
      <c r="E294" s="35"/>
      <c r="G294" s="35"/>
      <c r="I294" s="37"/>
      <c r="K294" s="38">
        <f>SUBTOTAL(9,K290:K293)</f>
        <v>11127680.899999999</v>
      </c>
      <c r="M294" s="39">
        <f>SUBTOTAL(9,M290:M293)</f>
        <v>2920940.38</v>
      </c>
      <c r="N294" s="39"/>
      <c r="O294" s="39">
        <f>SUBTOTAL(9,O290:O293)</f>
        <v>8206740</v>
      </c>
      <c r="P294" s="54"/>
      <c r="Q294" s="54">
        <f>O294/S294</f>
        <v>21.520005034692176</v>
      </c>
      <c r="R294" s="41"/>
      <c r="S294" s="39">
        <f>SUBTOTAL(9,S290:S293)</f>
        <v>381354</v>
      </c>
      <c r="U294" s="54">
        <f>S294/K294*100</f>
        <v>3.4270752677676088</v>
      </c>
    </row>
    <row r="295" spans="1:21" s="36" customFormat="1" x14ac:dyDescent="0.2">
      <c r="A295" s="76"/>
      <c r="B295" s="32"/>
      <c r="C295" s="33"/>
      <c r="D295" s="34"/>
      <c r="E295" s="35"/>
      <c r="G295" s="35"/>
      <c r="I295" s="37"/>
      <c r="K295" s="77"/>
      <c r="L295" s="10"/>
      <c r="M295" s="78"/>
      <c r="N295" s="78"/>
      <c r="O295" s="78"/>
      <c r="P295" s="14"/>
      <c r="Q295" s="14"/>
      <c r="R295" s="79"/>
      <c r="S295" s="78"/>
      <c r="T295" s="10"/>
      <c r="U295" s="14"/>
    </row>
    <row r="296" spans="1:21" s="7" customFormat="1" x14ac:dyDescent="0.2">
      <c r="A296" s="28"/>
      <c r="B296" s="32" t="s">
        <v>154</v>
      </c>
      <c r="C296" s="30"/>
      <c r="D296" s="21"/>
      <c r="E296" s="47"/>
      <c r="G296" s="15"/>
      <c r="I296" s="43"/>
      <c r="K296" s="8"/>
      <c r="M296" s="44"/>
      <c r="N296" s="44"/>
      <c r="O296" s="48"/>
      <c r="P296" s="49"/>
      <c r="Q296" s="49"/>
      <c r="S296" s="48"/>
      <c r="U296" s="49"/>
    </row>
    <row r="297" spans="1:21" s="7" customFormat="1" x14ac:dyDescent="0.2">
      <c r="A297" s="28"/>
      <c r="B297" s="29">
        <v>341.66</v>
      </c>
      <c r="C297" s="30" t="s">
        <v>146</v>
      </c>
      <c r="D297" s="21"/>
      <c r="E297" s="47">
        <v>54239</v>
      </c>
      <c r="G297" s="15" t="s">
        <v>60</v>
      </c>
      <c r="I297" s="43">
        <v>0</v>
      </c>
      <c r="K297" s="8">
        <v>2579609.2200000002</v>
      </c>
      <c r="M297" s="44">
        <v>510052.95999999996</v>
      </c>
      <c r="N297" s="44"/>
      <c r="O297" s="48">
        <f>ROUND((100-I297)/100*K297-M297,0)</f>
        <v>2069556</v>
      </c>
      <c r="P297" s="49"/>
      <c r="Q297" s="49">
        <v>23.52</v>
      </c>
      <c r="S297" s="48">
        <f>+ROUND(O297/Q297,0)</f>
        <v>87991</v>
      </c>
      <c r="U297" s="49">
        <f>+ROUND(S297/K297*100,2)</f>
        <v>3.41</v>
      </c>
    </row>
    <row r="298" spans="1:21" s="36" customFormat="1" x14ac:dyDescent="0.2">
      <c r="A298" s="28"/>
      <c r="B298" s="29">
        <v>344.66</v>
      </c>
      <c r="C298" s="30" t="s">
        <v>147</v>
      </c>
      <c r="D298" s="21"/>
      <c r="E298" s="47">
        <v>54239</v>
      </c>
      <c r="F298" s="7"/>
      <c r="G298" s="15" t="s">
        <v>60</v>
      </c>
      <c r="H298" s="7"/>
      <c r="I298" s="43">
        <v>0</v>
      </c>
      <c r="J298" s="7"/>
      <c r="K298" s="8">
        <v>97250268.379999995</v>
      </c>
      <c r="L298" s="7"/>
      <c r="M298" s="44">
        <v>19572645.900000002</v>
      </c>
      <c r="N298" s="44"/>
      <c r="O298" s="48">
        <f>ROUND((100-I298)/100*K298-M298,0)</f>
        <v>77677622</v>
      </c>
      <c r="P298" s="49"/>
      <c r="Q298" s="49">
        <v>23.52</v>
      </c>
      <c r="R298" s="7"/>
      <c r="S298" s="48">
        <f>+ROUND(O298/Q298,0)</f>
        <v>3302620</v>
      </c>
      <c r="T298" s="7"/>
      <c r="U298" s="49">
        <f>+ROUND(S298/K298*100,2)</f>
        <v>3.4</v>
      </c>
    </row>
    <row r="299" spans="1:21" s="36" customFormat="1" x14ac:dyDescent="0.2">
      <c r="A299" s="28"/>
      <c r="B299" s="29">
        <v>345.66</v>
      </c>
      <c r="C299" s="30" t="s">
        <v>148</v>
      </c>
      <c r="D299" s="21"/>
      <c r="E299" s="47">
        <v>54239</v>
      </c>
      <c r="F299" s="7"/>
      <c r="G299" s="15" t="s">
        <v>60</v>
      </c>
      <c r="H299" s="7"/>
      <c r="I299" s="43">
        <v>0</v>
      </c>
      <c r="J299" s="7"/>
      <c r="K299" s="8">
        <v>10772233.220000001</v>
      </c>
      <c r="L299" s="7"/>
      <c r="M299" s="44">
        <v>1881141.3499999999</v>
      </c>
      <c r="N299" s="44"/>
      <c r="O299" s="48">
        <f>ROUND((100-I299)/100*K299-M299,0)</f>
        <v>8891092</v>
      </c>
      <c r="P299" s="49"/>
      <c r="Q299" s="49">
        <v>23.52</v>
      </c>
      <c r="R299" s="7"/>
      <c r="S299" s="48">
        <f>+ROUND(O299/Q299,0)</f>
        <v>378023</v>
      </c>
      <c r="T299" s="7"/>
      <c r="U299" s="49">
        <f>+ROUND(S299/K299*100,2)</f>
        <v>3.51</v>
      </c>
    </row>
    <row r="300" spans="1:21" s="7" customFormat="1" x14ac:dyDescent="0.2">
      <c r="A300" s="28"/>
      <c r="B300" s="29">
        <v>346.66</v>
      </c>
      <c r="C300" s="30" t="s">
        <v>151</v>
      </c>
      <c r="D300" s="21"/>
      <c r="E300" s="47">
        <v>54239</v>
      </c>
      <c r="G300" s="15" t="s">
        <v>60</v>
      </c>
      <c r="I300" s="43">
        <v>0</v>
      </c>
      <c r="K300" s="50">
        <v>73504.539999999994</v>
      </c>
      <c r="M300" s="51">
        <v>105217.46999999999</v>
      </c>
      <c r="N300" s="44"/>
      <c r="O300" s="51">
        <f>ROUND((100-I300)/100*K300-M300,0)</f>
        <v>-31713</v>
      </c>
      <c r="P300" s="49"/>
      <c r="Q300" s="49">
        <v>23.49</v>
      </c>
      <c r="S300" s="51">
        <f>+ROUND(O300/Q300,0)</f>
        <v>-1350</v>
      </c>
      <c r="U300" s="49">
        <f>+ROUND(S300/K300*100,2)</f>
        <v>-1.84</v>
      </c>
    </row>
    <row r="301" spans="1:21" s="36" customFormat="1" x14ac:dyDescent="0.2">
      <c r="A301" s="31"/>
      <c r="B301" s="32" t="s">
        <v>155</v>
      </c>
      <c r="C301" s="33"/>
      <c r="D301" s="34"/>
      <c r="E301" s="35"/>
      <c r="G301" s="35"/>
      <c r="I301" s="37"/>
      <c r="K301" s="38">
        <f>SUBTOTAL(9,K297:K300)</f>
        <v>110675615.36</v>
      </c>
      <c r="M301" s="39">
        <f>SUBTOTAL(9,M297:M300)</f>
        <v>22069057.680000003</v>
      </c>
      <c r="N301" s="39"/>
      <c r="O301" s="39">
        <f>SUBTOTAL(9,O297:O300)</f>
        <v>88606557</v>
      </c>
      <c r="P301" s="54"/>
      <c r="Q301" s="54">
        <f>O301/S301</f>
        <v>23.520009906341013</v>
      </c>
      <c r="R301" s="41"/>
      <c r="S301" s="39">
        <f>SUBTOTAL(9,S297:S300)</f>
        <v>3767284</v>
      </c>
      <c r="U301" s="54">
        <f>S301/K301*100</f>
        <v>3.4038970443001118</v>
      </c>
    </row>
    <row r="302" spans="1:21" s="36" customFormat="1" x14ac:dyDescent="0.2">
      <c r="A302" s="76"/>
      <c r="B302" s="32"/>
      <c r="C302" s="33"/>
      <c r="D302" s="34"/>
      <c r="E302" s="35"/>
      <c r="G302" s="35"/>
      <c r="I302" s="37"/>
      <c r="K302" s="77"/>
      <c r="L302" s="10"/>
      <c r="M302" s="78"/>
      <c r="N302" s="78"/>
      <c r="O302" s="78"/>
      <c r="P302" s="14"/>
      <c r="Q302" s="14"/>
      <c r="R302" s="79"/>
      <c r="S302" s="78"/>
      <c r="T302" s="10"/>
      <c r="U302" s="14"/>
    </row>
    <row r="303" spans="1:21" s="7" customFormat="1" x14ac:dyDescent="0.2">
      <c r="A303" s="28"/>
      <c r="B303" s="32" t="s">
        <v>156</v>
      </c>
      <c r="C303" s="30"/>
      <c r="D303" s="21"/>
      <c r="E303" s="47"/>
      <c r="G303" s="15"/>
      <c r="I303" s="43"/>
      <c r="K303" s="8"/>
      <c r="M303" s="44"/>
      <c r="N303" s="44"/>
      <c r="O303" s="48"/>
      <c r="P303" s="49"/>
      <c r="Q303" s="49"/>
      <c r="S303" s="48"/>
      <c r="U303" s="49"/>
    </row>
    <row r="304" spans="1:21" s="7" customFormat="1" x14ac:dyDescent="0.2">
      <c r="A304" s="28"/>
      <c r="B304" s="29">
        <v>341.66</v>
      </c>
      <c r="C304" s="30" t="s">
        <v>146</v>
      </c>
      <c r="D304" s="21"/>
      <c r="E304" s="47">
        <v>53873</v>
      </c>
      <c r="G304" s="15" t="s">
        <v>60</v>
      </c>
      <c r="I304" s="43">
        <v>0</v>
      </c>
      <c r="K304" s="8">
        <v>60101.96</v>
      </c>
      <c r="M304" s="44">
        <v>14133.070000000002</v>
      </c>
      <c r="N304" s="44"/>
      <c r="O304" s="48">
        <f>ROUND((100-I304)/100*K304-M304,0)</f>
        <v>45969</v>
      </c>
      <c r="P304" s="49"/>
      <c r="Q304" s="49">
        <v>22.52</v>
      </c>
      <c r="S304" s="48">
        <f>+ROUND(O304/Q304,0)</f>
        <v>2041</v>
      </c>
      <c r="U304" s="49">
        <f>+ROUND(S304/K304*100,2)</f>
        <v>3.4</v>
      </c>
    </row>
    <row r="305" spans="1:21" s="36" customFormat="1" x14ac:dyDescent="0.2">
      <c r="A305" s="28"/>
      <c r="B305" s="29">
        <v>344.66</v>
      </c>
      <c r="C305" s="30" t="s">
        <v>147</v>
      </c>
      <c r="D305" s="21"/>
      <c r="E305" s="47">
        <v>53873</v>
      </c>
      <c r="F305" s="7"/>
      <c r="G305" s="15" t="s">
        <v>60</v>
      </c>
      <c r="H305" s="7"/>
      <c r="I305" s="43">
        <v>0</v>
      </c>
      <c r="J305" s="7"/>
      <c r="K305" s="8">
        <v>14110951.199999999</v>
      </c>
      <c r="L305" s="7"/>
      <c r="M305" s="44">
        <v>3484480.75</v>
      </c>
      <c r="N305" s="44"/>
      <c r="O305" s="48">
        <f>ROUND((100-I305)/100*K305-M305,0)</f>
        <v>10626470</v>
      </c>
      <c r="P305" s="49"/>
      <c r="Q305" s="49">
        <v>22.52</v>
      </c>
      <c r="R305" s="7"/>
      <c r="S305" s="48">
        <f>+ROUND(O305/Q305,0)</f>
        <v>471868</v>
      </c>
      <c r="T305" s="7"/>
      <c r="U305" s="49">
        <f>+ROUND(S305/K305*100,2)</f>
        <v>3.34</v>
      </c>
    </row>
    <row r="306" spans="1:21" s="7" customFormat="1" x14ac:dyDescent="0.2">
      <c r="A306" s="28"/>
      <c r="B306" s="29">
        <v>345.66</v>
      </c>
      <c r="C306" s="30" t="s">
        <v>148</v>
      </c>
      <c r="D306" s="21"/>
      <c r="E306" s="47">
        <v>53873</v>
      </c>
      <c r="G306" s="15" t="s">
        <v>60</v>
      </c>
      <c r="I306" s="43">
        <v>0</v>
      </c>
      <c r="K306" s="50">
        <v>2543836.04</v>
      </c>
      <c r="M306" s="51">
        <v>457987.8</v>
      </c>
      <c r="N306" s="44"/>
      <c r="O306" s="51">
        <f>ROUND((100-I306)/100*K306-M306,0)</f>
        <v>2085848</v>
      </c>
      <c r="P306" s="49"/>
      <c r="Q306" s="49">
        <v>22.52</v>
      </c>
      <c r="S306" s="51">
        <f>+ROUND(O306/Q306,0)</f>
        <v>92622</v>
      </c>
      <c r="U306" s="49">
        <f>+ROUND(S306/K306*100,2)</f>
        <v>3.64</v>
      </c>
    </row>
    <row r="307" spans="1:21" s="36" customFormat="1" x14ac:dyDescent="0.2">
      <c r="A307" s="31"/>
      <c r="B307" s="32" t="s">
        <v>157</v>
      </c>
      <c r="C307" s="33"/>
      <c r="D307" s="34"/>
      <c r="E307" s="35"/>
      <c r="G307" s="35"/>
      <c r="I307" s="37"/>
      <c r="K307" s="38">
        <f>SUBTOTAL(9,K304:K306)</f>
        <v>16714889.199999999</v>
      </c>
      <c r="M307" s="39">
        <f>SUBTOTAL(9,M304:M306)</f>
        <v>3956601.6199999996</v>
      </c>
      <c r="N307" s="39"/>
      <c r="O307" s="39">
        <f>SUBTOTAL(9,O304:O306)</f>
        <v>12758287</v>
      </c>
      <c r="P307" s="54"/>
      <c r="Q307" s="54">
        <f>O307/S307</f>
        <v>22.520015674340858</v>
      </c>
      <c r="R307" s="41"/>
      <c r="S307" s="39">
        <f>SUBTOTAL(9,S304:S306)</f>
        <v>566531</v>
      </c>
      <c r="U307" s="54">
        <f>S307/K307*100</f>
        <v>3.389379332529467</v>
      </c>
    </row>
    <row r="308" spans="1:21" s="36" customFormat="1" x14ac:dyDescent="0.2">
      <c r="A308" s="76"/>
      <c r="B308" s="32"/>
      <c r="C308" s="33"/>
      <c r="D308" s="34"/>
      <c r="E308" s="35"/>
      <c r="G308" s="35"/>
      <c r="I308" s="37"/>
      <c r="K308" s="77"/>
      <c r="L308" s="10"/>
      <c r="M308" s="78"/>
      <c r="N308" s="78"/>
      <c r="O308" s="78"/>
      <c r="P308" s="14"/>
      <c r="Q308" s="14"/>
      <c r="R308" s="79"/>
      <c r="S308" s="78"/>
      <c r="T308" s="10"/>
      <c r="U308" s="14"/>
    </row>
    <row r="309" spans="1:21" s="7" customFormat="1" x14ac:dyDescent="0.2">
      <c r="A309" s="28"/>
      <c r="B309" s="32" t="s">
        <v>158</v>
      </c>
      <c r="C309" s="30"/>
      <c r="D309" s="21"/>
      <c r="E309" s="47"/>
      <c r="G309" s="15"/>
      <c r="I309" s="43"/>
      <c r="K309" s="8"/>
      <c r="M309" s="44"/>
      <c r="N309" s="44"/>
      <c r="O309" s="48"/>
      <c r="P309" s="49"/>
      <c r="Q309" s="49"/>
      <c r="S309" s="48"/>
      <c r="U309" s="49"/>
    </row>
    <row r="310" spans="1:21" s="7" customFormat="1" x14ac:dyDescent="0.2">
      <c r="A310" s="28"/>
      <c r="B310" s="29">
        <v>341.66</v>
      </c>
      <c r="C310" s="30" t="s">
        <v>146</v>
      </c>
      <c r="D310" s="21"/>
      <c r="E310" s="47">
        <v>54969</v>
      </c>
      <c r="G310" s="15" t="s">
        <v>60</v>
      </c>
      <c r="I310" s="43">
        <v>0</v>
      </c>
      <c r="K310" s="8">
        <v>2406595.2200000002</v>
      </c>
      <c r="M310" s="44">
        <v>565427.67000000004</v>
      </c>
      <c r="N310" s="44"/>
      <c r="O310" s="48">
        <f>ROUND((100-I310)/100*K310-M310,0)</f>
        <v>1841168</v>
      </c>
      <c r="P310" s="49"/>
      <c r="Q310" s="49">
        <v>25.53</v>
      </c>
      <c r="S310" s="48">
        <f>+ROUND(O310/Q310,0)</f>
        <v>72118</v>
      </c>
      <c r="U310" s="49">
        <f>+ROUND(S310/K310*100,2)</f>
        <v>3</v>
      </c>
    </row>
    <row r="311" spans="1:21" s="36" customFormat="1" x14ac:dyDescent="0.2">
      <c r="A311" s="28"/>
      <c r="B311" s="29">
        <v>344.66</v>
      </c>
      <c r="C311" s="30" t="s">
        <v>147</v>
      </c>
      <c r="D311" s="21"/>
      <c r="E311" s="47">
        <v>54969</v>
      </c>
      <c r="F311" s="7"/>
      <c r="G311" s="15" t="s">
        <v>60</v>
      </c>
      <c r="H311" s="7"/>
      <c r="I311" s="43">
        <v>0</v>
      </c>
      <c r="J311" s="7"/>
      <c r="K311" s="8">
        <v>74033927.890000001</v>
      </c>
      <c r="L311" s="7"/>
      <c r="M311" s="44">
        <v>10971830.07</v>
      </c>
      <c r="N311" s="44"/>
      <c r="O311" s="48">
        <f>ROUND((100-I311)/100*K311-M311,0)</f>
        <v>63062098</v>
      </c>
      <c r="P311" s="49"/>
      <c r="Q311" s="49">
        <v>25.53</v>
      </c>
      <c r="R311" s="7"/>
      <c r="S311" s="48">
        <f>+ROUND(O311/Q311,0)</f>
        <v>2470117</v>
      </c>
      <c r="T311" s="7"/>
      <c r="U311" s="49">
        <f>+ROUND(S311/K311*100,2)</f>
        <v>3.34</v>
      </c>
    </row>
    <row r="312" spans="1:21" s="36" customFormat="1" x14ac:dyDescent="0.2">
      <c r="A312" s="28"/>
      <c r="B312" s="29">
        <v>345.66</v>
      </c>
      <c r="C312" s="30" t="s">
        <v>148</v>
      </c>
      <c r="D312" s="21"/>
      <c r="E312" s="47">
        <v>54969</v>
      </c>
      <c r="F312" s="7"/>
      <c r="G312" s="15" t="s">
        <v>60</v>
      </c>
      <c r="H312" s="7"/>
      <c r="I312" s="43">
        <v>0</v>
      </c>
      <c r="J312" s="7"/>
      <c r="K312" s="8">
        <v>10721272.5</v>
      </c>
      <c r="L312" s="7"/>
      <c r="M312" s="44">
        <v>1836370.3</v>
      </c>
      <c r="N312" s="44"/>
      <c r="O312" s="48">
        <f>ROUND((100-I312)/100*K312-M312,0)</f>
        <v>8884902</v>
      </c>
      <c r="P312" s="49"/>
      <c r="Q312" s="49">
        <v>25.53</v>
      </c>
      <c r="R312" s="7"/>
      <c r="S312" s="48">
        <f>+ROUND(O312/Q312,0)</f>
        <v>348018</v>
      </c>
      <c r="T312" s="7"/>
      <c r="U312" s="49">
        <f>+ROUND(S312/K312*100,2)</f>
        <v>3.25</v>
      </c>
    </row>
    <row r="313" spans="1:21" s="36" customFormat="1" x14ac:dyDescent="0.2">
      <c r="A313" s="31"/>
      <c r="B313" s="32" t="s">
        <v>159</v>
      </c>
      <c r="C313" s="33"/>
      <c r="D313" s="34"/>
      <c r="E313" s="35"/>
      <c r="G313" s="35"/>
      <c r="I313" s="37"/>
      <c r="K313" s="60">
        <f>SUBTOTAL(9,K310:K312)</f>
        <v>87161795.609999999</v>
      </c>
      <c r="M313" s="61">
        <f>SUBTOTAL(9,M310:M312)</f>
        <v>13373628.040000001</v>
      </c>
      <c r="N313" s="39"/>
      <c r="O313" s="61">
        <f>SUBTOTAL(9,O310:O312)</f>
        <v>73788168</v>
      </c>
      <c r="P313" s="54"/>
      <c r="Q313" s="54">
        <f>O313/S313</f>
        <v>25.530003082775107</v>
      </c>
      <c r="R313" s="41"/>
      <c r="S313" s="61">
        <f>SUBTOTAL(9,S310:S312)</f>
        <v>2890253</v>
      </c>
      <c r="U313" s="54">
        <f>S313/K313*100</f>
        <v>3.3159631232613154</v>
      </c>
    </row>
    <row r="314" spans="1:21" s="36" customFormat="1" x14ac:dyDescent="0.2">
      <c r="A314" s="76"/>
      <c r="B314" s="32"/>
      <c r="C314" s="33"/>
      <c r="D314" s="34"/>
      <c r="E314" s="35"/>
      <c r="G314" s="35"/>
      <c r="I314" s="37"/>
      <c r="K314" s="77"/>
      <c r="L314" s="10"/>
      <c r="M314" s="78"/>
      <c r="N314" s="78"/>
      <c r="O314" s="78"/>
      <c r="P314" s="14"/>
      <c r="Q314" s="14"/>
      <c r="R314" s="79"/>
      <c r="S314" s="78"/>
      <c r="T314" s="10"/>
      <c r="U314" s="14"/>
    </row>
    <row r="315" spans="1:21" s="7" customFormat="1" x14ac:dyDescent="0.2">
      <c r="A315" s="28"/>
      <c r="B315" s="32" t="s">
        <v>160</v>
      </c>
      <c r="C315" s="30"/>
      <c r="D315" s="21"/>
      <c r="E315" s="47"/>
      <c r="G315" s="15"/>
      <c r="I315" s="43"/>
      <c r="K315" s="8"/>
      <c r="M315" s="44"/>
      <c r="N315" s="44"/>
      <c r="O315" s="48"/>
      <c r="P315" s="49"/>
      <c r="Q315" s="49"/>
      <c r="S315" s="48"/>
      <c r="U315" s="49"/>
    </row>
    <row r="316" spans="1:21" s="7" customFormat="1" x14ac:dyDescent="0.2">
      <c r="A316" s="28"/>
      <c r="B316" s="29">
        <v>341.66</v>
      </c>
      <c r="C316" s="30" t="s">
        <v>146</v>
      </c>
      <c r="D316" s="21"/>
      <c r="E316" s="47">
        <v>54604</v>
      </c>
      <c r="G316" s="15" t="s">
        <v>60</v>
      </c>
      <c r="I316" s="43">
        <v>0</v>
      </c>
      <c r="K316" s="8">
        <v>2613404.17</v>
      </c>
      <c r="M316" s="44">
        <v>430102.05</v>
      </c>
      <c r="N316" s="44"/>
      <c r="O316" s="48">
        <f>ROUND((100-I316)/100*K316-M316,0)</f>
        <v>2183302</v>
      </c>
      <c r="P316" s="49"/>
      <c r="Q316" s="49">
        <v>24.52</v>
      </c>
      <c r="S316" s="48">
        <f>+ROUND(O316/Q316,0)</f>
        <v>89042</v>
      </c>
      <c r="U316" s="49">
        <f>+ROUND(S316/K316*100,2)</f>
        <v>3.41</v>
      </c>
    </row>
    <row r="317" spans="1:21" s="36" customFormat="1" x14ac:dyDescent="0.2">
      <c r="A317" s="28"/>
      <c r="B317" s="29">
        <v>344.66</v>
      </c>
      <c r="C317" s="30" t="s">
        <v>147</v>
      </c>
      <c r="D317" s="21"/>
      <c r="E317" s="47">
        <v>54604</v>
      </c>
      <c r="F317" s="7"/>
      <c r="G317" s="15" t="s">
        <v>60</v>
      </c>
      <c r="H317" s="7"/>
      <c r="I317" s="43">
        <v>0</v>
      </c>
      <c r="J317" s="7"/>
      <c r="K317" s="8">
        <v>45157987.579999998</v>
      </c>
      <c r="L317" s="7"/>
      <c r="M317" s="44">
        <v>7696432.8700000001</v>
      </c>
      <c r="N317" s="44"/>
      <c r="O317" s="48">
        <f>ROUND((100-I317)/100*K317-M317,0)</f>
        <v>37461555</v>
      </c>
      <c r="P317" s="49"/>
      <c r="Q317" s="49">
        <v>24.52</v>
      </c>
      <c r="R317" s="7"/>
      <c r="S317" s="48">
        <f>+ROUND(O317/Q317,0)</f>
        <v>1527796</v>
      </c>
      <c r="T317" s="7"/>
      <c r="U317" s="49">
        <f>+ROUND(S317/K317*100,2)</f>
        <v>3.38</v>
      </c>
    </row>
    <row r="318" spans="1:21" s="7" customFormat="1" x14ac:dyDescent="0.2">
      <c r="A318" s="28"/>
      <c r="B318" s="29">
        <v>345.66</v>
      </c>
      <c r="C318" s="30" t="s">
        <v>148</v>
      </c>
      <c r="D318" s="21"/>
      <c r="E318" s="47">
        <v>54604</v>
      </c>
      <c r="G318" s="15" t="s">
        <v>60</v>
      </c>
      <c r="I318" s="43">
        <v>0</v>
      </c>
      <c r="K318" s="50">
        <v>11603522.09</v>
      </c>
      <c r="M318" s="51">
        <v>1819702.9000000001</v>
      </c>
      <c r="N318" s="44"/>
      <c r="O318" s="51">
        <f>ROUND((100-I318)/100*K318-M318,0)</f>
        <v>9783819</v>
      </c>
      <c r="P318" s="49"/>
      <c r="Q318" s="49">
        <v>24.52</v>
      </c>
      <c r="S318" s="51">
        <f>+ROUND(O318/Q318,0)</f>
        <v>399014</v>
      </c>
      <c r="U318" s="49">
        <f>+ROUND(S318/K318*100,2)</f>
        <v>3.44</v>
      </c>
    </row>
    <row r="319" spans="1:21" s="36" customFormat="1" x14ac:dyDescent="0.2">
      <c r="A319" s="31"/>
      <c r="B319" s="32" t="s">
        <v>161</v>
      </c>
      <c r="C319" s="33"/>
      <c r="D319" s="34"/>
      <c r="E319" s="35"/>
      <c r="G319" s="35"/>
      <c r="I319" s="37"/>
      <c r="K319" s="38">
        <f>SUBTOTAL(9,K316:K318)</f>
        <v>59374913.840000004</v>
      </c>
      <c r="M319" s="39">
        <f>SUBTOTAL(9,M316:M318)</f>
        <v>9946237.8200000003</v>
      </c>
      <c r="N319" s="39"/>
      <c r="O319" s="39">
        <f>SUBTOTAL(9,O316:O318)</f>
        <v>49428676</v>
      </c>
      <c r="P319" s="54"/>
      <c r="Q319" s="54">
        <f>O319/S319</f>
        <v>24.519992539134819</v>
      </c>
      <c r="R319" s="41"/>
      <c r="S319" s="39">
        <f>SUBTOTAL(9,S316:S318)</f>
        <v>2015852</v>
      </c>
      <c r="U319" s="54">
        <f>S319/K319*100</f>
        <v>3.3951240846129029</v>
      </c>
    </row>
    <row r="320" spans="1:21" s="36" customFormat="1" x14ac:dyDescent="0.2">
      <c r="A320" s="76"/>
      <c r="B320" s="32"/>
      <c r="C320" s="33"/>
      <c r="D320" s="34"/>
      <c r="E320" s="35"/>
      <c r="G320" s="35"/>
      <c r="I320" s="37"/>
      <c r="K320" s="77"/>
      <c r="L320" s="10"/>
      <c r="M320" s="78"/>
      <c r="N320" s="78"/>
      <c r="O320" s="78"/>
      <c r="P320" s="14"/>
      <c r="Q320" s="14"/>
      <c r="R320" s="79"/>
      <c r="S320" s="78"/>
      <c r="T320" s="10"/>
      <c r="U320" s="14"/>
    </row>
    <row r="321" spans="1:21" s="7" customFormat="1" x14ac:dyDescent="0.2">
      <c r="A321" s="28"/>
      <c r="B321" s="32" t="s">
        <v>162</v>
      </c>
      <c r="C321" s="30"/>
      <c r="D321" s="21"/>
      <c r="E321" s="47"/>
      <c r="G321" s="15"/>
      <c r="I321" s="43"/>
      <c r="K321" s="8"/>
      <c r="M321" s="44"/>
      <c r="N321" s="44"/>
      <c r="O321" s="48"/>
      <c r="P321" s="49"/>
      <c r="Q321" s="49"/>
      <c r="S321" s="48"/>
      <c r="U321" s="49"/>
    </row>
    <row r="322" spans="1:21" s="7" customFormat="1" x14ac:dyDescent="0.2">
      <c r="A322" s="28"/>
      <c r="B322" s="29">
        <v>341.66</v>
      </c>
      <c r="C322" s="30" t="s">
        <v>146</v>
      </c>
      <c r="D322" s="21"/>
      <c r="E322" s="47">
        <v>54604</v>
      </c>
      <c r="G322" s="15" t="s">
        <v>60</v>
      </c>
      <c r="I322" s="43">
        <v>0</v>
      </c>
      <c r="K322" s="8">
        <v>6242044.9000000004</v>
      </c>
      <c r="M322" s="44">
        <v>1032698.98</v>
      </c>
      <c r="N322" s="44"/>
      <c r="O322" s="48">
        <f>ROUND((100-I322)/100*K322-M322,0)</f>
        <v>5209346</v>
      </c>
      <c r="P322" s="49"/>
      <c r="Q322" s="49">
        <v>24.52</v>
      </c>
      <c r="S322" s="48">
        <f>+ROUND(O322/Q322,0)</f>
        <v>212453</v>
      </c>
      <c r="U322" s="49">
        <f>+ROUND(S322/K322*100,2)</f>
        <v>3.4</v>
      </c>
    </row>
    <row r="323" spans="1:21" s="36" customFormat="1" x14ac:dyDescent="0.2">
      <c r="A323" s="28"/>
      <c r="B323" s="29">
        <v>344.66</v>
      </c>
      <c r="C323" s="30" t="s">
        <v>147</v>
      </c>
      <c r="D323" s="21"/>
      <c r="E323" s="47">
        <v>54604</v>
      </c>
      <c r="F323" s="7"/>
      <c r="G323" s="15" t="s">
        <v>60</v>
      </c>
      <c r="H323" s="7"/>
      <c r="I323" s="43">
        <v>0</v>
      </c>
      <c r="J323" s="7"/>
      <c r="K323" s="8">
        <v>75345223.170000002</v>
      </c>
      <c r="L323" s="7"/>
      <c r="M323" s="44">
        <v>13121635.01</v>
      </c>
      <c r="N323" s="44"/>
      <c r="O323" s="48">
        <f>ROUND((100-I323)/100*K323-M323,0)</f>
        <v>62223588</v>
      </c>
      <c r="P323" s="49"/>
      <c r="Q323" s="49">
        <v>24.52</v>
      </c>
      <c r="R323" s="7"/>
      <c r="S323" s="48">
        <f>+ROUND(O323/Q323,0)</f>
        <v>2537667</v>
      </c>
      <c r="T323" s="7"/>
      <c r="U323" s="49">
        <f>+ROUND(S323/K323*100,2)</f>
        <v>3.37</v>
      </c>
    </row>
    <row r="324" spans="1:21" s="36" customFormat="1" x14ac:dyDescent="0.2">
      <c r="A324" s="28"/>
      <c r="B324" s="29">
        <v>345.66</v>
      </c>
      <c r="C324" s="30" t="s">
        <v>148</v>
      </c>
      <c r="D324" s="21"/>
      <c r="E324" s="47">
        <v>54604</v>
      </c>
      <c r="F324" s="7"/>
      <c r="G324" s="15" t="s">
        <v>60</v>
      </c>
      <c r="H324" s="7"/>
      <c r="I324" s="43">
        <v>0</v>
      </c>
      <c r="J324" s="7"/>
      <c r="K324" s="8">
        <v>15840878.869999999</v>
      </c>
      <c r="L324" s="7"/>
      <c r="M324" s="44">
        <v>2183324.6</v>
      </c>
      <c r="N324" s="44"/>
      <c r="O324" s="48">
        <f>ROUND((100-I324)/100*K324-M324,0)</f>
        <v>13657554</v>
      </c>
      <c r="P324" s="49"/>
      <c r="Q324" s="49">
        <v>24.52</v>
      </c>
      <c r="R324" s="7"/>
      <c r="S324" s="48">
        <f>+ROUND(O324/Q324,0)</f>
        <v>556996</v>
      </c>
      <c r="T324" s="7"/>
      <c r="U324" s="49">
        <f>+ROUND(S324/K324*100,2)</f>
        <v>3.52</v>
      </c>
    </row>
    <row r="325" spans="1:21" s="7" customFormat="1" x14ac:dyDescent="0.2">
      <c r="A325" s="28"/>
      <c r="B325" s="29">
        <v>346.66</v>
      </c>
      <c r="C325" s="30" t="s">
        <v>151</v>
      </c>
      <c r="D325" s="21"/>
      <c r="E325" s="47">
        <v>54604</v>
      </c>
      <c r="G325" s="15" t="s">
        <v>60</v>
      </c>
      <c r="I325" s="43">
        <v>0</v>
      </c>
      <c r="K325" s="50">
        <v>64881.13</v>
      </c>
      <c r="M325" s="51">
        <v>5499.24</v>
      </c>
      <c r="N325" s="44"/>
      <c r="O325" s="51">
        <f>ROUND((100-I325)/100*K325-M325,0)</f>
        <v>59382</v>
      </c>
      <c r="P325" s="49"/>
      <c r="Q325" s="49">
        <v>24.52</v>
      </c>
      <c r="S325" s="51">
        <f>+ROUND(O325/Q325,0)</f>
        <v>2422</v>
      </c>
      <c r="U325" s="49">
        <f>+ROUND(S325/K325*100,2)</f>
        <v>3.73</v>
      </c>
    </row>
    <row r="326" spans="1:21" s="36" customFormat="1" x14ac:dyDescent="0.2">
      <c r="A326" s="31"/>
      <c r="B326" s="32" t="s">
        <v>163</v>
      </c>
      <c r="C326" s="33"/>
      <c r="D326" s="34"/>
      <c r="E326" s="35"/>
      <c r="G326" s="35"/>
      <c r="I326" s="37"/>
      <c r="K326" s="38">
        <f>SUBTOTAL(9,K322:K325)</f>
        <v>97493028.070000008</v>
      </c>
      <c r="M326" s="39">
        <f>SUBTOTAL(9,M322:M325)</f>
        <v>16343157.83</v>
      </c>
      <c r="N326" s="39"/>
      <c r="O326" s="39">
        <f>SUBTOTAL(9,O322:O325)</f>
        <v>81149870</v>
      </c>
      <c r="P326" s="54"/>
      <c r="Q326" s="54">
        <f>O326/S326</f>
        <v>24.519999468203718</v>
      </c>
      <c r="R326" s="41"/>
      <c r="S326" s="39">
        <f>SUBTOTAL(9,S322:S325)</f>
        <v>3309538</v>
      </c>
      <c r="U326" s="54">
        <f>S326/K326*100</f>
        <v>3.3946406892026695</v>
      </c>
    </row>
    <row r="327" spans="1:21" s="36" customFormat="1" x14ac:dyDescent="0.2">
      <c r="A327" s="76"/>
      <c r="B327" s="32"/>
      <c r="C327" s="33"/>
      <c r="D327" s="34"/>
      <c r="E327" s="35"/>
      <c r="G327" s="35"/>
      <c r="I327" s="37"/>
      <c r="K327" s="77"/>
      <c r="L327" s="10"/>
      <c r="M327" s="78"/>
      <c r="N327" s="78"/>
      <c r="O327" s="78"/>
      <c r="P327" s="14"/>
      <c r="Q327" s="14"/>
      <c r="R327" s="79"/>
      <c r="S327" s="78"/>
      <c r="T327" s="10"/>
      <c r="U327" s="14"/>
    </row>
    <row r="328" spans="1:21" s="7" customFormat="1" x14ac:dyDescent="0.2">
      <c r="A328" s="28"/>
      <c r="B328" s="32" t="s">
        <v>164</v>
      </c>
      <c r="C328" s="30"/>
      <c r="D328" s="21"/>
      <c r="E328" s="47"/>
      <c r="G328" s="15"/>
      <c r="I328" s="43"/>
      <c r="K328" s="8"/>
      <c r="M328" s="44"/>
      <c r="N328" s="44"/>
      <c r="O328" s="48"/>
      <c r="P328" s="49"/>
      <c r="Q328" s="49"/>
      <c r="S328" s="48"/>
      <c r="U328" s="49"/>
    </row>
    <row r="329" spans="1:21" s="7" customFormat="1" x14ac:dyDescent="0.2">
      <c r="A329" s="28"/>
      <c r="B329" s="29">
        <v>341.66</v>
      </c>
      <c r="C329" s="30" t="s">
        <v>146</v>
      </c>
      <c r="D329" s="21"/>
      <c r="E329" s="47">
        <v>54969</v>
      </c>
      <c r="G329" s="15" t="s">
        <v>60</v>
      </c>
      <c r="I329" s="43">
        <v>0</v>
      </c>
      <c r="K329" s="8">
        <v>8690697.1300000008</v>
      </c>
      <c r="M329" s="44">
        <v>993144.47</v>
      </c>
      <c r="N329" s="44"/>
      <c r="O329" s="48">
        <f>ROUND((100-I329)/100*K329-M329,0)</f>
        <v>7697553</v>
      </c>
      <c r="P329" s="49"/>
      <c r="Q329" s="49">
        <v>25.53</v>
      </c>
      <c r="S329" s="48">
        <f>+ROUND(O329/Q329,0)</f>
        <v>301510</v>
      </c>
      <c r="U329" s="49">
        <f>+ROUND(S329/K329*100,2)</f>
        <v>3.47</v>
      </c>
    </row>
    <row r="330" spans="1:21" s="36" customFormat="1" x14ac:dyDescent="0.2">
      <c r="A330" s="28"/>
      <c r="B330" s="29">
        <v>344.66</v>
      </c>
      <c r="C330" s="30" t="s">
        <v>147</v>
      </c>
      <c r="D330" s="21"/>
      <c r="E330" s="47">
        <v>54969</v>
      </c>
      <c r="F330" s="7"/>
      <c r="G330" s="15" t="s">
        <v>60</v>
      </c>
      <c r="H330" s="7"/>
      <c r="I330" s="43">
        <v>0</v>
      </c>
      <c r="J330" s="7"/>
      <c r="K330" s="8">
        <v>87196878.109999999</v>
      </c>
      <c r="L330" s="7"/>
      <c r="M330" s="44">
        <v>13937474.129999999</v>
      </c>
      <c r="N330" s="44"/>
      <c r="O330" s="48">
        <f>ROUND((100-I330)/100*K330-M330,0)</f>
        <v>73259404</v>
      </c>
      <c r="P330" s="49"/>
      <c r="Q330" s="49">
        <v>25.53</v>
      </c>
      <c r="R330" s="7"/>
      <c r="S330" s="48">
        <f>+ROUND(O330/Q330,0)</f>
        <v>2869542</v>
      </c>
      <c r="T330" s="7"/>
      <c r="U330" s="49">
        <f>+ROUND(S330/K330*100,2)</f>
        <v>3.29</v>
      </c>
    </row>
    <row r="331" spans="1:21" s="36" customFormat="1" x14ac:dyDescent="0.2">
      <c r="A331" s="28"/>
      <c r="B331" s="29">
        <v>345.66</v>
      </c>
      <c r="C331" s="30" t="s">
        <v>148</v>
      </c>
      <c r="D331" s="21"/>
      <c r="E331" s="47">
        <v>54969</v>
      </c>
      <c r="F331" s="7"/>
      <c r="G331" s="15" t="s">
        <v>60</v>
      </c>
      <c r="H331" s="7"/>
      <c r="I331" s="43">
        <v>0</v>
      </c>
      <c r="J331" s="7"/>
      <c r="K331" s="8">
        <v>8985123.8900000006</v>
      </c>
      <c r="L331" s="7"/>
      <c r="M331" s="44">
        <v>1419888.7999999998</v>
      </c>
      <c r="N331" s="44"/>
      <c r="O331" s="48">
        <f>ROUND((100-I331)/100*K331-M331,0)</f>
        <v>7565235</v>
      </c>
      <c r="P331" s="49"/>
      <c r="Q331" s="49">
        <v>25.52</v>
      </c>
      <c r="R331" s="7"/>
      <c r="S331" s="48">
        <f>+ROUND(O331/Q331,0)</f>
        <v>296443</v>
      </c>
      <c r="T331" s="7"/>
      <c r="U331" s="49">
        <f>+ROUND(S331/K331*100,2)</f>
        <v>3.3</v>
      </c>
    </row>
    <row r="332" spans="1:21" s="7" customFormat="1" x14ac:dyDescent="0.2">
      <c r="A332" s="28"/>
      <c r="B332" s="29">
        <v>346.66</v>
      </c>
      <c r="C332" s="30" t="s">
        <v>151</v>
      </c>
      <c r="D332" s="21"/>
      <c r="E332" s="47">
        <v>54969</v>
      </c>
      <c r="G332" s="15" t="s">
        <v>60</v>
      </c>
      <c r="I332" s="43">
        <v>0</v>
      </c>
      <c r="K332" s="50">
        <v>10573.15</v>
      </c>
      <c r="M332" s="51">
        <v>1384.73</v>
      </c>
      <c r="N332" s="44"/>
      <c r="O332" s="51">
        <f>ROUND((100-I332)/100*K332-M332,0)</f>
        <v>9188</v>
      </c>
      <c r="P332" s="49"/>
      <c r="Q332" s="49">
        <v>25.52</v>
      </c>
      <c r="S332" s="51">
        <f>+ROUND(O332/Q332,0)</f>
        <v>360</v>
      </c>
      <c r="U332" s="49">
        <f>+ROUND(S332/K332*100,2)</f>
        <v>3.4</v>
      </c>
    </row>
    <row r="333" spans="1:21" s="36" customFormat="1" x14ac:dyDescent="0.2">
      <c r="A333" s="31"/>
      <c r="B333" s="32" t="s">
        <v>165</v>
      </c>
      <c r="C333" s="33"/>
      <c r="D333" s="34"/>
      <c r="E333" s="35"/>
      <c r="G333" s="35"/>
      <c r="I333" s="37"/>
      <c r="K333" s="38">
        <f>SUBTOTAL(9,K329:K332)</f>
        <v>104883272.28</v>
      </c>
      <c r="M333" s="39">
        <f>SUBTOTAL(9,M329:M332)</f>
        <v>16351892.129999999</v>
      </c>
      <c r="N333" s="39"/>
      <c r="O333" s="39">
        <f>SUBTOTAL(9,O329:O332)</f>
        <v>88531380</v>
      </c>
      <c r="P333" s="54"/>
      <c r="Q333" s="54">
        <f>O333/S333</f>
        <v>25.529146979905445</v>
      </c>
      <c r="R333" s="41"/>
      <c r="S333" s="39">
        <f>SUBTOTAL(9,S329:S332)</f>
        <v>3467855</v>
      </c>
      <c r="U333" s="54">
        <f>S333/K333*100</f>
        <v>3.3063947420920421</v>
      </c>
    </row>
    <row r="334" spans="1:21" s="36" customFormat="1" x14ac:dyDescent="0.2">
      <c r="A334" s="76"/>
      <c r="B334" s="32"/>
      <c r="C334" s="33"/>
      <c r="D334" s="34"/>
      <c r="E334" s="35"/>
      <c r="G334" s="35"/>
      <c r="I334" s="37"/>
      <c r="K334" s="77"/>
      <c r="L334" s="10"/>
      <c r="M334" s="78"/>
      <c r="N334" s="78"/>
      <c r="O334" s="78"/>
      <c r="P334" s="14"/>
      <c r="Q334" s="14"/>
      <c r="R334" s="79"/>
      <c r="S334" s="78"/>
      <c r="T334" s="10"/>
      <c r="U334" s="14"/>
    </row>
    <row r="335" spans="1:21" s="7" customFormat="1" x14ac:dyDescent="0.2">
      <c r="A335" s="28"/>
      <c r="B335" s="32" t="s">
        <v>166</v>
      </c>
      <c r="C335" s="30"/>
      <c r="D335" s="21"/>
      <c r="E335" s="47"/>
      <c r="G335" s="15"/>
      <c r="I335" s="43"/>
      <c r="K335" s="8"/>
      <c r="M335" s="44"/>
      <c r="N335" s="44"/>
      <c r="O335" s="48"/>
      <c r="P335" s="49"/>
      <c r="Q335" s="49"/>
      <c r="S335" s="48"/>
      <c r="U335" s="49"/>
    </row>
    <row r="336" spans="1:21" s="7" customFormat="1" x14ac:dyDescent="0.2">
      <c r="A336" s="28"/>
      <c r="B336" s="29">
        <v>341.66</v>
      </c>
      <c r="C336" s="30" t="s">
        <v>146</v>
      </c>
      <c r="D336" s="21"/>
      <c r="E336" s="47">
        <v>55334</v>
      </c>
      <c r="G336" s="15" t="s">
        <v>60</v>
      </c>
      <c r="I336" s="43">
        <v>0</v>
      </c>
      <c r="K336" s="8">
        <v>6931894.0899999999</v>
      </c>
      <c r="M336" s="44">
        <v>970098.56</v>
      </c>
      <c r="N336" s="44"/>
      <c r="O336" s="48">
        <f>ROUND((100-I336)/100*K336-M336,0)</f>
        <v>5961796</v>
      </c>
      <c r="P336" s="49"/>
      <c r="Q336" s="49">
        <v>26.53</v>
      </c>
      <c r="S336" s="48">
        <f>+ROUND(O336/Q336,0)</f>
        <v>224719</v>
      </c>
      <c r="U336" s="49">
        <f>+ROUND(S336/K336*100,2)</f>
        <v>3.24</v>
      </c>
    </row>
    <row r="337" spans="1:21" s="36" customFormat="1" x14ac:dyDescent="0.2">
      <c r="A337" s="28"/>
      <c r="B337" s="29">
        <v>344.66</v>
      </c>
      <c r="C337" s="30" t="s">
        <v>147</v>
      </c>
      <c r="D337" s="21"/>
      <c r="E337" s="47">
        <v>55334</v>
      </c>
      <c r="F337" s="7"/>
      <c r="G337" s="15" t="s">
        <v>60</v>
      </c>
      <c r="H337" s="7"/>
      <c r="I337" s="43">
        <v>0</v>
      </c>
      <c r="J337" s="7"/>
      <c r="K337" s="8">
        <v>83728381.620000005</v>
      </c>
      <c r="L337" s="7"/>
      <c r="M337" s="44">
        <v>8482335.5</v>
      </c>
      <c r="N337" s="44"/>
      <c r="O337" s="48">
        <f>ROUND((100-I337)/100*K337-M337,0)</f>
        <v>75246046</v>
      </c>
      <c r="P337" s="49"/>
      <c r="Q337" s="49">
        <v>26.53</v>
      </c>
      <c r="R337" s="7"/>
      <c r="S337" s="48">
        <f>+ROUND(O337/Q337,0)</f>
        <v>2836263</v>
      </c>
      <c r="T337" s="7"/>
      <c r="U337" s="49">
        <f>+ROUND(S337/K337*100,2)</f>
        <v>3.39</v>
      </c>
    </row>
    <row r="338" spans="1:21" s="36" customFormat="1" x14ac:dyDescent="0.2">
      <c r="A338" s="28"/>
      <c r="B338" s="29">
        <v>345.66</v>
      </c>
      <c r="C338" s="30" t="s">
        <v>148</v>
      </c>
      <c r="D338" s="21"/>
      <c r="E338" s="47">
        <v>55334</v>
      </c>
      <c r="F338" s="7"/>
      <c r="G338" s="15" t="s">
        <v>60</v>
      </c>
      <c r="H338" s="7"/>
      <c r="I338" s="43">
        <v>0</v>
      </c>
      <c r="J338" s="7"/>
      <c r="K338" s="8">
        <v>7251594.7699999996</v>
      </c>
      <c r="L338" s="7"/>
      <c r="M338" s="44">
        <v>1013419.22</v>
      </c>
      <c r="N338" s="44"/>
      <c r="O338" s="48">
        <f>ROUND((100-I338)/100*K338-M338,0)</f>
        <v>6238176</v>
      </c>
      <c r="P338" s="49"/>
      <c r="Q338" s="49">
        <v>26.53</v>
      </c>
      <c r="R338" s="7"/>
      <c r="S338" s="48">
        <f>+ROUND(O338/Q338,0)</f>
        <v>235137</v>
      </c>
      <c r="T338" s="7"/>
      <c r="U338" s="49">
        <f>+ROUND(S338/K338*100,2)</f>
        <v>3.24</v>
      </c>
    </row>
    <row r="339" spans="1:21" s="36" customFormat="1" x14ac:dyDescent="0.2">
      <c r="A339" s="31"/>
      <c r="B339" s="32" t="s">
        <v>167</v>
      </c>
      <c r="C339" s="33"/>
      <c r="D339" s="34"/>
      <c r="E339" s="35"/>
      <c r="G339" s="35"/>
      <c r="I339" s="37"/>
      <c r="K339" s="60">
        <f>SUBTOTAL(9,K336:K338)</f>
        <v>97911870.480000004</v>
      </c>
      <c r="M339" s="61">
        <f>SUBTOTAL(9,M336:M338)</f>
        <v>10465853.280000001</v>
      </c>
      <c r="N339" s="39"/>
      <c r="O339" s="61">
        <f>SUBTOTAL(9,O336:O338)</f>
        <v>87446018</v>
      </c>
      <c r="P339" s="54"/>
      <c r="Q339" s="54">
        <f>O339/S339</f>
        <v>26.529994214407914</v>
      </c>
      <c r="R339" s="41"/>
      <c r="S339" s="61">
        <f>SUBTOTAL(9,S336:S338)</f>
        <v>3296119</v>
      </c>
      <c r="U339" s="54">
        <f>S339/K339*100</f>
        <v>3.3664140863014995</v>
      </c>
    </row>
    <row r="340" spans="1:21" s="36" customFormat="1" x14ac:dyDescent="0.2">
      <c r="A340" s="76"/>
      <c r="B340" s="32"/>
      <c r="C340" s="33"/>
      <c r="D340" s="34"/>
      <c r="E340" s="35"/>
      <c r="G340" s="35"/>
      <c r="I340" s="37"/>
      <c r="K340" s="77"/>
      <c r="L340" s="10"/>
      <c r="M340" s="78"/>
      <c r="N340" s="78"/>
      <c r="O340" s="78"/>
      <c r="P340" s="14"/>
      <c r="Q340" s="14"/>
      <c r="R340" s="79"/>
      <c r="S340" s="78"/>
      <c r="T340" s="10"/>
      <c r="U340" s="14"/>
    </row>
    <row r="341" spans="1:21" s="7" customFormat="1" x14ac:dyDescent="0.2">
      <c r="A341" s="28"/>
      <c r="B341" s="32" t="s">
        <v>168</v>
      </c>
      <c r="C341" s="30"/>
      <c r="D341" s="21"/>
      <c r="E341" s="47"/>
      <c r="G341" s="15"/>
      <c r="I341" s="43"/>
      <c r="K341" s="8"/>
      <c r="M341" s="44"/>
      <c r="N341" s="44"/>
      <c r="O341" s="48"/>
      <c r="P341" s="49"/>
      <c r="Q341" s="49"/>
      <c r="S341" s="48"/>
      <c r="U341" s="49"/>
    </row>
    <row r="342" spans="1:21" s="7" customFormat="1" x14ac:dyDescent="0.2">
      <c r="A342" s="28"/>
      <c r="B342" s="29">
        <v>341.66</v>
      </c>
      <c r="C342" s="30" t="s">
        <v>146</v>
      </c>
      <c r="D342" s="21"/>
      <c r="E342" s="47">
        <v>55334</v>
      </c>
      <c r="G342" s="15" t="s">
        <v>60</v>
      </c>
      <c r="I342" s="43">
        <v>0</v>
      </c>
      <c r="K342" s="8">
        <v>10043404.4</v>
      </c>
      <c r="M342" s="44">
        <v>1455113.09</v>
      </c>
      <c r="N342" s="44"/>
      <c r="O342" s="48">
        <f>ROUND((100-I342)/100*K342-M342,0)</f>
        <v>8588291</v>
      </c>
      <c r="P342" s="49"/>
      <c r="Q342" s="49">
        <v>26.53</v>
      </c>
      <c r="S342" s="48">
        <f>+ROUND(O342/Q342,0)</f>
        <v>323720</v>
      </c>
      <c r="U342" s="49">
        <f>+ROUND(S342/K342*100,2)</f>
        <v>3.22</v>
      </c>
    </row>
    <row r="343" spans="1:21" s="36" customFormat="1" x14ac:dyDescent="0.2">
      <c r="A343" s="28"/>
      <c r="B343" s="29">
        <v>344.66</v>
      </c>
      <c r="C343" s="30" t="s">
        <v>147</v>
      </c>
      <c r="D343" s="21"/>
      <c r="E343" s="47">
        <v>55334</v>
      </c>
      <c r="F343" s="7"/>
      <c r="G343" s="15" t="s">
        <v>60</v>
      </c>
      <c r="H343" s="7"/>
      <c r="I343" s="43">
        <v>0</v>
      </c>
      <c r="J343" s="7"/>
      <c r="K343" s="8">
        <v>84537374.359999999</v>
      </c>
      <c r="L343" s="7"/>
      <c r="M343" s="44">
        <v>10233025.459999999</v>
      </c>
      <c r="N343" s="44"/>
      <c r="O343" s="48">
        <f>ROUND((100-I343)/100*K343-M343,0)</f>
        <v>74304349</v>
      </c>
      <c r="P343" s="49"/>
      <c r="Q343" s="49">
        <v>26.53</v>
      </c>
      <c r="R343" s="7"/>
      <c r="S343" s="48">
        <f>+ROUND(O343/Q343,0)</f>
        <v>2800767</v>
      </c>
      <c r="T343" s="7"/>
      <c r="U343" s="49">
        <f>+ROUND(S343/K343*100,2)</f>
        <v>3.31</v>
      </c>
    </row>
    <row r="344" spans="1:21" s="36" customFormat="1" x14ac:dyDescent="0.2">
      <c r="A344" s="28"/>
      <c r="B344" s="29">
        <v>345.66</v>
      </c>
      <c r="C344" s="30" t="s">
        <v>148</v>
      </c>
      <c r="D344" s="21"/>
      <c r="E344" s="47">
        <v>55334</v>
      </c>
      <c r="F344" s="7"/>
      <c r="G344" s="15" t="s">
        <v>60</v>
      </c>
      <c r="H344" s="7"/>
      <c r="I344" s="43">
        <v>0</v>
      </c>
      <c r="J344" s="7"/>
      <c r="K344" s="8">
        <v>8805821.9100000001</v>
      </c>
      <c r="L344" s="7"/>
      <c r="M344" s="44">
        <v>1275809.1299999999</v>
      </c>
      <c r="N344" s="44"/>
      <c r="O344" s="48">
        <f>ROUND((100-I344)/100*K344-M344,0)</f>
        <v>7530013</v>
      </c>
      <c r="P344" s="49"/>
      <c r="Q344" s="49">
        <v>26.53</v>
      </c>
      <c r="R344" s="7"/>
      <c r="S344" s="48">
        <f>+ROUND(O344/Q344,0)</f>
        <v>283830</v>
      </c>
      <c r="T344" s="7"/>
      <c r="U344" s="49">
        <f>+ROUND(S344/K344*100,2)</f>
        <v>3.22</v>
      </c>
    </row>
    <row r="345" spans="1:21" s="36" customFormat="1" x14ac:dyDescent="0.2">
      <c r="A345" s="31"/>
      <c r="B345" s="32" t="s">
        <v>169</v>
      </c>
      <c r="C345" s="33"/>
      <c r="D345" s="34"/>
      <c r="E345" s="35"/>
      <c r="G345" s="35"/>
      <c r="I345" s="37"/>
      <c r="K345" s="60">
        <f>SUBTOTAL(9,K342:K344)</f>
        <v>103386600.67</v>
      </c>
      <c r="M345" s="61">
        <f>SUBTOTAL(9,M342:M344)</f>
        <v>12963947.68</v>
      </c>
      <c r="N345" s="39"/>
      <c r="O345" s="61">
        <f>SUBTOTAL(9,O342:O344)</f>
        <v>90422653</v>
      </c>
      <c r="P345" s="54"/>
      <c r="Q345" s="54">
        <f>O345/S345</f>
        <v>26.530000877265817</v>
      </c>
      <c r="R345" s="41"/>
      <c r="S345" s="61">
        <f>SUBTOTAL(9,S342:S344)</f>
        <v>3408317</v>
      </c>
      <c r="U345" s="54">
        <f>S345/K345*100</f>
        <v>3.2966718877613719</v>
      </c>
    </row>
    <row r="346" spans="1:21" s="36" customFormat="1" x14ac:dyDescent="0.2">
      <c r="A346" s="76"/>
      <c r="B346" s="32"/>
      <c r="C346" s="33"/>
      <c r="D346" s="34"/>
      <c r="E346" s="35"/>
      <c r="G346" s="35"/>
      <c r="I346" s="37"/>
      <c r="K346" s="77"/>
      <c r="L346" s="10"/>
      <c r="M346" s="78"/>
      <c r="N346" s="78"/>
      <c r="O346" s="78"/>
      <c r="P346" s="14"/>
      <c r="Q346" s="14"/>
      <c r="R346" s="79"/>
      <c r="S346" s="78"/>
      <c r="T346" s="10"/>
      <c r="U346" s="14"/>
    </row>
    <row r="347" spans="1:21" s="7" customFormat="1" x14ac:dyDescent="0.2">
      <c r="A347" s="28"/>
      <c r="B347" s="32" t="s">
        <v>170</v>
      </c>
      <c r="C347" s="30"/>
      <c r="D347" s="21"/>
      <c r="E347" s="47"/>
      <c r="G347" s="15"/>
      <c r="I347" s="43"/>
      <c r="K347" s="8"/>
      <c r="M347" s="44"/>
      <c r="N347" s="44"/>
      <c r="O347" s="48"/>
      <c r="P347" s="49"/>
      <c r="Q347" s="49"/>
      <c r="S347" s="48"/>
      <c r="U347" s="49"/>
    </row>
    <row r="348" spans="1:21" s="7" customFormat="1" x14ac:dyDescent="0.2">
      <c r="A348" s="28"/>
      <c r="B348" s="29">
        <v>341.66</v>
      </c>
      <c r="C348" s="30" t="s">
        <v>146</v>
      </c>
      <c r="D348" s="21"/>
      <c r="E348" s="47">
        <v>55334</v>
      </c>
      <c r="G348" s="15" t="s">
        <v>60</v>
      </c>
      <c r="I348" s="43">
        <v>0</v>
      </c>
      <c r="K348" s="8">
        <v>7305874.1399999997</v>
      </c>
      <c r="M348" s="44">
        <v>1080886.82</v>
      </c>
      <c r="N348" s="44"/>
      <c r="O348" s="48">
        <f>ROUND((100-I348)/100*K348-M348,0)</f>
        <v>6224987</v>
      </c>
      <c r="P348" s="49"/>
      <c r="Q348" s="49">
        <v>26.53</v>
      </c>
      <c r="S348" s="48">
        <f>+ROUND(O348/Q348,0)</f>
        <v>234640</v>
      </c>
      <c r="U348" s="49">
        <f>+ROUND(S348/K348*100,2)</f>
        <v>3.21</v>
      </c>
    </row>
    <row r="349" spans="1:21" s="36" customFormat="1" x14ac:dyDescent="0.2">
      <c r="A349" s="28"/>
      <c r="B349" s="29">
        <v>344.66</v>
      </c>
      <c r="C349" s="30" t="s">
        <v>147</v>
      </c>
      <c r="D349" s="21"/>
      <c r="E349" s="47">
        <v>55334</v>
      </c>
      <c r="F349" s="7"/>
      <c r="G349" s="15" t="s">
        <v>60</v>
      </c>
      <c r="H349" s="7"/>
      <c r="I349" s="43">
        <v>0</v>
      </c>
      <c r="J349" s="7"/>
      <c r="K349" s="8">
        <v>67787978.359999999</v>
      </c>
      <c r="L349" s="7"/>
      <c r="M349" s="44">
        <v>7084699.8599999994</v>
      </c>
      <c r="N349" s="44"/>
      <c r="O349" s="48">
        <f>ROUND((100-I349)/100*K349-M349,0)</f>
        <v>60703279</v>
      </c>
      <c r="P349" s="49"/>
      <c r="Q349" s="49">
        <v>26.53</v>
      </c>
      <c r="R349" s="7"/>
      <c r="S349" s="48">
        <f>+ROUND(O349/Q349,0)</f>
        <v>2288099</v>
      </c>
      <c r="T349" s="7"/>
      <c r="U349" s="49">
        <f>+ROUND(S349/K349*100,2)</f>
        <v>3.38</v>
      </c>
    </row>
    <row r="350" spans="1:21" s="36" customFormat="1" x14ac:dyDescent="0.2">
      <c r="A350" s="28"/>
      <c r="B350" s="29">
        <v>345.66</v>
      </c>
      <c r="C350" s="30" t="s">
        <v>148</v>
      </c>
      <c r="D350" s="21"/>
      <c r="E350" s="47">
        <v>55334</v>
      </c>
      <c r="F350" s="7"/>
      <c r="G350" s="15" t="s">
        <v>60</v>
      </c>
      <c r="H350" s="7"/>
      <c r="I350" s="43">
        <v>0</v>
      </c>
      <c r="J350" s="7"/>
      <c r="K350" s="8">
        <v>19089172.670000002</v>
      </c>
      <c r="L350" s="7"/>
      <c r="M350" s="44">
        <v>2824197.9299999997</v>
      </c>
      <c r="N350" s="44"/>
      <c r="O350" s="48">
        <f>ROUND((100-I350)/100*K350-M350,0)</f>
        <v>16264975</v>
      </c>
      <c r="P350" s="49"/>
      <c r="Q350" s="49">
        <v>26.53</v>
      </c>
      <c r="R350" s="7"/>
      <c r="S350" s="48">
        <f>+ROUND(O350/Q350,0)</f>
        <v>613079</v>
      </c>
      <c r="T350" s="7"/>
      <c r="U350" s="49">
        <f>+ROUND(S350/K350*100,2)</f>
        <v>3.21</v>
      </c>
    </row>
    <row r="351" spans="1:21" s="36" customFormat="1" x14ac:dyDescent="0.2">
      <c r="A351" s="31"/>
      <c r="B351" s="32" t="s">
        <v>171</v>
      </c>
      <c r="C351" s="33"/>
      <c r="D351" s="34"/>
      <c r="E351" s="35"/>
      <c r="G351" s="35"/>
      <c r="I351" s="37"/>
      <c r="K351" s="60">
        <f>SUBTOTAL(9,K348:K350)</f>
        <v>94183025.170000002</v>
      </c>
      <c r="M351" s="61">
        <f>SUBTOTAL(9,M348:M350)</f>
        <v>10989784.609999999</v>
      </c>
      <c r="N351" s="39"/>
      <c r="O351" s="61">
        <f>SUBTOTAL(9,O348:O350)</f>
        <v>83193241</v>
      </c>
      <c r="P351" s="54"/>
      <c r="Q351" s="54">
        <f>O351/S351</f>
        <v>26.529996638835545</v>
      </c>
      <c r="R351" s="41"/>
      <c r="S351" s="61">
        <f>SUBTOTAL(9,S348:S350)</f>
        <v>3135818</v>
      </c>
      <c r="U351" s="54">
        <f>S351/K351*100</f>
        <v>3.3294938173199049</v>
      </c>
    </row>
    <row r="352" spans="1:21" s="36" customFormat="1" x14ac:dyDescent="0.2">
      <c r="A352" s="76"/>
      <c r="B352" s="32"/>
      <c r="C352" s="33"/>
      <c r="D352" s="34"/>
      <c r="E352" s="35"/>
      <c r="G352" s="35"/>
      <c r="I352" s="37"/>
      <c r="K352" s="77"/>
      <c r="L352" s="10"/>
      <c r="M352" s="78"/>
      <c r="N352" s="78"/>
      <c r="O352" s="78"/>
      <c r="P352" s="14"/>
      <c r="Q352" s="14"/>
      <c r="R352" s="79"/>
      <c r="S352" s="78"/>
      <c r="T352" s="10"/>
      <c r="U352" s="14"/>
    </row>
    <row r="353" spans="1:21" s="7" customFormat="1" x14ac:dyDescent="0.2">
      <c r="A353" s="28"/>
      <c r="B353" s="32" t="s">
        <v>172</v>
      </c>
      <c r="C353" s="30"/>
      <c r="D353" s="21"/>
      <c r="E353" s="47"/>
      <c r="G353" s="15"/>
      <c r="I353" s="43"/>
      <c r="K353" s="8"/>
      <c r="M353" s="44"/>
      <c r="N353" s="44"/>
      <c r="O353" s="48"/>
      <c r="P353" s="49"/>
      <c r="Q353" s="49"/>
      <c r="S353" s="48"/>
      <c r="U353" s="49"/>
    </row>
    <row r="354" spans="1:21" s="36" customFormat="1" x14ac:dyDescent="0.2">
      <c r="A354" s="28"/>
      <c r="B354" s="29">
        <v>344.66</v>
      </c>
      <c r="C354" s="30" t="s">
        <v>147</v>
      </c>
      <c r="D354" s="21"/>
      <c r="E354" s="47">
        <v>54604</v>
      </c>
      <c r="F354" s="7"/>
      <c r="G354" s="15" t="s">
        <v>60</v>
      </c>
      <c r="H354" s="7"/>
      <c r="I354" s="43">
        <v>0</v>
      </c>
      <c r="J354" s="7"/>
      <c r="K354" s="8">
        <v>1452082.97</v>
      </c>
      <c r="L354" s="7"/>
      <c r="M354" s="44">
        <v>222865.37</v>
      </c>
      <c r="N354" s="44"/>
      <c r="O354" s="48">
        <f>ROUND((100-I354)/100*K354-M354,0)</f>
        <v>1229218</v>
      </c>
      <c r="P354" s="49"/>
      <c r="Q354" s="49">
        <v>24.52</v>
      </c>
      <c r="R354" s="7"/>
      <c r="S354" s="48">
        <f>+ROUND(O354/Q354,0)</f>
        <v>50131</v>
      </c>
      <c r="T354" s="7"/>
      <c r="U354" s="49">
        <f>+ROUND(S354/K354*100,2)</f>
        <v>3.45</v>
      </c>
    </row>
    <row r="355" spans="1:21" s="36" customFormat="1" x14ac:dyDescent="0.2">
      <c r="A355" s="28"/>
      <c r="B355" s="29">
        <v>345.66</v>
      </c>
      <c r="C355" s="30" t="s">
        <v>148</v>
      </c>
      <c r="D355" s="21"/>
      <c r="E355" s="47">
        <v>54604</v>
      </c>
      <c r="F355" s="7"/>
      <c r="G355" s="15" t="s">
        <v>60</v>
      </c>
      <c r="H355" s="7"/>
      <c r="I355" s="43">
        <v>0</v>
      </c>
      <c r="J355" s="7"/>
      <c r="K355" s="8">
        <v>93671.18</v>
      </c>
      <c r="L355" s="7"/>
      <c r="M355" s="44">
        <v>14376.66</v>
      </c>
      <c r="N355" s="44"/>
      <c r="O355" s="48">
        <f>ROUND((100-I355)/100*K355-M355,0)</f>
        <v>79295</v>
      </c>
      <c r="P355" s="49"/>
      <c r="Q355" s="49">
        <v>24.52</v>
      </c>
      <c r="R355" s="7"/>
      <c r="S355" s="48">
        <f>+ROUND(O355/Q355,0)</f>
        <v>3234</v>
      </c>
      <c r="T355" s="7"/>
      <c r="U355" s="49">
        <f>+ROUND(S355/K355*100,2)</f>
        <v>3.45</v>
      </c>
    </row>
    <row r="356" spans="1:21" s="36" customFormat="1" x14ac:dyDescent="0.2">
      <c r="A356" s="31"/>
      <c r="B356" s="32" t="s">
        <v>173</v>
      </c>
      <c r="C356" s="33"/>
      <c r="D356" s="34"/>
      <c r="E356" s="35"/>
      <c r="G356" s="35"/>
      <c r="I356" s="37"/>
      <c r="K356" s="60">
        <f>SUBTOTAL(9,K354:K355)</f>
        <v>1545754.15</v>
      </c>
      <c r="M356" s="61">
        <f>SUBTOTAL(9,M354:M355)</f>
        <v>237242.03</v>
      </c>
      <c r="N356" s="39"/>
      <c r="O356" s="61">
        <f>SUBTOTAL(9,O354:O355)</f>
        <v>1308513</v>
      </c>
      <c r="P356" s="54"/>
      <c r="Q356" s="54">
        <f>O356/S356</f>
        <v>24.52005996439614</v>
      </c>
      <c r="R356" s="41"/>
      <c r="S356" s="61">
        <f>SUBTOTAL(9,S354:S355)</f>
        <v>53365</v>
      </c>
      <c r="U356" s="54">
        <f>S356/K356*100</f>
        <v>3.4523601311372838</v>
      </c>
    </row>
    <row r="357" spans="1:21" s="36" customFormat="1" x14ac:dyDescent="0.2">
      <c r="A357" s="76"/>
      <c r="B357" s="32"/>
      <c r="C357" s="33"/>
      <c r="D357" s="34"/>
      <c r="E357" s="35"/>
      <c r="G357" s="35"/>
      <c r="I357" s="37"/>
      <c r="K357" s="77"/>
      <c r="L357" s="10"/>
      <c r="M357" s="78"/>
      <c r="N357" s="78"/>
      <c r="O357" s="78"/>
      <c r="P357" s="14"/>
      <c r="Q357" s="14"/>
      <c r="R357" s="79"/>
      <c r="S357" s="78"/>
      <c r="T357" s="10"/>
      <c r="U357" s="14"/>
    </row>
    <row r="358" spans="1:21" s="7" customFormat="1" x14ac:dyDescent="0.2">
      <c r="A358" s="28"/>
      <c r="B358" s="32" t="s">
        <v>174</v>
      </c>
      <c r="C358" s="30"/>
      <c r="D358" s="21"/>
      <c r="E358" s="47"/>
      <c r="G358" s="15"/>
      <c r="I358" s="43"/>
      <c r="K358" s="8"/>
      <c r="M358" s="44"/>
      <c r="N358" s="44"/>
      <c r="O358" s="48"/>
      <c r="P358" s="49"/>
      <c r="Q358" s="49"/>
      <c r="S358" s="48"/>
      <c r="U358" s="49"/>
    </row>
    <row r="359" spans="1:21" s="7" customFormat="1" x14ac:dyDescent="0.2">
      <c r="A359" s="28"/>
      <c r="B359" s="29">
        <v>341.66</v>
      </c>
      <c r="C359" s="30" t="s">
        <v>146</v>
      </c>
      <c r="D359" s="21"/>
      <c r="E359" s="47">
        <v>55700</v>
      </c>
      <c r="G359" s="15" t="s">
        <v>60</v>
      </c>
      <c r="I359" s="43">
        <v>0</v>
      </c>
      <c r="K359" s="8">
        <v>13057220.460000001</v>
      </c>
      <c r="M359" s="44">
        <v>1044332</v>
      </c>
      <c r="N359" s="44"/>
      <c r="O359" s="48">
        <f>ROUND((100-I359)/100*K359-M359,0)</f>
        <v>12012888</v>
      </c>
      <c r="P359" s="49"/>
      <c r="Q359" s="49">
        <v>27.53</v>
      </c>
      <c r="S359" s="48">
        <f>+ROUND(O359/Q359,0)</f>
        <v>436356</v>
      </c>
      <c r="U359" s="49">
        <f>+ROUND(S359/K359*100,2)</f>
        <v>3.34</v>
      </c>
    </row>
    <row r="360" spans="1:21" s="36" customFormat="1" x14ac:dyDescent="0.2">
      <c r="A360" s="28"/>
      <c r="B360" s="29">
        <v>344.66</v>
      </c>
      <c r="C360" s="30" t="s">
        <v>147</v>
      </c>
      <c r="D360" s="21"/>
      <c r="E360" s="47">
        <v>55700</v>
      </c>
      <c r="F360" s="7"/>
      <c r="G360" s="15" t="s">
        <v>60</v>
      </c>
      <c r="H360" s="7"/>
      <c r="I360" s="43">
        <v>0</v>
      </c>
      <c r="J360" s="7"/>
      <c r="K360" s="8">
        <v>67565184.359999999</v>
      </c>
      <c r="L360" s="7"/>
      <c r="M360" s="44">
        <v>5403943.75</v>
      </c>
      <c r="N360" s="44"/>
      <c r="O360" s="48">
        <f>ROUND((100-I360)/100*K360-M360,0)</f>
        <v>62161241</v>
      </c>
      <c r="P360" s="49"/>
      <c r="Q360" s="49">
        <v>27.53</v>
      </c>
      <c r="R360" s="7"/>
      <c r="S360" s="48">
        <f>+ROUND(O360/Q360,0)</f>
        <v>2257946</v>
      </c>
      <c r="T360" s="7"/>
      <c r="U360" s="49">
        <f>+ROUND(S360/K360*100,2)</f>
        <v>3.34</v>
      </c>
    </row>
    <row r="361" spans="1:21" s="36" customFormat="1" x14ac:dyDescent="0.2">
      <c r="A361" s="28"/>
      <c r="B361" s="29">
        <v>345.66</v>
      </c>
      <c r="C361" s="30" t="s">
        <v>148</v>
      </c>
      <c r="D361" s="21"/>
      <c r="E361" s="47">
        <v>55700</v>
      </c>
      <c r="F361" s="7"/>
      <c r="G361" s="15" t="s">
        <v>60</v>
      </c>
      <c r="H361" s="7"/>
      <c r="I361" s="43">
        <v>0</v>
      </c>
      <c r="J361" s="7"/>
      <c r="K361" s="8">
        <v>26988429.25</v>
      </c>
      <c r="L361" s="7"/>
      <c r="M361" s="44">
        <v>2158566.62</v>
      </c>
      <c r="N361" s="44"/>
      <c r="O361" s="48">
        <f>ROUND((100-I361)/100*K361-M361,0)</f>
        <v>24829863</v>
      </c>
      <c r="P361" s="49"/>
      <c r="Q361" s="49">
        <v>27.53</v>
      </c>
      <c r="R361" s="7"/>
      <c r="S361" s="48">
        <f>+ROUND(O361/Q361,0)</f>
        <v>901920</v>
      </c>
      <c r="T361" s="7"/>
      <c r="U361" s="49">
        <f>+ROUND(S361/K361*100,2)</f>
        <v>3.34</v>
      </c>
    </row>
    <row r="362" spans="1:21" s="36" customFormat="1" x14ac:dyDescent="0.2">
      <c r="A362" s="31"/>
      <c r="B362" s="32" t="s">
        <v>175</v>
      </c>
      <c r="C362" s="33"/>
      <c r="D362" s="34"/>
      <c r="E362" s="35"/>
      <c r="G362" s="35"/>
      <c r="I362" s="37"/>
      <c r="K362" s="60">
        <f>SUBTOTAL(9,K359:K361)</f>
        <v>107610834.06999999</v>
      </c>
      <c r="M362" s="61">
        <f>SUBTOTAL(9,M359:M361)</f>
        <v>8606842.370000001</v>
      </c>
      <c r="N362" s="39"/>
      <c r="O362" s="61">
        <f>SUBTOTAL(9,O359:O361)</f>
        <v>99003992</v>
      </c>
      <c r="P362" s="54"/>
      <c r="Q362" s="54">
        <f>O362/S362</f>
        <v>27.530000094543663</v>
      </c>
      <c r="R362" s="41"/>
      <c r="S362" s="61">
        <f>SUBTOTAL(9,S359:S361)</f>
        <v>3596222</v>
      </c>
      <c r="U362" s="54">
        <f>S362/K362*100</f>
        <v>3.3418772664290346</v>
      </c>
    </row>
    <row r="363" spans="1:21" s="36" customFormat="1" x14ac:dyDescent="0.2">
      <c r="A363" s="76"/>
      <c r="B363" s="32"/>
      <c r="C363" s="33"/>
      <c r="D363" s="34"/>
      <c r="E363" s="35"/>
      <c r="G363" s="35"/>
      <c r="I363" s="37"/>
      <c r="K363" s="77"/>
      <c r="L363" s="10"/>
      <c r="M363" s="78"/>
      <c r="N363" s="78"/>
      <c r="O363" s="78"/>
      <c r="P363" s="14"/>
      <c r="Q363" s="14"/>
      <c r="R363" s="79"/>
      <c r="S363" s="78"/>
      <c r="T363" s="10"/>
      <c r="U363" s="14"/>
    </row>
    <row r="364" spans="1:21" s="7" customFormat="1" x14ac:dyDescent="0.2">
      <c r="A364" s="28"/>
      <c r="B364" s="32" t="s">
        <v>176</v>
      </c>
      <c r="C364" s="30"/>
      <c r="D364" s="21"/>
      <c r="E364" s="47"/>
      <c r="G364" s="15"/>
      <c r="I364" s="43"/>
      <c r="K364" s="8"/>
      <c r="M364" s="44"/>
      <c r="N364" s="44"/>
      <c r="O364" s="48"/>
      <c r="P364" s="49"/>
      <c r="Q364" s="49"/>
      <c r="S364" s="48"/>
      <c r="U364" s="49"/>
    </row>
    <row r="365" spans="1:21" s="7" customFormat="1" x14ac:dyDescent="0.2">
      <c r="A365" s="28"/>
      <c r="B365" s="29">
        <v>341.66</v>
      </c>
      <c r="C365" s="30" t="s">
        <v>146</v>
      </c>
      <c r="D365" s="21"/>
      <c r="E365" s="47">
        <v>55700</v>
      </c>
      <c r="G365" s="15" t="s">
        <v>60</v>
      </c>
      <c r="I365" s="43">
        <v>0</v>
      </c>
      <c r="K365" s="8">
        <v>10321964.99</v>
      </c>
      <c r="M365" s="44">
        <v>856465.67</v>
      </c>
      <c r="N365" s="44"/>
      <c r="O365" s="48">
        <f>ROUND((100-I365)/100*K365-M365,0)</f>
        <v>9465499</v>
      </c>
      <c r="P365" s="49"/>
      <c r="Q365" s="49">
        <v>27.53</v>
      </c>
      <c r="S365" s="48">
        <f>+ROUND(O365/Q365,0)</f>
        <v>343825</v>
      </c>
      <c r="U365" s="49">
        <f>+ROUND(S365/K365*100,2)</f>
        <v>3.33</v>
      </c>
    </row>
    <row r="366" spans="1:21" s="36" customFormat="1" x14ac:dyDescent="0.2">
      <c r="A366" s="28"/>
      <c r="B366" s="29">
        <v>344.66</v>
      </c>
      <c r="C366" s="30" t="s">
        <v>147</v>
      </c>
      <c r="D366" s="21"/>
      <c r="E366" s="47">
        <v>55700</v>
      </c>
      <c r="F366" s="7"/>
      <c r="G366" s="15" t="s">
        <v>60</v>
      </c>
      <c r="H366" s="7"/>
      <c r="I366" s="43">
        <v>0</v>
      </c>
      <c r="J366" s="7"/>
      <c r="K366" s="8">
        <v>86882074.879999995</v>
      </c>
      <c r="L366" s="7"/>
      <c r="M366" s="44">
        <v>7209045.5699999994</v>
      </c>
      <c r="N366" s="44"/>
      <c r="O366" s="48">
        <f>ROUND((100-I366)/100*K366-M366,0)</f>
        <v>79673029</v>
      </c>
      <c r="P366" s="49"/>
      <c r="Q366" s="49">
        <v>27.53</v>
      </c>
      <c r="R366" s="7"/>
      <c r="S366" s="48">
        <f>+ROUND(O366/Q366,0)</f>
        <v>2894044</v>
      </c>
      <c r="T366" s="7"/>
      <c r="U366" s="49">
        <f>+ROUND(S366/K366*100,2)</f>
        <v>3.33</v>
      </c>
    </row>
    <row r="367" spans="1:21" s="36" customFormat="1" x14ac:dyDescent="0.2">
      <c r="A367" s="28"/>
      <c r="B367" s="29">
        <v>345.66</v>
      </c>
      <c r="C367" s="30" t="s">
        <v>148</v>
      </c>
      <c r="D367" s="21"/>
      <c r="E367" s="47">
        <v>55700</v>
      </c>
      <c r="F367" s="7"/>
      <c r="G367" s="15" t="s">
        <v>60</v>
      </c>
      <c r="H367" s="7"/>
      <c r="I367" s="43">
        <v>0</v>
      </c>
      <c r="J367" s="7"/>
      <c r="K367" s="8">
        <v>9050057.3100000005</v>
      </c>
      <c r="L367" s="7"/>
      <c r="M367" s="44">
        <v>750929.05999999994</v>
      </c>
      <c r="N367" s="44"/>
      <c r="O367" s="48">
        <f>ROUND((100-I367)/100*K367-M367,0)</f>
        <v>8299128</v>
      </c>
      <c r="P367" s="49"/>
      <c r="Q367" s="49">
        <v>27.53</v>
      </c>
      <c r="R367" s="7"/>
      <c r="S367" s="48">
        <f>+ROUND(O367/Q367,0)</f>
        <v>301458</v>
      </c>
      <c r="T367" s="7"/>
      <c r="U367" s="49">
        <f>+ROUND(S367/K367*100,2)</f>
        <v>3.33</v>
      </c>
    </row>
    <row r="368" spans="1:21" s="36" customFormat="1" x14ac:dyDescent="0.2">
      <c r="A368" s="31"/>
      <c r="B368" s="32" t="s">
        <v>177</v>
      </c>
      <c r="C368" s="33"/>
      <c r="D368" s="34"/>
      <c r="E368" s="35"/>
      <c r="G368" s="35"/>
      <c r="I368" s="37"/>
      <c r="K368" s="60">
        <f>SUBTOTAL(9,K365:K367)</f>
        <v>106254097.17999999</v>
      </c>
      <c r="M368" s="61">
        <f>SUBTOTAL(9,M365:M367)</f>
        <v>8816440.2999999989</v>
      </c>
      <c r="N368" s="39"/>
      <c r="O368" s="61">
        <f>SUBTOTAL(9,O365:O367)</f>
        <v>97437656</v>
      </c>
      <c r="P368" s="54"/>
      <c r="Q368" s="54">
        <f>O368/S368</f>
        <v>27.529995391779284</v>
      </c>
      <c r="R368" s="41"/>
      <c r="S368" s="61">
        <f>SUBTOTAL(9,S365:S367)</f>
        <v>3539327</v>
      </c>
      <c r="U368" s="54">
        <f>S368/K368*100</f>
        <v>3.331002845004833</v>
      </c>
    </row>
    <row r="369" spans="1:21" s="36" customFormat="1" x14ac:dyDescent="0.2">
      <c r="A369" s="76"/>
      <c r="B369" s="32"/>
      <c r="C369" s="33"/>
      <c r="D369" s="34"/>
      <c r="E369" s="35"/>
      <c r="G369" s="35"/>
      <c r="I369" s="37"/>
      <c r="K369" s="77"/>
      <c r="L369" s="10"/>
      <c r="M369" s="78"/>
      <c r="N369" s="78"/>
      <c r="O369" s="78"/>
      <c r="P369" s="14"/>
      <c r="Q369" s="14"/>
      <c r="R369" s="79"/>
      <c r="S369" s="78"/>
      <c r="T369" s="10"/>
      <c r="U369" s="14"/>
    </row>
    <row r="370" spans="1:21" s="7" customFormat="1" x14ac:dyDescent="0.2">
      <c r="A370" s="28"/>
      <c r="B370" s="32" t="s">
        <v>178</v>
      </c>
      <c r="C370" s="30"/>
      <c r="D370" s="21"/>
      <c r="E370" s="47"/>
      <c r="G370" s="15"/>
      <c r="I370" s="43"/>
      <c r="K370" s="8"/>
      <c r="M370" s="44"/>
      <c r="N370" s="44"/>
      <c r="O370" s="48"/>
      <c r="P370" s="49"/>
      <c r="Q370" s="49"/>
      <c r="S370" s="48"/>
      <c r="U370" s="49"/>
    </row>
    <row r="371" spans="1:21" s="7" customFormat="1" x14ac:dyDescent="0.2">
      <c r="A371" s="28"/>
      <c r="B371" s="29">
        <v>341.66</v>
      </c>
      <c r="C371" s="30" t="s">
        <v>146</v>
      </c>
      <c r="D371" s="21"/>
      <c r="E371" s="47">
        <v>55700</v>
      </c>
      <c r="G371" s="15" t="s">
        <v>60</v>
      </c>
      <c r="I371" s="43">
        <v>0</v>
      </c>
      <c r="K371" s="8">
        <v>8845437.2599999998</v>
      </c>
      <c r="M371" s="44">
        <v>735010.98</v>
      </c>
      <c r="N371" s="44"/>
      <c r="O371" s="48">
        <f>ROUND((100-I371)/100*K371-M371,0)</f>
        <v>8110426</v>
      </c>
      <c r="P371" s="49"/>
      <c r="Q371" s="49">
        <v>27.53</v>
      </c>
      <c r="S371" s="48">
        <f>+ROUND(O371/Q371,0)</f>
        <v>294603</v>
      </c>
      <c r="U371" s="49">
        <f>+ROUND(S371/K371*100,2)</f>
        <v>3.33</v>
      </c>
    </row>
    <row r="372" spans="1:21" s="36" customFormat="1" x14ac:dyDescent="0.2">
      <c r="A372" s="28"/>
      <c r="B372" s="29">
        <v>344.66</v>
      </c>
      <c r="C372" s="30" t="s">
        <v>147</v>
      </c>
      <c r="D372" s="21"/>
      <c r="E372" s="47">
        <v>55700</v>
      </c>
      <c r="F372" s="7"/>
      <c r="G372" s="15" t="s">
        <v>60</v>
      </c>
      <c r="H372" s="7"/>
      <c r="I372" s="43">
        <v>0</v>
      </c>
      <c r="J372" s="7"/>
      <c r="K372" s="8">
        <v>74453841.010000005</v>
      </c>
      <c r="L372" s="7"/>
      <c r="M372" s="44">
        <v>6186736.5299999993</v>
      </c>
      <c r="N372" s="44"/>
      <c r="O372" s="48">
        <f>ROUND((100-I372)/100*K372-M372,0)</f>
        <v>68267104</v>
      </c>
      <c r="P372" s="49"/>
      <c r="Q372" s="49">
        <v>27.53</v>
      </c>
      <c r="R372" s="7"/>
      <c r="S372" s="48">
        <f>+ROUND(O372/Q372,0)</f>
        <v>2479735</v>
      </c>
      <c r="T372" s="7"/>
      <c r="U372" s="49">
        <f>+ROUND(S372/K372*100,2)</f>
        <v>3.33</v>
      </c>
    </row>
    <row r="373" spans="1:21" s="36" customFormat="1" x14ac:dyDescent="0.2">
      <c r="A373" s="28"/>
      <c r="B373" s="29">
        <v>345.66</v>
      </c>
      <c r="C373" s="30" t="s">
        <v>148</v>
      </c>
      <c r="D373" s="21"/>
      <c r="E373" s="47">
        <v>55700</v>
      </c>
      <c r="F373" s="7"/>
      <c r="G373" s="15" t="s">
        <v>60</v>
      </c>
      <c r="H373" s="7"/>
      <c r="I373" s="43">
        <v>0</v>
      </c>
      <c r="J373" s="7"/>
      <c r="K373" s="8">
        <v>7755472.3399999999</v>
      </c>
      <c r="L373" s="7"/>
      <c r="M373" s="44">
        <v>644440.41</v>
      </c>
      <c r="N373" s="44"/>
      <c r="O373" s="48">
        <f>ROUND((100-I373)/100*K373-M373,0)</f>
        <v>7111032</v>
      </c>
      <c r="P373" s="49"/>
      <c r="Q373" s="49">
        <v>27.53</v>
      </c>
      <c r="R373" s="7"/>
      <c r="S373" s="48">
        <f>+ROUND(O373/Q373,0)</f>
        <v>258301</v>
      </c>
      <c r="T373" s="7"/>
      <c r="U373" s="49">
        <f>+ROUND(S373/K373*100,2)</f>
        <v>3.33</v>
      </c>
    </row>
    <row r="374" spans="1:21" s="36" customFormat="1" x14ac:dyDescent="0.2">
      <c r="A374" s="31"/>
      <c r="B374" s="32" t="s">
        <v>179</v>
      </c>
      <c r="C374" s="33"/>
      <c r="D374" s="34"/>
      <c r="E374" s="35"/>
      <c r="G374" s="35"/>
      <c r="I374" s="37"/>
      <c r="K374" s="60">
        <f>SUBTOTAL(9,K371:K373)</f>
        <v>91054750.610000014</v>
      </c>
      <c r="M374" s="61">
        <f>SUBTOTAL(9,M371:M373)</f>
        <v>7566187.9199999999</v>
      </c>
      <c r="N374" s="39"/>
      <c r="O374" s="61">
        <f>SUBTOTAL(9,O371:O373)</f>
        <v>83488562</v>
      </c>
      <c r="P374" s="54"/>
      <c r="Q374" s="54">
        <f>O374/S374</f>
        <v>27.530003406274204</v>
      </c>
      <c r="R374" s="41"/>
      <c r="S374" s="61">
        <f>SUBTOTAL(9,S371:S373)</f>
        <v>3032639</v>
      </c>
      <c r="U374" s="54">
        <f>S374/K374*100</f>
        <v>3.3305664775133028</v>
      </c>
    </row>
    <row r="375" spans="1:21" s="36" customFormat="1" x14ac:dyDescent="0.2">
      <c r="A375" s="76"/>
      <c r="B375" s="32"/>
      <c r="C375" s="33"/>
      <c r="D375" s="34"/>
      <c r="E375" s="35"/>
      <c r="G375" s="35"/>
      <c r="I375" s="37"/>
      <c r="K375" s="77"/>
      <c r="L375" s="10"/>
      <c r="M375" s="78"/>
      <c r="N375" s="78"/>
      <c r="O375" s="78"/>
      <c r="P375" s="14"/>
      <c r="Q375" s="14"/>
      <c r="R375" s="79"/>
      <c r="S375" s="78"/>
      <c r="T375" s="10"/>
      <c r="U375" s="14"/>
    </row>
    <row r="376" spans="1:21" s="7" customFormat="1" x14ac:dyDescent="0.2">
      <c r="A376" s="28"/>
      <c r="B376" s="32" t="s">
        <v>180</v>
      </c>
      <c r="C376" s="30"/>
      <c r="D376" s="21"/>
      <c r="E376" s="47"/>
      <c r="G376" s="15"/>
      <c r="I376" s="43"/>
      <c r="K376" s="8"/>
      <c r="M376" s="44"/>
      <c r="N376" s="44"/>
      <c r="O376" s="48"/>
      <c r="P376" s="49"/>
      <c r="Q376" s="49"/>
      <c r="S376" s="48"/>
      <c r="U376" s="49"/>
    </row>
    <row r="377" spans="1:21" s="7" customFormat="1" x14ac:dyDescent="0.2">
      <c r="A377" s="28"/>
      <c r="B377" s="29">
        <v>341.66</v>
      </c>
      <c r="C377" s="30" t="s">
        <v>146</v>
      </c>
      <c r="D377" s="21"/>
      <c r="E377" s="47">
        <v>55700</v>
      </c>
      <c r="G377" s="15" t="s">
        <v>60</v>
      </c>
      <c r="I377" s="43">
        <v>0</v>
      </c>
      <c r="K377" s="8">
        <v>9148229.5199999996</v>
      </c>
      <c r="M377" s="44">
        <v>698254.02999999991</v>
      </c>
      <c r="N377" s="44"/>
      <c r="O377" s="48">
        <f>ROUND((100-I377)/100*K377-M377,0)</f>
        <v>8449975</v>
      </c>
      <c r="P377" s="49"/>
      <c r="Q377" s="49">
        <v>27.53</v>
      </c>
      <c r="S377" s="48">
        <f>+ROUND(O377/Q377,0)</f>
        <v>306937</v>
      </c>
      <c r="U377" s="49">
        <f>+ROUND(S377/K377*100,2)</f>
        <v>3.36</v>
      </c>
    </row>
    <row r="378" spans="1:21" s="36" customFormat="1" x14ac:dyDescent="0.2">
      <c r="A378" s="28"/>
      <c r="B378" s="29">
        <v>344.66</v>
      </c>
      <c r="C378" s="30" t="s">
        <v>147</v>
      </c>
      <c r="D378" s="21"/>
      <c r="E378" s="47">
        <v>55700</v>
      </c>
      <c r="F378" s="7"/>
      <c r="G378" s="15" t="s">
        <v>60</v>
      </c>
      <c r="H378" s="7"/>
      <c r="I378" s="43">
        <v>0</v>
      </c>
      <c r="J378" s="7"/>
      <c r="K378" s="8">
        <v>75166699.799999997</v>
      </c>
      <c r="L378" s="7"/>
      <c r="M378" s="44">
        <v>5716575.0099999998</v>
      </c>
      <c r="N378" s="44"/>
      <c r="O378" s="48">
        <f>ROUND((100-I378)/100*K378-M378,0)</f>
        <v>69450125</v>
      </c>
      <c r="P378" s="49"/>
      <c r="Q378" s="49">
        <v>27.53</v>
      </c>
      <c r="R378" s="7"/>
      <c r="S378" s="48">
        <f>+ROUND(O378/Q378,0)</f>
        <v>2522707</v>
      </c>
      <c r="T378" s="7"/>
      <c r="U378" s="49">
        <f>+ROUND(S378/K378*100,2)</f>
        <v>3.36</v>
      </c>
    </row>
    <row r="379" spans="1:21" s="36" customFormat="1" x14ac:dyDescent="0.2">
      <c r="A379" s="28"/>
      <c r="B379" s="29">
        <v>345.66</v>
      </c>
      <c r="C379" s="30" t="s">
        <v>148</v>
      </c>
      <c r="D379" s="21"/>
      <c r="E379" s="47">
        <v>55700</v>
      </c>
      <c r="F379" s="7"/>
      <c r="G379" s="15" t="s">
        <v>60</v>
      </c>
      <c r="H379" s="7"/>
      <c r="I379" s="43">
        <v>0</v>
      </c>
      <c r="J379" s="7"/>
      <c r="K379" s="8">
        <v>13760900.369999999</v>
      </c>
      <c r="L379" s="7"/>
      <c r="M379" s="44">
        <v>1050323.8999999999</v>
      </c>
      <c r="N379" s="44"/>
      <c r="O379" s="48">
        <f>ROUND((100-I379)/100*K379-M379,0)</f>
        <v>12710576</v>
      </c>
      <c r="P379" s="49"/>
      <c r="Q379" s="49">
        <v>27.53</v>
      </c>
      <c r="R379" s="7"/>
      <c r="S379" s="48">
        <f>+ROUND(O379/Q379,0)</f>
        <v>461699</v>
      </c>
      <c r="T379" s="7"/>
      <c r="U379" s="49">
        <f>+ROUND(S379/K379*100,2)</f>
        <v>3.36</v>
      </c>
    </row>
    <row r="380" spans="1:21" s="36" customFormat="1" x14ac:dyDescent="0.2">
      <c r="A380" s="31"/>
      <c r="B380" s="32" t="s">
        <v>181</v>
      </c>
      <c r="C380" s="33"/>
      <c r="D380" s="34"/>
      <c r="E380" s="35"/>
      <c r="G380" s="35"/>
      <c r="I380" s="37"/>
      <c r="K380" s="60">
        <f>SUBTOTAL(9,K377:K379)</f>
        <v>98075829.689999998</v>
      </c>
      <c r="M380" s="61">
        <f>SUBTOTAL(9,M377:M379)</f>
        <v>7465152.9399999995</v>
      </c>
      <c r="N380" s="39"/>
      <c r="O380" s="61">
        <f>SUBTOTAL(9,O377:O379)</f>
        <v>90610676</v>
      </c>
      <c r="P380" s="54"/>
      <c r="Q380" s="54">
        <f>O380/S380</f>
        <v>27.530000975285773</v>
      </c>
      <c r="R380" s="41"/>
      <c r="S380" s="61">
        <f>SUBTOTAL(9,S377:S379)</f>
        <v>3291343</v>
      </c>
      <c r="U380" s="54">
        <f>S380/K380*100</f>
        <v>3.3559165498811905</v>
      </c>
    </row>
    <row r="381" spans="1:21" s="36" customFormat="1" x14ac:dyDescent="0.2">
      <c r="A381" s="76"/>
      <c r="B381" s="32"/>
      <c r="C381" s="33"/>
      <c r="D381" s="34"/>
      <c r="E381" s="35"/>
      <c r="G381" s="35"/>
      <c r="I381" s="37"/>
      <c r="K381" s="77"/>
      <c r="L381" s="10"/>
      <c r="M381" s="78"/>
      <c r="N381" s="78"/>
      <c r="O381" s="78"/>
      <c r="P381" s="14"/>
      <c r="Q381" s="14"/>
      <c r="R381" s="79"/>
      <c r="S381" s="78"/>
      <c r="T381" s="10"/>
      <c r="U381" s="14"/>
    </row>
    <row r="382" spans="1:21" s="7" customFormat="1" x14ac:dyDescent="0.2">
      <c r="A382" s="28"/>
      <c r="B382" s="32" t="s">
        <v>182</v>
      </c>
      <c r="C382" s="30"/>
      <c r="D382" s="21"/>
      <c r="E382" s="47"/>
      <c r="G382" s="15"/>
      <c r="I382" s="43"/>
      <c r="K382" s="8"/>
      <c r="M382" s="44"/>
      <c r="N382" s="44"/>
      <c r="O382" s="48"/>
      <c r="P382" s="49"/>
      <c r="Q382" s="49"/>
      <c r="S382" s="48"/>
      <c r="U382" s="49"/>
    </row>
    <row r="383" spans="1:21" s="7" customFormat="1" x14ac:dyDescent="0.2">
      <c r="A383" s="28"/>
      <c r="B383" s="29">
        <v>341.66</v>
      </c>
      <c r="C383" s="30" t="s">
        <v>146</v>
      </c>
      <c r="D383" s="21"/>
      <c r="E383" s="47">
        <v>56065</v>
      </c>
      <c r="G383" s="15" t="s">
        <v>60</v>
      </c>
      <c r="I383" s="43">
        <v>0</v>
      </c>
      <c r="K383" s="8">
        <v>32471053.949999999</v>
      </c>
      <c r="M383" s="44">
        <v>1621929.15</v>
      </c>
      <c r="N383" s="44"/>
      <c r="O383" s="48">
        <f>ROUND((100-I383)/100*K383-M383,0)</f>
        <v>30849125</v>
      </c>
      <c r="P383" s="49"/>
      <c r="Q383" s="49">
        <v>28.53</v>
      </c>
      <c r="S383" s="48">
        <f>+ROUND(O383/Q383,0)</f>
        <v>1081287</v>
      </c>
      <c r="U383" s="49">
        <f>+ROUND(S383/K383*100,2)</f>
        <v>3.33</v>
      </c>
    </row>
    <row r="384" spans="1:21" s="36" customFormat="1" x14ac:dyDescent="0.2">
      <c r="A384" s="28"/>
      <c r="B384" s="29">
        <v>344.66</v>
      </c>
      <c r="C384" s="30" t="s">
        <v>147</v>
      </c>
      <c r="D384" s="21"/>
      <c r="E384" s="47">
        <v>56065</v>
      </c>
      <c r="F384" s="7"/>
      <c r="G384" s="15" t="s">
        <v>60</v>
      </c>
      <c r="H384" s="7"/>
      <c r="I384" s="43">
        <v>0</v>
      </c>
      <c r="J384" s="7"/>
      <c r="K384" s="8">
        <v>348114658.76999998</v>
      </c>
      <c r="L384" s="7"/>
      <c r="M384" s="44">
        <v>17388327.210000001</v>
      </c>
      <c r="N384" s="44"/>
      <c r="O384" s="48">
        <f>ROUND((100-I384)/100*K384-M384,0)</f>
        <v>330726332</v>
      </c>
      <c r="P384" s="49"/>
      <c r="Q384" s="49">
        <v>28.53</v>
      </c>
      <c r="R384" s="7"/>
      <c r="S384" s="48">
        <f>+ROUND(O384/Q384,0)</f>
        <v>11592230</v>
      </c>
      <c r="T384" s="7"/>
      <c r="U384" s="49">
        <f>+ROUND(S384/K384*100,2)</f>
        <v>3.33</v>
      </c>
    </row>
    <row r="385" spans="1:21" s="36" customFormat="1" x14ac:dyDescent="0.2">
      <c r="A385" s="28"/>
      <c r="B385" s="29">
        <v>345.66</v>
      </c>
      <c r="C385" s="30" t="s">
        <v>148</v>
      </c>
      <c r="D385" s="21"/>
      <c r="E385" s="47">
        <v>56065</v>
      </c>
      <c r="F385" s="7"/>
      <c r="G385" s="15" t="s">
        <v>60</v>
      </c>
      <c r="H385" s="7"/>
      <c r="I385" s="43">
        <v>0</v>
      </c>
      <c r="J385" s="7"/>
      <c r="K385" s="8">
        <v>57085520.560000002</v>
      </c>
      <c r="L385" s="7"/>
      <c r="M385" s="44">
        <v>2851421.75</v>
      </c>
      <c r="N385" s="44"/>
      <c r="O385" s="48">
        <f>ROUND((100-I385)/100*K385-M385,0)</f>
        <v>54234099</v>
      </c>
      <c r="P385" s="49"/>
      <c r="Q385" s="49">
        <v>28.53</v>
      </c>
      <c r="R385" s="7"/>
      <c r="S385" s="48">
        <f>+ROUND(O385/Q385,0)</f>
        <v>1900950</v>
      </c>
      <c r="T385" s="7"/>
      <c r="U385" s="49">
        <f>+ROUND(S385/K385*100,2)</f>
        <v>3.33</v>
      </c>
    </row>
    <row r="386" spans="1:21" s="7" customFormat="1" x14ac:dyDescent="0.2">
      <c r="A386" s="28"/>
      <c r="B386" s="29">
        <v>346.66</v>
      </c>
      <c r="C386" s="30" t="s">
        <v>151</v>
      </c>
      <c r="D386" s="21"/>
      <c r="E386" s="47">
        <v>56065</v>
      </c>
      <c r="G386" s="15" t="s">
        <v>60</v>
      </c>
      <c r="I386" s="43">
        <v>0</v>
      </c>
      <c r="K386" s="50">
        <v>59941.63</v>
      </c>
      <c r="M386" s="51">
        <v>2994.09</v>
      </c>
      <c r="N386" s="44"/>
      <c r="O386" s="51">
        <f>ROUND((100-I386)/100*K386-M386,0)</f>
        <v>56948</v>
      </c>
      <c r="P386" s="49"/>
      <c r="Q386" s="49">
        <v>28.53</v>
      </c>
      <c r="S386" s="51">
        <f>+ROUND(O386/Q386,0)</f>
        <v>1996</v>
      </c>
      <c r="U386" s="49">
        <f>+ROUND(S386/K386*100,2)</f>
        <v>3.33</v>
      </c>
    </row>
    <row r="387" spans="1:21" s="36" customFormat="1" x14ac:dyDescent="0.2">
      <c r="A387" s="31"/>
      <c r="B387" s="32" t="s">
        <v>183</v>
      </c>
      <c r="C387" s="33"/>
      <c r="D387" s="34"/>
      <c r="E387" s="35"/>
      <c r="G387" s="35"/>
      <c r="I387" s="37"/>
      <c r="K387" s="38">
        <f>SUBTOTAL(9,K383:K386)</f>
        <v>437731174.90999997</v>
      </c>
      <c r="M387" s="39">
        <f>SUBTOTAL(9,M383:M386)</f>
        <v>21864672.199999999</v>
      </c>
      <c r="N387" s="39"/>
      <c r="O387" s="39">
        <f>SUBTOTAL(9,O383:O386)</f>
        <v>415866504</v>
      </c>
      <c r="P387" s="54"/>
      <c r="Q387" s="54">
        <f>O387/S387</f>
        <v>28.530001002300764</v>
      </c>
      <c r="R387" s="41"/>
      <c r="S387" s="39">
        <f>SUBTOTAL(9,S383:S386)</f>
        <v>14576463</v>
      </c>
      <c r="U387" s="54">
        <f>S387/K387*100</f>
        <v>3.3300033983179294</v>
      </c>
    </row>
    <row r="388" spans="1:21" s="36" customFormat="1" x14ac:dyDescent="0.2">
      <c r="A388" s="76"/>
      <c r="B388" s="32"/>
      <c r="C388" s="33"/>
      <c r="D388" s="34"/>
      <c r="E388" s="35"/>
      <c r="G388" s="35"/>
      <c r="I388" s="37"/>
      <c r="K388" s="77"/>
      <c r="L388" s="10"/>
      <c r="M388" s="78"/>
      <c r="N388" s="78"/>
      <c r="O388" s="78"/>
      <c r="P388" s="14"/>
      <c r="Q388" s="14"/>
      <c r="R388" s="79"/>
      <c r="S388" s="78"/>
      <c r="T388" s="10"/>
      <c r="U388" s="14"/>
    </row>
    <row r="389" spans="1:21" s="7" customFormat="1" x14ac:dyDescent="0.2">
      <c r="A389" s="28"/>
      <c r="B389" s="32" t="s">
        <v>184</v>
      </c>
      <c r="C389" s="30"/>
      <c r="D389" s="21"/>
      <c r="E389" s="47"/>
      <c r="G389" s="15"/>
      <c r="I389" s="43"/>
      <c r="K389" s="8"/>
      <c r="M389" s="44"/>
      <c r="N389" s="44"/>
      <c r="O389" s="48"/>
      <c r="P389" s="49"/>
      <c r="Q389" s="49"/>
      <c r="S389" s="48"/>
      <c r="U389" s="49"/>
    </row>
    <row r="390" spans="1:21" s="7" customFormat="1" x14ac:dyDescent="0.2">
      <c r="A390" s="28"/>
      <c r="B390" s="29">
        <v>341.66</v>
      </c>
      <c r="C390" s="30" t="s">
        <v>146</v>
      </c>
      <c r="D390" s="21"/>
      <c r="E390" s="47">
        <v>56430</v>
      </c>
      <c r="G390" s="15" t="s">
        <v>60</v>
      </c>
      <c r="I390" s="43">
        <v>0</v>
      </c>
      <c r="K390" s="8">
        <v>34744917.359999999</v>
      </c>
      <c r="M390" s="44">
        <v>578502.87</v>
      </c>
      <c r="N390" s="44"/>
      <c r="O390" s="48">
        <f>ROUND((100-I390)/100*K390-M390,0)</f>
        <v>34166414</v>
      </c>
      <c r="P390" s="49"/>
      <c r="Q390" s="49">
        <v>29.53</v>
      </c>
      <c r="S390" s="48">
        <f>+ROUND(O390/Q390,0)</f>
        <v>1157007</v>
      </c>
      <c r="U390" s="49">
        <f>+ROUND(S390/K390*100,2)</f>
        <v>3.33</v>
      </c>
    </row>
    <row r="391" spans="1:21" s="36" customFormat="1" x14ac:dyDescent="0.2">
      <c r="A391" s="28"/>
      <c r="B391" s="29">
        <v>344.66</v>
      </c>
      <c r="C391" s="30" t="s">
        <v>147</v>
      </c>
      <c r="D391" s="21"/>
      <c r="E391" s="47">
        <v>56430</v>
      </c>
      <c r="F391" s="7"/>
      <c r="G391" s="15" t="s">
        <v>60</v>
      </c>
      <c r="H391" s="7"/>
      <c r="I391" s="43">
        <v>0</v>
      </c>
      <c r="J391" s="7"/>
      <c r="K391" s="8">
        <v>372492222.44</v>
      </c>
      <c r="L391" s="7"/>
      <c r="M391" s="44">
        <v>6201995.5</v>
      </c>
      <c r="N391" s="44"/>
      <c r="O391" s="48">
        <f>ROUND((100-I391)/100*K391-M391,0)</f>
        <v>366290227</v>
      </c>
      <c r="P391" s="49"/>
      <c r="Q391" s="49">
        <v>29.53</v>
      </c>
      <c r="R391" s="7"/>
      <c r="S391" s="48">
        <f>+ROUND(O391/Q391,0)</f>
        <v>12404004</v>
      </c>
      <c r="T391" s="7"/>
      <c r="U391" s="49">
        <f>+ROUND(S391/K391*100,2)</f>
        <v>3.33</v>
      </c>
    </row>
    <row r="392" spans="1:21" s="36" customFormat="1" x14ac:dyDescent="0.2">
      <c r="A392" s="28"/>
      <c r="B392" s="29">
        <v>345.66</v>
      </c>
      <c r="C392" s="30" t="s">
        <v>148</v>
      </c>
      <c r="D392" s="21"/>
      <c r="E392" s="47">
        <v>56430</v>
      </c>
      <c r="F392" s="7"/>
      <c r="G392" s="15" t="s">
        <v>60</v>
      </c>
      <c r="H392" s="7"/>
      <c r="I392" s="43">
        <v>0</v>
      </c>
      <c r="J392" s="7"/>
      <c r="K392" s="8">
        <v>61083071.009999998</v>
      </c>
      <c r="L392" s="7"/>
      <c r="M392" s="44">
        <v>1017033.13</v>
      </c>
      <c r="N392" s="44"/>
      <c r="O392" s="48">
        <f>ROUND((100-I392)/100*K392-M392,0)</f>
        <v>60066038</v>
      </c>
      <c r="P392" s="49"/>
      <c r="Q392" s="49">
        <v>29.53</v>
      </c>
      <c r="R392" s="7"/>
      <c r="S392" s="48">
        <f>+ROUND(O392/Q392,0)</f>
        <v>2034068</v>
      </c>
      <c r="T392" s="7"/>
      <c r="U392" s="49">
        <f>+ROUND(S392/K392*100,2)</f>
        <v>3.33</v>
      </c>
    </row>
    <row r="393" spans="1:21" s="7" customFormat="1" x14ac:dyDescent="0.2">
      <c r="A393" s="28"/>
      <c r="B393" s="29">
        <v>346.66</v>
      </c>
      <c r="C393" s="30" t="s">
        <v>151</v>
      </c>
      <c r="D393" s="21"/>
      <c r="E393" s="47">
        <v>56430</v>
      </c>
      <c r="G393" s="15" t="s">
        <v>60</v>
      </c>
      <c r="I393" s="43">
        <v>0</v>
      </c>
      <c r="K393" s="50">
        <v>64139.18</v>
      </c>
      <c r="M393" s="51">
        <v>1067.92</v>
      </c>
      <c r="N393" s="44"/>
      <c r="O393" s="51">
        <f>ROUND((100-I393)/100*K393-M393,0)</f>
        <v>63071</v>
      </c>
      <c r="P393" s="49"/>
      <c r="Q393" s="49">
        <v>29.53</v>
      </c>
      <c r="S393" s="51">
        <f>+ROUND(O393/Q393,0)</f>
        <v>2136</v>
      </c>
      <c r="U393" s="49">
        <f>+ROUND(S393/K393*100,2)</f>
        <v>3.33</v>
      </c>
    </row>
    <row r="394" spans="1:21" s="36" customFormat="1" x14ac:dyDescent="0.2">
      <c r="A394" s="31"/>
      <c r="B394" s="32" t="s">
        <v>185</v>
      </c>
      <c r="C394" s="33"/>
      <c r="D394" s="34"/>
      <c r="E394" s="35"/>
      <c r="G394" s="35"/>
      <c r="I394" s="37"/>
      <c r="K394" s="38">
        <f>SUBTOTAL(9,K390:K393)</f>
        <v>468384349.99000001</v>
      </c>
      <c r="M394" s="39">
        <f>SUBTOTAL(9,M390:M393)</f>
        <v>7798599.4199999999</v>
      </c>
      <c r="N394" s="39"/>
      <c r="O394" s="39">
        <f>SUBTOTAL(9,O390:O393)</f>
        <v>460585750</v>
      </c>
      <c r="P394" s="54"/>
      <c r="Q394" s="54">
        <f>O394/S394</f>
        <v>29.529999426179611</v>
      </c>
      <c r="R394" s="41"/>
      <c r="S394" s="39">
        <f>SUBTOTAL(9,S390:S393)</f>
        <v>15597215</v>
      </c>
      <c r="U394" s="54">
        <f>S394/K394*100</f>
        <v>3.3300034470265714</v>
      </c>
    </row>
    <row r="395" spans="1:21" s="36" customFormat="1" x14ac:dyDescent="0.2">
      <c r="A395" s="76"/>
      <c r="B395" s="32"/>
      <c r="C395" s="33"/>
      <c r="D395" s="34"/>
      <c r="E395" s="35"/>
      <c r="G395" s="35"/>
      <c r="I395" s="37"/>
      <c r="K395" s="77"/>
      <c r="L395" s="10"/>
      <c r="M395" s="78"/>
      <c r="N395" s="78"/>
      <c r="O395" s="78"/>
      <c r="P395" s="14"/>
      <c r="Q395" s="14"/>
      <c r="R395" s="79"/>
      <c r="S395" s="78"/>
      <c r="T395" s="10"/>
      <c r="U395" s="14"/>
    </row>
    <row r="396" spans="1:21" s="7" customFormat="1" x14ac:dyDescent="0.2">
      <c r="A396" s="28"/>
      <c r="B396" s="29">
        <v>348</v>
      </c>
      <c r="C396" s="30" t="s">
        <v>186</v>
      </c>
      <c r="D396" s="21"/>
      <c r="E396" s="47" t="s">
        <v>187</v>
      </c>
      <c r="G396" s="15" t="s">
        <v>188</v>
      </c>
      <c r="I396" s="43">
        <v>0</v>
      </c>
      <c r="K396" s="50">
        <v>24055701.489999998</v>
      </c>
      <c r="M396" s="51">
        <v>4774534.33</v>
      </c>
      <c r="N396" s="44"/>
      <c r="O396" s="51">
        <f>ROUND((100-I396)/100*K396-M396,0)</f>
        <v>19281167</v>
      </c>
      <c r="P396" s="49"/>
      <c r="Q396" s="49">
        <v>6.51</v>
      </c>
      <c r="S396" s="51">
        <f>+ROUND(O396/Q396,0)</f>
        <v>2961777</v>
      </c>
      <c r="U396" s="49">
        <f>+ROUND(S396/K396*100,2)</f>
        <v>12.31</v>
      </c>
    </row>
    <row r="397" spans="1:21" s="36" customFormat="1" x14ac:dyDescent="0.2">
      <c r="A397" s="76"/>
      <c r="B397" s="32"/>
      <c r="C397" s="33"/>
      <c r="D397" s="34"/>
      <c r="E397" s="35"/>
      <c r="G397" s="35"/>
      <c r="I397" s="37"/>
      <c r="K397" s="77"/>
      <c r="L397" s="10"/>
      <c r="M397" s="78"/>
      <c r="N397" s="78"/>
      <c r="O397" s="78"/>
      <c r="P397" s="14"/>
      <c r="Q397" s="14"/>
      <c r="R397" s="79"/>
      <c r="S397" s="78"/>
      <c r="T397" s="10"/>
      <c r="U397" s="14"/>
    </row>
    <row r="398" spans="1:21" s="36" customFormat="1" x14ac:dyDescent="0.2">
      <c r="A398" s="28" t="s">
        <v>61</v>
      </c>
      <c r="B398" s="32"/>
      <c r="C398" s="33"/>
      <c r="D398" s="34"/>
      <c r="E398" s="35"/>
      <c r="G398" s="35"/>
      <c r="I398" s="37"/>
      <c r="K398" s="80">
        <f>SUBTOTAL(9,K283:K397)</f>
        <v>2125236274.5299997</v>
      </c>
      <c r="L398" s="10"/>
      <c r="M398" s="81">
        <f>SUBTOTAL(9,M283:M397)</f>
        <v>188322572.63999999</v>
      </c>
      <c r="N398" s="78"/>
      <c r="O398" s="81">
        <f>SUBTOTAL(9,O283:O397)</f>
        <v>1936913701</v>
      </c>
      <c r="P398" s="14"/>
      <c r="Q398" s="14">
        <f>O398/S398</f>
        <v>26.476210543340514</v>
      </c>
      <c r="R398" s="79"/>
      <c r="S398" s="81">
        <f>SUBTOTAL(9,S283:S397)</f>
        <v>73156757</v>
      </c>
      <c r="T398" s="10"/>
      <c r="U398" s="14">
        <f>S398/K398*100</f>
        <v>3.4422881764606976</v>
      </c>
    </row>
    <row r="399" spans="1:21" s="36" customFormat="1" x14ac:dyDescent="0.2">
      <c r="A399" s="76"/>
      <c r="B399" s="32"/>
      <c r="C399" s="33"/>
      <c r="D399" s="34"/>
      <c r="E399" s="35"/>
      <c r="G399" s="35"/>
      <c r="I399" s="37"/>
      <c r="K399" s="77"/>
      <c r="L399" s="10"/>
      <c r="M399" s="78"/>
      <c r="N399" s="78"/>
      <c r="O399" s="78"/>
      <c r="P399" s="14"/>
      <c r="Q399" s="14"/>
      <c r="R399" s="79"/>
      <c r="S399" s="78"/>
      <c r="T399" s="10"/>
      <c r="U399" s="14"/>
    </row>
    <row r="400" spans="1:21" s="7" customFormat="1" x14ac:dyDescent="0.2">
      <c r="A400" s="10" t="s">
        <v>62</v>
      </c>
      <c r="K400" s="82">
        <f>SUBTOTAL(9,K12:K399)</f>
        <v>10240352721.820005</v>
      </c>
      <c r="M400" s="83">
        <f>SUBTOTAL(9,M12:M399)</f>
        <v>3722112511.334435</v>
      </c>
      <c r="O400" s="83">
        <f>SUBTOTAL(9,O12:O399)</f>
        <v>6397554141</v>
      </c>
      <c r="P400" s="14"/>
      <c r="Q400" s="14">
        <f>O400/S400</f>
        <v>13.802998423435833</v>
      </c>
      <c r="S400" s="83">
        <f>SUBTOTAL(9,S12:S399)</f>
        <v>463490174</v>
      </c>
      <c r="U400" s="14">
        <f>S400/K400*100</f>
        <v>4.5261153262074787</v>
      </c>
    </row>
    <row r="401" spans="1:21" s="7" customFormat="1" x14ac:dyDescent="0.2">
      <c r="A401" s="10"/>
      <c r="K401" s="82"/>
      <c r="M401" s="83"/>
      <c r="O401" s="83"/>
      <c r="P401" s="14"/>
      <c r="Q401" s="14"/>
      <c r="S401" s="83"/>
      <c r="U401" s="14"/>
    </row>
    <row r="402" spans="1:21" s="7" customFormat="1" x14ac:dyDescent="0.2">
      <c r="P402" s="49"/>
      <c r="Q402" s="49"/>
      <c r="U402" s="49"/>
    </row>
    <row r="403" spans="1:21" s="7" customFormat="1" x14ac:dyDescent="0.2">
      <c r="A403" s="10" t="s">
        <v>63</v>
      </c>
      <c r="P403" s="49"/>
      <c r="Q403" s="49"/>
      <c r="U403" s="49"/>
    </row>
    <row r="404" spans="1:21" s="7" customFormat="1" x14ac:dyDescent="0.2">
      <c r="P404" s="49"/>
      <c r="Q404" s="49"/>
      <c r="U404" s="49"/>
    </row>
    <row r="405" spans="1:21" s="7" customFormat="1" x14ac:dyDescent="0.2">
      <c r="B405" s="29">
        <v>350.01</v>
      </c>
      <c r="C405" s="30" t="s">
        <v>189</v>
      </c>
      <c r="D405" s="21"/>
      <c r="E405" s="47" t="s">
        <v>187</v>
      </c>
      <c r="G405" s="15" t="s">
        <v>200</v>
      </c>
      <c r="I405" s="43">
        <v>0</v>
      </c>
      <c r="K405" s="8">
        <v>110259522.28</v>
      </c>
      <c r="M405" s="44">
        <v>27889028.039999999</v>
      </c>
      <c r="N405" s="44"/>
      <c r="O405" s="44">
        <f t="shared" ref="O405:O416" si="51">ROUND((100-I405)/100*K405-M405,0)</f>
        <v>82370494</v>
      </c>
      <c r="P405" s="49"/>
      <c r="Q405" s="49">
        <v>58.12</v>
      </c>
      <c r="S405" s="44">
        <f t="shared" ref="S405:S416" si="52">+ROUND(O405/Q405,0)</f>
        <v>1417249</v>
      </c>
      <c r="U405" s="49">
        <f t="shared" ref="U405:U416" si="53">+ROUND(S405/K405*100,2)</f>
        <v>1.29</v>
      </c>
    </row>
    <row r="406" spans="1:21" s="7" customFormat="1" x14ac:dyDescent="0.2">
      <c r="B406" s="29">
        <v>352</v>
      </c>
      <c r="C406" s="30" t="s">
        <v>86</v>
      </c>
      <c r="D406" s="21"/>
      <c r="E406" s="47" t="s">
        <v>187</v>
      </c>
      <c r="G406" s="15" t="s">
        <v>201</v>
      </c>
      <c r="I406" s="43">
        <v>-15</v>
      </c>
      <c r="K406" s="8">
        <v>103433228.65000001</v>
      </c>
      <c r="M406" s="44">
        <v>14790784.5</v>
      </c>
      <c r="N406" s="44"/>
      <c r="O406" s="44">
        <f t="shared" si="51"/>
        <v>104157428</v>
      </c>
      <c r="P406" s="49"/>
      <c r="Q406" s="49">
        <v>65.209999999999994</v>
      </c>
      <c r="S406" s="44">
        <f t="shared" si="52"/>
        <v>1597262</v>
      </c>
      <c r="U406" s="49">
        <f t="shared" si="53"/>
        <v>1.54</v>
      </c>
    </row>
    <row r="407" spans="1:21" s="7" customFormat="1" x14ac:dyDescent="0.2">
      <c r="B407" s="29">
        <v>353</v>
      </c>
      <c r="C407" s="30" t="s">
        <v>190</v>
      </c>
      <c r="D407" s="21"/>
      <c r="E407" s="47" t="s">
        <v>187</v>
      </c>
      <c r="G407" s="15" t="s">
        <v>202</v>
      </c>
      <c r="I407" s="43">
        <v>0</v>
      </c>
      <c r="K407" s="8">
        <v>2128150435.4100001</v>
      </c>
      <c r="M407" s="44">
        <v>153886548.45402899</v>
      </c>
      <c r="N407" s="44"/>
      <c r="O407" s="44">
        <f t="shared" si="51"/>
        <v>1974263887</v>
      </c>
      <c r="P407" s="49"/>
      <c r="Q407" s="49">
        <v>47.34</v>
      </c>
      <c r="S407" s="44">
        <f t="shared" si="52"/>
        <v>41703927</v>
      </c>
      <c r="U407" s="49">
        <f t="shared" si="53"/>
        <v>1.96</v>
      </c>
    </row>
    <row r="408" spans="1:21" s="7" customFormat="1" x14ac:dyDescent="0.2">
      <c r="B408" s="29">
        <v>353.01</v>
      </c>
      <c r="C408" s="30" t="s">
        <v>191</v>
      </c>
      <c r="D408" s="21"/>
      <c r="E408" s="47" t="s">
        <v>187</v>
      </c>
      <c r="G408" s="15" t="s">
        <v>203</v>
      </c>
      <c r="I408" s="43">
        <v>0</v>
      </c>
      <c r="K408" s="8">
        <v>109551715.37</v>
      </c>
      <c r="M408" s="63">
        <v>29580705.462983295</v>
      </c>
      <c r="N408" s="44"/>
      <c r="O408" s="44">
        <f t="shared" si="51"/>
        <v>79971010</v>
      </c>
      <c r="P408" s="49"/>
      <c r="Q408" s="49">
        <v>18.18</v>
      </c>
      <c r="S408" s="44">
        <f t="shared" si="52"/>
        <v>4398845</v>
      </c>
      <c r="U408" s="49">
        <f t="shared" si="53"/>
        <v>4.0199999999999996</v>
      </c>
    </row>
    <row r="409" spans="1:21" s="7" customFormat="1" x14ac:dyDescent="0.2">
      <c r="B409" s="29">
        <v>353.02</v>
      </c>
      <c r="C409" s="30" t="s">
        <v>192</v>
      </c>
      <c r="D409" s="21"/>
      <c r="E409" s="47" t="s">
        <v>187</v>
      </c>
      <c r="G409" s="15" t="s">
        <v>203</v>
      </c>
      <c r="I409" s="43">
        <v>0</v>
      </c>
      <c r="K409" s="8">
        <v>47508.58</v>
      </c>
      <c r="M409" s="63">
        <v>2561.9719548716221</v>
      </c>
      <c r="N409" s="44"/>
      <c r="O409" s="44">
        <f>ROUND((100-I409)/100*K409-M409,0)</f>
        <v>44947</v>
      </c>
      <c r="P409" s="49"/>
      <c r="Q409" s="49">
        <v>27.66</v>
      </c>
      <c r="S409" s="44">
        <f>+ROUND(O409/Q409,0)</f>
        <v>1625</v>
      </c>
      <c r="U409" s="49">
        <f>+ROUND(S409/K409*100,2)</f>
        <v>3.42</v>
      </c>
    </row>
    <row r="410" spans="1:21" s="7" customFormat="1" x14ac:dyDescent="0.2">
      <c r="B410" s="29">
        <v>353.91</v>
      </c>
      <c r="C410" s="30" t="s">
        <v>193</v>
      </c>
      <c r="D410" s="21"/>
      <c r="E410" s="47" t="s">
        <v>187</v>
      </c>
      <c r="G410" s="15" t="s">
        <v>204</v>
      </c>
      <c r="I410" s="43">
        <v>0</v>
      </c>
      <c r="K410" s="8">
        <v>59549559.299999997</v>
      </c>
      <c r="M410" s="44">
        <v>17912779.351032875</v>
      </c>
      <c r="N410" s="44"/>
      <c r="O410" s="44">
        <f t="shared" si="51"/>
        <v>41636780</v>
      </c>
      <c r="P410" s="49"/>
      <c r="Q410" s="49">
        <v>16.170000000000002</v>
      </c>
      <c r="S410" s="44">
        <f t="shared" si="52"/>
        <v>2574940</v>
      </c>
      <c r="U410" s="49">
        <f t="shared" si="53"/>
        <v>4.32</v>
      </c>
    </row>
    <row r="411" spans="1:21" s="7" customFormat="1" x14ac:dyDescent="0.2">
      <c r="B411" s="29">
        <v>354</v>
      </c>
      <c r="C411" s="30" t="s">
        <v>194</v>
      </c>
      <c r="D411" s="21"/>
      <c r="E411" s="47" t="s">
        <v>187</v>
      </c>
      <c r="G411" s="15" t="s">
        <v>205</v>
      </c>
      <c r="I411" s="43">
        <v>-25</v>
      </c>
      <c r="K411" s="8">
        <v>81443652.599999994</v>
      </c>
      <c r="M411" s="44">
        <v>62975095.159999996</v>
      </c>
      <c r="N411" s="44"/>
      <c r="O411" s="44">
        <f t="shared" si="51"/>
        <v>38829471</v>
      </c>
      <c r="P411" s="49"/>
      <c r="Q411" s="49">
        <v>32.54</v>
      </c>
      <c r="S411" s="44">
        <f t="shared" si="52"/>
        <v>1193284</v>
      </c>
      <c r="U411" s="49">
        <f t="shared" si="53"/>
        <v>1.47</v>
      </c>
    </row>
    <row r="412" spans="1:21" s="7" customFormat="1" x14ac:dyDescent="0.2">
      <c r="B412" s="29">
        <v>355</v>
      </c>
      <c r="C412" s="30" t="s">
        <v>195</v>
      </c>
      <c r="D412" s="21"/>
      <c r="E412" s="47" t="s">
        <v>187</v>
      </c>
      <c r="G412" s="15" t="s">
        <v>206</v>
      </c>
      <c r="I412" s="43">
        <v>-25</v>
      </c>
      <c r="K412" s="8">
        <v>2530489715.02</v>
      </c>
      <c r="M412" s="44">
        <v>399093053.60000002</v>
      </c>
      <c r="N412" s="44"/>
      <c r="O412" s="44">
        <f t="shared" si="51"/>
        <v>2764019090</v>
      </c>
      <c r="P412" s="49"/>
      <c r="Q412" s="49">
        <v>43.84</v>
      </c>
      <c r="S412" s="44">
        <f t="shared" si="52"/>
        <v>63047881</v>
      </c>
      <c r="U412" s="49">
        <f t="shared" si="53"/>
        <v>2.4900000000000002</v>
      </c>
    </row>
    <row r="413" spans="1:21" s="7" customFormat="1" x14ac:dyDescent="0.2">
      <c r="B413" s="29">
        <v>356</v>
      </c>
      <c r="C413" s="30" t="s">
        <v>196</v>
      </c>
      <c r="D413" s="21"/>
      <c r="E413" s="47" t="s">
        <v>187</v>
      </c>
      <c r="G413" s="15" t="s">
        <v>207</v>
      </c>
      <c r="I413" s="43">
        <v>-20</v>
      </c>
      <c r="K413" s="8">
        <v>1297216023.1500001</v>
      </c>
      <c r="M413" s="44">
        <v>127279024.75</v>
      </c>
      <c r="N413" s="44"/>
      <c r="O413" s="44">
        <f t="shared" si="51"/>
        <v>1429380203</v>
      </c>
      <c r="P413" s="49"/>
      <c r="Q413" s="49">
        <v>53.36</v>
      </c>
      <c r="S413" s="44">
        <f t="shared" si="52"/>
        <v>26787485</v>
      </c>
      <c r="U413" s="49">
        <f t="shared" si="53"/>
        <v>2.06</v>
      </c>
    </row>
    <row r="414" spans="1:21" s="7" customFormat="1" x14ac:dyDescent="0.2">
      <c r="B414" s="29">
        <v>357</v>
      </c>
      <c r="C414" s="30" t="s">
        <v>197</v>
      </c>
      <c r="D414" s="21"/>
      <c r="E414" s="47" t="s">
        <v>187</v>
      </c>
      <c r="G414" s="15" t="s">
        <v>208</v>
      </c>
      <c r="I414" s="43">
        <v>0</v>
      </c>
      <c r="K414" s="8">
        <v>40931204.920000002</v>
      </c>
      <c r="M414" s="44">
        <v>9381367.6500000004</v>
      </c>
      <c r="N414" s="44"/>
      <c r="O414" s="44">
        <f t="shared" si="51"/>
        <v>31549837</v>
      </c>
      <c r="P414" s="49"/>
      <c r="Q414" s="49">
        <v>37.47</v>
      </c>
      <c r="S414" s="44">
        <f t="shared" si="52"/>
        <v>842003</v>
      </c>
      <c r="U414" s="49">
        <f t="shared" si="53"/>
        <v>2.06</v>
      </c>
    </row>
    <row r="415" spans="1:21" s="7" customFormat="1" x14ac:dyDescent="0.2">
      <c r="B415" s="29">
        <v>358</v>
      </c>
      <c r="C415" s="30" t="s">
        <v>198</v>
      </c>
      <c r="D415" s="21"/>
      <c r="E415" s="47" t="s">
        <v>187</v>
      </c>
      <c r="G415" s="15" t="s">
        <v>208</v>
      </c>
      <c r="I415" s="43">
        <v>0</v>
      </c>
      <c r="K415" s="8">
        <v>87773141.489999995</v>
      </c>
      <c r="M415" s="44">
        <v>28482007.23</v>
      </c>
      <c r="N415" s="44"/>
      <c r="O415" s="44">
        <f t="shared" si="51"/>
        <v>59291134</v>
      </c>
      <c r="P415" s="49"/>
      <c r="Q415" s="49">
        <v>41.57</v>
      </c>
      <c r="S415" s="44">
        <f t="shared" si="52"/>
        <v>1426296</v>
      </c>
      <c r="U415" s="49">
        <f t="shared" si="53"/>
        <v>1.62</v>
      </c>
    </row>
    <row r="416" spans="1:21" s="7" customFormat="1" x14ac:dyDescent="0.2">
      <c r="B416" s="29">
        <v>359</v>
      </c>
      <c r="C416" s="30" t="s">
        <v>199</v>
      </c>
      <c r="D416" s="21"/>
      <c r="E416" s="47" t="s">
        <v>187</v>
      </c>
      <c r="G416" s="15" t="s">
        <v>200</v>
      </c>
      <c r="I416" s="43">
        <v>0</v>
      </c>
      <c r="K416" s="50">
        <v>49871005.850000001</v>
      </c>
      <c r="M416" s="51">
        <v>3765732.54</v>
      </c>
      <c r="N416" s="44"/>
      <c r="O416" s="51">
        <f t="shared" si="51"/>
        <v>46105273</v>
      </c>
      <c r="P416" s="49"/>
      <c r="Q416" s="49">
        <v>68.010000000000005</v>
      </c>
      <c r="S416" s="51">
        <f t="shared" si="52"/>
        <v>677919</v>
      </c>
      <c r="U416" s="49">
        <f t="shared" si="53"/>
        <v>1.36</v>
      </c>
    </row>
    <row r="417" spans="1:21" s="7" customFormat="1" x14ac:dyDescent="0.2">
      <c r="P417" s="49"/>
      <c r="Q417" s="49"/>
      <c r="U417" s="49"/>
    </row>
    <row r="418" spans="1:21" s="7" customFormat="1" x14ac:dyDescent="0.2">
      <c r="A418" s="10" t="s">
        <v>64</v>
      </c>
      <c r="K418" s="68">
        <f>SUBTOTAL(9,K404:K416)</f>
        <v>6598716712.6200008</v>
      </c>
      <c r="M418" s="69">
        <f>SUBTOTAL(9,M404:M416)</f>
        <v>875038688.71000004</v>
      </c>
      <c r="O418" s="69">
        <f>SUBTOTAL(9,O404:O416)</f>
        <v>6651619554</v>
      </c>
      <c r="P418" s="14"/>
      <c r="Q418" s="14">
        <f>O418/S418</f>
        <v>45.662649720891338</v>
      </c>
      <c r="S418" s="69">
        <f>SUBTOTAL(9,S404:S416)</f>
        <v>145668716</v>
      </c>
      <c r="U418" s="14">
        <f>S418/K418*100</f>
        <v>2.2075309843413882</v>
      </c>
    </row>
    <row r="419" spans="1:21" s="7" customFormat="1" x14ac:dyDescent="0.2">
      <c r="P419" s="49"/>
      <c r="Q419" s="49"/>
      <c r="U419" s="49"/>
    </row>
    <row r="420" spans="1:21" s="7" customFormat="1" x14ac:dyDescent="0.2">
      <c r="A420" s="10" t="s">
        <v>65</v>
      </c>
      <c r="P420" s="49"/>
      <c r="Q420" s="49"/>
      <c r="U420" s="49"/>
    </row>
    <row r="421" spans="1:21" s="7" customFormat="1" x14ac:dyDescent="0.2">
      <c r="P421" s="49"/>
      <c r="Q421" s="49"/>
      <c r="U421" s="49"/>
    </row>
    <row r="422" spans="1:21" s="7" customFormat="1" x14ac:dyDescent="0.2">
      <c r="B422" s="29">
        <v>360.01</v>
      </c>
      <c r="C422" s="30" t="s">
        <v>189</v>
      </c>
      <c r="D422" s="21"/>
      <c r="E422" s="47" t="s">
        <v>187</v>
      </c>
      <c r="G422" s="15" t="s">
        <v>200</v>
      </c>
      <c r="I422" s="43">
        <v>0</v>
      </c>
      <c r="K422" s="8">
        <v>103578775.61</v>
      </c>
      <c r="M422" s="44">
        <v>2185801.9699999997</v>
      </c>
      <c r="N422" s="44"/>
      <c r="O422" s="44">
        <f t="shared" ref="O422:O439" si="54">ROUND((100-I422)/100*K422-M422,0)</f>
        <v>101392974</v>
      </c>
      <c r="P422" s="49"/>
      <c r="Q422" s="49">
        <v>70.77</v>
      </c>
      <c r="S422" s="44">
        <f t="shared" ref="S422:S439" si="55">+ROUND(O422/Q422,0)</f>
        <v>1432711</v>
      </c>
      <c r="U422" s="49">
        <f t="shared" ref="U422:U439" si="56">+ROUND(S422/K422*100,2)</f>
        <v>1.38</v>
      </c>
    </row>
    <row r="423" spans="1:21" s="7" customFormat="1" x14ac:dyDescent="0.2">
      <c r="B423" s="29">
        <v>361</v>
      </c>
      <c r="C423" s="30" t="s">
        <v>86</v>
      </c>
      <c r="D423" s="21"/>
      <c r="E423" s="47" t="s">
        <v>187</v>
      </c>
      <c r="G423" s="15" t="s">
        <v>221</v>
      </c>
      <c r="I423" s="43">
        <v>-10</v>
      </c>
      <c r="K423" s="8">
        <v>161141281.83000001</v>
      </c>
      <c r="M423" s="44">
        <v>4730086.26</v>
      </c>
      <c r="N423" s="44"/>
      <c r="O423" s="44">
        <f t="shared" si="54"/>
        <v>172525324</v>
      </c>
      <c r="P423" s="49"/>
      <c r="Q423" s="49">
        <v>61.05</v>
      </c>
      <c r="S423" s="44">
        <f t="shared" si="55"/>
        <v>2825968</v>
      </c>
      <c r="U423" s="49">
        <f t="shared" si="56"/>
        <v>1.75</v>
      </c>
    </row>
    <row r="424" spans="1:21" s="7" customFormat="1" x14ac:dyDescent="0.2">
      <c r="B424" s="29">
        <v>362</v>
      </c>
      <c r="C424" s="30" t="s">
        <v>190</v>
      </c>
      <c r="D424" s="21"/>
      <c r="E424" s="47" t="s">
        <v>187</v>
      </c>
      <c r="G424" s="15" t="s">
        <v>222</v>
      </c>
      <c r="I424" s="43">
        <v>-10</v>
      </c>
      <c r="K424" s="8">
        <v>1778499890.6800001</v>
      </c>
      <c r="M424" s="44">
        <v>116175174.62</v>
      </c>
      <c r="N424" s="44"/>
      <c r="O424" s="44">
        <f t="shared" si="54"/>
        <v>1840174705</v>
      </c>
      <c r="P424" s="49"/>
      <c r="Q424" s="49">
        <v>42.97</v>
      </c>
      <c r="S424" s="44">
        <f t="shared" si="55"/>
        <v>42824638</v>
      </c>
      <c r="U424" s="49">
        <f t="shared" si="56"/>
        <v>2.41</v>
      </c>
    </row>
    <row r="425" spans="1:21" s="7" customFormat="1" x14ac:dyDescent="0.2">
      <c r="B425" s="29">
        <v>363</v>
      </c>
      <c r="C425" s="30" t="s">
        <v>209</v>
      </c>
      <c r="D425" s="21"/>
      <c r="E425" s="47" t="s">
        <v>187</v>
      </c>
      <c r="G425" s="15" t="s">
        <v>188</v>
      </c>
      <c r="I425" s="43">
        <v>0</v>
      </c>
      <c r="K425" s="8">
        <v>78530330</v>
      </c>
      <c r="M425" s="44">
        <v>859772.25</v>
      </c>
      <c r="N425" s="44"/>
      <c r="O425" s="44">
        <f t="shared" si="54"/>
        <v>77670558</v>
      </c>
      <c r="P425" s="49"/>
      <c r="Q425" s="49">
        <v>9.39</v>
      </c>
      <c r="S425" s="44">
        <f t="shared" si="55"/>
        <v>8271625</v>
      </c>
      <c r="U425" s="49">
        <f t="shared" si="56"/>
        <v>10.53</v>
      </c>
    </row>
    <row r="426" spans="1:21" s="7" customFormat="1" x14ac:dyDescent="0.2">
      <c r="B426" s="29">
        <v>364</v>
      </c>
      <c r="C426" s="30" t="s">
        <v>210</v>
      </c>
      <c r="D426" s="21"/>
      <c r="E426" s="47" t="s">
        <v>187</v>
      </c>
      <c r="G426" s="15" t="s">
        <v>223</v>
      </c>
      <c r="I426" s="43">
        <v>-35</v>
      </c>
      <c r="K426" s="8">
        <v>1320474987.4000001</v>
      </c>
      <c r="M426" s="44">
        <v>412919822.53999996</v>
      </c>
      <c r="N426" s="44"/>
      <c r="O426" s="44">
        <f t="shared" si="54"/>
        <v>1369721410</v>
      </c>
      <c r="P426" s="49"/>
      <c r="Q426" s="49">
        <v>30.72</v>
      </c>
      <c r="S426" s="44">
        <f t="shared" si="55"/>
        <v>44587285</v>
      </c>
      <c r="U426" s="49">
        <f t="shared" si="56"/>
        <v>3.38</v>
      </c>
    </row>
    <row r="427" spans="1:21" s="7" customFormat="1" x14ac:dyDescent="0.2">
      <c r="B427" s="29">
        <v>365</v>
      </c>
      <c r="C427" s="30" t="s">
        <v>196</v>
      </c>
      <c r="D427" s="21"/>
      <c r="E427" s="47" t="s">
        <v>187</v>
      </c>
      <c r="G427" s="15" t="s">
        <v>224</v>
      </c>
      <c r="I427" s="43">
        <v>-20</v>
      </c>
      <c r="K427" s="8">
        <v>1593620482.23</v>
      </c>
      <c r="M427" s="44">
        <v>225700031.80000001</v>
      </c>
      <c r="N427" s="44"/>
      <c r="O427" s="44">
        <f t="shared" si="54"/>
        <v>1686644547</v>
      </c>
      <c r="P427" s="49"/>
      <c r="Q427" s="49">
        <v>37.57</v>
      </c>
      <c r="S427" s="44">
        <f t="shared" si="55"/>
        <v>44893387</v>
      </c>
      <c r="U427" s="49">
        <f t="shared" si="56"/>
        <v>2.82</v>
      </c>
    </row>
    <row r="428" spans="1:21" s="7" customFormat="1" x14ac:dyDescent="0.2">
      <c r="B428" s="29">
        <v>365.01</v>
      </c>
      <c r="C428" s="30" t="s">
        <v>211</v>
      </c>
      <c r="D428" s="21"/>
      <c r="E428" s="47" t="s">
        <v>187</v>
      </c>
      <c r="G428" s="15" t="s">
        <v>224</v>
      </c>
      <c r="I428" s="43">
        <v>-20</v>
      </c>
      <c r="K428" s="8">
        <v>12246452.189999999</v>
      </c>
      <c r="M428" s="44">
        <v>1620895.73</v>
      </c>
      <c r="N428" s="44"/>
      <c r="O428" s="44">
        <f>ROUND((100-I428)/100*K428-M428,0)</f>
        <v>13074847</v>
      </c>
      <c r="P428" s="49"/>
      <c r="Q428" s="49">
        <v>42.12</v>
      </c>
      <c r="S428" s="44">
        <f>+ROUND(O428/Q428,0)</f>
        <v>310419</v>
      </c>
      <c r="U428" s="49">
        <f>+ROUND(S428/K428*100,2)</f>
        <v>2.5299999999999998</v>
      </c>
    </row>
    <row r="429" spans="1:21" s="7" customFormat="1" x14ac:dyDescent="0.2">
      <c r="B429" s="29">
        <v>366</v>
      </c>
      <c r="C429" s="30" t="s">
        <v>197</v>
      </c>
      <c r="D429" s="21"/>
      <c r="E429" s="47" t="s">
        <v>187</v>
      </c>
      <c r="G429" s="15" t="s">
        <v>205</v>
      </c>
      <c r="I429" s="43">
        <v>-5</v>
      </c>
      <c r="K429" s="8">
        <v>538049416.82000005</v>
      </c>
      <c r="M429" s="44">
        <v>91973442.579999998</v>
      </c>
      <c r="N429" s="44"/>
      <c r="O429" s="44">
        <f t="shared" si="54"/>
        <v>472978445</v>
      </c>
      <c r="P429" s="49"/>
      <c r="Q429" s="49">
        <v>56.86</v>
      </c>
      <c r="S429" s="44">
        <f t="shared" si="55"/>
        <v>8318298</v>
      </c>
      <c r="U429" s="49">
        <f t="shared" si="56"/>
        <v>1.55</v>
      </c>
    </row>
    <row r="430" spans="1:21" s="7" customFormat="1" x14ac:dyDescent="0.2">
      <c r="B430" s="29">
        <v>367</v>
      </c>
      <c r="C430" s="30" t="s">
        <v>198</v>
      </c>
      <c r="D430" s="21"/>
      <c r="E430" s="47" t="s">
        <v>187</v>
      </c>
      <c r="G430" s="15" t="s">
        <v>222</v>
      </c>
      <c r="I430" s="43">
        <v>-5</v>
      </c>
      <c r="K430" s="8">
        <v>1448316375.8199999</v>
      </c>
      <c r="M430" s="44">
        <v>408291915.76999998</v>
      </c>
      <c r="N430" s="44"/>
      <c r="O430" s="44">
        <f t="shared" si="54"/>
        <v>1112440279</v>
      </c>
      <c r="P430" s="49"/>
      <c r="Q430" s="49">
        <v>41.63</v>
      </c>
      <c r="S430" s="44">
        <f t="shared" si="55"/>
        <v>26722082</v>
      </c>
      <c r="U430" s="49">
        <f t="shared" si="56"/>
        <v>1.85</v>
      </c>
    </row>
    <row r="431" spans="1:21" s="7" customFormat="1" x14ac:dyDescent="0.2">
      <c r="B431" s="29">
        <v>368</v>
      </c>
      <c r="C431" s="30" t="s">
        <v>212</v>
      </c>
      <c r="D431" s="21"/>
      <c r="E431" s="47" t="s">
        <v>187</v>
      </c>
      <c r="G431" s="15" t="s">
        <v>225</v>
      </c>
      <c r="I431" s="43">
        <v>-10</v>
      </c>
      <c r="K431" s="8">
        <v>1327168859.0599999</v>
      </c>
      <c r="M431" s="44">
        <v>311264489.63999999</v>
      </c>
      <c r="N431" s="44"/>
      <c r="O431" s="44">
        <f t="shared" si="54"/>
        <v>1148621255</v>
      </c>
      <c r="P431" s="49"/>
      <c r="Q431" s="49">
        <v>28.71</v>
      </c>
      <c r="S431" s="44">
        <f t="shared" si="55"/>
        <v>40007707</v>
      </c>
      <c r="U431" s="49">
        <f t="shared" si="56"/>
        <v>3.01</v>
      </c>
    </row>
    <row r="432" spans="1:21" s="7" customFormat="1" x14ac:dyDescent="0.2">
      <c r="B432" s="29">
        <v>369.01</v>
      </c>
      <c r="C432" s="30" t="s">
        <v>213</v>
      </c>
      <c r="D432" s="21"/>
      <c r="E432" s="47" t="s">
        <v>187</v>
      </c>
      <c r="G432" s="15" t="s">
        <v>226</v>
      </c>
      <c r="I432" s="43">
        <v>-5</v>
      </c>
      <c r="K432" s="8">
        <v>519460084.27999997</v>
      </c>
      <c r="M432" s="44">
        <v>211109941.14359841</v>
      </c>
      <c r="N432" s="44"/>
      <c r="O432" s="44">
        <f t="shared" si="54"/>
        <v>334323147</v>
      </c>
      <c r="P432" s="49"/>
      <c r="Q432" s="49">
        <v>21.84</v>
      </c>
      <c r="S432" s="44">
        <f t="shared" si="55"/>
        <v>15307836</v>
      </c>
      <c r="U432" s="49">
        <f t="shared" si="56"/>
        <v>2.95</v>
      </c>
    </row>
    <row r="433" spans="1:21" s="7" customFormat="1" x14ac:dyDescent="0.2">
      <c r="B433" s="29">
        <v>369.02</v>
      </c>
      <c r="C433" s="30" t="s">
        <v>214</v>
      </c>
      <c r="D433" s="21"/>
      <c r="E433" s="47" t="s">
        <v>187</v>
      </c>
      <c r="G433" s="15" t="s">
        <v>226</v>
      </c>
      <c r="I433" s="43">
        <v>-40</v>
      </c>
      <c r="K433" s="8">
        <v>169726707.66</v>
      </c>
      <c r="M433" s="44">
        <v>11893211.856401633</v>
      </c>
      <c r="N433" s="44"/>
      <c r="O433" s="44">
        <f t="shared" si="54"/>
        <v>225724179</v>
      </c>
      <c r="P433" s="49"/>
      <c r="Q433" s="49">
        <v>37</v>
      </c>
      <c r="S433" s="44">
        <f t="shared" si="55"/>
        <v>6100653</v>
      </c>
      <c r="U433" s="49">
        <f t="shared" si="56"/>
        <v>3.59</v>
      </c>
    </row>
    <row r="434" spans="1:21" s="7" customFormat="1" x14ac:dyDescent="0.2">
      <c r="B434" s="29">
        <v>370</v>
      </c>
      <c r="C434" s="30" t="s">
        <v>215</v>
      </c>
      <c r="D434" s="21"/>
      <c r="E434" s="47" t="s">
        <v>187</v>
      </c>
      <c r="G434" s="15" t="s">
        <v>227</v>
      </c>
      <c r="I434" s="43">
        <v>-8</v>
      </c>
      <c r="K434" s="8">
        <v>23024936.68</v>
      </c>
      <c r="M434" s="63">
        <v>2713870.0572883971</v>
      </c>
      <c r="N434" s="44"/>
      <c r="O434" s="44">
        <f t="shared" si="54"/>
        <v>22153062</v>
      </c>
      <c r="P434" s="49"/>
      <c r="Q434" s="49">
        <v>19.84</v>
      </c>
      <c r="S434" s="44">
        <f t="shared" si="55"/>
        <v>1116586</v>
      </c>
      <c r="U434" s="49">
        <f t="shared" si="56"/>
        <v>4.8499999999999996</v>
      </c>
    </row>
    <row r="435" spans="1:21" s="7" customFormat="1" x14ac:dyDescent="0.2">
      <c r="B435" s="29">
        <v>370.02</v>
      </c>
      <c r="C435" s="30" t="s">
        <v>216</v>
      </c>
      <c r="D435" s="21"/>
      <c r="E435" s="47" t="s">
        <v>187</v>
      </c>
      <c r="G435" s="15" t="s">
        <v>228</v>
      </c>
      <c r="I435" s="43">
        <v>0</v>
      </c>
      <c r="K435" s="8">
        <v>393066775.94999999</v>
      </c>
      <c r="M435" s="63">
        <v>137489228.73271161</v>
      </c>
      <c r="N435" s="44"/>
      <c r="O435" s="44">
        <f t="shared" si="54"/>
        <v>255577547</v>
      </c>
      <c r="P435" s="49"/>
      <c r="Q435" s="49">
        <v>11.11</v>
      </c>
      <c r="S435" s="44">
        <f t="shared" si="55"/>
        <v>23004280</v>
      </c>
      <c r="U435" s="49">
        <f t="shared" si="56"/>
        <v>5.85</v>
      </c>
    </row>
    <row r="436" spans="1:21" s="7" customFormat="1" x14ac:dyDescent="0.2">
      <c r="B436" s="29">
        <v>370.7</v>
      </c>
      <c r="C436" s="30" t="s">
        <v>217</v>
      </c>
      <c r="D436" s="21"/>
      <c r="E436" s="47" t="s">
        <v>187</v>
      </c>
      <c r="G436" s="15" t="s">
        <v>229</v>
      </c>
      <c r="I436" s="43">
        <v>0</v>
      </c>
      <c r="K436" s="8">
        <v>4654831.43</v>
      </c>
      <c r="M436" s="63">
        <v>930966.28</v>
      </c>
      <c r="N436" s="44"/>
      <c r="O436" s="44">
        <f>ROUND((100-I436)/100*K436-M436,0)</f>
        <v>3723865</v>
      </c>
      <c r="P436" s="49"/>
      <c r="Q436" s="49">
        <v>7.7</v>
      </c>
      <c r="S436" s="44">
        <f>+ROUND(O436/Q436,0)</f>
        <v>483619</v>
      </c>
      <c r="U436" s="49">
        <f>+ROUND(S436/K436*100,2)</f>
        <v>10.39</v>
      </c>
    </row>
    <row r="437" spans="1:21" s="7" customFormat="1" x14ac:dyDescent="0.2">
      <c r="B437" s="29">
        <v>371</v>
      </c>
      <c r="C437" s="30" t="s">
        <v>218</v>
      </c>
      <c r="D437" s="21"/>
      <c r="E437" s="47" t="s">
        <v>187</v>
      </c>
      <c r="G437" s="15" t="s">
        <v>230</v>
      </c>
      <c r="I437" s="43">
        <v>0</v>
      </c>
      <c r="K437" s="8">
        <v>13249791.02</v>
      </c>
      <c r="M437" s="44">
        <v>1261914.1000000001</v>
      </c>
      <c r="N437" s="44"/>
      <c r="O437" s="44">
        <f t="shared" si="54"/>
        <v>11987877</v>
      </c>
      <c r="P437" s="49"/>
      <c r="Q437" s="49">
        <v>19.43</v>
      </c>
      <c r="S437" s="44">
        <f t="shared" si="55"/>
        <v>616978</v>
      </c>
      <c r="U437" s="49">
        <f t="shared" si="56"/>
        <v>4.66</v>
      </c>
    </row>
    <row r="438" spans="1:21" s="7" customFormat="1" x14ac:dyDescent="0.2">
      <c r="B438" s="29">
        <v>371.7</v>
      </c>
      <c r="C438" s="30" t="s">
        <v>219</v>
      </c>
      <c r="D438" s="21"/>
      <c r="E438" s="47"/>
      <c r="G438" s="15" t="s">
        <v>231</v>
      </c>
      <c r="I438" s="43">
        <v>0</v>
      </c>
      <c r="K438" s="8">
        <v>21040680</v>
      </c>
      <c r="M438" s="44">
        <v>2151056.5</v>
      </c>
      <c r="N438" s="44"/>
      <c r="O438" s="44">
        <f t="shared" si="54"/>
        <v>18889624</v>
      </c>
      <c r="P438" s="49"/>
      <c r="Q438" s="49">
        <v>6.01</v>
      </c>
      <c r="S438" s="44">
        <f t="shared" si="55"/>
        <v>3143032</v>
      </c>
      <c r="U438" s="49">
        <f t="shared" si="56"/>
        <v>14.94</v>
      </c>
    </row>
    <row r="439" spans="1:21" s="7" customFormat="1" x14ac:dyDescent="0.2">
      <c r="B439" s="29">
        <v>373</v>
      </c>
      <c r="C439" s="30" t="s">
        <v>220</v>
      </c>
      <c r="D439" s="21"/>
      <c r="E439" s="47" t="s">
        <v>187</v>
      </c>
      <c r="G439" s="15" t="s">
        <v>232</v>
      </c>
      <c r="I439" s="43">
        <v>-10</v>
      </c>
      <c r="K439" s="50">
        <v>709306972.51999998</v>
      </c>
      <c r="M439" s="51">
        <v>193830599.04999998</v>
      </c>
      <c r="N439" s="44"/>
      <c r="O439" s="51">
        <f t="shared" si="54"/>
        <v>586407071</v>
      </c>
      <c r="P439" s="49"/>
      <c r="Q439" s="49">
        <v>18.91</v>
      </c>
      <c r="S439" s="51">
        <f t="shared" si="55"/>
        <v>31010422</v>
      </c>
      <c r="U439" s="49">
        <f t="shared" si="56"/>
        <v>4.37</v>
      </c>
    </row>
    <row r="440" spans="1:21" s="7" customFormat="1" x14ac:dyDescent="0.2">
      <c r="P440" s="49"/>
      <c r="Q440" s="49"/>
      <c r="U440" s="49"/>
    </row>
    <row r="441" spans="1:21" s="7" customFormat="1" x14ac:dyDescent="0.2">
      <c r="A441" s="10" t="s">
        <v>66</v>
      </c>
      <c r="K441" s="68">
        <f>SUBTOTAL(9,K422:K439)</f>
        <v>10215157631.180002</v>
      </c>
      <c r="M441" s="69">
        <f>SUBTOTAL(9,M422:M439)</f>
        <v>2137102220.8799996</v>
      </c>
      <c r="O441" s="69">
        <f>SUBTOTAL(9,O422:O439)</f>
        <v>9454030716</v>
      </c>
      <c r="P441" s="14"/>
      <c r="Q441" s="14">
        <f>O441/S441</f>
        <v>31.411085211724412</v>
      </c>
      <c r="S441" s="69">
        <f>SUBTOTAL(9,S422:S439)</f>
        <v>300977526</v>
      </c>
      <c r="U441" s="14">
        <f>S441/K441*100</f>
        <v>2.9463816111982273</v>
      </c>
    </row>
    <row r="442" spans="1:21" s="7" customFormat="1" x14ac:dyDescent="0.2">
      <c r="P442" s="49"/>
      <c r="Q442" s="49"/>
      <c r="U442" s="49"/>
    </row>
    <row r="443" spans="1:21" s="7" customFormat="1" x14ac:dyDescent="0.2">
      <c r="A443" s="10" t="s">
        <v>67</v>
      </c>
      <c r="P443" s="49"/>
      <c r="Q443" s="49"/>
      <c r="U443" s="49"/>
    </row>
    <row r="444" spans="1:21" s="7" customFormat="1" x14ac:dyDescent="0.2">
      <c r="P444" s="49"/>
      <c r="Q444" s="49"/>
      <c r="U444" s="49"/>
    </row>
    <row r="445" spans="1:21" s="7" customFormat="1" x14ac:dyDescent="0.2">
      <c r="B445" s="29">
        <v>390</v>
      </c>
      <c r="C445" s="30" t="s">
        <v>86</v>
      </c>
      <c r="D445" s="21"/>
      <c r="E445" s="47" t="s">
        <v>187</v>
      </c>
      <c r="G445" s="15" t="s">
        <v>225</v>
      </c>
      <c r="I445" s="43">
        <v>-5</v>
      </c>
      <c r="K445" s="8">
        <v>423332086.44999999</v>
      </c>
      <c r="M445" s="44">
        <v>80193963.648048028</v>
      </c>
      <c r="N445" s="44"/>
      <c r="O445" s="44">
        <f t="shared" ref="O445:O451" si="57">ROUND((100-I445)/100*K445-M445,0)</f>
        <v>364304727</v>
      </c>
      <c r="P445" s="49"/>
      <c r="Q445" s="49">
        <v>29.7</v>
      </c>
      <c r="S445" s="44">
        <f t="shared" ref="S445:S451" si="58">+ROUND(O445/Q445,0)</f>
        <v>12266152</v>
      </c>
      <c r="U445" s="49">
        <f t="shared" ref="U445:U451" si="59">+ROUND(S445/K445*100,2)</f>
        <v>2.9</v>
      </c>
    </row>
    <row r="446" spans="1:21" s="7" customFormat="1" x14ac:dyDescent="0.2">
      <c r="B446" s="29">
        <v>392.1</v>
      </c>
      <c r="C446" s="30" t="s">
        <v>233</v>
      </c>
      <c r="D446" s="21"/>
      <c r="E446" s="47" t="s">
        <v>187</v>
      </c>
      <c r="G446" s="15" t="s">
        <v>239</v>
      </c>
      <c r="I446" s="43">
        <v>20</v>
      </c>
      <c r="K446" s="8">
        <v>3097901.07</v>
      </c>
      <c r="M446" s="44">
        <v>2054886.7720405613</v>
      </c>
      <c r="N446" s="44"/>
      <c r="O446" s="44">
        <f t="shared" si="57"/>
        <v>423434</v>
      </c>
      <c r="P446" s="49"/>
      <c r="Q446" s="49">
        <v>7.09</v>
      </c>
      <c r="S446" s="44">
        <f t="shared" si="58"/>
        <v>59723</v>
      </c>
      <c r="U446" s="49">
        <f t="shared" si="59"/>
        <v>1.93</v>
      </c>
    </row>
    <row r="447" spans="1:21" s="7" customFormat="1" x14ac:dyDescent="0.2">
      <c r="B447" s="29">
        <v>392.2</v>
      </c>
      <c r="C447" s="30" t="s">
        <v>234</v>
      </c>
      <c r="D447" s="21"/>
      <c r="E447" s="47" t="s">
        <v>187</v>
      </c>
      <c r="G447" s="15" t="s">
        <v>240</v>
      </c>
      <c r="I447" s="43">
        <v>20</v>
      </c>
      <c r="K447" s="8">
        <v>4363690.2</v>
      </c>
      <c r="M447" s="44">
        <v>1390488.5022383116</v>
      </c>
      <c r="N447" s="44"/>
      <c r="O447" s="44">
        <f t="shared" si="57"/>
        <v>2100464</v>
      </c>
      <c r="P447" s="49"/>
      <c r="Q447" s="49">
        <v>6.15</v>
      </c>
      <c r="S447" s="44">
        <f t="shared" si="58"/>
        <v>341539</v>
      </c>
      <c r="U447" s="49">
        <f t="shared" si="59"/>
        <v>7.83</v>
      </c>
    </row>
    <row r="448" spans="1:21" s="7" customFormat="1" x14ac:dyDescent="0.2">
      <c r="B448" s="29">
        <v>392.3</v>
      </c>
      <c r="C448" s="30" t="s">
        <v>235</v>
      </c>
      <c r="D448" s="21"/>
      <c r="E448" s="47" t="s">
        <v>187</v>
      </c>
      <c r="G448" s="15" t="s">
        <v>241</v>
      </c>
      <c r="I448" s="43">
        <v>20</v>
      </c>
      <c r="K448" s="8">
        <v>26894062.379999999</v>
      </c>
      <c r="M448" s="44">
        <v>16225972.306355074</v>
      </c>
      <c r="N448" s="44"/>
      <c r="O448" s="44">
        <f t="shared" si="57"/>
        <v>5289278</v>
      </c>
      <c r="P448" s="49"/>
      <c r="Q448" s="49">
        <v>4.3899999999999997</v>
      </c>
      <c r="S448" s="44">
        <f t="shared" si="58"/>
        <v>1204847</v>
      </c>
      <c r="U448" s="49">
        <f t="shared" si="59"/>
        <v>4.4800000000000004</v>
      </c>
    </row>
    <row r="449" spans="1:21" s="7" customFormat="1" x14ac:dyDescent="0.2">
      <c r="B449" s="29">
        <v>392.4</v>
      </c>
      <c r="C449" s="30" t="s">
        <v>236</v>
      </c>
      <c r="D449" s="21"/>
      <c r="E449" s="47" t="s">
        <v>187</v>
      </c>
      <c r="G449" s="15" t="s">
        <v>242</v>
      </c>
      <c r="I449" s="43">
        <v>20</v>
      </c>
      <c r="K449" s="8">
        <v>21123427.579999998</v>
      </c>
      <c r="M449" s="44">
        <v>12317877.647028074</v>
      </c>
      <c r="N449" s="44"/>
      <c r="O449" s="44">
        <f t="shared" si="57"/>
        <v>4580864</v>
      </c>
      <c r="P449" s="49"/>
      <c r="Q449" s="49">
        <v>5.8</v>
      </c>
      <c r="S449" s="44">
        <f t="shared" si="58"/>
        <v>789804</v>
      </c>
      <c r="U449" s="49">
        <f t="shared" si="59"/>
        <v>3.74</v>
      </c>
    </row>
    <row r="450" spans="1:21" s="7" customFormat="1" x14ac:dyDescent="0.2">
      <c r="B450" s="29">
        <v>392.5</v>
      </c>
      <c r="C450" s="30" t="s">
        <v>237</v>
      </c>
      <c r="D450" s="21"/>
      <c r="E450" s="47" t="s">
        <v>187</v>
      </c>
      <c r="G450" s="15" t="s">
        <v>243</v>
      </c>
      <c r="I450" s="43">
        <v>0</v>
      </c>
      <c r="K450" s="8">
        <v>22907475.550000001</v>
      </c>
      <c r="M450" s="44">
        <v>8630641.8121990394</v>
      </c>
      <c r="N450" s="44"/>
      <c r="O450" s="44">
        <f t="shared" si="57"/>
        <v>14276834</v>
      </c>
      <c r="P450" s="49"/>
      <c r="Q450" s="49">
        <v>15.01</v>
      </c>
      <c r="S450" s="44">
        <f t="shared" si="58"/>
        <v>951155</v>
      </c>
      <c r="U450" s="49">
        <f t="shared" si="59"/>
        <v>4.1500000000000004</v>
      </c>
    </row>
    <row r="451" spans="1:21" s="7" customFormat="1" x14ac:dyDescent="0.2">
      <c r="B451" s="29">
        <v>396</v>
      </c>
      <c r="C451" s="30" t="s">
        <v>238</v>
      </c>
      <c r="D451" s="21"/>
      <c r="E451" s="47" t="s">
        <v>187</v>
      </c>
      <c r="G451" s="15" t="s">
        <v>244</v>
      </c>
      <c r="I451" s="43">
        <v>5</v>
      </c>
      <c r="K451" s="50">
        <v>20577047.690000001</v>
      </c>
      <c r="M451" s="51">
        <v>6304396.802090927</v>
      </c>
      <c r="N451" s="44"/>
      <c r="O451" s="51">
        <f t="shared" si="57"/>
        <v>13243799</v>
      </c>
      <c r="P451" s="49"/>
      <c r="Q451" s="49">
        <v>13.11</v>
      </c>
      <c r="S451" s="51">
        <f t="shared" si="58"/>
        <v>1010206</v>
      </c>
      <c r="U451" s="49">
        <f t="shared" si="59"/>
        <v>4.91</v>
      </c>
    </row>
    <row r="452" spans="1:21" s="7" customFormat="1" x14ac:dyDescent="0.2">
      <c r="P452" s="49"/>
      <c r="Q452" s="49"/>
      <c r="U452" s="49"/>
    </row>
    <row r="453" spans="1:21" s="7" customFormat="1" x14ac:dyDescent="0.2">
      <c r="A453" s="10" t="s">
        <v>68</v>
      </c>
      <c r="K453" s="84">
        <f>SUBTOTAL(9,K444:K451)</f>
        <v>522295690.91999996</v>
      </c>
      <c r="M453" s="85">
        <f>SUBTOTAL(9,M444:M451)</f>
        <v>127118227.49000002</v>
      </c>
      <c r="O453" s="85">
        <f>SUBTOTAL(9,O444:O451)</f>
        <v>404219400</v>
      </c>
      <c r="P453" s="14"/>
      <c r="Q453" s="14">
        <f>O453/S453</f>
        <v>24.316251054385539</v>
      </c>
      <c r="S453" s="85">
        <f>SUBTOTAL(9,S444:S451)</f>
        <v>16623426</v>
      </c>
      <c r="U453" s="14">
        <f>S453/K453*100</f>
        <v>3.1827614680715812</v>
      </c>
    </row>
    <row r="454" spans="1:21" s="7" customFormat="1" x14ac:dyDescent="0.2">
      <c r="A454" s="10"/>
      <c r="K454" s="82"/>
      <c r="M454" s="83"/>
      <c r="O454" s="83"/>
      <c r="P454" s="14"/>
      <c r="Q454" s="14"/>
      <c r="S454" s="83"/>
      <c r="U454" s="14"/>
    </row>
    <row r="455" spans="1:21" s="7" customFormat="1" x14ac:dyDescent="0.2">
      <c r="A455" s="10" t="s">
        <v>69</v>
      </c>
      <c r="K455" s="84">
        <f>SUBTOTAL(9,K405:K453)</f>
        <v>17336170034.720001</v>
      </c>
      <c r="M455" s="85">
        <f>SUBTOTAL(9,M405:M453)</f>
        <v>3139259137.0799999</v>
      </c>
      <c r="O455" s="85">
        <f>SUBTOTAL(9,O405:O453)</f>
        <v>16509869670</v>
      </c>
      <c r="P455" s="14"/>
      <c r="Q455" s="14">
        <f>O455/S455</f>
        <v>35.637709115028876</v>
      </c>
      <c r="S455" s="85">
        <f>SUBTOTAL(9,S405:S453)</f>
        <v>463269668</v>
      </c>
      <c r="U455" s="14">
        <f>S455/K455*100</f>
        <v>2.672272290085913</v>
      </c>
    </row>
    <row r="456" spans="1:21" s="7" customFormat="1" x14ac:dyDescent="0.2">
      <c r="P456" s="49"/>
      <c r="Q456" s="49"/>
      <c r="U456" s="49"/>
    </row>
    <row r="457" spans="1:21" s="7" customFormat="1" ht="13.5" thickBot="1" x14ac:dyDescent="0.25">
      <c r="A457" s="10" t="s">
        <v>70</v>
      </c>
      <c r="K457" s="86">
        <f>SUBTOTAL(9,K12:K453)</f>
        <v>27576522756.540009</v>
      </c>
      <c r="M457" s="87">
        <f>SUBTOTAL(9,M12:M453)</f>
        <v>6861371648.4144344</v>
      </c>
      <c r="O457" s="87">
        <f>SUBTOTAL(9,O12:O453)</f>
        <v>22907423811</v>
      </c>
      <c r="P457" s="15"/>
      <c r="Q457" s="14">
        <f>O457/S457</f>
        <v>24.717756178951916</v>
      </c>
      <c r="S457" s="87">
        <f>SUBTOTAL(9,S12:S453)</f>
        <v>926759842</v>
      </c>
      <c r="U457" s="14">
        <f>S457/K457*100</f>
        <v>3.3606841956903755</v>
      </c>
    </row>
    <row r="458" spans="1:21" s="7" customFormat="1" ht="13.5" thickTop="1" x14ac:dyDescent="0.2">
      <c r="P458" s="15"/>
      <c r="Q458" s="15"/>
      <c r="U458" s="15"/>
    </row>
    <row r="459" spans="1:21" s="7" customFormat="1" x14ac:dyDescent="0.2">
      <c r="P459" s="15"/>
      <c r="Q459" s="15"/>
      <c r="U459" s="15"/>
    </row>
    <row r="460" spans="1:21" s="7" customFormat="1" x14ac:dyDescent="0.2">
      <c r="A460" s="10" t="s">
        <v>71</v>
      </c>
      <c r="P460" s="15"/>
      <c r="Q460" s="15"/>
      <c r="U460" s="15"/>
    </row>
    <row r="461" spans="1:21" s="7" customFormat="1" x14ac:dyDescent="0.2">
      <c r="P461" s="15"/>
      <c r="Q461" s="15"/>
      <c r="U461" s="15"/>
    </row>
    <row r="462" spans="1:21" s="7" customFormat="1" x14ac:dyDescent="0.2">
      <c r="A462" s="10" t="s">
        <v>72</v>
      </c>
      <c r="P462" s="15"/>
      <c r="Q462" s="15"/>
      <c r="U462" s="15"/>
    </row>
    <row r="463" spans="1:21" s="7" customFormat="1" x14ac:dyDescent="0.2">
      <c r="P463" s="15"/>
      <c r="Q463" s="15"/>
      <c r="U463" s="15"/>
    </row>
    <row r="464" spans="1:21" s="7" customFormat="1" x14ac:dyDescent="0.2">
      <c r="B464" s="29">
        <v>302</v>
      </c>
      <c r="C464" s="30" t="s">
        <v>245</v>
      </c>
      <c r="K464" s="88">
        <v>8450028.1199999992</v>
      </c>
      <c r="M464" s="89">
        <v>5693607.7800000003</v>
      </c>
      <c r="P464" s="15"/>
      <c r="Q464" s="15"/>
      <c r="U464" s="15"/>
    </row>
    <row r="465" spans="1:21" s="7" customFormat="1" x14ac:dyDescent="0.2">
      <c r="B465" s="29">
        <v>303.02999999999997</v>
      </c>
      <c r="C465" s="30" t="s">
        <v>246</v>
      </c>
      <c r="K465" s="88">
        <v>5235262.42</v>
      </c>
      <c r="M465" s="89">
        <v>4974488.03</v>
      </c>
      <c r="P465" s="15"/>
      <c r="Q465" s="15"/>
      <c r="U465" s="15"/>
    </row>
    <row r="466" spans="1:21" s="7" customFormat="1" x14ac:dyDescent="0.2">
      <c r="B466" s="29">
        <v>303.05</v>
      </c>
      <c r="C466" s="30" t="s">
        <v>247</v>
      </c>
      <c r="K466" s="88">
        <v>320137187.25</v>
      </c>
      <c r="M466" s="89">
        <v>279389251.41000003</v>
      </c>
      <c r="P466" s="15"/>
      <c r="Q466" s="15"/>
      <c r="U466" s="15"/>
    </row>
    <row r="467" spans="1:21" s="7" customFormat="1" x14ac:dyDescent="0.2">
      <c r="B467" s="29">
        <v>303.10000000000002</v>
      </c>
      <c r="C467" s="30" t="s">
        <v>248</v>
      </c>
      <c r="K467" s="88">
        <v>81935349.769999996</v>
      </c>
      <c r="M467" s="89">
        <v>57724799.649999999</v>
      </c>
      <c r="P467" s="15"/>
      <c r="Q467" s="15"/>
      <c r="U467" s="15"/>
    </row>
    <row r="468" spans="1:21" s="7" customFormat="1" x14ac:dyDescent="0.2">
      <c r="B468" s="29">
        <v>303.14999999999998</v>
      </c>
      <c r="C468" s="30" t="s">
        <v>249</v>
      </c>
      <c r="K468" s="90">
        <v>90568032.289999992</v>
      </c>
      <c r="M468" s="91">
        <v>42438692.810000002</v>
      </c>
      <c r="P468" s="15"/>
      <c r="Q468" s="15"/>
      <c r="U468" s="15"/>
    </row>
    <row r="469" spans="1:21" s="7" customFormat="1" x14ac:dyDescent="0.2">
      <c r="K469" s="92"/>
      <c r="M469" s="93"/>
      <c r="P469" s="15"/>
      <c r="Q469" s="15"/>
      <c r="U469" s="15"/>
    </row>
    <row r="470" spans="1:21" s="7" customFormat="1" x14ac:dyDescent="0.2">
      <c r="A470" s="10" t="s">
        <v>73</v>
      </c>
      <c r="K470" s="94">
        <f>SUBTOTAL(9,K464:K468)</f>
        <v>506325859.85000002</v>
      </c>
      <c r="M470" s="95">
        <f>SUBTOTAL(9,M464:M468)</f>
        <v>390220839.68000001</v>
      </c>
      <c r="P470" s="15"/>
      <c r="Q470" s="15"/>
      <c r="U470" s="15"/>
    </row>
    <row r="471" spans="1:21" s="7" customFormat="1" x14ac:dyDescent="0.2">
      <c r="K471" s="92"/>
      <c r="M471" s="93"/>
      <c r="P471" s="15"/>
      <c r="Q471" s="15"/>
      <c r="U471" s="15"/>
    </row>
    <row r="472" spans="1:21" s="7" customFormat="1" x14ac:dyDescent="0.2">
      <c r="A472" s="10" t="s">
        <v>74</v>
      </c>
      <c r="K472" s="92"/>
      <c r="M472" s="93"/>
      <c r="P472" s="15"/>
      <c r="Q472" s="15"/>
      <c r="U472" s="15"/>
    </row>
    <row r="473" spans="1:21" s="7" customFormat="1" x14ac:dyDescent="0.2">
      <c r="K473" s="92"/>
      <c r="M473" s="93"/>
      <c r="P473" s="15"/>
      <c r="Q473" s="15"/>
      <c r="U473" s="15"/>
    </row>
    <row r="474" spans="1:21" s="7" customFormat="1" x14ac:dyDescent="0.2">
      <c r="B474" s="29">
        <v>310</v>
      </c>
      <c r="C474" s="30" t="s">
        <v>250</v>
      </c>
      <c r="K474" s="88">
        <v>4299676.74</v>
      </c>
      <c r="M474" s="89">
        <v>2147.77</v>
      </c>
      <c r="P474" s="15"/>
      <c r="Q474" s="15"/>
      <c r="U474" s="15"/>
    </row>
    <row r="475" spans="1:21" s="7" customFormat="1" x14ac:dyDescent="0.2">
      <c r="B475" s="29">
        <v>320</v>
      </c>
      <c r="C475" s="30" t="s">
        <v>251</v>
      </c>
      <c r="K475" s="88">
        <v>0</v>
      </c>
      <c r="M475" s="89">
        <v>-4605693.99</v>
      </c>
      <c r="P475" s="15"/>
      <c r="Q475" s="15"/>
      <c r="U475" s="15"/>
    </row>
    <row r="476" spans="1:21" s="7" customFormat="1" x14ac:dyDescent="0.2">
      <c r="B476" s="29">
        <v>340</v>
      </c>
      <c r="C476" s="30" t="s">
        <v>252</v>
      </c>
      <c r="K476" s="88">
        <v>38839616.630000003</v>
      </c>
      <c r="M476" s="89">
        <v>-102244.41</v>
      </c>
      <c r="P476" s="15"/>
      <c r="Q476" s="15"/>
      <c r="U476" s="15"/>
    </row>
    <row r="477" spans="1:21" s="7" customFormat="1" x14ac:dyDescent="0.2">
      <c r="B477" s="29">
        <v>340.66</v>
      </c>
      <c r="C477" s="30" t="s">
        <v>253</v>
      </c>
      <c r="K477" s="88">
        <v>19731.64</v>
      </c>
      <c r="M477" s="89">
        <v>0</v>
      </c>
      <c r="P477" s="15"/>
      <c r="Q477" s="15"/>
      <c r="U477" s="15"/>
    </row>
    <row r="478" spans="1:21" s="7" customFormat="1" x14ac:dyDescent="0.2">
      <c r="B478" s="29">
        <v>350</v>
      </c>
      <c r="C478" s="30" t="s">
        <v>254</v>
      </c>
      <c r="K478" s="88">
        <v>86771423.86999999</v>
      </c>
      <c r="M478" s="89">
        <v>-3084397.5800000005</v>
      </c>
      <c r="P478" s="15"/>
      <c r="Q478" s="15"/>
      <c r="U478" s="15"/>
    </row>
    <row r="479" spans="1:21" s="7" customFormat="1" x14ac:dyDescent="0.2">
      <c r="B479" s="29">
        <v>360</v>
      </c>
      <c r="C479" s="30" t="s">
        <v>255</v>
      </c>
      <c r="K479" s="88">
        <v>57323318.880000003</v>
      </c>
      <c r="M479" s="89">
        <v>3734973.53</v>
      </c>
      <c r="P479" s="15"/>
      <c r="Q479" s="15"/>
      <c r="U479" s="15"/>
    </row>
    <row r="480" spans="1:21" s="7" customFormat="1" x14ac:dyDescent="0.2">
      <c r="B480" s="29">
        <v>389</v>
      </c>
      <c r="C480" s="30" t="s">
        <v>256</v>
      </c>
      <c r="K480" s="90">
        <v>17450743.259999998</v>
      </c>
      <c r="M480" s="91">
        <v>-556.31000000000006</v>
      </c>
      <c r="P480" s="15"/>
      <c r="Q480" s="15"/>
      <c r="U480" s="15"/>
    </row>
    <row r="481" spans="1:21" s="7" customFormat="1" x14ac:dyDescent="0.2">
      <c r="K481" s="92"/>
      <c r="M481" s="93"/>
      <c r="P481" s="15"/>
      <c r="Q481" s="15"/>
      <c r="U481" s="15"/>
    </row>
    <row r="482" spans="1:21" s="7" customFormat="1" x14ac:dyDescent="0.2">
      <c r="A482" s="10" t="s">
        <v>75</v>
      </c>
      <c r="K482" s="96">
        <f>SUBTOTAL(9,K474:K480)</f>
        <v>204704511.01999998</v>
      </c>
      <c r="M482" s="97">
        <f>SUBTOTAL(9,M474:M480)</f>
        <v>-4055770.9900000012</v>
      </c>
      <c r="P482" s="15"/>
      <c r="Q482" s="15"/>
      <c r="U482" s="15"/>
    </row>
    <row r="483" spans="1:21" s="7" customFormat="1" x14ac:dyDescent="0.2">
      <c r="K483" s="92"/>
      <c r="M483" s="93"/>
      <c r="P483" s="15"/>
      <c r="Q483" s="15"/>
      <c r="U483" s="15"/>
    </row>
    <row r="484" spans="1:21" s="7" customFormat="1" x14ac:dyDescent="0.2">
      <c r="A484" s="10" t="s">
        <v>76</v>
      </c>
      <c r="K484" s="92"/>
      <c r="M484" s="93"/>
      <c r="P484" s="15"/>
      <c r="Q484" s="15"/>
      <c r="U484" s="15"/>
    </row>
    <row r="485" spans="1:21" s="7" customFormat="1" x14ac:dyDescent="0.2">
      <c r="K485" s="92"/>
      <c r="M485" s="93"/>
      <c r="P485" s="15"/>
      <c r="Q485" s="15"/>
      <c r="U485" s="15"/>
    </row>
    <row r="486" spans="1:21" s="7" customFormat="1" x14ac:dyDescent="0.2">
      <c r="B486" s="29">
        <v>312.91000000000003</v>
      </c>
      <c r="C486" s="30" t="s">
        <v>257</v>
      </c>
      <c r="K486" s="88">
        <v>1712735.67</v>
      </c>
      <c r="M486" s="89">
        <v>685094.26</v>
      </c>
      <c r="P486" s="15"/>
      <c r="Q486" s="15"/>
      <c r="U486" s="15"/>
    </row>
    <row r="487" spans="1:21" s="7" customFormat="1" x14ac:dyDescent="0.2">
      <c r="B487" s="29">
        <v>316.91000000000003</v>
      </c>
      <c r="C487" s="30" t="s">
        <v>258</v>
      </c>
      <c r="K487" s="88">
        <v>1761622.12</v>
      </c>
      <c r="M487" s="89">
        <v>704648.84</v>
      </c>
      <c r="P487" s="15"/>
      <c r="Q487" s="15"/>
      <c r="U487" s="15"/>
    </row>
    <row r="488" spans="1:21" s="7" customFormat="1" x14ac:dyDescent="0.2">
      <c r="B488" s="29">
        <v>316.92</v>
      </c>
      <c r="C488" s="30" t="s">
        <v>259</v>
      </c>
      <c r="K488" s="88">
        <v>682406.52</v>
      </c>
      <c r="M488" s="89">
        <v>182011.16999999998</v>
      </c>
      <c r="P488" s="15"/>
      <c r="Q488" s="15"/>
      <c r="U488" s="15"/>
    </row>
    <row r="489" spans="1:21" s="7" customFormat="1" x14ac:dyDescent="0.2">
      <c r="B489" s="29">
        <v>346.01</v>
      </c>
      <c r="C489" s="30" t="s">
        <v>260</v>
      </c>
      <c r="K489" s="88">
        <v>3211.29</v>
      </c>
      <c r="M489" s="89">
        <v>3197.3100000000018</v>
      </c>
      <c r="P489" s="15"/>
      <c r="Q489" s="15"/>
      <c r="U489" s="15"/>
    </row>
    <row r="490" spans="1:21" s="7" customFormat="1" x14ac:dyDescent="0.2">
      <c r="B490" s="29">
        <v>346.91</v>
      </c>
      <c r="C490" s="30" t="s">
        <v>258</v>
      </c>
      <c r="K490" s="88">
        <v>123195.39</v>
      </c>
      <c r="M490" s="89">
        <v>49278.16</v>
      </c>
      <c r="P490" s="15"/>
      <c r="Q490" s="15"/>
      <c r="U490" s="15"/>
    </row>
    <row r="491" spans="1:21" s="7" customFormat="1" x14ac:dyDescent="0.2">
      <c r="B491" s="29">
        <v>346.92</v>
      </c>
      <c r="C491" s="30" t="s">
        <v>259</v>
      </c>
      <c r="K491" s="88">
        <v>45196.78</v>
      </c>
      <c r="M491" s="89">
        <v>12913.36</v>
      </c>
      <c r="P491" s="15"/>
      <c r="Q491" s="15"/>
      <c r="U491" s="15"/>
    </row>
    <row r="492" spans="1:21" s="7" customFormat="1" x14ac:dyDescent="0.2">
      <c r="B492" s="29">
        <v>391</v>
      </c>
      <c r="C492" s="30" t="s">
        <v>261</v>
      </c>
      <c r="K492" s="88">
        <v>30829774.950000003</v>
      </c>
      <c r="M492" s="89">
        <v>26845174.550000001</v>
      </c>
      <c r="P492" s="15"/>
      <c r="Q492" s="15"/>
      <c r="U492" s="15"/>
    </row>
    <row r="493" spans="1:21" s="7" customFormat="1" x14ac:dyDescent="0.2">
      <c r="B493" s="29">
        <v>391.01</v>
      </c>
      <c r="C493" s="30" t="s">
        <v>262</v>
      </c>
      <c r="K493" s="88">
        <v>62343390.520000003</v>
      </c>
      <c r="M493" s="89">
        <v>17496649.57</v>
      </c>
      <c r="P493" s="15"/>
      <c r="Q493" s="15"/>
      <c r="U493" s="15"/>
    </row>
    <row r="494" spans="1:21" s="7" customFormat="1" x14ac:dyDescent="0.2">
      <c r="B494" s="29">
        <v>393</v>
      </c>
      <c r="C494" s="30" t="s">
        <v>263</v>
      </c>
      <c r="K494" s="88">
        <v>8272535.3699999992</v>
      </c>
      <c r="M494" s="89">
        <v>2616747.4200000004</v>
      </c>
      <c r="P494" s="15"/>
      <c r="Q494" s="15"/>
      <c r="U494" s="15"/>
    </row>
    <row r="495" spans="1:21" s="7" customFormat="1" x14ac:dyDescent="0.2">
      <c r="B495" s="29">
        <v>394</v>
      </c>
      <c r="C495" s="30" t="s">
        <v>264</v>
      </c>
      <c r="K495" s="88">
        <v>110889383.54000001</v>
      </c>
      <c r="M495" s="89">
        <v>69812295.420000002</v>
      </c>
      <c r="P495" s="15"/>
      <c r="Q495" s="15"/>
      <c r="U495" s="15"/>
    </row>
    <row r="496" spans="1:21" s="7" customFormat="1" x14ac:dyDescent="0.2">
      <c r="B496" s="29">
        <v>395</v>
      </c>
      <c r="C496" s="30" t="s">
        <v>265</v>
      </c>
      <c r="K496" s="88">
        <v>505775.86</v>
      </c>
      <c r="M496" s="89">
        <v>-1099852.69</v>
      </c>
      <c r="P496" s="15"/>
      <c r="Q496" s="15"/>
      <c r="U496" s="15"/>
    </row>
    <row r="497" spans="1:21" s="7" customFormat="1" x14ac:dyDescent="0.2">
      <c r="B497" s="29">
        <v>397</v>
      </c>
      <c r="C497" s="30" t="s">
        <v>266</v>
      </c>
      <c r="K497" s="88">
        <v>121471032.85999998</v>
      </c>
      <c r="M497" s="89">
        <v>61110464.730000004</v>
      </c>
      <c r="P497" s="15"/>
      <c r="Q497" s="15"/>
      <c r="U497" s="15"/>
    </row>
    <row r="498" spans="1:21" s="7" customFormat="1" x14ac:dyDescent="0.2">
      <c r="B498" s="29">
        <v>398</v>
      </c>
      <c r="C498" s="30" t="s">
        <v>267</v>
      </c>
      <c r="K498" s="88">
        <v>8018465</v>
      </c>
      <c r="M498" s="89">
        <v>2220042.9499999997</v>
      </c>
      <c r="P498" s="15"/>
      <c r="Q498" s="15"/>
      <c r="U498" s="15"/>
    </row>
    <row r="499" spans="1:21" s="7" customFormat="1" x14ac:dyDescent="0.2">
      <c r="B499" s="29">
        <v>398.91</v>
      </c>
      <c r="C499" s="30" t="s">
        <v>268</v>
      </c>
      <c r="K499" s="88">
        <v>1450800.57</v>
      </c>
      <c r="M499" s="89">
        <v>414928.98</v>
      </c>
      <c r="P499" s="15"/>
      <c r="Q499" s="15"/>
      <c r="U499" s="15"/>
    </row>
    <row r="500" spans="1:21" s="7" customFormat="1" x14ac:dyDescent="0.2">
      <c r="K500" s="98"/>
      <c r="M500" s="99"/>
      <c r="P500" s="15"/>
      <c r="Q500" s="15"/>
      <c r="U500" s="15"/>
    </row>
    <row r="501" spans="1:21" s="7" customFormat="1" x14ac:dyDescent="0.2">
      <c r="A501" s="10" t="s">
        <v>77</v>
      </c>
      <c r="K501" s="96">
        <f>SUBTOTAL(9,K486:K499)</f>
        <v>348109526.44</v>
      </c>
      <c r="M501" s="97">
        <f>SUBTOTAL(9,M486:M499)</f>
        <v>181053594.03</v>
      </c>
      <c r="P501" s="15"/>
      <c r="Q501" s="15"/>
      <c r="U501" s="15"/>
    </row>
    <row r="502" spans="1:21" s="7" customFormat="1" x14ac:dyDescent="0.2">
      <c r="K502" s="92"/>
      <c r="M502" s="93"/>
      <c r="P502" s="15"/>
      <c r="Q502" s="15"/>
      <c r="U502" s="15"/>
    </row>
    <row r="503" spans="1:21" s="7" customFormat="1" x14ac:dyDescent="0.2">
      <c r="A503" s="10" t="s">
        <v>78</v>
      </c>
      <c r="K503" s="92"/>
      <c r="M503" s="93"/>
      <c r="P503" s="15"/>
      <c r="Q503" s="15"/>
      <c r="U503" s="15"/>
    </row>
    <row r="504" spans="1:21" s="7" customFormat="1" x14ac:dyDescent="0.2">
      <c r="K504" s="92"/>
      <c r="M504" s="93"/>
      <c r="P504" s="15"/>
      <c r="Q504" s="15"/>
      <c r="U504" s="15"/>
    </row>
    <row r="505" spans="1:21" s="7" customFormat="1" x14ac:dyDescent="0.2">
      <c r="B505" s="100" t="s">
        <v>79</v>
      </c>
      <c r="C505" s="30" t="s">
        <v>269</v>
      </c>
      <c r="K505" s="88">
        <v>0</v>
      </c>
      <c r="M505" s="89">
        <v>-2482672.7399999998</v>
      </c>
      <c r="P505" s="15"/>
      <c r="Q505" s="15"/>
      <c r="U505" s="15"/>
    </row>
    <row r="506" spans="1:21" s="7" customFormat="1" x14ac:dyDescent="0.2">
      <c r="B506" s="100" t="s">
        <v>79</v>
      </c>
      <c r="C506" s="30" t="s">
        <v>270</v>
      </c>
      <c r="K506" s="88">
        <v>0</v>
      </c>
      <c r="M506" s="89">
        <v>-2776448.1700000009</v>
      </c>
      <c r="P506" s="15"/>
      <c r="Q506" s="15"/>
      <c r="U506" s="15"/>
    </row>
    <row r="507" spans="1:21" s="7" customFormat="1" x14ac:dyDescent="0.2">
      <c r="B507" s="100" t="s">
        <v>79</v>
      </c>
      <c r="C507" s="30" t="s">
        <v>271</v>
      </c>
      <c r="K507" s="88">
        <v>0</v>
      </c>
      <c r="M507" s="89">
        <v>8772.6200000000008</v>
      </c>
      <c r="P507" s="15"/>
      <c r="Q507" s="15"/>
      <c r="U507" s="15"/>
    </row>
    <row r="508" spans="1:21" s="7" customFormat="1" x14ac:dyDescent="0.2">
      <c r="B508" s="100" t="s">
        <v>79</v>
      </c>
      <c r="C508" s="30" t="s">
        <v>144</v>
      </c>
      <c r="K508" s="88">
        <v>0</v>
      </c>
      <c r="M508" s="89">
        <v>-6058928.9800000004</v>
      </c>
      <c r="P508" s="15"/>
      <c r="Q508" s="15"/>
      <c r="U508" s="15"/>
    </row>
    <row r="509" spans="1:21" s="7" customFormat="1" x14ac:dyDescent="0.2">
      <c r="B509" s="100" t="s">
        <v>80</v>
      </c>
      <c r="C509" s="30" t="s">
        <v>272</v>
      </c>
      <c r="K509" s="88">
        <v>0</v>
      </c>
      <c r="M509" s="89">
        <v>-1142743.68</v>
      </c>
      <c r="P509" s="15"/>
      <c r="Q509" s="15"/>
      <c r="U509" s="15"/>
    </row>
    <row r="510" spans="1:21" s="7" customFormat="1" x14ac:dyDescent="0.2">
      <c r="B510" s="100" t="s">
        <v>80</v>
      </c>
      <c r="C510" s="30" t="s">
        <v>273</v>
      </c>
      <c r="K510" s="88">
        <v>0</v>
      </c>
      <c r="M510" s="89">
        <v>-431802.62</v>
      </c>
      <c r="P510" s="15"/>
      <c r="Q510" s="15"/>
      <c r="U510" s="15"/>
    </row>
    <row r="511" spans="1:21" s="7" customFormat="1" x14ac:dyDescent="0.2">
      <c r="B511" s="100" t="s">
        <v>80</v>
      </c>
      <c r="C511" s="30" t="s">
        <v>274</v>
      </c>
      <c r="K511" s="88">
        <v>0</v>
      </c>
      <c r="M511" s="89">
        <v>-5135424.9399999995</v>
      </c>
      <c r="P511" s="15"/>
      <c r="Q511" s="15"/>
      <c r="U511" s="15"/>
    </row>
    <row r="512" spans="1:21" s="7" customFormat="1" x14ac:dyDescent="0.2">
      <c r="B512" s="100" t="s">
        <v>80</v>
      </c>
      <c r="C512" s="30" t="s">
        <v>275</v>
      </c>
      <c r="K512" s="88">
        <v>0</v>
      </c>
      <c r="M512" s="89">
        <v>399616.94</v>
      </c>
      <c r="P512" s="15"/>
      <c r="Q512" s="15"/>
      <c r="U512" s="15"/>
    </row>
    <row r="513" spans="1:21" s="7" customFormat="1" x14ac:dyDescent="0.2">
      <c r="K513" s="98"/>
      <c r="M513" s="99"/>
      <c r="P513" s="15"/>
      <c r="Q513" s="15"/>
      <c r="U513" s="15"/>
    </row>
    <row r="514" spans="1:21" s="7" customFormat="1" x14ac:dyDescent="0.2">
      <c r="A514" s="10" t="s">
        <v>81</v>
      </c>
      <c r="K514" s="96">
        <f>SUBTOTAL(9,K505:K512)</f>
        <v>0</v>
      </c>
      <c r="M514" s="97">
        <f>SUBTOTAL(9,M505:M512)</f>
        <v>-17619631.569999997</v>
      </c>
      <c r="P514" s="15"/>
      <c r="Q514" s="15"/>
      <c r="U514" s="15"/>
    </row>
    <row r="515" spans="1:21" s="7" customFormat="1" x14ac:dyDescent="0.2">
      <c r="K515" s="98"/>
      <c r="M515" s="99"/>
      <c r="P515" s="15"/>
      <c r="Q515" s="15"/>
      <c r="U515" s="15"/>
    </row>
    <row r="516" spans="1:21" s="7" customFormat="1" x14ac:dyDescent="0.2">
      <c r="A516" s="10" t="s">
        <v>82</v>
      </c>
      <c r="K516" s="101">
        <f>SUBTOTAL(9,K464:K515)</f>
        <v>1059139897.3099999</v>
      </c>
      <c r="M516" s="102">
        <f>SUBTOTAL(9,M464:M515)</f>
        <v>549599031.1500001</v>
      </c>
      <c r="P516" s="15"/>
      <c r="Q516" s="15"/>
      <c r="U516" s="15"/>
    </row>
    <row r="517" spans="1:21" s="7" customFormat="1" x14ac:dyDescent="0.2">
      <c r="K517" s="92"/>
      <c r="M517" s="93"/>
      <c r="P517" s="15"/>
      <c r="Q517" s="15"/>
      <c r="U517" s="15"/>
    </row>
    <row r="518" spans="1:21" s="7" customFormat="1" ht="13.5" thickBot="1" x14ac:dyDescent="0.25">
      <c r="A518" s="10" t="s">
        <v>83</v>
      </c>
      <c r="K518" s="103">
        <f>SUBTOTAL(9,K11:K517)</f>
        <v>28635662653.850006</v>
      </c>
      <c r="M518" s="104">
        <f>SUBTOTAL(9,M11:M517)</f>
        <v>7410970679.5644341</v>
      </c>
      <c r="P518" s="15"/>
      <c r="Q518" s="15"/>
      <c r="U518" s="15"/>
    </row>
    <row r="519" spans="1:21" ht="13.5" thickTop="1" x14ac:dyDescent="0.2"/>
    <row r="520" spans="1:21" x14ac:dyDescent="0.2">
      <c r="K520" s="3"/>
      <c r="L520" s="3"/>
      <c r="M520" s="105"/>
      <c r="N520" s="105"/>
      <c r="O520" s="105"/>
      <c r="R520" s="105"/>
      <c r="S520" s="105"/>
    </row>
    <row r="521" spans="1:21" x14ac:dyDescent="0.2">
      <c r="A521" s="106" t="s">
        <v>84</v>
      </c>
      <c r="B521" s="107" t="s">
        <v>85</v>
      </c>
    </row>
    <row r="523" spans="1:21" s="108" customFormat="1" x14ac:dyDescent="0.2">
      <c r="I523" s="109"/>
      <c r="K523" s="110"/>
      <c r="M523" s="111"/>
      <c r="P523" s="112"/>
      <c r="Q523" s="112"/>
      <c r="U523" s="112"/>
    </row>
    <row r="524" spans="1:21" s="108" customFormat="1" x14ac:dyDescent="0.2">
      <c r="I524" s="109"/>
      <c r="K524" s="110"/>
      <c r="M524" s="111"/>
      <c r="P524" s="112"/>
      <c r="Q524" s="112"/>
      <c r="U524" s="112"/>
    </row>
    <row r="525" spans="1:21" s="108" customFormat="1" x14ac:dyDescent="0.2">
      <c r="I525" s="109"/>
      <c r="K525" s="113"/>
      <c r="M525" s="114"/>
      <c r="P525" s="112"/>
      <c r="Q525" s="112"/>
      <c r="U525" s="112"/>
    </row>
  </sheetData>
  <mergeCells count="1">
    <mergeCell ref="G7:I7"/>
  </mergeCells>
  <pageMargins left="0.75" right="0.75" top="1" bottom="0.7" header="0.3" footer="0.3"/>
  <pageSetup scale="48" fitToHeight="0" orientation="landscape" horizontalDpi="1200" verticalDpi="1200" r:id="rId1"/>
  <rowBreaks count="7" manualBreakCount="7">
    <brk id="74" max="20" man="1"/>
    <brk id="132" max="20" man="1"/>
    <brk id="197" max="20" man="1"/>
    <brk id="264" max="20" man="1"/>
    <brk id="334" max="20" man="1"/>
    <brk id="402" max="20" man="1"/>
    <brk id="471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7" ma:contentTypeDescription="Create a new document." ma:contentTypeScope="" ma:versionID="ee1357eecb535bd679445169d0e79377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d5e45ae70f718ca9b395ba1023921dba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Props1.xml><?xml version="1.0" encoding="utf-8"?>
<ds:datastoreItem xmlns:ds="http://schemas.openxmlformats.org/officeDocument/2006/customXml" ds:itemID="{2AF0AF08-C9C1-4C8D-A7DB-01718CBC7C10}"/>
</file>

<file path=customXml/itemProps2.xml><?xml version="1.0" encoding="utf-8"?>
<ds:datastoreItem xmlns:ds="http://schemas.openxmlformats.org/officeDocument/2006/customXml" ds:itemID="{C667A0A8-9B69-4A9F-9371-FA8C3380856D}"/>
</file>

<file path=customXml/itemProps3.xml><?xml version="1.0" encoding="utf-8"?>
<ds:datastoreItem xmlns:ds="http://schemas.openxmlformats.org/officeDocument/2006/customXml" ds:itemID="{39894BCB-ADD5-46A1-9B1D-8C2B100A7E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</vt:lpstr>
      <vt:lpstr>'Table 1'!Print_Area</vt:lpstr>
      <vt:lpstr>'Table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 (Stubblebine), Kelsey</dc:creator>
  <cp:lastModifiedBy>Rivera (Stubblebine), Kelsey</cp:lastModifiedBy>
  <dcterms:created xsi:type="dcterms:W3CDTF">2024-04-24T10:30:45Z</dcterms:created>
  <dcterms:modified xsi:type="dcterms:W3CDTF">2024-04-24T10:34:26Z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</Properties>
</file>