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A\"/>
    </mc:Choice>
  </mc:AlternateContent>
  <xr:revisionPtr revIDLastSave="0" documentId="13_ncr:1_{F0CB2E32-D1B7-461F-8988-3AB85C5FB685}" xr6:coauthVersionLast="47" xr6:coauthVersionMax="47" xr10:uidLastSave="{00000000-0000-0000-0000-000000000000}"/>
  <bookViews>
    <workbookView xWindow="-108" yWindow="-108" windowWidth="23256" windowHeight="12456" tabRatio="787" firstSheet="12" activeTab="12" xr2:uid="{FB42A907-CA23-4542-8319-2AA352383721}"/>
  </bookViews>
  <sheets>
    <sheet name="RS '27" sheetId="1" r:id="rId1"/>
    <sheet name="RST '27" sheetId="2" r:id="rId2"/>
    <sheet name="GS '27" sheetId="3" r:id="rId3"/>
    <sheet name="GST '27" sheetId="4" r:id="rId4"/>
    <sheet name="GS2 '27" sheetId="5" r:id="rId5"/>
    <sheet name="GSD &amp; GSDT '27" sheetId="6" r:id="rId6"/>
    <sheet name="CS '27" sheetId="7" r:id="rId7"/>
    <sheet name="IS '27" sheetId="8" r:id="rId8"/>
    <sheet name="RS '26" sheetId="9" r:id="rId9"/>
    <sheet name="RST '26" sheetId="10" r:id="rId10"/>
    <sheet name="GS '26" sheetId="11" r:id="rId11"/>
    <sheet name="GST '26" sheetId="12" r:id="rId12"/>
    <sheet name="GS2 '26" sheetId="13" r:id="rId13"/>
    <sheet name="GSD &amp; GSDT '26" sheetId="14" r:id="rId14"/>
    <sheet name="CS '26" sheetId="15" r:id="rId15"/>
    <sheet name="IS '26" sheetId="16" r:id="rId16"/>
    <sheet name="RS '25" sheetId="17" r:id="rId17"/>
    <sheet name="RST '25" sheetId="18" r:id="rId18"/>
    <sheet name="GS '25" sheetId="19" r:id="rId19"/>
    <sheet name="GST '25" sheetId="20" r:id="rId20"/>
    <sheet name="GS2 '25" sheetId="21" r:id="rId21"/>
    <sheet name="GSD &amp; GSDT '25" sheetId="22" r:id="rId22"/>
    <sheet name="CS '25" sheetId="23" r:id="rId23"/>
    <sheet name="IS '25" sheetId="24" r:id="rId24"/>
  </sheets>
  <definedNames>
    <definedName name="\a">#REF!</definedName>
    <definedName name="\b" localSheetId="22">'CS ''25'!#REF!</definedName>
    <definedName name="\b" localSheetId="14">'CS ''26'!#REF!</definedName>
    <definedName name="\b" localSheetId="6">'CS ''27'!#REF!</definedName>
    <definedName name="\b" localSheetId="21">'GSD &amp; GSDT ''25'!#REF!</definedName>
    <definedName name="\b" localSheetId="13">'GSD &amp; GSDT ''26'!#REF!</definedName>
    <definedName name="\b" localSheetId="5">'GSD &amp; GSDT ''27'!#REF!</definedName>
    <definedName name="\b" localSheetId="23">'IS ''25'!#REF!</definedName>
    <definedName name="\b" localSheetId="15">'IS ''26'!#REF!</definedName>
    <definedName name="\b" localSheetId="7">'IS ''27'!#REF!</definedName>
    <definedName name="\b">#REF!</definedName>
    <definedName name="\bb">#REF!</definedName>
    <definedName name="\c" localSheetId="22">'CS ''25'!#REF!</definedName>
    <definedName name="\c" localSheetId="14">'CS ''26'!#REF!</definedName>
    <definedName name="\c" localSheetId="6">'CS ''27'!#REF!</definedName>
    <definedName name="\c" localSheetId="21">'GSD &amp; GSDT ''25'!#REF!</definedName>
    <definedName name="\c" localSheetId="13">'GSD &amp; GSDT ''26'!#REF!</definedName>
    <definedName name="\c" localSheetId="5">'GSD &amp; GSDT ''27'!#REF!</definedName>
    <definedName name="\c" localSheetId="23">'IS ''25'!#REF!</definedName>
    <definedName name="\c" localSheetId="15">'IS ''26'!#REF!</definedName>
    <definedName name="\c" localSheetId="7">'IS ''27'!#REF!</definedName>
    <definedName name="\c">#REF!</definedName>
    <definedName name="\D">#REF!</definedName>
    <definedName name="\DDDD">#REF!</definedName>
    <definedName name="\E">#REF!</definedName>
    <definedName name="\f" localSheetId="22">'CS ''25'!#REF!</definedName>
    <definedName name="\f" localSheetId="14">'CS ''26'!#REF!</definedName>
    <definedName name="\f" localSheetId="6">'CS ''27'!#REF!</definedName>
    <definedName name="\f" localSheetId="21">'GSD &amp; GSDT ''25'!#REF!</definedName>
    <definedName name="\f" localSheetId="13">'GSD &amp; GSDT ''26'!#REF!</definedName>
    <definedName name="\f" localSheetId="5">'GSD &amp; GSDT ''27'!#REF!</definedName>
    <definedName name="\f" localSheetId="23">'IS ''25'!#REF!</definedName>
    <definedName name="\f" localSheetId="15">'IS ''26'!#REF!</definedName>
    <definedName name="\f" localSheetId="7">'IS ''27'!#REF!</definedName>
    <definedName name="\f">#REF!</definedName>
    <definedName name="\p" localSheetId="22">'CS ''25'!#REF!</definedName>
    <definedName name="\p" localSheetId="14">'CS ''26'!#REF!</definedName>
    <definedName name="\p" localSheetId="6">'CS ''27'!#REF!</definedName>
    <definedName name="\p" localSheetId="21">'GSD &amp; GSDT ''25'!#REF!</definedName>
    <definedName name="\p" localSheetId="13">'GSD &amp; GSDT ''26'!#REF!</definedName>
    <definedName name="\p" localSheetId="5">'GSD &amp; GSDT ''27'!#REF!</definedName>
    <definedName name="\p" localSheetId="23">'IS ''25'!#REF!</definedName>
    <definedName name="\p" localSheetId="15">'IS ''26'!#REF!</definedName>
    <definedName name="\p" localSheetId="7">'IS ''27'!#REF!</definedName>
    <definedName name="\p">#REF!</definedName>
    <definedName name="\r" localSheetId="22">'CS ''25'!#REF!</definedName>
    <definedName name="\r" localSheetId="14">'CS ''26'!#REF!</definedName>
    <definedName name="\r" localSheetId="6">'CS ''27'!#REF!</definedName>
    <definedName name="\r" localSheetId="21">'GSD &amp; GSDT ''25'!#REF!</definedName>
    <definedName name="\r" localSheetId="13">'GSD &amp; GSDT ''26'!#REF!</definedName>
    <definedName name="\r" localSheetId="5">'GSD &amp; GSDT ''27'!#REF!</definedName>
    <definedName name="\r" localSheetId="23">'IS ''25'!#REF!</definedName>
    <definedName name="\r" localSheetId="15">'IS ''26'!#REF!</definedName>
    <definedName name="\r" localSheetId="7">'IS ''27'!#REF!</definedName>
    <definedName name="\r">#REF!</definedName>
    <definedName name="\s" localSheetId="22">'CS ''25'!#REF!</definedName>
    <definedName name="\s" localSheetId="14">'CS ''26'!#REF!</definedName>
    <definedName name="\s" localSheetId="6">'CS ''27'!#REF!</definedName>
    <definedName name="\s" localSheetId="21">'GSD &amp; GSDT ''25'!#REF!</definedName>
    <definedName name="\s" localSheetId="13">'GSD &amp; GSDT ''26'!#REF!</definedName>
    <definedName name="\s" localSheetId="5">'GSD &amp; GSDT ''27'!#REF!</definedName>
    <definedName name="\s" localSheetId="23">'IS ''25'!#REF!</definedName>
    <definedName name="\s" localSheetId="15">'IS ''26'!#REF!</definedName>
    <definedName name="\s" localSheetId="7">'IS ''27'!#REF!</definedName>
    <definedName name="\s">#REF!</definedName>
    <definedName name="\w" localSheetId="22">'CS ''25'!#REF!</definedName>
    <definedName name="\w" localSheetId="14">'CS ''26'!#REF!</definedName>
    <definedName name="\w" localSheetId="6">'CS ''27'!#REF!</definedName>
    <definedName name="\w" localSheetId="21">'GSD &amp; GSDT ''25'!#REF!</definedName>
    <definedName name="\w" localSheetId="13">'GSD &amp; GSDT ''26'!#REF!</definedName>
    <definedName name="\w" localSheetId="5">'GSD &amp; GSDT ''27'!#REF!</definedName>
    <definedName name="\w" localSheetId="23">'IS ''25'!#REF!</definedName>
    <definedName name="\w" localSheetId="15">'IS ''26'!#REF!</definedName>
    <definedName name="\w" localSheetId="7">'IS ''27'!#REF!</definedName>
    <definedName name="\w">#REF!</definedName>
    <definedName name="____________fsd44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__x2" hidden="1">{"'Sheet1'!$A$1:$I$89"}</definedName>
    <definedName name="_________x88888" hidden="1">{"'Sheet1'!$A$1:$I$89"}</definedName>
    <definedName name="________x2" hidden="1">{"'Sheet1'!$A$1:$I$89"}</definedName>
    <definedName name="________x88888" hidden="1">{"'Sheet1'!$A$1:$I$89"}</definedName>
    <definedName name="_______fsd44" hidden="1">{#N/A,#N/A,FALSE,"Aging Summary";#N/A,#N/A,FALSE,"Ratio Analysis";#N/A,#N/A,FALSE,"Test 120 Day Accts";#N/A,#N/A,FALSE,"Tickmarks"}</definedName>
    <definedName name="_______PG1">#N/A</definedName>
    <definedName name="_______PG2">#N/A</definedName>
    <definedName name="_______PG3">#N/A</definedName>
    <definedName name="_______x2" hidden="1">{"'Sheet1'!$A$1:$I$89"}</definedName>
    <definedName name="_______x88888" hidden="1">{"'Sheet1'!$A$1:$I$89"}</definedName>
    <definedName name="______fsd44" hidden="1">{#N/A,#N/A,FALSE,"Aging Summary";#N/A,#N/A,FALSE,"Ratio Analysis";#N/A,#N/A,FALSE,"Test 120 Day Accts";#N/A,#N/A,FALSE,"Tickmarks"}</definedName>
    <definedName name="______kim1" hidden="1">{#N/A,#N/A,FALSE,"Aging Summary";#N/A,#N/A,FALSE,"Ratio Analysis";#N/A,#N/A,FALSE,"Test 120 Day Accts";#N/A,#N/A,FALSE,"Tickmarks"}</definedName>
    <definedName name="______kim6" hidden="1">{#N/A,#N/A,FALSE,"Aging Summary";#N/A,#N/A,FALSE,"Ratio Analysis";#N/A,#N/A,FALSE,"Test 120 Day Accts";#N/A,#N/A,FALSE,"Tickmarks"}</definedName>
    <definedName name="______PG1">#N/A</definedName>
    <definedName name="______PG2">#N/A</definedName>
    <definedName name="______PG3">#N/A</definedName>
    <definedName name="______x2" hidden="1">{"'Sheet1'!$A$1:$I$89"}</definedName>
    <definedName name="______x88888" hidden="1">{"'Sheet1'!$A$1:$I$89"}</definedName>
    <definedName name="_____fsd44" hidden="1">{#N/A,#N/A,FALSE,"Aging Summary";#N/A,#N/A,FALSE,"Ratio Analysis";#N/A,#N/A,FALSE,"Test 120 Day Accts";#N/A,#N/A,FALSE,"Tickmarks"}</definedName>
    <definedName name="_____kim1" hidden="1">{#N/A,#N/A,FALSE,"Aging Summary";#N/A,#N/A,FALSE,"Ratio Analysis";#N/A,#N/A,FALSE,"Test 120 Day Accts";#N/A,#N/A,FALSE,"Tickmarks"}</definedName>
    <definedName name="_____kim6" hidden="1">{#N/A,#N/A,FALSE,"Aging Summary";#N/A,#N/A,FALSE,"Ratio Analysis";#N/A,#N/A,FALSE,"Test 120 Day Accts";#N/A,#N/A,FALSE,"Tickmarks"}</definedName>
    <definedName name="_____PG1">#N/A</definedName>
    <definedName name="_____PG2">#N/A</definedName>
    <definedName name="_____PG3">#N/A</definedName>
    <definedName name="_____x2" hidden="1">{"'Sheet1'!$A$1:$I$89"}</definedName>
    <definedName name="_____x88888" hidden="1">{"'Sheet1'!$A$1:$I$89"}</definedName>
    <definedName name="____fsd44" hidden="1">{#N/A,#N/A,FALSE,"Aging Summary";#N/A,#N/A,FALSE,"Ratio Analysis";#N/A,#N/A,FALSE,"Test 120 Day Accts";#N/A,#N/A,FALSE,"Tickmarks"}</definedName>
    <definedName name="____kim1" hidden="1">{#N/A,#N/A,FALSE,"Aging Summary";#N/A,#N/A,FALSE,"Ratio Analysis";#N/A,#N/A,FALSE,"Test 120 Day Accts";#N/A,#N/A,FALSE,"Tickmarks"}</definedName>
    <definedName name="____kim6" hidden="1">{#N/A,#N/A,FALSE,"Aging Summary";#N/A,#N/A,FALSE,"Ratio Analysis";#N/A,#N/A,FALSE,"Test 120 Day Accts";#N/A,#N/A,FALSE,"Tickmarks"}</definedName>
    <definedName name="____PG1">#N/A</definedName>
    <definedName name="____PG2">#N/A</definedName>
    <definedName name="____PG3">#N/A</definedName>
    <definedName name="____x2" hidden="1">{"'Sheet1'!$A$1:$I$89"}</definedName>
    <definedName name="____x88888" hidden="1">{"'Sheet1'!$A$1:$I$89"}</definedName>
    <definedName name="___fsd44" hidden="1">{#N/A,#N/A,FALSE,"Aging Summary";#N/A,#N/A,FALSE,"Ratio Analysis";#N/A,#N/A,FALSE,"Test 120 Day Accts";#N/A,#N/A,FALSE,"Tickmarks"}</definedName>
    <definedName name="___kim1" hidden="1">{#N/A,#N/A,FALSE,"Aging Summary";#N/A,#N/A,FALSE,"Ratio Analysis";#N/A,#N/A,FALSE,"Test 120 Day Accts";#N/A,#N/A,FALSE,"Tickmarks"}</definedName>
    <definedName name="___kim6" hidden="1">{#N/A,#N/A,FALSE,"Aging Summary";#N/A,#N/A,FALSE,"Ratio Analysis";#N/A,#N/A,FALSE,"Test 120 Day Accts";#N/A,#N/A,FALSE,"Tickmarks"}</definedName>
    <definedName name="___PG1">#N/A</definedName>
    <definedName name="___PG2">#N/A</definedName>
    <definedName name="___PG3">#N/A</definedName>
    <definedName name="___thinkcellREMAAAAAAAAEAAAARM3YEr2Vska_PC_IFuLITA" hidden="1">#REF!</definedName>
    <definedName name="___x2" hidden="1">{"'Sheet1'!$A$1:$I$89"}</definedName>
    <definedName name="___x88888" hidden="1">{"'Sheet1'!$A$1:$I$89"}</definedName>
    <definedName name="__123Graph_A" hidden="1">#REF!</definedName>
    <definedName name="__123Graph_AScreenCrv" hidden="1">#REF!</definedName>
    <definedName name="__123Graph_B" hidden="1">#REF!</definedName>
    <definedName name="__123Graph_BScreenCrv" hidden="1">#REF!</definedName>
    <definedName name="__123Graph_C" hidden="1">#REF!</definedName>
    <definedName name="__123Graph_CScreenCrv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_cp3" hidden="1">{#N/A,#N/A,FALSE,"ALLOC"}</definedName>
    <definedName name="__FDS_HYPERLINK_TOGGLE_STATE__" hidden="1">"ON"</definedName>
    <definedName name="__fsd44" hidden="1">{#N/A,#N/A,FALSE,"Aging Summary";#N/A,#N/A,FALSE,"Ratio Analysis";#N/A,#N/A,FALSE,"Test 120 Day Accts";#N/A,#N/A,FALSE,"Tickmarks"}</definedName>
    <definedName name="__IntlFixup" hidden="1">TRUE</definedName>
    <definedName name="__key2" hidden="1">#REF!</definedName>
    <definedName name="__kim1" hidden="1">{#N/A,#N/A,FALSE,"Aging Summary";#N/A,#N/A,FALSE,"Ratio Analysis";#N/A,#N/A,FALSE,"Test 120 Day Accts";#N/A,#N/A,FALSE,"Tickmarks"}</definedName>
    <definedName name="__kim6" hidden="1">{#N/A,#N/A,FALSE,"Aging Summary";#N/A,#N/A,FALSE,"Ratio Analysis";#N/A,#N/A,FALSE,"Test 120 Day Accts";#N/A,#N/A,FALSE,"Tickmarks"}</definedName>
    <definedName name="__PG1">#N/A</definedName>
    <definedName name="__PG2">#N/A</definedName>
    <definedName name="__PG3">#N/A</definedName>
    <definedName name="__PG4">#REF!</definedName>
    <definedName name="__PG5">#REF!</definedName>
    <definedName name="__x2" hidden="1">{"'Sheet1'!$A$1:$I$89"}</definedName>
    <definedName name="__x88888" hidden="1">{"'Sheet1'!$A$1:$I$89"}</definedName>
    <definedName name="__yr01">#REF!</definedName>
    <definedName name="__yr02">#REF!</definedName>
    <definedName name="__yr03">#REF!</definedName>
    <definedName name="__yr04">#REF!</definedName>
    <definedName name="__yr05">#REF!</definedName>
    <definedName name="__yr06">#REF!</definedName>
    <definedName name="__yr07">#REF!</definedName>
    <definedName name="__yr08">#REF!</definedName>
    <definedName name="__yr09">#REF!</definedName>
    <definedName name="__yr10">#REF!</definedName>
    <definedName name="__yr11">#REF!</definedName>
    <definedName name="__yr12">#REF!</definedName>
    <definedName name="__yr13">#REF!</definedName>
    <definedName name="__yr14">#REF!</definedName>
    <definedName name="__yr15">#REF!</definedName>
    <definedName name="__yr16">#REF!</definedName>
    <definedName name="__yr17">#REF!</definedName>
    <definedName name="__yr18">#REF!</definedName>
    <definedName name="__yr19">#REF!</definedName>
    <definedName name="__YR2">#REF!</definedName>
    <definedName name="__yr20">#REF!</definedName>
    <definedName name="__yr21">#REF!</definedName>
    <definedName name="__YR3">#REF!</definedName>
    <definedName name="__YR4">#REF!</definedName>
    <definedName name="__YR5">#REF!</definedName>
    <definedName name="__YR6">#REF!</definedName>
    <definedName name="__yr98">#REF!</definedName>
    <definedName name="__yr99">#REF!</definedName>
    <definedName name="_1__123Graph_ACHART_4" hidden="1">#REF!</definedName>
    <definedName name="_11__123Graph_LBL_BCHART_1" hidden="1">#REF!</definedName>
    <definedName name="_12__123Graph_BCHART_4" hidden="1">#REF!</definedName>
    <definedName name="_12__123Graph_LBL_CCHART_1" hidden="1">#REF!</definedName>
    <definedName name="_123Graph_F1" hidden="1">#REF!</definedName>
    <definedName name="_13__123Graph_XCHART_1" hidden="1">#REF!</definedName>
    <definedName name="_16__123Graph_CCHART_4" hidden="1">#REF!</definedName>
    <definedName name="_1995RET">#REF!</definedName>
    <definedName name="_1996AMORT">#REF!</definedName>
    <definedName name="_1996RET">#REF!</definedName>
    <definedName name="_1997AMORT">#REF!</definedName>
    <definedName name="_1997RETAMORT">#REF!</definedName>
    <definedName name="_2__123Graph_AChart_1A" hidden="1">#REF!</definedName>
    <definedName name="_2__123Graph_BCHART_1" hidden="1">#REF!</definedName>
    <definedName name="_2__123Graph_BCHART_4" hidden="1">#REF!</definedName>
    <definedName name="_3__123Graph_AChart_2A" hidden="1">#REF!</definedName>
    <definedName name="_3__123Graph_BCHART_1" hidden="1">#REF!</definedName>
    <definedName name="_3__123Graph_CCHART_1" hidden="1">#REF!</definedName>
    <definedName name="_3__123Graph_CCHART_4" hidden="1">#REF!</definedName>
    <definedName name="_4__123Graph_BCHART_1" hidden="1">#REF!</definedName>
    <definedName name="_4__123Graph_CCHART_1" hidden="1">#REF!</definedName>
    <definedName name="_4__123Graph_XChart_1A" hidden="1">#REF!</definedName>
    <definedName name="_5__123Graph_CCHART_1" hidden="1">#REF!</definedName>
    <definedName name="_5__123Graph_LBL_BCHART_1" hidden="1">#REF!</definedName>
    <definedName name="_5__123Graph_XChart_2A" hidden="1">#REF!</definedName>
    <definedName name="_6__123Graph_LBL_BCHART_1" hidden="1">#REF!</definedName>
    <definedName name="_6__123Graph_LBL_CCHART_1" hidden="1">#REF!</definedName>
    <definedName name="_7__123Graph_BCHART_1" hidden="1">#REF!</definedName>
    <definedName name="_7__123Graph_LBL_BCHART_1" hidden="1">#REF!</definedName>
    <definedName name="_7__123Graph_LBL_CCHART_1" hidden="1">#REF!</definedName>
    <definedName name="_7__123Graph_XCHART_1" hidden="1">#REF!</definedName>
    <definedName name="_8__123Graph_ACHART_4" hidden="1">#REF!</definedName>
    <definedName name="_8__123Graph_CCHART_1" hidden="1">#REF!</definedName>
    <definedName name="_8__123Graph_LBL_CCHART_1" hidden="1">#REF!</definedName>
    <definedName name="_8__123Graph_XCHART_1" hidden="1">#REF!</definedName>
    <definedName name="_9__123Graph_XCHART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1_COL1">#REF!</definedName>
    <definedName name="_CMI2002">#REF!</definedName>
    <definedName name="_CMI2003">#REF!</definedName>
    <definedName name="_CMI2004">#REF!</definedName>
    <definedName name="_Dist_Bin" hidden="1">#REF!</definedName>
    <definedName name="_Dist_Values" hidden="1">#REF!</definedName>
    <definedName name="_DOT2003">#REF!</definedName>
    <definedName name="_Fill" hidden="1">#REF!</definedName>
    <definedName name="_fsd44" hidden="1">{#N/A,#N/A,FALSE,"Aging Summary";#N/A,#N/A,FALSE,"Ratio Analysis";#N/A,#N/A,FALSE,"Test 120 Day Accts";#N/A,#N/A,FALSE,"Tickmarks"}</definedName>
    <definedName name="_Key1" hidden="1">#REF!</definedName>
    <definedName name="_Key2" hidden="1">#REF!</definedName>
    <definedName name="_kim1" hidden="1">{#N/A,#N/A,FALSE,"Aging Summary";#N/A,#N/A,FALSE,"Ratio Analysis";#N/A,#N/A,FALSE,"Test 120 Day Accts";#N/A,#N/A,FALSE,"Tickmarks"}</definedName>
    <definedName name="_kim6" hidden="1">{#N/A,#N/A,FALSE,"Aging Summary";#N/A,#N/A,FALSE,"Ratio Analysis";#N/A,#N/A,FALSE,"Test 120 Day Accts";#N/A,#N/A,FALSE,"Tickmarks"}</definedName>
    <definedName name="_Map1">#REF!</definedName>
    <definedName name="_MatMult_A" hidden="1">#REF!</definedName>
    <definedName name="_MatMult_A1" hidden="1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PG1">#N/A</definedName>
    <definedName name="_PG2">#N/A</definedName>
    <definedName name="_PG3">#N/A</definedName>
    <definedName name="_PG5">#REF!</definedName>
    <definedName name="_Qtr3">#REF!,#REF!,#REF!,#REF!</definedName>
    <definedName name="_Regression_Int" localSheetId="22" hidden="1">1</definedName>
    <definedName name="_Regression_Int" localSheetId="14" hidden="1">1</definedName>
    <definedName name="_Regression_Int" localSheetId="6" hidden="1">1</definedName>
    <definedName name="_Regression_Int" localSheetId="18" hidden="1">1</definedName>
    <definedName name="_Regression_Int" localSheetId="10" hidden="1">1</definedName>
    <definedName name="_Regression_Int" localSheetId="2" hidden="1">1</definedName>
    <definedName name="_Regression_Int" localSheetId="20" hidden="1">1</definedName>
    <definedName name="_Regression_Int" localSheetId="12" hidden="1">1</definedName>
    <definedName name="_Regression_Int" localSheetId="4" hidden="1">1</definedName>
    <definedName name="_Regression_Int" localSheetId="21" hidden="1">1</definedName>
    <definedName name="_Regression_Int" localSheetId="13" hidden="1">1</definedName>
    <definedName name="_Regression_Int" localSheetId="5" hidden="1">1</definedName>
    <definedName name="_Regression_Int" localSheetId="19" hidden="1">1</definedName>
    <definedName name="_Regression_Int" localSheetId="11" hidden="1">1</definedName>
    <definedName name="_Regression_Int" localSheetId="3" hidden="1">1</definedName>
    <definedName name="_Regression_Int" localSheetId="23" hidden="1">1</definedName>
    <definedName name="_Regression_Int" localSheetId="15" hidden="1">1</definedName>
    <definedName name="_Regression_Int" localSheetId="7" hidden="1">1</definedName>
    <definedName name="_Regression_Int" localSheetId="16" hidden="1">1</definedName>
    <definedName name="_Regression_Int" localSheetId="8" hidden="1">1</definedName>
    <definedName name="_Regression_Int" localSheetId="0" hidden="1">1</definedName>
    <definedName name="_Regression_Int" localSheetId="17" hidden="1">1</definedName>
    <definedName name="_Regression_Int" localSheetId="9" hidden="1">1</definedName>
    <definedName name="_Regression_Int" localSheetId="1" hidden="1">1</definedName>
    <definedName name="_Regression_Int" hidden="1">1</definedName>
    <definedName name="_Sort" hidden="1">#REF!</definedName>
    <definedName name="_Sort1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x2" hidden="1">{"'Sheet1'!$A$1:$I$89"}</definedName>
    <definedName name="_x88888" hidden="1">{"'Sheet1'!$A$1:$I$89"}</definedName>
    <definedName name="_yr01">#REF!</definedName>
    <definedName name="_yr02">#REF!</definedName>
    <definedName name="_yr03">#REF!</definedName>
    <definedName name="_yr04">#REF!</definedName>
    <definedName name="_yr05">#REF!</definedName>
    <definedName name="_yr06">#REF!</definedName>
    <definedName name="_yr07">#REF!</definedName>
    <definedName name="_yr08">#REF!</definedName>
    <definedName name="_yr09">#REF!</definedName>
    <definedName name="_yr10">#REF!</definedName>
    <definedName name="_yr11">#REF!</definedName>
    <definedName name="_yr12">#REF!</definedName>
    <definedName name="_yr13">#REF!</definedName>
    <definedName name="_yr14">#REF!</definedName>
    <definedName name="_yr15">#REF!</definedName>
    <definedName name="_yr16">#REF!</definedName>
    <definedName name="_yr17">#REF!</definedName>
    <definedName name="_yr18">#REF!</definedName>
    <definedName name="_yr19">#REF!</definedName>
    <definedName name="_YR2">#REF!</definedName>
    <definedName name="_yr20">#REF!</definedName>
    <definedName name="_yr21">#REF!</definedName>
    <definedName name="_YR3">#REF!</definedName>
    <definedName name="_YR4">#REF!</definedName>
    <definedName name="_YR5">#REF!</definedName>
    <definedName name="_YR6">#REF!</definedName>
    <definedName name="_yr98">#REF!</definedName>
    <definedName name="_yr99">#REF!</definedName>
    <definedName name="A" hidden="1">#REF!</definedName>
    <definedName name="A9A">#REF!</definedName>
    <definedName name="aa" hidden="1">#REF!</definedName>
    <definedName name="AAA">#REF!</definedName>
    <definedName name="AAA_DOCTOPS" hidden="1">"AAA_SET"</definedName>
    <definedName name="AAA_duser" hidden="1">"OFF"</definedName>
    <definedName name="aaaaa" hidden="1">{#N/A,#N/A,FALSE,"EXPENSE"}</definedName>
    <definedName name="aaaaaaaaaaaaaaaaaaaaa" hidden="1">{#N/A,#N/A,FALSE,"EXPENSE"}</definedName>
    <definedName name="AAB_Addin5" hidden="1">"AAB_Description for addin 5,Description for addin 5,Description for addin 5,Description for addin 5,Description for addin 5,Description for addin 5"</definedName>
    <definedName name="AccessDatabase" hidden="1">"C:\DATA\Kevin\Kevin's Model.mdb"</definedName>
    <definedName name="Actuals2002">#REF!</definedName>
    <definedName name="Actuals2003">#REF!</definedName>
    <definedName name="Actuals2004">#REF!</definedName>
    <definedName name="ACwvu.print2." hidden="1">#REF!</definedName>
    <definedName name="ACwvu.print3." hidden="1">#REF!</definedName>
    <definedName name="adfadfadfadf" hidden="1">{#N/A,#N/A,FALSE,"EXPENSE"}</definedName>
    <definedName name="ADVERT">#REF!</definedName>
    <definedName name="aertajyiukfjhdh" hidden="1">{#N/A,#N/A,FALSE,"ALLOC"}</definedName>
    <definedName name="aerter" hidden="1">{"'Commentary'!$D$24:$H$33"}</definedName>
    <definedName name="aewrawerasdfsdaf" hidden="1">{#N/A,#N/A,FALSE,"EXPENSE"}</definedName>
    <definedName name="afdasdfaertgrthngbvc" hidden="1">{#N/A,#N/A,FALSE,"EXPENSE"}</definedName>
    <definedName name="AFUDC" hidden="1">#REF!</definedName>
    <definedName name="afwerwerewf" hidden="1">{#N/A,#N/A,FALSE,"EXPENSE"}</definedName>
    <definedName name="ALLOC_11">#REF!</definedName>
    <definedName name="Alloc_Cust_Acctg">#REF!</definedName>
    <definedName name="Alloc_Cust_Billing">#REF!</definedName>
    <definedName name="Alloc_Cust_Record">#REF!</definedName>
    <definedName name="Alloc_From_COS">#REF!</definedName>
    <definedName name="Alloc_Labor">#REF!</definedName>
    <definedName name="Alloc_Meter_Read">#REF!</definedName>
    <definedName name="anscount" hidden="1">1</definedName>
    <definedName name="as" hidden="1">{#N/A,#N/A,FALSE,"Aging Summary";#N/A,#N/A,FALSE,"Ratio Analysis";#N/A,#N/A,FALSE,"Test 120 Day Accts";#N/A,#N/A,FALSE,"Tickmarks"}</definedName>
    <definedName name="AS2DocOpenMode" hidden="1">"AS2DocumentBrowse"</definedName>
    <definedName name="AS2NamedRange" hidden="1">7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 hidden="1">{"balsheet",#N/A,FALSE,"A"}</definedName>
    <definedName name="asdf" hidden="1">#REF!</definedName>
    <definedName name="asdfasfasdfasdfsdfsdf" hidden="1">{#N/A,#N/A,FALSE,"EXPENSE"}</definedName>
    <definedName name="AVSACURRYR">#REF!</definedName>
    <definedName name="AVSBCURRMO">#REF!</definedName>
    <definedName name="awerwaerwerfw" hidden="1">{#N/A,#N/A,FALSE,"ALLOC"}</definedName>
    <definedName name="B1_ADJ">#REF!</definedName>
    <definedName name="B6_P2">#REF!</definedName>
    <definedName name="B6WC">#REF!</definedName>
    <definedName name="Base_Cap">#REF!</definedName>
    <definedName name="Base_OM">#REF!</definedName>
    <definedName name="BASE_PROGRAMS2003">#REF!</definedName>
    <definedName name="BASE_PROGRAMS2004">#REF!</definedName>
    <definedName name="BBB">#REF!</definedName>
    <definedName name="BBBBBB">#REF!</definedName>
    <definedName name="bfhbfvdzvcxzv" hidden="1">{#N/A,#N/A,FALSE,"EXPENSE"}</definedName>
    <definedName name="BG_Del" hidden="1">15</definedName>
    <definedName name="BG_Ins" hidden="1">4</definedName>
    <definedName name="BG_Mod" hidden="1">6</definedName>
    <definedName name="bgfdghsszsdfzsdf" hidden="1">{#N/A,#N/A,FALSE,"EXPENSE"}</definedName>
    <definedName name="bIncludeWeekendInPeak">#REF!</definedName>
    <definedName name="Blank3" hidden="1">#REF!</definedName>
    <definedName name="Blank4" hidden="1">#REF!</definedName>
    <definedName name="Blank5" hidden="1">#REF!</definedName>
    <definedName name="Blank6" hidden="1">#REF!</definedName>
    <definedName name="Blank7" hidden="1">#REF!</definedName>
    <definedName name="Blank8" hidden="1">#REF!</definedName>
    <definedName name="BLPH16" hidden="1">#REF!</definedName>
    <definedName name="BLPH17" hidden="1">#REF!</definedName>
    <definedName name="BLPH18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NE_MESSAGES_HIDDEN" hidden="1">#REF!</definedName>
    <definedName name="bob" hidden="1">{#N/A,#N/A,FALSE,"EXPENSE"}</definedName>
    <definedName name="BUDGET">#REF!</definedName>
    <definedName name="Budget2002">#REF!</definedName>
    <definedName name="Budget2003">#REF!</definedName>
    <definedName name="Budget2004">#REF!</definedName>
    <definedName name="bv" hidden="1">{#N/A,#N/A,FALSE,"Aging Summary";#N/A,#N/A,FALSE,"Ratio Analysis";#N/A,#N/A,FALSE,"Test 120 Day Accts";#N/A,#N/A,FALSE,"Tickmarks"}</definedName>
    <definedName name="CapCashflow">#REF!</definedName>
    <definedName name="CapCategoryGrow">#REF!</definedName>
    <definedName name="CapCategoryGrowIndirects">#REF!</definedName>
    <definedName name="CapCategoryMaintain">#REF!</definedName>
    <definedName name="CapCategoryMaintainIndirects">#REF!</definedName>
    <definedName name="CapRestoration">#REF!</definedName>
    <definedName name="cb_sChart41E9A35_opts" hidden="1">"1, 9, 1, False, 2, False, False, , 0, False, True, 1, 1"</definedName>
    <definedName name="CCCCCC">#REF!</definedName>
    <definedName name="Chargeby">#REF!</definedName>
    <definedName name="ChgToCapital">#REF!</definedName>
    <definedName name="ChgToOM">#REF!</definedName>
    <definedName name="CIQWBGuid" hidden="1">"022317c7-dbd3-41a3-9caf-35748facbbc2"</definedName>
    <definedName name="CL_MULT">#REF!</definedName>
    <definedName name="CL_MULT_PRIOR">#REF!</definedName>
    <definedName name="Class_Allocators">#REF!</definedName>
    <definedName name="COL_13MO_AVG">#REF!</definedName>
    <definedName name="Combined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Comp" hidden="1">#REF!</definedName>
    <definedName name="Company_Name">#REF!</definedName>
    <definedName name="CompanyName1" hidden="1">#REF!</definedName>
    <definedName name="CompanyName2" hidden="1">#REF!</definedName>
    <definedName name="CompanyName3" hidden="1">#REF!</definedName>
    <definedName name="CompRange1" hidden="1">OFFSET(CompRange1Main,9,0,COUNTA(CompRange1Main)-COUNTA(#REF!),1)</definedName>
    <definedName name="CompRange1Main" hidden="1">#REF!</definedName>
    <definedName name="CompRange2" hidden="1">OFFSET(CompRange2Main,9,0,COUNTA(CompRange2Main)-COUNTA(#REF!),1)</definedName>
    <definedName name="CompRange2Main" hidden="1">#REF!</definedName>
    <definedName name="CompRange3" hidden="1">OFFSET(CompRange3Main,9,0,COUNTA(CompRange3Main)-COUNTA(#REF!),1)</definedName>
    <definedName name="CompRange3Main" hidden="1">#REF!</definedName>
    <definedName name="Copy_Of_2108_Query_2008">#REF!</definedName>
    <definedName name="CostCat">#REF!</definedName>
    <definedName name="cprange3" hidden="1">{#N/A,#N/A,FALSE,"ALLOC"}</definedName>
    <definedName name="cprrange2" hidden="1">{#N/A,#N/A,FALSE,"ALLOC"}</definedName>
    <definedName name="CTE_Cap">#REF!</definedName>
    <definedName name="CTE_OM">#REF!</definedName>
    <definedName name="CTE_PROGRAMS2003">#REF!</definedName>
    <definedName name="CTE_PROGRAMS2004">#REF!</definedName>
    <definedName name="Current_Month">#REF!</definedName>
    <definedName name="Current_Year">#REF!</definedName>
    <definedName name="Customers2002">#REF!</definedName>
    <definedName name="Customers2003">#REF!</definedName>
    <definedName name="Customers2004">#REF!</definedName>
    <definedName name="CustomersAffected2002">#REF!</definedName>
    <definedName name="CustomersAffected2003">#REF!</definedName>
    <definedName name="CustomersAffected2004">#REF!</definedName>
    <definedName name="cvzdfzsdfdsfsf" hidden="1">{#N/A,#N/A,FALSE,"EXPENSE"}</definedName>
    <definedName name="Cwvu.GREY_ALL." hidden="1">#REF!</definedName>
    <definedName name="D">#REF!</definedName>
    <definedName name="D3_IntExp">#REF!</definedName>
    <definedName name="DataTabl">#REF!</definedName>
    <definedName name="DataTable">#REF!</definedName>
    <definedName name="DateRangeComp" hidden="1">OFFSET(DateRangeCompMain,9,0,COUNTA(DateRangeCompMain)-COUNTA(#REF!),1)</definedName>
    <definedName name="DateRangeCompMain" hidden="1">#REF!</definedName>
    <definedName name="DateRangePrice" hidden="1">OFFSET([0]!DateRangePriceMain,5,0,COUNTA([0]!DateRangePriceMain)-COUNTA(#REF!),1)</definedName>
    <definedName name="DateRangePriceMain" hidden="1">#REF!</definedName>
    <definedName name="DDD">#REF!</definedName>
    <definedName name="DDDD">#REF!</definedName>
    <definedName name="DDDDD">#REF!</definedName>
    <definedName name="DDDDDDD">#REF!</definedName>
    <definedName name="DDDDDDDDDDDD">#REF!</definedName>
    <definedName name="Derivation_of_Energy_Separation_Factors">#REF!</definedName>
    <definedName name="df" hidden="1">{#N/A,#N/A,FALSE,"Aging Summary";#N/A,#N/A,FALSE,"Ratio Analysis";#N/A,#N/A,FALSE,"Test 120 Day Accts";#N/A,#N/A,FALSE,"Tickmarks"}</definedName>
    <definedName name="dfadsfadfadfewfr" hidden="1">{#N/A,#N/A,FALSE,"EXPENSE"}</definedName>
    <definedName name="dfadsfasdfdsf" hidden="1">{#N/A,#N/A,FALSE,"EXPENSE"}</definedName>
    <definedName name="dfadsfdsafdf" hidden="1">{#N/A,#N/A,FALSE,"ALLOC"}</definedName>
    <definedName name="dfasdfasdf" hidden="1">{#N/A,#N/A,FALSE,"ALLOC"}</definedName>
    <definedName name="dfasdfasdfdsaf" hidden="1">{#N/A,#N/A,FALSE,"ALLOC"}</definedName>
    <definedName name="dfasfasfdfadsf" hidden="1">{#N/A,#N/A,FALSE,"EXPENSE"}</definedName>
    <definedName name="DFD_TAX">#REF!</definedName>
    <definedName name="dfdfdsfadsf" hidden="1">{#N/A,#N/A,FALSE,"EXPENSE"}</definedName>
    <definedName name="dfdsfsdfdfdsf" hidden="1">{#N/A,#N/A,FALSE,"EXPENSE"}</definedName>
    <definedName name="dfsadfdsfdsf" hidden="1">{#N/A,#N/A,FALSE,"ALLOC"}</definedName>
    <definedName name="dfsdfdsfdsfds" hidden="1">{#N/A,#N/A,FALSE,"EXPENSE"}</definedName>
    <definedName name="dgdgdfgdg" hidden="1">{#N/A,#N/A,FALSE,"EXPENSE"}</definedName>
    <definedName name="dhdyyrtyr" hidden="1">{#N/A,#N/A,FALSE,"EXPENSE"}</definedName>
    <definedName name="Dispatch2004">#REF!</definedName>
    <definedName name="DIST_ALL">#REF!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OCKET">#REF!</definedName>
    <definedName name="DOCKET_NO">#REF!</definedName>
    <definedName name="DOT">#REF!</definedName>
    <definedName name="DOT_PROJECTS2003">#REF!</definedName>
    <definedName name="DOT_PROJECTS2004">#REF!</definedName>
    <definedName name="ds" hidden="1">{#N/A,#N/A,FALSE,"Aging Summary";#N/A,#N/A,FALSE,"Ratio Analysis";#N/A,#N/A,FALSE,"Test 120 Day Accts";#N/A,#N/A,FALSE,"Tickmarks"}</definedName>
    <definedName name="dsfasdfdasf" hidden="1">{#N/A,#N/A,FALSE,"EXPENSE"}</definedName>
    <definedName name="dsfasdfdsf" hidden="1">{#N/A,#N/A,FALSE,"EXPENSE"}</definedName>
    <definedName name="dsm" hidden="1">{#N/A,#N/A,FALSE,"Aging Summary";#N/A,#N/A,FALSE,"Ratio Analysis";#N/A,#N/A,FALSE,"Test 120 Day Accts";#N/A,#N/A,FALSE,"Tickmarks"}</definedName>
    <definedName name="dtresyttyujyujtghgh" hidden="1">{#N/A,#N/A,FALSE,"EXPENSE"}</definedName>
    <definedName name="duh" hidden="1">{"edcredit",#N/A,FALSE,"edcredit"}</definedName>
    <definedName name="E">#REF!</definedName>
    <definedName name="E1_Page_1">#REF!,#REF!,#REF!,#REF!,#REF!,#REF!,#REF!</definedName>
    <definedName name="E1_Page_2">#REF!,#REF!,#REF!,#REF!,#REF!,#REF!,#REF!</definedName>
    <definedName name="E4_Page_1_All">#REF!,#REF!,#REF!,#REF!,#REF!,#REF!,#REF!</definedName>
    <definedName name="E4_Page_1_Filing">#REF!,#REF!,#REF!,#REF!,#REF!,#REF!,#REF!</definedName>
    <definedName name="E4_Page_2_All">#REF!,#REF!,#REF!,#REF!,#REF!,#REF!,#REF!</definedName>
    <definedName name="E4_Page_2_Filing">#REF!,#REF!,#REF!,#REF!,#REF!,#REF!,#REF!</definedName>
    <definedName name="eatawerawerfe" hidden="1">{#N/A,#N/A,FALSE,"ALLOC"}</definedName>
    <definedName name="ECON_DEV">#REF!</definedName>
    <definedName name="EDS_Strategic2004">#REF!</definedName>
    <definedName name="ej" hidden="1">{"Page 1",#N/A,FALSE,"Sheet1";"Page 2",#N/A,FALSE,"Sheet1"}</definedName>
    <definedName name="er" hidden="1">{#N/A,#N/A,FALSE,"Aging Summary";#N/A,#N/A,FALSE,"Ratio Analysis";#N/A,#N/A,FALSE,"Test 120 Day Accts";#N/A,#N/A,FALSE,"Tickmarks"}</definedName>
    <definedName name="essbase12month" hidden="1">{"balsheet",#N/A,FALSE,"A"}</definedName>
    <definedName name="EssOptions">"A1110000000130000000001100000_0000"</definedName>
    <definedName name="ew" hidden="1">{#N/A,#N/A,FALSE,"Aging Summary";#N/A,#N/A,FALSE,"Ratio Analysis";#N/A,#N/A,FALSE,"Test 120 Day Accts";#N/A,#N/A,FALSE,"Tickmarks"}</definedName>
    <definedName name="f" hidden="1">{"edcredit",#N/A,FALSE,"edcredit"}</definedName>
    <definedName name="FACTORS">#REF!</definedName>
    <definedName name="fadfasdfasdfadsf" hidden="1">{#N/A,#N/A,FALSE,"ALLOC"}</definedName>
    <definedName name="fadfasdfwaerwe" hidden="1">{#N/A,#N/A,FALSE,"ALLOC"}</definedName>
    <definedName name="fadsfadsfadsf" hidden="1">{#N/A,#N/A,FALSE,"EXPENSE"}</definedName>
    <definedName name="fadsfadsfdasf" hidden="1">{#N/A,#N/A,FALSE,"EXPENSE"}</definedName>
    <definedName name="fadsfdsafdfd" hidden="1">{#N/A,#N/A,FALSE,"ALLOC"}</definedName>
    <definedName name="fasdfadsfdasf" hidden="1">{#N/A,#N/A,FALSE,"ALLOC"}</definedName>
    <definedName name="fasdfasdfadsf" hidden="1">{#N/A,#N/A,FALSE,"EXPENSE"}</definedName>
    <definedName name="fasdfdfdf" hidden="1">{#N/A,#N/A,FALSE,"EXPENSE"}</definedName>
    <definedName name="fasfdsfdsafads" hidden="1">{#N/A,#N/A,FALSE,"EXPENSE"}</definedName>
    <definedName name="fcsdafasdfadsf" hidden="1">{#N/A,#N/A,FALSE,"EXPENSE"}</definedName>
    <definedName name="fd" hidden="1">{#N/A,#N/A,FALSE,"GIS"}</definedName>
    <definedName name="fdasfadfdaf" hidden="1">{#N/A,#N/A,FALSE,"EXPENSE"}</definedName>
    <definedName name="fdsfdsafdasfds" hidden="1">{#N/A,#N/A,FALSE,"EXPENSE"}</definedName>
    <definedName name="fdsfsadfsdafdsa" hidden="1">{#N/A,#N/A,FALSE,"EXPENSE"}</definedName>
    <definedName name="fdsfsdfdsfd" hidden="1">{#N/A,#N/A,FALSE,"EXPENSE"}</definedName>
    <definedName name="FED_TX_ADJ">#REF!</definedName>
    <definedName name="fewrfwerwqerwe" hidden="1">{#N/A,#N/A,FALSE,"EXPENSE"}</definedName>
    <definedName name="ffff" hidden="1">{#N/A,#N/A,FALSE,"ALLOC"}</definedName>
    <definedName name="FGC">#REF!</definedName>
    <definedName name="fgdfgdzfxczv" hidden="1">{#N/A,#N/A,FALSE,"EXPENSE"}</definedName>
    <definedName name="fgdfzdsfASFDAS" hidden="1">{#N/A,#N/A,FALSE,"EXPENSE"}</definedName>
    <definedName name="fgdgdfdvcx" hidden="1">{#N/A,#N/A,FALSE,"ALLOC"}</definedName>
    <definedName name="fgdsfasdfscc" hidden="1">{#N/A,#N/A,FALSE,"ALLOC"}</definedName>
    <definedName name="fgdsfdsfd" hidden="1">{#N/A,#N/A,FALSE,"EXPENSE"}</definedName>
    <definedName name="fhfgdgdg" hidden="1">{#N/A,#N/A,FALSE,"EXPENSE"}</definedName>
    <definedName name="fhfhfhfg" hidden="1">{#N/A,#N/A,FALSE,"EXPENSE"}</definedName>
    <definedName name="fhgfdgdzfcxvcx" hidden="1">{#N/A,#N/A,FALSE,"EXPENSE"}</definedName>
    <definedName name="FILENAME">#REF!</definedName>
    <definedName name="Filing_Name">#REF!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NI_ADJ">#REF!</definedName>
    <definedName name="FORM42_1A">#REF!</definedName>
    <definedName name="FORM42_2A">#REF!</definedName>
    <definedName name="FORM42_3A">#REF!</definedName>
    <definedName name="FORM42_4A">#REF!</definedName>
    <definedName name="Form42_4P_P13">#REF!</definedName>
    <definedName name="FORM42_6A">#REF!</definedName>
    <definedName name="FORM42_8A_P1">#REF!</definedName>
    <definedName name="FORM42_8A_P10">#REF!</definedName>
    <definedName name="FORM42_8A_P11">#REF!</definedName>
    <definedName name="FORM42_8A_P12">#REF!</definedName>
    <definedName name="FORM42_8A_P13">#REF!</definedName>
    <definedName name="FORM42_8A_P14">#REF!</definedName>
    <definedName name="FORM42_8A_P15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FORM42_8A_P6">#REF!</definedName>
    <definedName name="FORM42_8A_P7">#REF!</definedName>
    <definedName name="FORM42_8A_P8">#REF!</definedName>
    <definedName name="FORM42_8A_P9">#REF!</definedName>
    <definedName name="FPCCAP">#REF!</definedName>
    <definedName name="FPSC_Adj_lookup">#REF!</definedName>
    <definedName name="freb" hidden="1">{#N/A,#N/A,FALSE,"EXPENSE"}</definedName>
    <definedName name="frt" hidden="1">{#N/A,#N/A,FALSE,"Aging Summary";#N/A,#N/A,FALSE,"Ratio Analysis";#N/A,#N/A,FALSE,"Test 120 Day Accts";#N/A,#N/A,FALSE,"Tickmarks"}</definedName>
    <definedName name="frwerwerwerfw" hidden="1">{#N/A,#N/A,FALSE,"EXPENSE"}</definedName>
    <definedName name="frwerwerwerwerfew" hidden="1">{#N/A,#N/A,FALSE,"EXPENSE"}</definedName>
    <definedName name="fsadfsdfadfdfwerf" hidden="1">{#N/A,#N/A,FALSE,"EXPENSE"}</definedName>
    <definedName name="fsafwaerwer" hidden="1">{#N/A,#N/A,FALSE,"EXPENSE"}</definedName>
    <definedName name="fsd" hidden="1">{#N/A,#N/A,FALSE,"Aging Summary";#N/A,#N/A,FALSE,"Ratio Analysis";#N/A,#N/A,FALSE,"Test 120 Day Accts";#N/A,#N/A,FALSE,"Tickmarks"}</definedName>
    <definedName name="fsdfadsfdfd" hidden="1">{#N/A,#N/A,FALSE,"EXPENSE"}</definedName>
    <definedName name="fsdfasdfadsf" hidden="1">{#N/A,#N/A,FALSE,"EXPENSE"}</definedName>
    <definedName name="fsdfdfbfvbcvbb" hidden="1">{#N/A,#N/A,FALSE,"ALLOC"}</definedName>
    <definedName name="fsdfdwfdsf" hidden="1">{#N/A,#N/A,FALSE,"EXPENSE"}</definedName>
    <definedName name="fsgrhghj" hidden="1">{#N/A,#N/A,FALSE,"ALLOC"}</definedName>
    <definedName name="ftyrtdrt" hidden="1">{#N/A,#N/A,FALSE,"ALLOC"}</definedName>
    <definedName name="FUNC_ALLOCS_CS">#REF!</definedName>
    <definedName name="FUNC_ALLOCS_CSIS">#REF!</definedName>
    <definedName name="FUNC_ALLOCS_GSD">#REF!</definedName>
    <definedName name="FUNC_ALLOCS_GSND">#REF!</definedName>
    <definedName name="FUNC_ALLOCS_GSND100LF">#REF!</definedName>
    <definedName name="FUNC_ALLOCS_IS">#REF!</definedName>
    <definedName name="FUNC_ALLOCS_LS">#REF!</definedName>
    <definedName name="FUNC_ALLOCS_RETAIL">#REF!</definedName>
    <definedName name="FUNC_ALLOCS_RS">#REF!</definedName>
    <definedName name="G">#REF!</definedName>
    <definedName name="gbdfgdfdfzvc" hidden="1">{#N/A,#N/A,FALSE,"ALLOC"}</definedName>
    <definedName name="gbdfgzdfvvc" hidden="1">{#N/A,#N/A,FALSE,"EXPENSE"}</definedName>
    <definedName name="gdfgdvzxcvc" hidden="1">{#N/A,#N/A,FALSE,"EXPENSE"}</definedName>
    <definedName name="gdfgdzfdzfvxzc" hidden="1">{#N/A,#N/A,FALSE,"ALLOC"}</definedName>
    <definedName name="gdfgfbcvbcv" hidden="1">{#N/A,#N/A,FALSE,"EXPENSE"}</definedName>
    <definedName name="gdfgfvcxvcx" hidden="1">{#N/A,#N/A,FALSE,"ALLOC"}</definedName>
    <definedName name="gdgddgd" hidden="1">{#N/A,#N/A,FALSE,"EXPENSE"}</definedName>
    <definedName name="gdsfgdcvcx" hidden="1">{#N/A,#N/A,FALSE,"EXPENSE"}</definedName>
    <definedName name="gdsfgdfvgzcxvcxz" hidden="1">{#N/A,#N/A,FALSE,"EXPENSE"}</definedName>
    <definedName name="gdsgdfvcxvxc" hidden="1">{#N/A,#N/A,FALSE,"EXPENSE"}</definedName>
    <definedName name="gfgsdftesrt" hidden="1">{#N/A,#N/A,FALSE,"EXPENSE"}</definedName>
    <definedName name="gfhbgfggbvcvcx" hidden="1">{#N/A,#N/A,FALSE,"EXPENSE"}</definedName>
    <definedName name="gfhfgfbcvcv" hidden="1">{#N/A,#N/A,FALSE,"EXPENSE"}</definedName>
    <definedName name="gfhfxcxvcxzv" hidden="1">{#N/A,#N/A,FALSE,"EXPENSE"}</definedName>
    <definedName name="gfhsdzfzasdfSAF" hidden="1">{#N/A,#N/A,FALSE,"ALLOC"}</definedName>
    <definedName name="gfhshyghgf" hidden="1">{#N/A,#N/A,FALSE,"EXPENSE"}</definedName>
    <definedName name="gfnhsfgdzvc" hidden="1">{#N/A,#N/A,FALSE,"ALLOC"}</definedName>
    <definedName name="gfsgesrwerwer" hidden="1">{#N/A,#N/A,FALSE,"EXPENSE"}</definedName>
    <definedName name="gggg" hidden="1">{#N/A,#N/A,FALSE,"EXPENSE"}</definedName>
    <definedName name="ggggg" hidden="1">{#N/A,#N/A,FALSE,"EXPENSE"}</definedName>
    <definedName name="gggggg" hidden="1">{#N/A,#N/A,FALSE,"EXPENSE"}</definedName>
    <definedName name="ghsfgdszfzsdf" hidden="1">{#N/A,#N/A,FALSE,"EXPENSE"}</definedName>
    <definedName name="gretertertert" hidden="1">{#N/A,#N/A,FALSE,"EXPENSE"}</definedName>
    <definedName name="gsdfgdzcvzcxvc" hidden="1">{#N/A,#N/A,FALSE,"EXPENSE"}</definedName>
    <definedName name="gsdfgdzfzdvcxz" hidden="1">{#N/A,#N/A,FALSE,"EXPENSE"}</definedName>
    <definedName name="gsdfgzsdfzsdcs" hidden="1">{#N/A,#N/A,FALSE,"EXPENSE"}</definedName>
    <definedName name="gsfdgzdfcxv" hidden="1">{#N/A,#N/A,FALSE,"EXPENSE"}</definedName>
    <definedName name="H">#REF!</definedName>
    <definedName name="hfgdfdcvc" hidden="1">{#N/A,#N/A,FALSE,"EXPENSE"}</definedName>
    <definedName name="hgfhngfvbvcb" hidden="1">{#N/A,#N/A,FALSE,"EXPENSE"}</definedName>
    <definedName name="hgfhsfdgadgfzdv" hidden="1">{#N/A,#N/A,FALSE,"EXPENSE"}</definedName>
    <definedName name="hghfdghfgh" hidden="1">{#N/A,#N/A,FALSE,"EXPENSE"}</definedName>
    <definedName name="hgsfdgdzgfdszfds" hidden="1">{#N/A,#N/A,FALSE,"EXPENSE"}</definedName>
    <definedName name="hhfghfh" hidden="1">{#N/A,#N/A,FALSE,"EXPENSE"}</definedName>
    <definedName name="hhgbvxcv" hidden="1">{#N/A,#N/A,FALSE,"EXPENSE"}</definedName>
    <definedName name="hhh" hidden="1">{#N/A,#N/A,FALSE,"Assessment";#N/A,#N/A,FALSE,"Staffing";#N/A,#N/A,FALSE,"Hires";#N/A,#N/A,FALSE,"Assumptions"}</definedName>
    <definedName name="hhhh" hidden="1">{#N/A,#N/A,FALSE,"EXPENSE"}</definedName>
    <definedName name="hhhhh" hidden="1">{#N/A,#N/A,FALSE,"ALLOC"}</definedName>
    <definedName name="hjgfhgfhgf" hidden="1">{#N/A,#N/A,FALSE,"EXPENSE"}</definedName>
    <definedName name="hnftgszdgfzsdfv" hidden="1">{#N/A,#N/A,FALSE,"EXPENSE"}</definedName>
    <definedName name="Hotel_List">#REF!</definedName>
    <definedName name="HOURS">#REF!</definedName>
    <definedName name="Hours_Yr1">#REF!</definedName>
    <definedName name="Hours_Yr2">#REF!</definedName>
    <definedName name="Hours_Yr3">#REF!</definedName>
    <definedName name="Hours_Yr4">#REF!</definedName>
    <definedName name="Hours_Yr5">#REF!</definedName>
    <definedName name="hshgsgfgdfg" hidden="1">{#N/A,#N/A,FALSE,"ALLOC"}</definedName>
    <definedName name="HTML_CodePage" hidden="1">1252</definedName>
    <definedName name="HTML_Control" hidden="1">{"'Sheet1'!$A$1:$I$89"}</definedName>
    <definedName name="html_control1" hidden="1">{"'Sheet1'!$A$1:$I$89"}</definedName>
    <definedName name="HTML_Description" hidden="1">""</definedName>
    <definedName name="HTML_Email" hidden="1">""</definedName>
    <definedName name="HTML_Header" hidden="1">"Commentary"</definedName>
    <definedName name="HTML_LastUpdate" hidden="1">"08/14/2003"</definedName>
    <definedName name="HTML_LineAfter" hidden="1">FALSE</definedName>
    <definedName name="HTML_LineBefore" hidden="1">FALSE</definedName>
    <definedName name="HTML_Name" hidden="1">"Corporate User"</definedName>
    <definedName name="HTML_OBDlg2" hidden="1">TRUE</definedName>
    <definedName name="HTML_OBDlg4" hidden="1">TRUE</definedName>
    <definedName name="HTML_OS" hidden="1">0</definedName>
    <definedName name="HTML_PathFile" hidden="1">"C:\WINNT\Profiles\i11485\Desktop\MyHTML.htm"</definedName>
    <definedName name="HTML_Title" hidden="1">"New Reporting Summary 8-13-03"</definedName>
    <definedName name="HTML1_1" hidden="1">"'[Performance Report.xls]April Summary Template'!$A$1:$Q$82"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"Performance Report"</definedName>
    <definedName name="HTML1_4" hidden="1">"April Summary Template"</definedName>
    <definedName name="HTML1_5" hidden="1">""</definedName>
    <definedName name="HTML1_6" hidden="1">-4146</definedName>
    <definedName name="HTML1_7" hidden="1">1</definedName>
    <definedName name="HTML1_8" hidden="1">"5/29/97"</definedName>
    <definedName name="HTML1_9" hidden="1">"SIWWIN95"</definedName>
    <definedName name="HTML10_1" hidden="1">"'[97RNKAPR.XLS]North'!$A$1:$H$255"</definedName>
    <definedName name="HTML10_10" hidden="1">""</definedName>
    <definedName name="HTML10_11" hidden="1">1</definedName>
    <definedName name="HTML10_12" hidden="1">"D:\nthrnk.htm"</definedName>
    <definedName name="HTML10_2" hidden="1">1</definedName>
    <definedName name="HTML10_3" hidden="1">"97RNKAPR"</definedName>
    <definedName name="HTML10_4" hidden="1">"North"</definedName>
    <definedName name="HTML10_5" hidden="1">""</definedName>
    <definedName name="HTML10_6" hidden="1">1</definedName>
    <definedName name="HTML10_7" hidden="1">-4146</definedName>
    <definedName name="HTML10_8" hidden="1">"5/22/97"</definedName>
    <definedName name="HTML10_9" hidden="1">"Bell Atlantic"</definedName>
    <definedName name="HTML11_1" hidden="1">"'[97RNKAPR.XLS]South'!$A$1:$H$161"</definedName>
    <definedName name="HTML11_10" hidden="1">""</definedName>
    <definedName name="HTML11_11" hidden="1">1</definedName>
    <definedName name="HTML11_12" hidden="1">"D:\sthrnk.htm"</definedName>
    <definedName name="HTML11_2" hidden="1">1</definedName>
    <definedName name="HTML11_3" hidden="1">"97RNKAPR"</definedName>
    <definedName name="HTML11_4" hidden="1">"South"</definedName>
    <definedName name="HTML11_5" hidden="1">""</definedName>
    <definedName name="HTML11_6" hidden="1">1</definedName>
    <definedName name="HTML11_7" hidden="1">-4146</definedName>
    <definedName name="HTML11_8" hidden="1">"5/22/97"</definedName>
    <definedName name="HTML11_9" hidden="1">"Bell Atlantic"</definedName>
    <definedName name="HTML12_1" hidden="1">"'[97RNKAPR.XLS]Overview'!$A$1:$I$61"</definedName>
    <definedName name="HTML12_10" hidden="1">""</definedName>
    <definedName name="HTML12_11" hidden="1">1</definedName>
    <definedName name="HTML12_12" hidden="1">"D:\rankovw.htm"</definedName>
    <definedName name="HTML12_2" hidden="1">1</definedName>
    <definedName name="HTML12_3" hidden="1">"97RNKAPR"</definedName>
    <definedName name="HTML12_4" hidden="1">"Overview"</definedName>
    <definedName name="HTML12_5" hidden="1">""</definedName>
    <definedName name="HTML12_6" hidden="1">-4146</definedName>
    <definedName name="HTML12_7" hidden="1">-4146</definedName>
    <definedName name="HTML12_8" hidden="1">"5/22/97"</definedName>
    <definedName name="HTML12_9" hidden="1">"Bell Atlantic"</definedName>
    <definedName name="HTML13_1" hidden="1">"'[97RNKAUG.XLS]Regional'!$A$1:$H$225"</definedName>
    <definedName name="HTML13_10" hidden="1">""</definedName>
    <definedName name="HTML13_11" hidden="1">1</definedName>
    <definedName name="HTML13_12" hidden="1">"D:\regrnk.htm"</definedName>
    <definedName name="HTML13_2" hidden="1">1</definedName>
    <definedName name="HTML13_3" hidden="1">"97RNKAUG"</definedName>
    <definedName name="HTML13_4" hidden="1">"Regional"</definedName>
    <definedName name="HTML13_5" hidden="1">""</definedName>
    <definedName name="HTML13_6" hidden="1">1</definedName>
    <definedName name="HTML13_7" hidden="1">1</definedName>
    <definedName name="HTML13_8" hidden="1">"9/16/97"</definedName>
    <definedName name="HTML13_9" hidden="1">"Bell Atlantic"</definedName>
    <definedName name="HTML14_1" hidden="1">"'[97RNKAUG.XLS]ReglSys'!$A$1:$H$179"</definedName>
    <definedName name="HTML14_10" hidden="1">""</definedName>
    <definedName name="HTML14_11" hidden="1">1</definedName>
    <definedName name="HTML14_12" hidden="1">"D:\sernk.htm"</definedName>
    <definedName name="HTML14_2" hidden="1">1</definedName>
    <definedName name="HTML14_3" hidden="1">"97RNKAUG"</definedName>
    <definedName name="HTML14_4" hidden="1">"ReglSys"</definedName>
    <definedName name="HTML14_5" hidden="1">""</definedName>
    <definedName name="HTML14_6" hidden="1">1</definedName>
    <definedName name="HTML14_7" hidden="1">1</definedName>
    <definedName name="HTML14_8" hidden="1">"9/16/97"</definedName>
    <definedName name="HTML14_9" hidden="1">"Bell Atlantic"</definedName>
    <definedName name="HTML15_1" hidden="1">"'[97RNKAUG.XLS]North'!$A$1:$H$261"</definedName>
    <definedName name="HTML15_10" hidden="1">""</definedName>
    <definedName name="HTML15_11" hidden="1">1</definedName>
    <definedName name="HTML15_12" hidden="1">"D:\nthrnk.htm"</definedName>
    <definedName name="HTML15_2" hidden="1">1</definedName>
    <definedName name="HTML15_3" hidden="1">"97RNKAUG"</definedName>
    <definedName name="HTML15_4" hidden="1">"North"</definedName>
    <definedName name="HTML15_5" hidden="1">""</definedName>
    <definedName name="HTML15_6" hidden="1">1</definedName>
    <definedName name="HTML15_7" hidden="1">1</definedName>
    <definedName name="HTML15_8" hidden="1">"9/16/97"</definedName>
    <definedName name="HTML15_9" hidden="1">"Bell Atlantic"</definedName>
    <definedName name="HTML16_1" hidden="1">"'[97RNKAUG.XLS]South'!$A$1:$H$159"</definedName>
    <definedName name="HTML16_10" hidden="1">""</definedName>
    <definedName name="HTML16_11" hidden="1">1</definedName>
    <definedName name="HTML16_12" hidden="1">"D:\sthrnk.htm"</definedName>
    <definedName name="HTML16_2" hidden="1">1</definedName>
    <definedName name="HTML16_3" hidden="1">"97RNKAUG"</definedName>
    <definedName name="HTML16_4" hidden="1">"South"</definedName>
    <definedName name="HTML16_5" hidden="1">""</definedName>
    <definedName name="HTML16_6" hidden="1">1</definedName>
    <definedName name="HTML16_7" hidden="1">1</definedName>
    <definedName name="HTML16_8" hidden="1">"9/16/97"</definedName>
    <definedName name="HTML16_9" hidden="1">"Bell Atlantic"</definedName>
    <definedName name="HTML17_1" hidden="1">"'[97RNK.xls]ReglSys'!$A$1:$H$179"</definedName>
    <definedName name="HTML17_10" hidden="1">""</definedName>
    <definedName name="HTML17_11" hidden="1">1</definedName>
    <definedName name="HTML17_12" hidden="1">"D:\sernk.htm"</definedName>
    <definedName name="HTML17_2" hidden="1">1</definedName>
    <definedName name="HTML17_3" hidden="1">"97RNK"</definedName>
    <definedName name="HTML17_4" hidden="1">"ReglSys"</definedName>
    <definedName name="HTML17_5" hidden="1">""</definedName>
    <definedName name="HTML17_6" hidden="1">1</definedName>
    <definedName name="HTML17_7" hidden="1">1</definedName>
    <definedName name="HTML17_8" hidden="1">"9/16/97"</definedName>
    <definedName name="HTML17_9" hidden="1">"Bell Atlantic"</definedName>
    <definedName name="HTML18_1" hidden="1">"'[97RNKNOV.XLS]Regional'!$A$1:$H$225"</definedName>
    <definedName name="HTML18_10" hidden="1">""</definedName>
    <definedName name="HTML18_11" hidden="1">1</definedName>
    <definedName name="HTML18_12" hidden="1">"D:\regrnk.htm"</definedName>
    <definedName name="HTML18_2" hidden="1">1</definedName>
    <definedName name="HTML18_3" hidden="1">"97RNKNOV"</definedName>
    <definedName name="HTML18_4" hidden="1">"Regional"</definedName>
    <definedName name="HTML18_5" hidden="1">""</definedName>
    <definedName name="HTML18_6" hidden="1">1</definedName>
    <definedName name="HTML18_7" hidden="1">1</definedName>
    <definedName name="HTML18_8" hidden="1">"12/22/97"</definedName>
    <definedName name="HTML18_9" hidden="1">"Bell Atlantic"</definedName>
    <definedName name="HTML19_1" hidden="1">"'[97RNKNOV.XLS]ReglSys'!$A$1:$H$183"</definedName>
    <definedName name="HTML19_10" hidden="1">""</definedName>
    <definedName name="HTML19_11" hidden="1">1</definedName>
    <definedName name="HTML19_12" hidden="1">"D:\sernk.htm"</definedName>
    <definedName name="HTML19_2" hidden="1">1</definedName>
    <definedName name="HTML19_3" hidden="1">"97RNKNOV"</definedName>
    <definedName name="HTML19_4" hidden="1">"ReglSys"</definedName>
    <definedName name="HTML19_5" hidden="1">""</definedName>
    <definedName name="HTML19_6" hidden="1">1</definedName>
    <definedName name="HTML19_7" hidden="1">1</definedName>
    <definedName name="HTML19_8" hidden="1">"12/23/97"</definedName>
    <definedName name="HTML19_9" hidden="1">"Bell Atlantic"</definedName>
    <definedName name="HTML2_1" hidden="1">"'[96RNKNOV.XLS]North'!$A$1:$I$150"</definedName>
    <definedName name="HTML2_10" hidden="1">""</definedName>
    <definedName name="HTML2_11" hidden="1">1</definedName>
    <definedName name="HTML2_12" hidden="1">"D:\nthrnk11.htm"</definedName>
    <definedName name="HTML2_2" hidden="1">1</definedName>
    <definedName name="HTML2_3" hidden="1">"96RNKNOV"</definedName>
    <definedName name="HTML2_4" hidden="1">"North"</definedName>
    <definedName name="HTML2_5" hidden="1">"November - North Rankings"</definedName>
    <definedName name="HTML2_6" hidden="1">-4146</definedName>
    <definedName name="HTML2_7" hidden="1">1</definedName>
    <definedName name="HTML2_8" hidden="1">"1/13/97"</definedName>
    <definedName name="HTML2_9" hidden="1">"Bell Atlantic"</definedName>
    <definedName name="HTML20_1" hidden="1">"'[97RNKNOV.XLS]North'!$A$1:$H$259"</definedName>
    <definedName name="HTML20_10" hidden="1">""</definedName>
    <definedName name="HTML20_11" hidden="1">1</definedName>
    <definedName name="HTML20_12" hidden="1">"D:\nthrnk.htm"</definedName>
    <definedName name="HTML20_2" hidden="1">1</definedName>
    <definedName name="HTML20_3" hidden="1">"97RNKNOV"</definedName>
    <definedName name="HTML20_4" hidden="1">"North"</definedName>
    <definedName name="HTML20_5" hidden="1">""</definedName>
    <definedName name="HTML20_6" hidden="1">1</definedName>
    <definedName name="HTML20_7" hidden="1">1</definedName>
    <definedName name="HTML20_8" hidden="1">"12/23/97"</definedName>
    <definedName name="HTML20_9" hidden="1">"Bell Atlantic"</definedName>
    <definedName name="HTML21_1" hidden="1">"'[97RNKNOV.XLS]South'!$A$1:$H$164"</definedName>
    <definedName name="HTML21_10" hidden="1">""</definedName>
    <definedName name="HTML21_11" hidden="1">1</definedName>
    <definedName name="HTML21_12" hidden="1">"D:\sthrnk.htm"</definedName>
    <definedName name="HTML21_2" hidden="1">1</definedName>
    <definedName name="HTML21_3" hidden="1">"97RNKNOV"</definedName>
    <definedName name="HTML21_4" hidden="1">"South"</definedName>
    <definedName name="HTML21_5" hidden="1">""</definedName>
    <definedName name="HTML21_6" hidden="1">1</definedName>
    <definedName name="HTML21_7" hidden="1">1</definedName>
    <definedName name="HTML21_8" hidden="1">"12/23/97"</definedName>
    <definedName name="HTML21_9" hidden="1">"Bell Atlantic"</definedName>
    <definedName name="HTML22_1" hidden="1">"'[97RNKDEC.XLS]CAM Perf Model'!$A$1:$J$39"</definedName>
    <definedName name="HTML22_10" hidden="1">""</definedName>
    <definedName name="HTML22_11" hidden="1">1</definedName>
    <definedName name="HTML22_12" hidden="1">"D:\perfgrf.htm"</definedName>
    <definedName name="HTML22_2" hidden="1">1</definedName>
    <definedName name="HTML22_3" hidden="1">"97RNKDEC"</definedName>
    <definedName name="HTML22_4" hidden="1">"CAM Perf Model"</definedName>
    <definedName name="HTML22_5" hidden="1">""</definedName>
    <definedName name="HTML22_6" hidden="1">1</definedName>
    <definedName name="HTML22_7" hidden="1">1</definedName>
    <definedName name="HTML22_8" hidden="1">"1/20/98"</definedName>
    <definedName name="HTML22_9" hidden="1">"Bell Atlantic"</definedName>
    <definedName name="HTML23_1" hidden="1">"'[97RNK.xls]Regional'!$A$1:$G$226"</definedName>
    <definedName name="HTML23_10" hidden="1">""</definedName>
    <definedName name="HTML23_11" hidden="1">1</definedName>
    <definedName name="HTML23_12" hidden="1">"D:\regrnk.htm"</definedName>
    <definedName name="HTML23_2" hidden="1">1</definedName>
    <definedName name="HTML23_3" hidden="1">"97RNK"</definedName>
    <definedName name="HTML23_4" hidden="1">"Regional"</definedName>
    <definedName name="HTML23_5" hidden="1">""</definedName>
    <definedName name="HTML23_6" hidden="1">1</definedName>
    <definedName name="HTML23_7" hidden="1">1</definedName>
    <definedName name="HTML23_8" hidden="1">"1/21/98"</definedName>
    <definedName name="HTML23_9" hidden="1">"Bell Atlantic"</definedName>
    <definedName name="HTML24_1" hidden="1">"'[97RNK.xls]ReglSys'!$A$1:$G$186"</definedName>
    <definedName name="HTML24_10" hidden="1">""</definedName>
    <definedName name="HTML24_11" hidden="1">1</definedName>
    <definedName name="HTML24_12" hidden="1">"D:\sernk.htm"</definedName>
    <definedName name="HTML24_2" hidden="1">1</definedName>
    <definedName name="HTML24_3" hidden="1">"97RNK"</definedName>
    <definedName name="HTML24_4" hidden="1">"ReglSys"</definedName>
    <definedName name="HTML24_5" hidden="1">""</definedName>
    <definedName name="HTML24_6" hidden="1">1</definedName>
    <definedName name="HTML24_7" hidden="1">1</definedName>
    <definedName name="HTML24_8" hidden="1">"1/21/98"</definedName>
    <definedName name="HTML24_9" hidden="1">"Bell Atlantic"</definedName>
    <definedName name="HTML25_1" hidden="1">"'[97RNK.xls]North'!$A$1:$G$260"</definedName>
    <definedName name="HTML25_10" hidden="1">""</definedName>
    <definedName name="HTML25_11" hidden="1">1</definedName>
    <definedName name="HTML25_12" hidden="1">"D:\nthrnk.htm"</definedName>
    <definedName name="HTML25_2" hidden="1">1</definedName>
    <definedName name="HTML25_3" hidden="1">"97RNK"</definedName>
    <definedName name="HTML25_4" hidden="1">"North"</definedName>
    <definedName name="HTML25_5" hidden="1">""</definedName>
    <definedName name="HTML25_6" hidden="1">1</definedName>
    <definedName name="HTML25_7" hidden="1">1</definedName>
    <definedName name="HTML25_8" hidden="1">"1/21/98"</definedName>
    <definedName name="HTML25_9" hidden="1">"Bell Atlantic"</definedName>
    <definedName name="HTML26_1" hidden="1">"'[97RNK.xls]South'!$A$1:$G$167"</definedName>
    <definedName name="HTML26_10" hidden="1">""</definedName>
    <definedName name="HTML26_11" hidden="1">1</definedName>
    <definedName name="HTML26_12" hidden="1">"D:\sthrnk.htm"</definedName>
    <definedName name="HTML26_2" hidden="1">1</definedName>
    <definedName name="HTML26_3" hidden="1">"97RNK"</definedName>
    <definedName name="HTML26_4" hidden="1">"South"</definedName>
    <definedName name="HTML26_5" hidden="1">""</definedName>
    <definedName name="HTML26_6" hidden="1">1</definedName>
    <definedName name="HTML26_7" hidden="1">1</definedName>
    <definedName name="HTML26_8" hidden="1">"1/21/98"</definedName>
    <definedName name="HTML26_9" hidden="1">"Bell Atlantic"</definedName>
    <definedName name="HTML27_1" hidden="1">"'[98RANK03.XLS]ReglSys'!$A$1:$H$189"</definedName>
    <definedName name="HTML27_10" hidden="1">""</definedName>
    <definedName name="HTML27_11" hidden="1">1</definedName>
    <definedName name="HTML27_12" hidden="1">"D:\sernk.htm"</definedName>
    <definedName name="HTML27_2" hidden="1">1</definedName>
    <definedName name="HTML27_3" hidden="1">"98RANK03"</definedName>
    <definedName name="HTML27_4" hidden="1">"ReglSys"</definedName>
    <definedName name="HTML27_5" hidden="1">""</definedName>
    <definedName name="HTML27_6" hidden="1">1</definedName>
    <definedName name="HTML27_7" hidden="1">1</definedName>
    <definedName name="HTML27_8" hidden="1">"4/21/98"</definedName>
    <definedName name="HTML27_9" hidden="1">"Bell Atlantic"</definedName>
    <definedName name="HTML28_1" hidden="1">"'[98RANK03.XLS]South'!$A$1:$H$196"</definedName>
    <definedName name="HTML28_10" hidden="1">""</definedName>
    <definedName name="HTML28_11" hidden="1">1</definedName>
    <definedName name="HTML28_12" hidden="1">"D:\sthrnk.htm"</definedName>
    <definedName name="HTML28_2" hidden="1">1</definedName>
    <definedName name="HTML28_3" hidden="1">"98RANK03"</definedName>
    <definedName name="HTML28_4" hidden="1">"South"</definedName>
    <definedName name="HTML28_5" hidden="1">""</definedName>
    <definedName name="HTML28_6" hidden="1">1</definedName>
    <definedName name="HTML28_7" hidden="1">1</definedName>
    <definedName name="HTML28_8" hidden="1">"4/21/98"</definedName>
    <definedName name="HTML28_9" hidden="1">"Bell Atlantic"</definedName>
    <definedName name="HTML29_1" hidden="1">"'[98RANK03.XLS]North'!$A$1:$H$243"</definedName>
    <definedName name="HTML29_10" hidden="1">""</definedName>
    <definedName name="HTML29_11" hidden="1">1</definedName>
    <definedName name="HTML29_12" hidden="1">"D:\nthrnk.htm"</definedName>
    <definedName name="HTML29_2" hidden="1">1</definedName>
    <definedName name="HTML29_3" hidden="1">"98RANK03"</definedName>
    <definedName name="HTML29_4" hidden="1">"North"</definedName>
    <definedName name="HTML29_5" hidden="1">""</definedName>
    <definedName name="HTML29_6" hidden="1">1</definedName>
    <definedName name="HTML29_7" hidden="1">1</definedName>
    <definedName name="HTML29_8" hidden="1">"4/21/98"</definedName>
    <definedName name="HTML29_9" hidden="1">"Bell Atlantic"</definedName>
    <definedName name="HTML3_1" hidden="1">"'[96RNKNOV.XLS]South'!$A$1:$I$100"</definedName>
    <definedName name="HTML3_10" hidden="1">""</definedName>
    <definedName name="HTML3_11" hidden="1">1</definedName>
    <definedName name="HTML3_12" hidden="1">"D:\sthrnk11.htm"</definedName>
    <definedName name="HTML3_2" hidden="1">1</definedName>
    <definedName name="HTML3_3" hidden="1">"96RNKNOV"</definedName>
    <definedName name="HTML3_4" hidden="1">"South"</definedName>
    <definedName name="HTML3_5" hidden="1">"November - South Rankings"</definedName>
    <definedName name="HTML3_6" hidden="1">-4146</definedName>
    <definedName name="HTML3_7" hidden="1">1</definedName>
    <definedName name="HTML3_8" hidden="1">"1/13/97"</definedName>
    <definedName name="HTML3_9" hidden="1">"Bell Atlantic"</definedName>
    <definedName name="HTML30_1" hidden="1">"'[98RNK.XLS]Regional'!$A$1:$H$232"</definedName>
    <definedName name="HTML30_10" hidden="1">""</definedName>
    <definedName name="HTML30_11" hidden="1">1</definedName>
    <definedName name="HTML30_12" hidden="1">"D:\regrnk.htm"</definedName>
    <definedName name="HTML30_2" hidden="1">1</definedName>
    <definedName name="HTML30_3" hidden="1">"98RNK"</definedName>
    <definedName name="HTML30_4" hidden="1">"Regional"</definedName>
    <definedName name="HTML30_5" hidden="1">""</definedName>
    <definedName name="HTML30_6" hidden="1">1</definedName>
    <definedName name="HTML30_7" hidden="1">1</definedName>
    <definedName name="HTML30_8" hidden="1">"5/21/98"</definedName>
    <definedName name="HTML30_9" hidden="1">"Bell Atlantic"</definedName>
    <definedName name="HTML31_1" hidden="1">"'[98RNK.XLS]ReglSys'!$A$1:$H$186"</definedName>
    <definedName name="HTML31_10" hidden="1">""</definedName>
    <definedName name="HTML31_11" hidden="1">1</definedName>
    <definedName name="HTML31_12" hidden="1">"D:\sernk.htm"</definedName>
    <definedName name="HTML31_2" hidden="1">1</definedName>
    <definedName name="HTML31_3" hidden="1">"98RNK"</definedName>
    <definedName name="HTML31_4" hidden="1">"ReglSys"</definedName>
    <definedName name="HTML31_5" hidden="1">""</definedName>
    <definedName name="HTML31_6" hidden="1">1</definedName>
    <definedName name="HTML31_7" hidden="1">1</definedName>
    <definedName name="HTML31_8" hidden="1">"5/21/98"</definedName>
    <definedName name="HTML31_9" hidden="1">"Bell Atlantic"</definedName>
    <definedName name="HTML32_1" hidden="1">"'[98RNK.XLS]MidAtlantic'!$A$1:$H$244"</definedName>
    <definedName name="HTML32_10" hidden="1">""</definedName>
    <definedName name="HTML32_11" hidden="1">1</definedName>
    <definedName name="HTML32_12" hidden="1">"D:\nthrnk.htm"</definedName>
    <definedName name="HTML32_2" hidden="1">1</definedName>
    <definedName name="HTML32_3" hidden="1">"98RNK"</definedName>
    <definedName name="HTML32_4" hidden="1">"MidAtlantic"</definedName>
    <definedName name="HTML32_5" hidden="1">""</definedName>
    <definedName name="HTML32_6" hidden="1">1</definedName>
    <definedName name="HTML32_7" hidden="1">1</definedName>
    <definedName name="HTML32_8" hidden="1">"5/21/98"</definedName>
    <definedName name="HTML32_9" hidden="1">"Bell Atlantic"</definedName>
    <definedName name="HTML33_1" hidden="1">"'[98RNK.XLS]Gateway'!$A$1:$H$192"</definedName>
    <definedName name="HTML33_10" hidden="1">""</definedName>
    <definedName name="HTML33_11" hidden="1">1</definedName>
    <definedName name="HTML33_12" hidden="1">"D:\sthrnk.htm"</definedName>
    <definedName name="HTML33_2" hidden="1">1</definedName>
    <definedName name="HTML33_3" hidden="1">"98RNK"</definedName>
    <definedName name="HTML33_4" hidden="1">"Gateway"</definedName>
    <definedName name="HTML33_5" hidden="1">""</definedName>
    <definedName name="HTML33_6" hidden="1">1</definedName>
    <definedName name="HTML33_7" hidden="1">1</definedName>
    <definedName name="HTML33_8" hidden="1">"5/21/98"</definedName>
    <definedName name="HTML33_9" hidden="1">"Bell Atlantic"</definedName>
    <definedName name="HTML34_1" hidden="1">"'[98RANK05.XLS]Regional'!$A$1:$H$232"</definedName>
    <definedName name="HTML34_10" hidden="1">""</definedName>
    <definedName name="HTML34_11" hidden="1">1</definedName>
    <definedName name="HTML34_12" hidden="1">"D:\regrnk.htm"</definedName>
    <definedName name="HTML34_2" hidden="1">1</definedName>
    <definedName name="HTML34_3" hidden="1">"98RANK05"</definedName>
    <definedName name="HTML34_4" hidden="1">"Regional"</definedName>
    <definedName name="HTML34_5" hidden="1">""</definedName>
    <definedName name="HTML34_6" hidden="1">1</definedName>
    <definedName name="HTML34_7" hidden="1">1</definedName>
    <definedName name="HTML34_8" hidden="1">"6/18/98"</definedName>
    <definedName name="HTML34_9" hidden="1">"Bell Atlantic"</definedName>
    <definedName name="HTML35_1" hidden="1">"'[98RANK05.XLS]ReglSys'!$A$1:$H$186"</definedName>
    <definedName name="HTML35_10" hidden="1">""</definedName>
    <definedName name="HTML35_11" hidden="1">1</definedName>
    <definedName name="HTML35_12" hidden="1">"D:\sernk.htm"</definedName>
    <definedName name="HTML35_2" hidden="1">1</definedName>
    <definedName name="HTML35_3" hidden="1">"98RANK05"</definedName>
    <definedName name="HTML35_4" hidden="1">"ReglSys"</definedName>
    <definedName name="HTML35_5" hidden="1">""</definedName>
    <definedName name="HTML35_6" hidden="1">1</definedName>
    <definedName name="HTML35_7" hidden="1">1</definedName>
    <definedName name="HTML35_8" hidden="1">"6/18/98"</definedName>
    <definedName name="HTML35_9" hidden="1">"Bell Atlantic"</definedName>
    <definedName name="HTML36_1" hidden="1">"'[98RANK05.XLS]MidAtlantic'!$A$1:$H$245"</definedName>
    <definedName name="HTML36_10" hidden="1">""</definedName>
    <definedName name="HTML36_11" hidden="1">1</definedName>
    <definedName name="HTML36_12" hidden="1">"D:\nthrnk.htm"</definedName>
    <definedName name="HTML36_2" hidden="1">1</definedName>
    <definedName name="HTML36_3" hidden="1">"98RANK05"</definedName>
    <definedName name="HTML36_4" hidden="1">"MidAtlantic"</definedName>
    <definedName name="HTML36_5" hidden="1">""</definedName>
    <definedName name="HTML36_6" hidden="1">1</definedName>
    <definedName name="HTML36_7" hidden="1">1</definedName>
    <definedName name="HTML36_8" hidden="1">"6/18/98"</definedName>
    <definedName name="HTML36_9" hidden="1">"Bell Atlantic"</definedName>
    <definedName name="HTML37_1" hidden="1">"'[98RANK05.XLS]Gateway'!$A$1:$H$191"</definedName>
    <definedName name="HTML37_10" hidden="1">""</definedName>
    <definedName name="HTML37_11" hidden="1">1</definedName>
    <definedName name="HTML37_12" hidden="1">"D:\sthrnk.htm"</definedName>
    <definedName name="HTML37_2" hidden="1">1</definedName>
    <definedName name="HTML37_3" hidden="1">"98RANK05"</definedName>
    <definedName name="HTML37_4" hidden="1">"Gateway"</definedName>
    <definedName name="HTML37_5" hidden="1">""</definedName>
    <definedName name="HTML37_6" hidden="1">1</definedName>
    <definedName name="HTML37_7" hidden="1">1</definedName>
    <definedName name="HTML37_8" hidden="1">"6/18/98"</definedName>
    <definedName name="HTML37_9" hidden="1">"Bell Atlantic"</definedName>
    <definedName name="HTML38_1" hidden="1">"'[98RNK.xls]ReglSys'!$A$1:$H$186"</definedName>
    <definedName name="HTML38_10" hidden="1">""</definedName>
    <definedName name="HTML38_11" hidden="1">1</definedName>
    <definedName name="HTML38_12" hidden="1">"D:\sernk.htm"</definedName>
    <definedName name="HTML38_2" hidden="1">1</definedName>
    <definedName name="HTML38_3" hidden="1">"98RNK"</definedName>
    <definedName name="HTML38_4" hidden="1">"ReglSys"</definedName>
    <definedName name="HTML38_5" hidden="1">""</definedName>
    <definedName name="HTML38_6" hidden="1">1</definedName>
    <definedName name="HTML38_7" hidden="1">1</definedName>
    <definedName name="HTML38_8" hidden="1">"8/20/98"</definedName>
    <definedName name="HTML38_9" hidden="1">"Bell Atlantic"</definedName>
    <definedName name="HTML39_1" hidden="1">"'[98RANK07.XLS]ReglSys'!$A$1:$H$186"</definedName>
    <definedName name="HTML39_10" hidden="1">""</definedName>
    <definedName name="HTML39_11" hidden="1">1</definedName>
    <definedName name="HTML39_12" hidden="1">"D:\sernk.htm"</definedName>
    <definedName name="HTML39_2" hidden="1">1</definedName>
    <definedName name="HTML39_3" hidden="1">"98RANK07"</definedName>
    <definedName name="HTML39_4" hidden="1">"ReglSys"</definedName>
    <definedName name="HTML39_5" hidden="1">""</definedName>
    <definedName name="HTML39_6" hidden="1">1</definedName>
    <definedName name="HTML39_7" hidden="1">1</definedName>
    <definedName name="HTML39_8" hidden="1">"8/20/98"</definedName>
    <definedName name="HTML39_9" hidden="1">"Bell Atlantic"</definedName>
    <definedName name="HTML4_1" hidden="1">"'[96RNKNOV.XLS]SE Rankings'!$A$1:$I$17"</definedName>
    <definedName name="HTML4_10" hidden="1">""</definedName>
    <definedName name="HTML4_11" hidden="1">1</definedName>
    <definedName name="HTML4_12" hidden="1">"D:\sernk11.htm"</definedName>
    <definedName name="HTML4_2" hidden="1">1</definedName>
    <definedName name="HTML4_3" hidden="1">"96RNKNOV"</definedName>
    <definedName name="HTML4_4" hidden="1">"SE Rankings"</definedName>
    <definedName name="HTML4_5" hidden="1">"November - SE Rankings"</definedName>
    <definedName name="HTML4_6" hidden="1">-4146</definedName>
    <definedName name="HTML4_7" hidden="1">1</definedName>
    <definedName name="HTML4_8" hidden="1">"1/13/97"</definedName>
    <definedName name="HTML4_9" hidden="1">"Bell Atlantic"</definedName>
    <definedName name="HTML40_1" hidden="1">"'[98RANK07.XLS]MidAtlantic'!$A$1:$H$246"</definedName>
    <definedName name="HTML40_10" hidden="1">""</definedName>
    <definedName name="HTML40_11" hidden="1">1</definedName>
    <definedName name="HTML40_12" hidden="1">"D:\nthrnk.htm"</definedName>
    <definedName name="HTML40_2" hidden="1">1</definedName>
    <definedName name="HTML40_3" hidden="1">"98RANK07"</definedName>
    <definedName name="HTML40_4" hidden="1">"MidAtlantic"</definedName>
    <definedName name="HTML40_5" hidden="1">""</definedName>
    <definedName name="HTML40_6" hidden="1">1</definedName>
    <definedName name="HTML40_7" hidden="1">1</definedName>
    <definedName name="HTML40_8" hidden="1">"8/20/98"</definedName>
    <definedName name="HTML40_9" hidden="1">"Bell Atlantic"</definedName>
    <definedName name="HTML41_1" hidden="1">"'[98RANK07.XLS]Gateway'!$A$1:$H$193"</definedName>
    <definedName name="HTML41_10" hidden="1">""</definedName>
    <definedName name="HTML41_11" hidden="1">1</definedName>
    <definedName name="HTML41_12" hidden="1">"D:\sthrnk.htm"</definedName>
    <definedName name="HTML41_2" hidden="1">1</definedName>
    <definedName name="HTML41_3" hidden="1">"98RANK07"</definedName>
    <definedName name="HTML41_4" hidden="1">"Gateway"</definedName>
    <definedName name="HTML41_5" hidden="1">""</definedName>
    <definedName name="HTML41_6" hidden="1">1</definedName>
    <definedName name="HTML41_7" hidden="1">1</definedName>
    <definedName name="HTML41_8" hidden="1">"8/20/98"</definedName>
    <definedName name="HTML41_9" hidden="1">"Bell Atlantic"</definedName>
    <definedName name="HTML5_1" hidden="1">"'[96RNKNOV.XLS]Appl. Spec.'!$A$1:$O$183"</definedName>
    <definedName name="HTML5_10" hidden="1">""</definedName>
    <definedName name="HTML5_11" hidden="1">1</definedName>
    <definedName name="HTML5_12" hidden="1">"D:\asrnk11.htm"</definedName>
    <definedName name="HTML5_2" hidden="1">1</definedName>
    <definedName name="HTML5_3" hidden="1">"96RNKNOV"</definedName>
    <definedName name="HTML5_4" hidden="1">"Appl. Spec."</definedName>
    <definedName name="HTML5_5" hidden="1">"November - AS/ASM Rankings"</definedName>
    <definedName name="HTML5_6" hidden="1">-4146</definedName>
    <definedName name="HTML5_7" hidden="1">1</definedName>
    <definedName name="HTML5_8" hidden="1">"1/13/97"</definedName>
    <definedName name="HTML5_9" hidden="1">"Bell Atlantic"</definedName>
    <definedName name="HTML6_1" hidden="1">"'[97RNK.xls]North'!$A$1:$H$255"</definedName>
    <definedName name="HTML6_10" hidden="1">""</definedName>
    <definedName name="HTML6_11" hidden="1">1</definedName>
    <definedName name="HTML6_12" hidden="1">"D:\nthrnk.htm"</definedName>
    <definedName name="HTML6_2" hidden="1">1</definedName>
    <definedName name="HTML6_3" hidden="1">"97RNK"</definedName>
    <definedName name="HTML6_4" hidden="1">"North"</definedName>
    <definedName name="HTML6_5" hidden="1">""</definedName>
    <definedName name="HTML6_6" hidden="1">1</definedName>
    <definedName name="HTML6_7" hidden="1">1</definedName>
    <definedName name="HTML6_8" hidden="1">"3/24/97"</definedName>
    <definedName name="HTML6_9" hidden="1">"Bell Atlantic"</definedName>
    <definedName name="HTML7_1" hidden="1">"'[97RNK.xls]South'!$A$1:$H$159"</definedName>
    <definedName name="HTML7_10" hidden="1">""</definedName>
    <definedName name="HTML7_11" hidden="1">1</definedName>
    <definedName name="HTML7_12" hidden="1">"D:\sthrnk.htm"</definedName>
    <definedName name="HTML7_2" hidden="1">1</definedName>
    <definedName name="HTML7_3" hidden="1">"97RNK"</definedName>
    <definedName name="HTML7_4" hidden="1">"South"</definedName>
    <definedName name="HTML7_5" hidden="1">""</definedName>
    <definedName name="HTML7_6" hidden="1">1</definedName>
    <definedName name="HTML7_7" hidden="1">1</definedName>
    <definedName name="HTML7_8" hidden="1">"3/24/97"</definedName>
    <definedName name="HTML7_9" hidden="1">"Bell Atlantic"</definedName>
    <definedName name="HTML8_1" hidden="1">"'[97RNKAPR.XLS]Regional'!$A$1:$H$227"</definedName>
    <definedName name="HTML8_10" hidden="1">""</definedName>
    <definedName name="HTML8_11" hidden="1">1</definedName>
    <definedName name="HTML8_12" hidden="1">"D:\regrnk.htm"</definedName>
    <definedName name="HTML8_2" hidden="1">1</definedName>
    <definedName name="HTML8_3" hidden="1">"97RNKAPR"</definedName>
    <definedName name="HTML8_4" hidden="1">"Regional"</definedName>
    <definedName name="HTML8_5" hidden="1">""</definedName>
    <definedName name="HTML8_6" hidden="1">1</definedName>
    <definedName name="HTML8_7" hidden="1">-4146</definedName>
    <definedName name="HTML8_8" hidden="1">"5/22/97"</definedName>
    <definedName name="HTML8_9" hidden="1">"Bell Atlantic"</definedName>
    <definedName name="HTML9_1" hidden="1">"'[97RNKAPR.XLS]ReglSys'!$A$1:$H$173"</definedName>
    <definedName name="HTML9_10" hidden="1">""</definedName>
    <definedName name="HTML9_11" hidden="1">1</definedName>
    <definedName name="HTML9_12" hidden="1">"D:\sernk.htm"</definedName>
    <definedName name="HTML9_2" hidden="1">1</definedName>
    <definedName name="HTML9_3" hidden="1">"97RNKAPR"</definedName>
    <definedName name="HTML9_4" hidden="1">"ReglSys"</definedName>
    <definedName name="HTML9_5" hidden="1">""</definedName>
    <definedName name="HTML9_6" hidden="1">1</definedName>
    <definedName name="HTML9_7" hidden="1">-4146</definedName>
    <definedName name="HTML9_8" hidden="1">"5/22/97"</definedName>
    <definedName name="HTML9_9" hidden="1">"Bell Atlantic"</definedName>
    <definedName name="HTMLCount" hidden="1">1</definedName>
    <definedName name="htyrtyfghfg" hidden="1">{#N/A,#N/A,FALSE,"EXPENSE"}</definedName>
    <definedName name="ID_sorted">#REF!</definedName>
    <definedName name="iiittuty" hidden="1">{#N/A,#N/A,FALSE,"EXPENSE"}</definedName>
    <definedName name="IND_09">#REF!</definedName>
    <definedName name="INPUT">#REF!</definedName>
    <definedName name="INPUT2">#REF!</definedName>
    <definedName name="INT_TAX_DEF">#REF!</definedName>
    <definedName name="INT_TAX_DEF2">#REF!</definedName>
    <definedName name="InterestSynch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_CIQ" hidden="1">"c4841"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INT" hidden="1">"c373"</definedName>
    <definedName name="IQ_EBITDA_LOW_EST" hidden="1">"c371"</definedName>
    <definedName name="IQ_EBITDA_LOW_EST_CIQ" hidden="1">"c3625"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GW_ACT_OR_EST_CIQ" hidden="1">"c5066"</definedName>
    <definedName name="IQ_EPS_GW_EST" hidden="1">"c1737"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40231.5582175926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HIGH_EST" hidden="1">"c1127"</definedName>
    <definedName name="IQ_REVENUE_HIGH_EST_CIQ" hidden="1">"c3618"</definedName>
    <definedName name="IQ_REVENUE_LOW_EST" hidden="1">"c1128"</definedName>
    <definedName name="IQ_REVENUE_LOW_EST_CIQ" hidden="1">"c3619"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39790.5582291667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u" hidden="1">{#N/A,#N/A,FALSE,"Aging Summary";#N/A,#N/A,FALSE,"Ratio Analysis";#N/A,#N/A,FALSE,"Test 120 Day Accts";#N/A,#N/A,FALSE,"Tickmarks"}</definedName>
    <definedName name="iuiyiiyi" hidden="1">{#N/A,#N/A,FALSE,"EXPENSE"}</definedName>
    <definedName name="iutyutytyu" hidden="1">{#N/A,#N/A,FALSE,"EXPENSE"}</definedName>
    <definedName name="JE_REV_ADJ">#REF!</definedName>
    <definedName name="jgjddd" hidden="1">{#N/A,#N/A,FALSE,"EXPENSE"}</definedName>
    <definedName name="jgjfgjghj" hidden="1">{#N/A,#N/A,FALSE,"EXPENSE"}</definedName>
    <definedName name="jgjghfhd" hidden="1">{#N/A,#N/A,FALSE,"EXPENSE"}</definedName>
    <definedName name="jgjythfg" hidden="1">{#N/A,#N/A,FALSE,"EXPENSE"}</definedName>
    <definedName name="jj" hidden="1">{"Page 1",#N/A,FALSE,"Sheet1";"Page 2",#N/A,FALSE,"Sheet1"}</definedName>
    <definedName name="jjj" hidden="1">{#N/A,#N/A,FALSE,"Assessment";#N/A,#N/A,FALSE,"Staffing";#N/A,#N/A,FALSE,"Hires";#N/A,#N/A,FALSE,"Assumptions"}</definedName>
    <definedName name="jjjj" hidden="1">{#N/A,#N/A,FALSE,"EXPENSE"}</definedName>
    <definedName name="jjjjjjjj" hidden="1">OFFSET(CompRange1Main,9,0,COUNTA(CompRange1Main)-COUNTA(#REF!),1)</definedName>
    <definedName name="jnhjhjggh" hidden="1">{#N/A,#N/A,FALSE,"EXPENSE"}</definedName>
    <definedName name="jnmhgjdbcxbvc" hidden="1">{#N/A,#N/A,FALSE,"EXPENSE"}</definedName>
    <definedName name="Joint_owner">#REF!</definedName>
    <definedName name="jukyukyujkyjm" hidden="1">{#N/A,#N/A,FALSE,"EXPENSE"}</definedName>
    <definedName name="JURIS">#REF!</definedName>
    <definedName name="juyjghjghjgt" hidden="1">{#N/A,#N/A,FALSE,"EXPENSE"}</definedName>
    <definedName name="jytuyutyu" hidden="1">{#N/A,#N/A,FALSE,"EXPENSE"}</definedName>
    <definedName name="k" hidden="1">{"Page 1",#N/A,FALSE,"Sheet1";"Page 2",#N/A,FALSE,"Sheet1"}</definedName>
    <definedName name="K200_A">#REF!</definedName>
    <definedName name="K202_A">#REF!</definedName>
    <definedName name="K204_A">#REF!</definedName>
    <definedName name="K220_A">#REF!</definedName>
    <definedName name="K240_A">#REF!</definedName>
    <definedName name="K242_A">#REF!</definedName>
    <definedName name="K244_A">#REF!</definedName>
    <definedName name="K246_A">#REF!</definedName>
    <definedName name="K248_A">#REF!</definedName>
    <definedName name="K627_A">#REF!</definedName>
    <definedName name="KAW" hidden="1">#REF!</definedName>
    <definedName name="kgkgjkghkj" hidden="1">{#N/A,#N/A,FALSE,"EXPENSE"}</definedName>
    <definedName name="khgkjgkghkhj" hidden="1">{#N/A,#N/A,FALSE,"EXPENSE"}</definedName>
    <definedName name="khkhkhkh" hidden="1">{#N/A,#N/A,FALSE,"EXPENSE"}</definedName>
    <definedName name="kkhkjhkjh" hidden="1">{#N/A,#N/A,FALSE,"EXPENSE"}</definedName>
    <definedName name="kkk" hidden="1">{#N/A,#N/A,FALSE,"Aging Summary";#N/A,#N/A,FALSE,"Ratio Analysis";#N/A,#N/A,FALSE,"Test 120 Day Accts";#N/A,#N/A,FALSE,"Tickmarks"}</definedName>
    <definedName name="kuhgjghjghj" hidden="1">{#N/A,#N/A,FALSE,"ALLOC"}</definedName>
    <definedName name="kyukytjgdhfgfd" hidden="1">{#N/A,#N/A,FALSE,"EXPENSE"}</definedName>
    <definedName name="LABOR_DATA">#REF!</definedName>
    <definedName name="LIAISON">#REF!</definedName>
    <definedName name="Lightning2002">#REF!</definedName>
    <definedName name="Lightning2003">#REF!</definedName>
    <definedName name="Lightning2004">#REF!</definedName>
    <definedName name="limcount" hidden="1">1</definedName>
    <definedName name="LineOps2004">#REF!</definedName>
    <definedName name="ListOffset" hidden="1">1</definedName>
    <definedName name="lk" hidden="1">{#N/A,#N/A,FALSE,"Aging Summary";#N/A,#N/A,FALSE,"Ratio Analysis";#N/A,#N/A,FALSE,"Test 120 Day Accts";#N/A,#N/A,FALSE,"Tickmarks"}</definedName>
    <definedName name="lkfyhjfghfdgdgf" hidden="1">{#N/A,#N/A,FALSE,"ALLOC"}</definedName>
    <definedName name="lkj" hidden="1">{#N/A,#N/A,FALSE,"Assessment";#N/A,#N/A,FALSE,"Staffing";#N/A,#N/A,FALSE,"Hires";#N/A,#N/A,FALSE,"Assumptions"}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u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llllll" hidden="1">{#N/A,#N/A,FALSE,"EXPENSE"}</definedName>
    <definedName name="llmmn" hidden="1">{#N/A,#N/A,FALSE,"EXPENSE"}</definedName>
    <definedName name="llw">#REF!</definedName>
    <definedName name="LOAD_GROWTH_PROJECTS2003">#REF!</definedName>
    <definedName name="LOAD_GROWTH_PROJECTS2004">#REF!</definedName>
    <definedName name="LoadGrowth">#REF!</definedName>
    <definedName name="LOBBYING">#REF!</definedName>
    <definedName name="LRC">#REF!</definedName>
    <definedName name="LRC_Costs">#REF!</definedName>
    <definedName name="m" hidden="1">{"Page 1",#N/A,FALSE,"Sheet1";"Page 2",#N/A,FALSE,"Sheet1"}</definedName>
    <definedName name="M_PlaceofPath" hidden="1">"F:\HDEMOTT\DATA\vdf\amt_vdf.xls"</definedName>
    <definedName name="Map">#REF!</definedName>
    <definedName name="MapJobTypes">#REF!</definedName>
    <definedName name="May1Forecast" hidden="1">{"Page 1",#N/A,FALSE,"Sheet1";"Page 2",#N/A,FALSE,"Sheet1"}</definedName>
    <definedName name="MayForecast" hidden="1">{"Page 1",#N/A,FALSE,"Sheet1";"Page 2",#N/A,FALSE,"Sheet1"}</definedName>
    <definedName name="MenuItem.Caption">"RE2B - Budget Employee Headcount"</definedName>
    <definedName name="MeterReading2004">#REF!</definedName>
    <definedName name="Meters_Transformers2004">#REF!</definedName>
    <definedName name="MFR_PP">#REF!</definedName>
    <definedName name="Mis">#REF!</definedName>
    <definedName name="misc" hidden="1">#REF!</definedName>
    <definedName name="misc3" hidden="1">#REF!</definedName>
    <definedName name="misc4" hidden="1">#REF!</definedName>
    <definedName name="mmmmmmmm" hidden="1">{#N/A,#N/A,FALSE,"EXPENSE"}</definedName>
    <definedName name="mn" hidden="1">{#N/A,#N/A,FALSE,"Aging Summary";#N/A,#N/A,FALSE,"Ratio Analysis";#N/A,#N/A,FALSE,"Test 120 Day Accts";#N/A,#N/A,FALSE,"Tickmarks"}</definedName>
    <definedName name="mnhngfxvbcvx" hidden="1">{#N/A,#N/A,FALSE,"EXPENSE"}</definedName>
    <definedName name="MONTHS">#N/A</definedName>
    <definedName name="mypassword" hidden="1">"chuck"</definedName>
    <definedName name="n" hidden="1">{"Page 1",#N/A,FALSE,"Sheet1";"Page 2",#N/A,FALSE,"Sheet1"}</definedName>
    <definedName name="new" hidden="1">{#N/A,#N/A,FALSE,"EXPENSE"}</definedName>
    <definedName name="New_Customer_Units">#REF!</definedName>
    <definedName name="NEW_CUSTOMER_WORK2003">#REF!</definedName>
    <definedName name="NEW_CUSTOMER_WORK2004">#REF!</definedName>
    <definedName name="NewProject">#REF!</definedName>
    <definedName name="NFIP">#REF!</definedName>
    <definedName name="nghmndghbfdxgfd" hidden="1">{#N/A,#N/A,FALSE,"EXPENSE"}</definedName>
    <definedName name="nhgmnbcvbvc" hidden="1">{#N/A,#N/A,FALSE,"EXPENSE"}</definedName>
    <definedName name="nhmhgnbvnvb" hidden="1">{#N/A,#N/A,FALSE,"ALLOC"}</definedName>
    <definedName name="nhnjfgdzfvcv" hidden="1">{#N/A,#N/A,FALSE,"EXPENSE"}</definedName>
    <definedName name="njhgnfgchfgbf" hidden="1">{#N/A,#N/A,FALSE,"EXPENSE"}</definedName>
    <definedName name="njhhgnbvbvcb" hidden="1">{#N/A,#N/A,FALSE,"ALLOC"}</definedName>
    <definedName name="none" hidden="1">#REF!</definedName>
    <definedName name="NONFUELREC">#REF!</definedName>
    <definedName name="NPV_to_Risk_Labels" hidden="1">#REF!</definedName>
    <definedName name="NPV_to_Risk_X_Data" hidden="1">#REF!</definedName>
    <definedName name="NPV_to_Risk_Y_Data" hidden="1">#REF!</definedName>
    <definedName name="NPV_to_Risk_Z_Data" hidden="1">#REF!</definedName>
    <definedName name="NSC_2003_CandI_Units">#REF!</definedName>
    <definedName name="NSC_2003_Residential_Units">#REF!</definedName>
    <definedName name="NSC_CandI_CIAC">#REF!</definedName>
    <definedName name="NSC_CandI_Costs">#REF!</definedName>
    <definedName name="NSC_CandI_Units">#REF!</definedName>
    <definedName name="NSC_Combined_CIAC">#REF!</definedName>
    <definedName name="NSC_Combined_Costs">#REF!</definedName>
    <definedName name="NSC_Combined_Units">#REF!</definedName>
    <definedName name="NSC_Costs">#REF!</definedName>
    <definedName name="NSC_Residential_CIAC">#REF!</definedName>
    <definedName name="NSC_Residential_Costs">#REF!</definedName>
    <definedName name="NSC_Residential_Units">#REF!</definedName>
    <definedName name="NSC_Units">#REF!</definedName>
    <definedName name="NSC_Units2002">#REF!</definedName>
    <definedName name="NUMBER_OF_FEEDERS">#REF!</definedName>
    <definedName name="Number_of_Payments" localSheetId="22">MATCH(0.01,End_Bal,-1)+1</definedName>
    <definedName name="Number_of_Payments" localSheetId="14">MATCH(0.01,End_Bal,-1)+1</definedName>
    <definedName name="Number_of_Payments" localSheetId="6">MATCH(0.01,End_Bal,-1)+1</definedName>
    <definedName name="Number_of_Payments" localSheetId="18">MATCH(0.01,End_Bal,-1)+1</definedName>
    <definedName name="Number_of_Payments" localSheetId="10">MATCH(0.01,End_Bal,-1)+1</definedName>
    <definedName name="Number_of_Payments" localSheetId="2">MATCH(0.01,End_Bal,-1)+1</definedName>
    <definedName name="Number_of_Payments" localSheetId="20">MATCH(0.01,End_Bal,-1)+1</definedName>
    <definedName name="Number_of_Payments" localSheetId="12">MATCH(0.01,End_Bal,-1)+1</definedName>
    <definedName name="Number_of_Payments" localSheetId="4">MATCH(0.01,End_Bal,-1)+1</definedName>
    <definedName name="Number_of_Payments" localSheetId="21">MATCH(0.01,End_Bal,-1)+1</definedName>
    <definedName name="Number_of_Payments" localSheetId="13">MATCH(0.01,End_Bal,-1)+1</definedName>
    <definedName name="Number_of_Payments" localSheetId="5">MATCH(0.01,End_Bal,-1)+1</definedName>
    <definedName name="Number_of_Payments" localSheetId="19">MATCH(0.01,End_Bal,-1)+1</definedName>
    <definedName name="Number_of_Payments" localSheetId="11">MATCH(0.01,End_Bal,-1)+1</definedName>
    <definedName name="Number_of_Payments" localSheetId="3">MATCH(0.01,End_Bal,-1)+1</definedName>
    <definedName name="Number_of_Payments" localSheetId="23">MATCH(0.01,End_Bal,-1)+1</definedName>
    <definedName name="Number_of_Payments" localSheetId="15">MATCH(0.01,End_Bal,-1)+1</definedName>
    <definedName name="Number_of_Payments" localSheetId="7">MATCH(0.01,End_Bal,-1)+1</definedName>
    <definedName name="Number_of_Payments" localSheetId="17">MATCH(0.01,End_Bal,-1)+1</definedName>
    <definedName name="Number_of_Payments" localSheetId="9">MATCH(0.01,End_Bal,-1)+1</definedName>
    <definedName name="Number_of_Payments" localSheetId="1">MATCH(0.01,End_Bal,-1)+1</definedName>
    <definedName name="Number_of_Payments">MATCH(0.01,End_Bal,-1)+1</definedName>
    <definedName name="NvsASD">"V2001-12-31"</definedName>
    <definedName name="NvsAutoDrillOk">"VN"</definedName>
    <definedName name="NvsElapsedTime">0.00178425925696502</definedName>
    <definedName name="NvsEndTime">37277.5592229167</definedName>
    <definedName name="NvsInstSpec">"%"</definedName>
    <definedName name="NvsLayoutType">"M3"</definedName>
    <definedName name="NvsNplSpec">"%,X,RNF.ACCOUNT.robyn,CZF.."</definedName>
    <definedName name="NvsPanelEffdt">"V2000-01-01"</definedName>
    <definedName name="NvsPanelSetid">"VELECT"</definedName>
    <definedName name="NvsParentRef">#REF!</definedName>
    <definedName name="NvsReqBU">"V10008"</definedName>
    <definedName name="NvsReqBUOnly">"VN"</definedName>
    <definedName name="NvsTransLed">"VN"</definedName>
    <definedName name="NvsTreeASD">"V2001-12-31"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EAC">"EAC_TBL"</definedName>
    <definedName name="NvsValTbl.FERC_OTHER">"FERC_OTHER_TBL"</definedName>
    <definedName name="NvsValTbl.PRODUCT">"PRODUCT_TBL"</definedName>
    <definedName name="NvsValTbl.Z_FUNCTION">"Z_FUNCTION_TBL"</definedName>
    <definedName name="NvsValTbl.Z_REG_ID">"Z_REG_ID_TBL"</definedName>
    <definedName name="OAMORT_ADJ">#REF!</definedName>
    <definedName name="October_2108">#REF!</definedName>
    <definedName name="OH_PRIMARY">#REF!</definedName>
    <definedName name="OHPrimary_wBranch">#REF!</definedName>
    <definedName name="oiu" hidden="1">{#N/A,#N/A,FALSE,"Aging Summary";#N/A,#N/A,FALSE,"Ratio Analysis";#N/A,#N/A,FALSE,"Test 120 Day Accts";#N/A,#N/A,FALSE,"Tickmarks"}</definedName>
    <definedName name="old">#REF!</definedName>
    <definedName name="OOM_ADJ">#REF!</definedName>
    <definedName name="op" hidden="1">{#N/A,#N/A,FALSE,"Aging Summary";#N/A,#N/A,FALSE,"Ratio Analysis";#N/A,#N/A,FALSE,"Test 120 Day Accts";#N/A,#N/A,FALSE,"Tickmarks"}</definedName>
    <definedName name="OpCntr">#REF!</definedName>
    <definedName name="OpCntrConvList">#REF!</definedName>
    <definedName name="OpCntrRates">#REF!</definedName>
    <definedName name="Other2002">#REF!</definedName>
    <definedName name="Other2003">#REF!</definedName>
    <definedName name="Other2004">#REF!</definedName>
    <definedName name="OtherIndirect2003">#REF!</definedName>
    <definedName name="Outages">#REF!</definedName>
    <definedName name="Outages2002">#REF!</definedName>
    <definedName name="Outages2003">#REF!</definedName>
    <definedName name="Outages2004">#REF!</definedName>
    <definedName name="OVERCHECK">#REF!</definedName>
    <definedName name="p" hidden="1">{#N/A,#N/A,FALSE,"Aging Summary";#N/A,#N/A,FALSE,"Ratio Analysis";#N/A,#N/A,FALSE,"Test 120 Day Accts";#N/A,#N/A,FALSE,"Tickmarks"}</definedName>
    <definedName name="page1">#REF!</definedName>
    <definedName name="page2">#REF!</definedName>
    <definedName name="page3">#REF!</definedName>
    <definedName name="PageOptions.page_1.Caption">"01A09S - POWER OPERATIONS PEC"</definedName>
    <definedName name="PageOptions.page_1.Caption.1">"01A09S - POWER OPERATIONS PEC"</definedName>
    <definedName name="PageOptions.page_1.Caption.Count">1</definedName>
    <definedName name="PageOptions.page_1.Key">"[ExpenditureOrg].[01A09S]"</definedName>
    <definedName name="PageOptions.page_1.Key.1">"[ExpenditureOrg].[01A09S]"</definedName>
    <definedName name="PageOptions.page_1.Key.Count">1</definedName>
    <definedName name="PageOptions.page_1.Name">"01A09S"</definedName>
    <definedName name="PageOptions.page_1.Name.1">"01A09S"</definedName>
    <definedName name="PageOptions.page_1.Name.Count">1</definedName>
    <definedName name="PageOptions.page_2.Caption">"FY2011"</definedName>
    <definedName name="PageOptions.page_2.Caption.1">"FY2011"</definedName>
    <definedName name="PageOptions.page_2.Caption.Count">1</definedName>
    <definedName name="PageOptions.page_2.Key">"[Year].[FY2011]"</definedName>
    <definedName name="PageOptions.page_2.Key.1">"[Year].[FY2011]"</definedName>
    <definedName name="PageOptions.page_2.Key.Count">1</definedName>
    <definedName name="PageOptions.page_2.Name">"FY2011"</definedName>
    <definedName name="PageOptions.page_2.Name.1">"FY2011"</definedName>
    <definedName name="PageOptions.page_2.Name.Count">1</definedName>
    <definedName name="Pal_Workbook_GUID" hidden="1">"1KSSGF3ZWY3E3EQEL76D82LV"</definedName>
    <definedName name="pam" hidden="1">{#N/A,#N/A,FALSE,"ALLOC"}</definedName>
    <definedName name="paul" hidden="1">#REF!</definedName>
    <definedName name="Payment_Date" localSheetId="22">DATE(YEAR(Loan_Start),MONTH(Loan_Start)+Payment_Number,DAY(Loan_Start))</definedName>
    <definedName name="Payment_Date" localSheetId="14">DATE(YEAR(Loan_Start),MONTH(Loan_Start)+Payment_Number,DAY(Loan_Start))</definedName>
    <definedName name="Payment_Date" localSheetId="6">DATE(YEAR(Loan_Start),MONTH(Loan_Start)+Payment_Number,DAY(Loan_Start))</definedName>
    <definedName name="Payment_Date" localSheetId="18">DATE(YEAR(Loan_Start),MONTH(Loan_Start)+Payment_Number,DAY(Loan_Start))</definedName>
    <definedName name="Payment_Date" localSheetId="10">DATE(YEAR(Loan_Start),MONTH(Loan_Start)+Payment_Number,DAY(Loan_Start))</definedName>
    <definedName name="Payment_Date" localSheetId="2">DATE(YEAR(Loan_Start),MONTH(Loan_Start)+Payment_Number,DAY(Loan_Start))</definedName>
    <definedName name="Payment_Date" localSheetId="20">DATE(YEAR(Loan_Start),MONTH(Loan_Start)+Payment_Number,DAY(Loan_Start))</definedName>
    <definedName name="Payment_Date" localSheetId="12">DATE(YEAR(Loan_Start),MONTH(Loan_Start)+Payment_Number,DAY(Loan_Start))</definedName>
    <definedName name="Payment_Date" localSheetId="4">DATE(YEAR(Loan_Start),MONTH(Loan_Start)+Payment_Number,DAY(Loan_Start))</definedName>
    <definedName name="Payment_Date" localSheetId="21">DATE(YEAR(Loan_Start),MONTH(Loan_Start)+Payment_Number,DAY(Loan_Start))</definedName>
    <definedName name="Payment_Date" localSheetId="13">DATE(YEAR(Loan_Start),MONTH(Loan_Start)+Payment_Number,DAY(Loan_Start))</definedName>
    <definedName name="Payment_Date" localSheetId="5">DATE(YEAR(Loan_Start),MONTH(Loan_Start)+Payment_Number,DAY(Loan_Start))</definedName>
    <definedName name="Payment_Date" localSheetId="19">DATE(YEAR(Loan_Start),MONTH(Loan_Start)+Payment_Number,DAY(Loan_Start))</definedName>
    <definedName name="Payment_Date" localSheetId="11">DATE(YEAR(Loan_Start),MONTH(Loan_Start)+Payment_Number,DAY(Loan_Start))</definedName>
    <definedName name="Payment_Date" localSheetId="3">DATE(YEAR(Loan_Start),MONTH(Loan_Start)+Payment_Number,DAY(Loan_Start))</definedName>
    <definedName name="Payment_Date" localSheetId="23">DATE(YEAR(Loan_Start),MONTH(Loan_Start)+Payment_Number,DAY(Loan_Start))</definedName>
    <definedName name="Payment_Date" localSheetId="15">DATE(YEAR(Loan_Start),MONTH(Loan_Start)+Payment_Number,DAY(Loan_Start))</definedName>
    <definedName name="Payment_Date" localSheetId="7">DATE(YEAR(Loan_Start),MONTH(Loan_Start)+Payment_Number,DAY(Loan_Start))</definedName>
    <definedName name="Payment_Date" localSheetId="17">DATE(YEAR(Loan_Start),MONTH(Loan_Start)+Payment_Number,DAY(Loan_Start))</definedName>
    <definedName name="Payment_Date" localSheetId="9">DATE(YEAR(Loan_Start),MONTH(Loan_Start)+Payment_Number,DAY(Loan_Start))</definedName>
    <definedName name="Payment_Date" localSheetId="1">DATE(YEAR(Loan_Start),MONTH(Loan_Start)+Payment_Number,DAY(Loan_Start))</definedName>
    <definedName name="Payment_Date">DATE(YEAR(Loan_Start),MONTH(Loan_Start)+Payment_Number,DAY(Loan_Start))</definedName>
    <definedName name="pesc1" hidden="1">{#N/A,#N/A,FALSE,"Aging Summary";#N/A,#N/A,FALSE,"Ratio Analysis";#N/A,#N/A,FALSE,"Test 120 Day Accts";#N/A,#N/A,FALSE,"Tickmarks"}</definedName>
    <definedName name="piiiiii" hidden="1">{#N/A,#N/A,FALSE,"EXPENSE"}</definedName>
    <definedName name="po" hidden="1">{#N/A,#N/A,FALSE,"Aging Summary";#N/A,#N/A,FALSE,"Ratio Analysis";#N/A,#N/A,FALSE,"Test 120 Day Accts";#N/A,#N/A,FALSE,"Tickmarks"}</definedName>
    <definedName name="Porfolio_One_Risk_Return_Labels" hidden="1">#REF!</definedName>
    <definedName name="Porfolio_One_Risk_Return_X_Data" hidden="1">#REF!</definedName>
    <definedName name="Porfolio_One_Risk_Return_Y_Data" hidden="1">#REF!</definedName>
    <definedName name="Porfolio_One_Risk_Return_Z_Data" hidden="1">#REF!</definedName>
    <definedName name="Port_One_Correct_Risk_Reward_Labels" hidden="1">#REF!</definedName>
    <definedName name="Port_One_Correct_Risk_Reward_X_Data" hidden="1">#REF!</definedName>
    <definedName name="Port_One_Correct_Risk_Reward_Y_Data" hidden="1">#REF!</definedName>
    <definedName name="Port_One_Correct_Risk_Reward_Z_Data" hidden="1">#REF!</definedName>
    <definedName name="Port_One_Tech_Risk_New_Labels" hidden="1">#REF!</definedName>
    <definedName name="Port_One_Tech_Risk_New_X_Data" hidden="1">#REF!</definedName>
    <definedName name="Port_One_Tech_Risk_New_Y_Data" hidden="1">#REF!</definedName>
    <definedName name="Port_One_Tech_Risk_New_Z_Data" hidden="1">#REF!</definedName>
    <definedName name="Port_Three_Risk_Return_Labels" hidden="1">#REF!</definedName>
    <definedName name="Port_Three_Risk_Return_X_Data" hidden="1">#REF!</definedName>
    <definedName name="Port_Three_Risk_Return_Y_Data" hidden="1">#REF!</definedName>
    <definedName name="Port_Three_Risk_Return_Z_Data" hidden="1">#REF!</definedName>
    <definedName name="ppp" hidden="1">{#N/A,#N/A,FALSE,"Aging Summary";#N/A,#N/A,FALSE,"Ratio Analysis";#N/A,#N/A,FALSE,"Test 120 Day Accts";#N/A,#N/A,FALSE,"Tickmarks"}</definedName>
    <definedName name="ppppppp" hidden="1">{#N/A,#N/A,FALSE,"ALLOC"}</definedName>
    <definedName name="pppppppp" hidden="1">{#N/A,#N/A,FALSE,"EXPENSE"}</definedName>
    <definedName name="PriceRange" hidden="1">OFFSET([0]!PriceRangeMain,5,0,COUNTA([0]!PriceRangeMain)-COUNTA(#REF!),1)</definedName>
    <definedName name="PriceRangeMain" hidden="1">#REF!</definedName>
    <definedName name="PRINT">#REF!</definedName>
    <definedName name="_xlnm.Print_Area" localSheetId="22">'CS ''25'!$A$1:$AJ$35</definedName>
    <definedName name="_xlnm.Print_Area" localSheetId="14">'CS ''26'!$A$1:$AJ$35</definedName>
    <definedName name="_xlnm.Print_Area" localSheetId="6">'CS ''27'!$A$1:$AJ$35</definedName>
    <definedName name="_xlnm.Print_Area" localSheetId="18">'GS ''25'!$A$1:$AJ$46</definedName>
    <definedName name="_xlnm.Print_Area" localSheetId="10">'GS ''26'!$A$1:$AJ$46</definedName>
    <definedName name="_xlnm.Print_Area" localSheetId="2">'GS ''27'!$A$1:$AJ$46</definedName>
    <definedName name="_xlnm.Print_Area" localSheetId="20">'GS2 ''25'!$A$1:$AJ$40</definedName>
    <definedName name="_xlnm.Print_Area" localSheetId="12">'GS2 ''26'!$A$1:$AJ$40</definedName>
    <definedName name="_xlnm.Print_Area" localSheetId="4">'GS2 ''27'!$A$1:$AJ$40</definedName>
    <definedName name="_xlnm.Print_Area" localSheetId="21">'GSD &amp; GSDT ''25'!$A$1:$AK$41</definedName>
    <definedName name="_xlnm.Print_Area" localSheetId="13">'GSD &amp; GSDT ''26'!$A$1:$AK$41</definedName>
    <definedName name="_xlnm.Print_Area" localSheetId="5">'GSD &amp; GSDT ''27'!$A$1:$AK$41</definedName>
    <definedName name="_xlnm.Print_Area" localSheetId="19">'GST ''25'!$A$1:$AJ$46</definedName>
    <definedName name="_xlnm.Print_Area" localSheetId="11">'GST ''26'!$A$1:$AJ$46</definedName>
    <definedName name="_xlnm.Print_Area" localSheetId="3">'GST ''27'!$A$1:$AJ$46</definedName>
    <definedName name="_xlnm.Print_Area" localSheetId="23">'IS ''25'!$A$1:$AJ$35</definedName>
    <definedName name="_xlnm.Print_Area" localSheetId="15">'IS ''26'!$A$1:$AJ$35</definedName>
    <definedName name="_xlnm.Print_Area" localSheetId="7">'IS ''27'!$A$1:$AJ$35</definedName>
    <definedName name="_xlnm.Print_Area" localSheetId="16">'RS ''25'!$A$1:$AJ$42</definedName>
    <definedName name="_xlnm.Print_Area" localSheetId="8">'RS ''26'!$A$1:$AJ$42</definedName>
    <definedName name="_xlnm.Print_Area" localSheetId="0">'RS ''27'!$A$1:$AJ$42</definedName>
    <definedName name="_xlnm.Print_Area" localSheetId="17">'RST ''25'!$A$1:$AJ$42</definedName>
    <definedName name="_xlnm.Print_Area" localSheetId="9">'RST ''26'!$A$1:$AJ$42</definedName>
    <definedName name="_xlnm.Print_Area" localSheetId="1">'RST ''27'!$A$1:$AJ$42</definedName>
    <definedName name="_xlnm.Print_Area">#REF!</definedName>
    <definedName name="Print_Area_0">#REF!</definedName>
    <definedName name="Print_Area_1">#REF!</definedName>
    <definedName name="Print_Area_2">#REF!</definedName>
    <definedName name="Print_Area_3">#REF!</definedName>
    <definedName name="Print_Area_4">#REF!</definedName>
    <definedName name="Print_Area_9">#REF!</definedName>
    <definedName name="Print_Area_MI" localSheetId="22">'CS ''25'!$A$1:$AL$35</definedName>
    <definedName name="Print_Area_MI" localSheetId="14">'CS ''26'!$A$1:$AL$35</definedName>
    <definedName name="Print_Area_MI" localSheetId="6">'CS ''27'!$A$1:$AL$35</definedName>
    <definedName name="Print_Area_MI" localSheetId="18">'GS ''25'!$A$1:$AK$46</definedName>
    <definedName name="Print_Area_MI" localSheetId="10">'GS ''26'!$A$1:$AK$46</definedName>
    <definedName name="Print_Area_MI" localSheetId="2">'GS ''27'!$A$1:$AK$46</definedName>
    <definedName name="Print_Area_MI" localSheetId="20">'GS2 ''25'!$A$1:$AK$40</definedName>
    <definedName name="Print_Area_MI" localSheetId="12">'GS2 ''26'!$A$1:$AK$40</definedName>
    <definedName name="Print_Area_MI" localSheetId="4">'GS2 ''27'!$A$1:$AK$40</definedName>
    <definedName name="Print_Area_MI" localSheetId="21">'GSD &amp; GSDT ''25'!$A$1:$AM$41</definedName>
    <definedName name="Print_Area_MI" localSheetId="13">'GSD &amp; GSDT ''26'!$A$1:$AM$41</definedName>
    <definedName name="Print_Area_MI" localSheetId="5">'GSD &amp; GSDT ''27'!$A$1:$AM$41</definedName>
    <definedName name="Print_Area_MI" localSheetId="19">'GST ''25'!$A$1:$AK$46</definedName>
    <definedName name="Print_Area_MI" localSheetId="11">'GST ''26'!$A$1:$AK$46</definedName>
    <definedName name="Print_Area_MI" localSheetId="3">'GST ''27'!$A$1:$AK$46</definedName>
    <definedName name="Print_Area_MI" localSheetId="23">'IS ''25'!$A$1:$AL$35</definedName>
    <definedName name="Print_Area_MI" localSheetId="15">'IS ''26'!$A$1:$AL$35</definedName>
    <definedName name="Print_Area_MI" localSheetId="7">'IS ''27'!$A$1:$AL$35</definedName>
    <definedName name="Print_Area_MI" localSheetId="16">'RS ''25'!$A$1:$AK$42</definedName>
    <definedName name="Print_Area_MI" localSheetId="8">'RS ''26'!$A$1:$AK$42</definedName>
    <definedName name="Print_Area_MI" localSheetId="0">'RS ''27'!$A$1:$AK$42</definedName>
    <definedName name="Print_Area_MI" localSheetId="17">'RST ''25'!$A$1:$AK$42</definedName>
    <definedName name="Print_Area_MI" localSheetId="9">'RST ''26'!$A$1:$AK$42</definedName>
    <definedName name="Print_Area_MI" localSheetId="1">'RST ''27'!$A$1:$AK$42</definedName>
    <definedName name="Print_Area_MI">#REF!</definedName>
    <definedName name="Print_Area_Reset" localSheetId="22">OFFSET(Full_Print,0,0,Last_Row)</definedName>
    <definedName name="Print_Area_Reset" localSheetId="14">OFFSET(Full_Print,0,0,Last_Row)</definedName>
    <definedName name="Print_Area_Reset" localSheetId="6">OFFSET(Full_Print,0,0,Last_Row)</definedName>
    <definedName name="Print_Area_Reset" localSheetId="18">OFFSET(Full_Print,0,0,Last_Row)</definedName>
    <definedName name="Print_Area_Reset" localSheetId="10">OFFSET(Full_Print,0,0,Last_Row)</definedName>
    <definedName name="Print_Area_Reset" localSheetId="2">OFFSET(Full_Print,0,0,Last_Row)</definedName>
    <definedName name="Print_Area_Reset" localSheetId="20">OFFSET(Full_Print,0,0,Last_Row)</definedName>
    <definedName name="Print_Area_Reset" localSheetId="12">OFFSET(Full_Print,0,0,Last_Row)</definedName>
    <definedName name="Print_Area_Reset" localSheetId="4">OFFSET(Full_Print,0,0,Last_Row)</definedName>
    <definedName name="Print_Area_Reset" localSheetId="21">OFFSET(Full_Print,0,0,Last_Row)</definedName>
    <definedName name="Print_Area_Reset" localSheetId="13">OFFSET(Full_Print,0,0,Last_Row)</definedName>
    <definedName name="Print_Area_Reset" localSheetId="5">OFFSET(Full_Print,0,0,Last_Row)</definedName>
    <definedName name="Print_Area_Reset" localSheetId="19">OFFSET(Full_Print,0,0,Last_Row)</definedName>
    <definedName name="Print_Area_Reset" localSheetId="11">OFFSET(Full_Print,0,0,Last_Row)</definedName>
    <definedName name="Print_Area_Reset" localSheetId="3">OFFSET(Full_Print,0,0,Last_Row)</definedName>
    <definedName name="Print_Area_Reset" localSheetId="23">OFFSET(Full_Print,0,0,Last_Row)</definedName>
    <definedName name="Print_Area_Reset" localSheetId="15">OFFSET(Full_Print,0,0,Last_Row)</definedName>
    <definedName name="Print_Area_Reset" localSheetId="7">OFFSET(Full_Print,0,0,Last_Row)</definedName>
    <definedName name="Print_Area_Reset" localSheetId="17">OFFSET(Full_Print,0,0,Last_Row)</definedName>
    <definedName name="Print_Area_Reset" localSheetId="9">OFFSET(Full_Print,0,0,Last_Row)</definedName>
    <definedName name="Print_Area_Reset" localSheetId="1">OFFSET(Full_Print,0,0,Last_Row)</definedName>
    <definedName name="Print_Area_Reset">OFFSET(Full_Print,0,0,Last_Row)</definedName>
    <definedName name="Print_Proj">#REF!,#REF!,#REF!</definedName>
    <definedName name="_xlnm.Print_Titles">#N/A</definedName>
    <definedName name="Print_Titles_MI">#REF!,#REF!</definedName>
    <definedName name="PRIORMOACTUAL">#REF!</definedName>
    <definedName name="PRIORMOBUDGET">#REF!</definedName>
    <definedName name="PRIORYRACCURMO">#REF!</definedName>
    <definedName name="Product_S_Curve_Labels" hidden="1">#REF!</definedName>
    <definedName name="Product_S_Curve_X_Data" hidden="1">#REF!</definedName>
    <definedName name="Projection">#REF!</definedName>
    <definedName name="PSC_OM_ADJ">#REF!</definedName>
    <definedName name="qqq">#REF!</definedName>
    <definedName name="qqqqq" hidden="1">{#N/A,#N/A,FALSE,"EXPENSE"}</definedName>
    <definedName name="qw" hidden="1">{#N/A,#N/A,FALSE,"Aging Summary";#N/A,#N/A,FALSE,"Ratio Analysis";#N/A,#N/A,FALSE,"Test 120 Day Accts";#N/A,#N/A,FALSE,"Tickmarks"}</definedName>
    <definedName name="rAllocatorList">#REF!</definedName>
    <definedName name="range" hidden="1">{#N/A,#N/A,FALSE,"EXPENSE"}</definedName>
    <definedName name="Range1">#NAME?</definedName>
    <definedName name="range2" hidden="1">{#N/A,#N/A,FALSE,"EXPENSE"}</definedName>
    <definedName name="range3" hidden="1">{#N/A,#N/A,FALSE,"EXPENSE"}</definedName>
    <definedName name="rap" hidden="1">{"Page 1",#N/A,FALSE,"Sheet1";"Page 2",#N/A,FALSE,"Sheet1"}</definedName>
    <definedName name="RBT_A">#REF!</definedName>
    <definedName name="RD_2004">#REF!</definedName>
    <definedName name="RDReg2004">#REF!</definedName>
    <definedName name="reagsrgsrgfaefda" hidden="1">{#N/A,#N/A,FALSE,"ALLOC"}</definedName>
    <definedName name="REG_PRAC">#REF!</definedName>
    <definedName name="ReportGroup" hidden="1">0</definedName>
    <definedName name="RESIDENTIAL">#REF!</definedName>
    <definedName name="rest" hidden="1">#REF!</definedName>
    <definedName name="RESTORATION2003">#REF!</definedName>
    <definedName name="RESTORATION2004">#REF!</definedName>
    <definedName name="RestorationbyGMOHUG_2003">#REF!</definedName>
    <definedName name="RestorationbyGMOHUG_2004">#REF!</definedName>
    <definedName name="ret" hidden="1">{#N/A,#N/A,FALSE,"Aging Summary";#N/A,#N/A,FALSE,"Ratio Analysis";#N/A,#N/A,FALSE,"Test 120 Day Accts";#N/A,#N/A,FALSE,"Tickmarks"}</definedName>
    <definedName name="RETPVVAR">#REF!</definedName>
    <definedName name="REVIEW">#REF!</definedName>
    <definedName name="REVIEW2">#REF!</definedName>
    <definedName name="rew4wwer" hidden="1">{#N/A,#N/A,FALSE,"EXPENSE"}</definedName>
    <definedName name="rfgfdcvc" hidden="1">{#N/A,#N/A,FALSE,"ALLOC"}</definedName>
    <definedName name="rfsetgthnyukmgff" hidden="1">{#N/A,#N/A,FALSE,"EXPENSE"}</definedName>
    <definedName name="rfwaerwaerwerwe" hidden="1">{#N/A,#N/A,FALSE,"EXPENSE"}</definedName>
    <definedName name="rgrg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ngAddonTemplate" hidden="1">#REF!</definedName>
    <definedName name="rngCopyFormulasSource" hidden="1">#REF!</definedName>
    <definedName name="RowRanges.Header">#REF!</definedName>
    <definedName name="Roxboro">#REF!</definedName>
    <definedName name="rPeakPeriodDefinition">#REF!</definedName>
    <definedName name="rPeriodNames">#REF!</definedName>
    <definedName name="rrr" hidden="1">{"capital",#N/A,FALSE,"Analysis";"input data",#N/A,FALSE,"Analysis"}</definedName>
    <definedName name="rt" hidden="1">{#N/A,#N/A,FALSE,"Aging Summary";#N/A,#N/A,FALSE,"Ratio Analysis";#N/A,#N/A,FALSE,"Test 120 Day Accts";#N/A,#N/A,FALSE,"Tickmarks"}</definedName>
    <definedName name="rtyrsygyuiukhjghgt" hidden="1">{#N/A,#N/A,FALSE,"EXPENSE"}</definedName>
    <definedName name="rtyrtyrty" hidden="1">{#N/A,#N/A,FALSE,"ALLOC"}</definedName>
    <definedName name="rWeekendReplacement">#REF!</definedName>
    <definedName name="rwerfwerewrew" hidden="1">{#N/A,#N/A,FALSE,"ALLOC"}</definedName>
    <definedName name="rysrysrtygthgh" hidden="1">{#N/A,#N/A,FALSE,"EXPENSE"}</definedName>
    <definedName name="s">#REF!</definedName>
    <definedName name="S1Qtr1">#REF!</definedName>
    <definedName name="S1Qtr2">#REF!</definedName>
    <definedName name="S1Qtr3">#REF!</definedName>
    <definedName name="S1Qtr4">#REF!</definedName>
    <definedName name="sa" hidden="1">{#N/A,#N/A,FALSE,"Aging Summary";#N/A,#N/A,FALSE,"Ratio Analysis";#N/A,#N/A,FALSE,"Test 120 Day Accts";#N/A,#N/A,FALSE,"Tickmarks"}</definedName>
    <definedName name="saf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Safety_Training2004">#REF!</definedName>
    <definedName name="SAIDI2002">#REF!</definedName>
    <definedName name="SAIDI2003">#REF!</definedName>
    <definedName name="SAIDI2004">#REF!</definedName>
    <definedName name="SAPBEXdnldView" hidden="1">"446WX5JSQEDTJ1NXGMPPIICZ8"</definedName>
    <definedName name="SAPBEXsysID" hidden="1">"UGP"</definedName>
    <definedName name="sc" hidden="1">{"Page 1",#N/A,FALSE,"Sheet1";"Page 2",#N/A,FALSE,"Sheet1"}</definedName>
    <definedName name="Scatter_of_Projects_Labels" hidden="1">#REF!</definedName>
    <definedName name="Scatter_of_Projects_X_Data" hidden="1">#REF!</definedName>
    <definedName name="Scatter_of_Projects_Y_Data" hidden="1">#REF!</definedName>
    <definedName name="Scatter_of_Projects_Z_Data" hidden="1">#REF!</definedName>
    <definedName name="SCR_Feb02_Transactions">#REF!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EBRING">#REF!</definedName>
    <definedName name="SECTION_1341">#REF!</definedName>
    <definedName name="sencount" hidden="1">1</definedName>
    <definedName name="SEP_FACTOR">#REF!</definedName>
    <definedName name="SEPDEM">#REF!</definedName>
    <definedName name="sersadffasf" hidden="1">{#N/A,#N/A,FALSE,"ALLOC"}</definedName>
    <definedName name="sertearawertutyu" hidden="1">{#N/A,#N/A,FALSE,"EXPENSE"}</definedName>
    <definedName name="sfsadfafsdaf" hidden="1">{#N/A,#N/A,FALSE,"EXPENSE"}</definedName>
    <definedName name="spoc" hidden="1">{"Page 1",#N/A,FALSE,"Sheet1";"Page 2",#N/A,FALSE,"Sheet1"}</definedName>
    <definedName name="srfaedtgthjtdhfdg" hidden="1">{#N/A,#N/A,FALSE,"EXPENSE"}</definedName>
    <definedName name="ssss" hidden="1">{#N/A,#N/A,FALSE,"EXPENSE"}</definedName>
    <definedName name="staffing2" hidden="1">{#N/A,#N/A,FALSE,"Assessment";#N/A,#N/A,FALSE,"Staffing";#N/A,#N/A,FALSE,"Hires";#N/A,#N/A,FALSE,"Assumptions"}</definedName>
    <definedName name="Staffing3" hidden="1">{#N/A,#N/A,FALSE,"Assessment";#N/A,#N/A,FALSE,"Staffing";#N/A,#N/A,FALSE,"Hires";#N/A,#N/A,FALSE,"Assumptions"}</definedName>
    <definedName name="Staging_List">#REF!</definedName>
    <definedName name="StagingSite">#REF!</definedName>
    <definedName name="StartingPoint" hidden="1">#REF!</definedName>
    <definedName name="STATE_TX_ADJ">#REF!</definedName>
    <definedName name="STD_13MoAve_OS">#REF!</definedName>
    <definedName name="Streetlight">#REF!</definedName>
    <definedName name="STREETLIGHT_MAINTENANCE">#REF!</definedName>
    <definedName name="STREETLIGHT_MAINTENANCE2003">#REF!</definedName>
    <definedName name="STREETLIGHT_MAINTENANCE2004">#REF!</definedName>
    <definedName name="STREETLIGHT2003">#REF!</definedName>
    <definedName name="STREETLIGHT2004">#REF!</definedName>
    <definedName name="StreetlightMaint2004">#REF!</definedName>
    <definedName name="STREETLIGHTS_INSTALLED">#REF!</definedName>
    <definedName name="StreetlightUnits">#REF!</definedName>
    <definedName name="stsaeryyjiutjdhg" hidden="1">{#N/A,#N/A,FALSE,"EXPENSE"}</definedName>
    <definedName name="Stupid" hidden="1">0</definedName>
    <definedName name="SUMRY_BY_TIME">#REF!</definedName>
    <definedName name="SUMRY_BY_YEAR">#REF!</definedName>
    <definedName name="SupportOrgRates">#REF!</definedName>
    <definedName name="SURVRPT">#REF!</definedName>
    <definedName name="Swvu.print2." hidden="1">#REF!</definedName>
    <definedName name="Swvu.print3." hidden="1">#REF!</definedName>
    <definedName name="T">#REF!</definedName>
    <definedName name="t5terer" hidden="1">{#N/A,#N/A,FALSE,"EXPENSE"}</definedName>
    <definedName name="table">#REF!</definedName>
    <definedName name="taxable_plant" localSheetId="22">INDEX(bs_netplant,1,period_summary_col)</definedName>
    <definedName name="taxable_plant" localSheetId="14">INDEX(bs_netplant,1,period_summary_col)</definedName>
    <definedName name="taxable_plant" localSheetId="6">INDEX(bs_netplant,1,period_summary_col)</definedName>
    <definedName name="taxable_plant" localSheetId="18">INDEX(bs_netplant,1,period_summary_col)</definedName>
    <definedName name="taxable_plant" localSheetId="10">INDEX(bs_netplant,1,period_summary_col)</definedName>
    <definedName name="taxable_plant" localSheetId="2">INDEX(bs_netplant,1,period_summary_col)</definedName>
    <definedName name="taxable_plant" localSheetId="20">INDEX(bs_netplant,1,period_summary_col)</definedName>
    <definedName name="taxable_plant" localSheetId="12">INDEX(bs_netplant,1,period_summary_col)</definedName>
    <definedName name="taxable_plant" localSheetId="4">INDEX(bs_netplant,1,period_summary_col)</definedName>
    <definedName name="taxable_plant" localSheetId="21">INDEX(bs_netplant,1,period_summary_col)</definedName>
    <definedName name="taxable_plant" localSheetId="13">INDEX(bs_netplant,1,period_summary_col)</definedName>
    <definedName name="taxable_plant" localSheetId="5">INDEX(bs_netplant,1,period_summary_col)</definedName>
    <definedName name="taxable_plant" localSheetId="19">INDEX(bs_netplant,1,period_summary_col)</definedName>
    <definedName name="taxable_plant" localSheetId="11">INDEX(bs_netplant,1,period_summary_col)</definedName>
    <definedName name="taxable_plant" localSheetId="3">INDEX(bs_netplant,1,period_summary_col)</definedName>
    <definedName name="taxable_plant" localSheetId="23">INDEX(bs_netplant,1,period_summary_col)</definedName>
    <definedName name="taxable_plant" localSheetId="15">INDEX(bs_netplant,1,period_summary_col)</definedName>
    <definedName name="taxable_plant" localSheetId="7">INDEX(bs_netplant,1,period_summary_col)</definedName>
    <definedName name="taxable_plant" localSheetId="17">INDEX(bs_netplant,1,period_summary_col)</definedName>
    <definedName name="taxable_plant" localSheetId="9">INDEX(bs_netplant,1,period_summary_col)</definedName>
    <definedName name="taxable_plant" localSheetId="1">INDEX(bs_netplant,1,period_summary_col)</definedName>
    <definedName name="taxable_plant">INDEX(bs_netplant,1,period_summary_col)</definedName>
    <definedName name="team" hidden="1">255</definedName>
    <definedName name="Temp_2" hidden="1">{#N/A,#N/A,FALSE,"Assessment";#N/A,#N/A,FALSE,"Staffing";#N/A,#N/A,FALSE,"Hires";#N/A,#N/A,FALSE,"Assumptions"}</definedName>
    <definedName name="Temp_3" hidden="1">{#N/A,#N/A,FALSE,"Assessment";#N/A,#N/A,FALSE,"Staffing";#N/A,#N/A,FALSE,"Hires";#N/A,#N/A,FALSE,"Assumptions"}</definedName>
    <definedName name="Template.Build.End">40589.4973630556</definedName>
    <definedName name="Template.Build.Start">40589.4973388542</definedName>
    <definedName name="Template.Name">"RE2B-SummaryEmployeeHeadcount"</definedName>
    <definedName name="Template.SaveAll">"false"</definedName>
    <definedName name="TemplateNotes.HasNote">"False"</definedName>
    <definedName name="test" hidden="1">{"Reconciliation 151",#N/A,FALSE,"A"}</definedName>
    <definedName name="test1" hidden="1">{"Page 1",#N/A,FALSE,"Sheet1";"Page 2",#N/A,FALSE,"Sheet1"}</definedName>
    <definedName name="test2" hidden="1">{"Page 1",#N/A,FALSE,"Sheet1";"Page 2",#N/A,FALSE,"Sheet1"}</definedName>
    <definedName name="testpage" hidden="1">{"Page 1",#N/A,FALSE,"Sheet1";"Page 2",#N/A,FALSE,"Sheet1"}</definedName>
    <definedName name="TextRefCopyRangeCount" hidden="1">6</definedName>
    <definedName name="tgrgfdgfdg" hidden="1">{#N/A,#N/A,FALSE,"EXPENSE"}</definedName>
    <definedName name="tom" hidden="1">{#N/A,#N/A,FALSE,"EXPENSE"}</definedName>
    <definedName name="ton" hidden="1">{#N/A,#N/A,FALSE,"EXPENSE"}</definedName>
    <definedName name="Total_Emissions">#REF!</definedName>
    <definedName name="Total_Payment" localSheetId="22">Scheduled_Payment+Extra_Payment</definedName>
    <definedName name="Total_Payment" localSheetId="14">Scheduled_Payment+Extra_Payment</definedName>
    <definedName name="Total_Payment" localSheetId="6">Scheduled_Payment+Extra_Payment</definedName>
    <definedName name="Total_Payment" localSheetId="18">Scheduled_Payment+Extra_Payment</definedName>
    <definedName name="Total_Payment" localSheetId="10">Scheduled_Payment+Extra_Payment</definedName>
    <definedName name="Total_Payment" localSheetId="2">Scheduled_Payment+Extra_Payment</definedName>
    <definedName name="Total_Payment" localSheetId="20">Scheduled_Payment+Extra_Payment</definedName>
    <definedName name="Total_Payment" localSheetId="12">Scheduled_Payment+Extra_Payment</definedName>
    <definedName name="Total_Payment" localSheetId="4">Scheduled_Payment+Extra_Payment</definedName>
    <definedName name="Total_Payment" localSheetId="21">Scheduled_Payment+Extra_Payment</definedName>
    <definedName name="Total_Payment" localSheetId="13">Scheduled_Payment+Extra_Payment</definedName>
    <definedName name="Total_Payment" localSheetId="5">Scheduled_Payment+Extra_Payment</definedName>
    <definedName name="Total_Payment" localSheetId="19">Scheduled_Payment+Extra_Payment</definedName>
    <definedName name="Total_Payment" localSheetId="11">Scheduled_Payment+Extra_Payment</definedName>
    <definedName name="Total_Payment" localSheetId="3">Scheduled_Payment+Extra_Payment</definedName>
    <definedName name="Total_Payment" localSheetId="23">Scheduled_Payment+Extra_Payment</definedName>
    <definedName name="Total_Payment" localSheetId="15">Scheduled_Payment+Extra_Payment</definedName>
    <definedName name="Total_Payment" localSheetId="7">Scheduled_Payment+Extra_Payment</definedName>
    <definedName name="Total_Payment" localSheetId="17">Scheduled_Payment+Extra_Payment</definedName>
    <definedName name="Total_Payment" localSheetId="9">Scheduled_Payment+Extra_Payment</definedName>
    <definedName name="Total_Payment" localSheetId="1">Scheduled_Payment+Extra_Payment</definedName>
    <definedName name="Total_Payment">Scheduled_Payment+Extra_Payment</definedName>
    <definedName name="TP_Footer_User" hidden="1">"combsk"</definedName>
    <definedName name="TP_Footer_Version" hidden="1">"v4.00"</definedName>
    <definedName name="TPAYNE" hidden="1">#REF!</definedName>
    <definedName name="TRANS_ALL">#REF!</definedName>
    <definedName name="TransMerchant">#REF!</definedName>
    <definedName name="tre" hidden="1">{#N/A,#N/A,FALSE,"Aging Summary";#N/A,#N/A,FALSE,"Ratio Analysis";#N/A,#N/A,FALSE,"Test 120 Day Accts";#N/A,#N/A,FALSE,"Tickmarks"}</definedName>
    <definedName name="TreeTrimming">#REF!</definedName>
    <definedName name="trend" hidden="1">{#N/A,#N/A,FALSE,"Aging Summary";#N/A,#N/A,FALSE,"Ratio Analysis";#N/A,#N/A,FALSE,"Test 120 Day Accts";#N/A,#N/A,FALSE,"Tickmarks"}</definedName>
    <definedName name="tresrtesrtresrftg" hidden="1">{#N/A,#N/A,FALSE,"EXPENSE"}</definedName>
    <definedName name="tresytyuijiukuyjfghgh" hidden="1">{#N/A,#N/A,FALSE,"EXPENSE"}</definedName>
    <definedName name="trtertertret" hidden="1">{#N/A,#N/A,FALSE,"EXPENSE"}</definedName>
    <definedName name="TST_YR">#REF!</definedName>
    <definedName name="tterr4r4" hidden="1">{#N/A,#N/A,FALSE,"ALLOC"}</definedName>
    <definedName name="ttttt" hidden="1">{#N/A,#N/A,FALSE,"EXPENSE"}</definedName>
    <definedName name="ttttttt" hidden="1">{#N/A,#N/A,FALSE,"ALLOC"}</definedName>
    <definedName name="ttttttttttttt" hidden="1">{#N/A,#N/A,FALSE,"EXPENSE"}</definedName>
    <definedName name="tutututu" hidden="1">{#N/A,#N/A,FALSE,"ALLOC"}</definedName>
    <definedName name="twrtesrsf" hidden="1">{#N/A,#N/A,FALSE,"EXPENSE"}</definedName>
    <definedName name="ty" hidden="1">{#N/A,#N/A,FALSE,"Aging Summary";#N/A,#N/A,FALSE,"Ratio Analysis";#N/A,#N/A,FALSE,"Test 120 Day Accts";#N/A,#N/A,FALSE,"Tickmarks"}</definedName>
    <definedName name="tyhtiiliklhjhgj" hidden="1">{#N/A,#N/A,FALSE,"ALLOC"}</definedName>
    <definedName name="tyseryuykiiukhjg" hidden="1">{#N/A,#N/A,FALSE,"EXPENSE"}</definedName>
    <definedName name="u6yr5y5yrty" hidden="1">{#N/A,#N/A,FALSE,"EXPENSE"}</definedName>
    <definedName name="UG_PRIMARY">#REF!</definedName>
    <definedName name="UGPrimary_wBranch">#REF!</definedName>
    <definedName name="UI_BS_DATA">#REF!</definedName>
    <definedName name="UI_DATA_ANNUAL">#REF!</definedName>
    <definedName name="UnderOverCCR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Data">#REF!</definedName>
    <definedName name="uryryryry" hidden="1">{#N/A,#N/A,FALSE,"ALLOC"}</definedName>
    <definedName name="usage">#REF!</definedName>
    <definedName name="User.Language">"en-US"</definedName>
    <definedName name="User.Name">"i42833"</definedName>
    <definedName name="User.Session">"xyrrmx55wpufl555puoa2cnq"</definedName>
    <definedName name="UserPass" hidden="1">"verify"</definedName>
    <definedName name="uturfhfh" hidden="1">{#N/A,#N/A,FALSE,"EXPENSE"}</definedName>
    <definedName name="utututt" hidden="1">{#N/A,#N/A,FALSE,"EXPENSE"}</definedName>
    <definedName name="utututu" hidden="1">{#N/A,#N/A,FALSE,"EXPENSE"}</definedName>
    <definedName name="utuyututyu" hidden="1">{#N/A,#N/A,FALSE,"EXPENSE"}</definedName>
    <definedName name="utyurturhfg" hidden="1">{#N/A,#N/A,FALSE,"EXPENSE"}</definedName>
    <definedName name="utyutfghgf" hidden="1">{#N/A,#N/A,FALSE,"EXPENSE"}</definedName>
    <definedName name="uuututu" hidden="1">{#N/A,#N/A,FALSE,"EXPENSE"}</definedName>
    <definedName name="uuuuu" hidden="1">{#N/A,#N/A,FALSE,"EXPENSE"}</definedName>
    <definedName name="uuuuuu" hidden="1">{#N/A,#N/A,FALSE,"EXPENSE"}</definedName>
    <definedName name="uytututut" hidden="1">{#N/A,#N/A,FALSE,"EXPENSE"}</definedName>
    <definedName name="uytutyht" hidden="1">{#N/A,#N/A,FALSE,"ALLOC"}</definedName>
    <definedName name="Values_Entered" localSheetId="22">IF(Loan_Amount*Interest_Rate*Loan_Years*Loan_Start&gt;0,1,0)</definedName>
    <definedName name="Values_Entered" localSheetId="14">IF(Loan_Amount*Interest_Rate*Loan_Years*Loan_Start&gt;0,1,0)</definedName>
    <definedName name="Values_Entered" localSheetId="6">IF(Loan_Amount*Interest_Rate*Loan_Years*Loan_Start&gt;0,1,0)</definedName>
    <definedName name="Values_Entered" localSheetId="18">IF(Loan_Amount*Interest_Rate*Loan_Years*Loan_Start&gt;0,1,0)</definedName>
    <definedName name="Values_Entered" localSheetId="10">IF(Loan_Amount*Interest_Rate*Loan_Years*Loan_Start&gt;0,1,0)</definedName>
    <definedName name="Values_Entered" localSheetId="2">IF(Loan_Amount*Interest_Rate*Loan_Years*Loan_Start&gt;0,1,0)</definedName>
    <definedName name="Values_Entered" localSheetId="20">IF(Loan_Amount*Interest_Rate*Loan_Years*Loan_Start&gt;0,1,0)</definedName>
    <definedName name="Values_Entered" localSheetId="12">IF(Loan_Amount*Interest_Rate*Loan_Years*Loan_Start&gt;0,1,0)</definedName>
    <definedName name="Values_Entered" localSheetId="4">IF(Loan_Amount*Interest_Rate*Loan_Years*Loan_Start&gt;0,1,0)</definedName>
    <definedName name="Values_Entered" localSheetId="21">IF(Loan_Amount*Interest_Rate*Loan_Years*Loan_Start&gt;0,1,0)</definedName>
    <definedName name="Values_Entered" localSheetId="13">IF(Loan_Amount*Interest_Rate*Loan_Years*Loan_Start&gt;0,1,0)</definedName>
    <definedName name="Values_Entered" localSheetId="5">IF(Loan_Amount*Interest_Rate*Loan_Years*Loan_Start&gt;0,1,0)</definedName>
    <definedName name="Values_Entered" localSheetId="19">IF(Loan_Amount*Interest_Rate*Loan_Years*Loan_Start&gt;0,1,0)</definedName>
    <definedName name="Values_Entered" localSheetId="11">IF(Loan_Amount*Interest_Rate*Loan_Years*Loan_Start&gt;0,1,0)</definedName>
    <definedName name="Values_Entered" localSheetId="3">IF(Loan_Amount*Interest_Rate*Loan_Years*Loan_Start&gt;0,1,0)</definedName>
    <definedName name="Values_Entered" localSheetId="23">IF(Loan_Amount*Interest_Rate*Loan_Years*Loan_Start&gt;0,1,0)</definedName>
    <definedName name="Values_Entered" localSheetId="15">IF(Loan_Amount*Interest_Rate*Loan_Years*Loan_Start&gt;0,1,0)</definedName>
    <definedName name="Values_Entered" localSheetId="7">IF(Loan_Amount*Interest_Rate*Loan_Years*Loan_Start&gt;0,1,0)</definedName>
    <definedName name="Values_Entered" localSheetId="17">IF(Loan_Amount*Interest_Rate*Loan_Years*Loan_Start&gt;0,1,0)</definedName>
    <definedName name="Values_Entered" localSheetId="9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VARIANCE">#REF!,#REF!</definedName>
    <definedName name="VARIANCE2">#REF!,#REF!</definedName>
    <definedName name="VARIANCESUMMARY">#REF!</definedName>
    <definedName name="vcscvbxvbfvb" hidden="1">{#N/A,#N/A,FALSE,"EXPENSE"}</definedName>
    <definedName name="versionnumber">"2.00"</definedName>
    <definedName name="wearwaerwearfefr" hidden="1">{#N/A,#N/A,FALSE,"ALLOC"}</definedName>
    <definedName name="weqeqwewqewewe" hidden="1">{#N/A,#N/A,FALSE,"EXPENSE"}</definedName>
    <definedName name="weqweqweqw" hidden="1">{#N/A,#N/A,FALSE,"EXPENSE"}</definedName>
    <definedName name="werwerwerwefrd" hidden="1">{#N/A,#N/A,FALSE,"ALLOC"}</definedName>
    <definedName name="wfvsd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H_DEPOSITS">#REF!</definedName>
    <definedName name="WHLPVVAR">#REF!</definedName>
    <definedName name="wrn.114." hidden="1">{#N/A,#N/A,FALSE,"PAGE-114";#N/A,#N/A,FALSE,"Directions"}</definedName>
    <definedName name="wrn.3cases." hidden="1">{#N/A,"Base",FALSE,"Dividend";#N/A,"Conservative",FALSE,"Dividend";#N/A,"Downside",FALSE,"Dividend"}</definedName>
    <definedName name="wrn.740._.Closeout._.Support." hidden="1">{#N/A,#N/A,FALSE,"CR3 Allocations Recon";#N/A,#N/A,FALSE,"Inv - ALL";#N/A,#N/A,FALSE,"SCH 1B";"O&amp;M Adjust Detail View",#N/A,FALSE,"SCH E - O&amp;M Adjust to Cash";#N/A,#N/A,FALSE,"Nuclear O&amp;M System Allocs";#N/A,#N/A,FALSE,"Florida A&amp;G System Allocations"}</definedName>
    <definedName name="wrn.Accretion." hidden="1">{"Accretion",#N/A,FALSE,"Assum"}</definedName>
    <definedName name="wrn.Aging._.and._.Trend._.Analysis." hidden="1">{#N/A,#N/A,FALSE,"Aging Summary";#N/A,#N/A,FALSE,"Ratio Analysis";#N/A,#N/A,FALSE,"Test 120 Day Accts";#N/A,#N/A,FALSE,"Tickmarks"}</definedName>
    <definedName name="wrn.Alachua." hidden="1">{#N/A,#N/A,TRUE,"Inv - Alac";#N/A,#N/A,TRUE,"Nuclear Fuel";#N/A,#N/A,TRUE,"Nuclear Invoice";#N/A,#N/A,TRUE,"Sch A - Alachua";#N/A,#N/A,TRUE,"Gen Replace Cap";#N/A,#N/A,TRUE,"SCHED C - Alachua"}</definedName>
    <definedName name="wrn.All._.Pages." hidden="1">{"total page",#N/A,FALSE,"Gib 5 June 01";"WVPA Page",#N/A,FALSE,"Gib 5 June 01";"IMPA Page",#N/A,FALSE,"Gib 5 June 01"}</definedName>
    <definedName name="wrn.All_Sheets." hidden="1">{#N/A,#N/A,FALSE,"CONT_MWH";#N/A,#N/A,FALSE,"CONT_MW";#N/A,#N/A,FALSE,"MIN_MWH";#N/A,#N/A,FALSE,"MIN_MW";#N/A,#N/A,FALSE,"BASECASE_MWH";#N/A,#N/A,FALSE,"BASECASE_MW"}</definedName>
    <definedName name="wrn.ALLOC." hidden="1">{#N/A,#N/A,FALSE,"ALLOC"}</definedName>
    <definedName name="wrn.Analysis." hidden="1">{"Analysis",#N/A,FALSE,"Analysis";"Details",#N/A,FALSE,"Analysis"}</definedName>
    <definedName name="wrn.Assumptions." hidden="1">{"Assumptions",#N/A,FALSE,"Assum"}</definedName>
    <definedName name="wrn.balsheet." hidden="1">{"balsheet",#N/A,FALSE,"A"}</definedName>
    <definedName name="wrn.CAG." hidden="1">{#N/A,#N/A,FALSE,"CAG"}</definedName>
    <definedName name="wrn.capandinputs." hidden="1">{"capital",#N/A,FALSE,"Analysis";"input data",#N/A,FALSE,"Analysis"}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mplete." hidden="1">{"mad0291 - Personal View",#N/A,FALSE,"FEG";#N/A,#N/A,FALSE,"Carolinas";#N/A,#N/A,FALSE,"Indiana";#N/A,#N/A,FALSE,"OH-KY";#N/A,#N/A,FALSE,"MW";#N/A,#N/A,FALSE,"Other Retail";#N/A,#N/A,FALSE,"Other ";#N/A,#N/A,FALSE,"Other-Summary";#N/A,#N/A,FALSE,"Tiepoints";#N/A,#N/A,FALSE,"Roll";#N/A,#N/A,FALSE,"Generation"}</definedName>
    <definedName name="wrn.Complete._.Report.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nfig._.and._.Calcs." hidden="1">{#N/A,#N/A,FALSE,"Configuration";#N/A,#N/A,FALSE,"Summary of Transaction";#N/A,#N/A,FALSE,"Calculations"}</definedName>
    <definedName name="wrn.CPB." hidden="1">{#N/A,#N/A,FALSE,"CPB"}</definedName>
    <definedName name="wrn.CR3._.All._.Invoices." hidden="1">{#N/A,#N/A,FALSE,"Inv - ALL";#N/A,#N/A,FALSE,"Inv - Alac";#N/A,#N/A,FALSE,"Inv - Bush";#N/A,#N/A,FALSE,"Inv - Gaine";#N/A,#N/A,FALSE,"Inv - Kiss";#N/A,#N/A,FALSE,"Inv - Lee";#N/A,#N/A,FALSE,"Inv - NSB";#N/A,#N/A,FALSE,"Inv - Ocala";#N/A,#N/A,FALSE,"Inv - Orlando";#N/A,#N/A,FALSE,"Inv - Seminole"}</definedName>
    <definedName name="wrn.Credit._.Summary." hidden="1">{#N/A,#N/A,FALSE,"Credit Summary"}</definedName>
    <definedName name="wrn.edcredit." hidden="1">{"edcredit",#N/A,FALSE,"edcredit"}</definedName>
    <definedName name="wrn.Executive._.Reports." hidden="1">{#N/A,#N/A,FALSE,"Year";#N/A,#N/A,FALSE,"Client Savings";#N/A,#N/A,FALSE,"Staged Delivery by Hour";#N/A,#N/A,FALSE,"Hourly Rate By Activity";#N/A,#N/A,FALSE,"Hourly Rate By Custom Resource";#N/A,#N/A,FALSE,"Line of Business Review";#N/A,#N/A,FALSE,"Financials By Custom Resource";#N/A,#N/A,FALSE,"Assumptions";#N/A,#N/A,FALSE,"Sensitivity Analysis";#N/A,#N/A,FALSE,"Financing By Year";#N/A,#N/A,FALSE,"Billings";#N/A,#N/A,FALSE,"Overall Staffing Review"}</definedName>
    <definedName name="wrn.Exhibits._.Clean.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PENSE." hidden="1">{#N/A,#N/A,FALSE,"EXPENSE"}</definedName>
    <definedName name="wrn.FCB." hidden="1">{"FCB_ALL",#N/A,FALSE,"FCB"}</definedName>
    <definedName name="wrn.fcb2" hidden="1">{"FCB_ALL",#N/A,FALSE,"FCB"}</definedName>
    <definedName name="wrn.Financials." hidden="1">{#N/A,#N/A,FALSE,"Year";#N/A,#N/A,FALSE,"AC Fiscal Year";#N/A,#N/A,FALSE,"Financials By Line of Business";#N/A,#N/A,FALSE,"Line of Business Review";#N/A,#N/A,FALSE,"Activity Review";#N/A,#N/A,FALSE,"Financials By Custom Resource";#N/A,#N/A,FALSE,"Custom Resource Review"}</definedName>
    <definedName name="wrn.Full." hidden="1">{#N/A,#N/A,TRUE,"Summary";#N/A,#N/A,TRUE,"Sales";#N/A,#N/A,TRUE,"Production";#N/A,#N/A,TRUE,"Quality";#N/A,#N/A,TRUE,"Plant";#N/A,#N/A,TRUE,"Savings";#N/A,#N/A,TRUE,"Inc. Stmt.";#N/A,#N/A,TRUE,"Cash Flow";#N/A,#N/A,TRUE,"Deprec";#N/A,#N/A,TRUE,"Misc"}</definedName>
    <definedName name="wrn.GIS." hidden="1">{#N/A,#N/A,FALSE,"GIS"}</definedName>
    <definedName name="wrn.GL._.151._.FUEL._.REPORT." hidden="1">{#N/A,#N/A,FALSE,"ISSUES";#N/A,#N/A,FALSE,"BALANCE";#N/A,#N/A,FALSE,"RECEIPTS"}</definedName>
    <definedName name="wrn.GL._.154._.BALANCE." hidden="1">{#N/A,#N/A,FALSE,"BALANCE"}</definedName>
    <definedName name="wrn.GL154._.ISSUES." hidden="1">{#N/A,#N/A,FALSE,"ISSUES"}</definedName>
    <definedName name="wrn.GL154._.RECEIPTS." hidden="1">{#N/A,#N/A,FALSE,"RECEIPTS"}</definedName>
    <definedName name="wrn.GL154._.SALVAGE." hidden="1">{#N/A,#N/A,FALSE,"SALVAGE"}</definedName>
    <definedName name="wrn.GL154._.SYSTEM._.LEDGER._.REPORTS." hidden="1">{#N/A,#N/A,FALSE,"BALANCE";#N/A,#N/A,FALSE,"ISSUES";#N/A,#N/A,FALSE,"RECEIPTS";#N/A,#N/A,FALSE,"SALVAGE"}</definedName>
    <definedName name="wrn.HNZ." hidden="1">{#N/A,#N/A,FALSE,"HNZ"}</definedName>
    <definedName name="wrn.INT." hidden="1">{#N/A,#N/A,FALSE,"EXPENSE"}</definedName>
    <definedName name="wrn.InterSystem." hidden="1">{"Purchases",#N/A,TRUE,"Sheet1";"Sales",#N/A,TRUE,"Sheet1"}</definedName>
    <definedName name="wrn.Jury." hidden="1">{#N/A,#N/A,FALSE,"Year";#N/A,#N/A,FALSE,"AC Fiscal Year";#N/A,#N/A,FALSE,"Hourly Rate By Activity";#N/A,#N/A,FALSE,"Hourly Rate By Custom Resource";#N/A,#N/A,FALSE,"Sensitivity Analysis";#N/A,#N/A,FALSE,"Overall Staffing Review"}</definedName>
    <definedName name="wrn.K." hidden="1">{#N/A,#N/A,FALSE,"K"}</definedName>
    <definedName name="wrn.Key._.Messages." hidden="1">{"mad0291 - Personal View",#N/A,FALSE,"FEG";#N/A,#N/A,FALSE,"Carolinas";#N/A,#N/A,FALSE,"OH-KY";#N/A,#N/A,FALSE,"Indiana";#N/A,#N/A,FALSE,"Other Retail";#N/A,#N/A,FALSE,"Other "}</definedName>
    <definedName name="wrn.KeyCorp._.Summary." hidden="1">{#N/A,#N/A,FALSE,"Mike"}</definedName>
    <definedName name="wrn.LEM." hidden="1">{#N/A,#N/A,TRUE,"Summary";#N/A,#N/A,TRUE,"Sales";#N/A,#N/A,TRUE,"Inc. Stmt.";#N/A,#N/A,TRUE,"Cash Flow"}</definedName>
    <definedName name="wrn.MBTUs." hidden="1">{"MBTUs",#N/A,FALSE,"A"}</definedName>
    <definedName name="wrn.MCCRK." hidden="1">{#N/A,#N/A,FALSE,"MCCRK"}</definedName>
    <definedName name="wrn.Monthly._.Report." hidden="1">{"Mwh Monthly Analysis",#N/A,FALSE,"Mwh Analysis";"Burn Monthly Analysis",#N/A,FALSE,"Burned Analysis"}</definedName>
    <definedName name="wrn.NA." hidden="1">{#N/A,#N/A,FALSE,"NA"}</definedName>
    <definedName name="wrn.NCDSM." hidden="1">{"NC DSM",#N/A,FALSE,"SCHEDULE A; NC"}</definedName>
    <definedName name="wrn.ND._.Schedules._.Clean.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Ocala" hidden="1">{#N/A,#N/A,TRUE,"Inv - Alac";#N/A,#N/A,TRUE,"Nuclear Fuel";#N/A,#N/A,TRUE,"Nuclear Invoice";#N/A,#N/A,TRUE,"Sch A - Alachua";#N/A,#N/A,TRUE,"Gen Replace Cap";#N/A,#N/A,TRUE,"SCHED C - Alachua"}</definedName>
    <definedName name="wrn.Page._.1." hidden="1">{"Page 1",#N/A,FALSE,"Sheet1";"Page 2",#N/A,FALSE,"Sheet1"}</definedName>
    <definedName name="wrn.PORTFOLIO.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wrn.PREMDISC." hidden="1">{#N/A,#N/A,FALSE,"EXPENSE"}</definedName>
    <definedName name="wrn.print." hidden="1">{"Input",#N/A,FALSE,"Input";"trueup",#N/A,FALSE,"Input";"Interest",#N/A,FALSE,"Input"}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Exhibits." hidden="1">{"EXHSPortrait1",#N/A,FALSE,"EXHIBITS";"EXHSLandscape",#N/A,FALSE,"EXHIBITS";"EXHSPortrait2",#N/A,FALSE,"EXHIBITS";"EXHSPortrait3",#N/A,FALSE,"EXHIBITS";"EXHSPortrait4",#N/A,FALSE,"EXHIBITS"}</definedName>
    <definedName name="wrn.PY_Sum." hidden="1">{"PY_SumDol",#N/A,TRUE,"Revenue";"PY_SumPct",#N/A,TRUE,"Revenue"}</definedName>
    <definedName name="wrn.Rate._.Reports." hidden="1">{#N/A,#N/A,FALSE,"Monthly Rate By Activity";#N/A,#N/A,FALSE,"Hourly Rate By Activity";#N/A,#N/A,FALSE,"Monthly Rate By Custom Resource";#N/A,#N/A,FALSE,"Hourly Rate By Custom Resource"}</definedName>
    <definedName name="wrn.Reconciliation._.151." hidden="1">{"Reconciliation 151",#N/A,FALSE,"A"}</definedName>
    <definedName name="wrn.Rippert." hidden="1">{#N/A,#N/A,FALSE,"Year";#N/A,#N/A,FALSE,"AC Fiscal Year";#N/A,#N/A,FALSE,"Hourly Rate By Activity";#N/A,#N/A,FALSE,"Hourly Rate By Custom Resource";#N/A,#N/A,FALSE,"Line of Business Review";#N/A,#N/A,FALSE,"Assumptions";#N/A,#N/A,FALSE,"Sensitivity Analysis";#N/A,#N/A,FALSE,"Overall Staffing Review"}</definedName>
    <definedName name="wrn.SCDSM." hidden="1">{"SC DSM",#N/A,FALSE,"SCHEDULE A; SC"}</definedName>
    <definedName name="wrn.Schedule._.2c." hidden="1">{"Schedule 2c",#N/A,FALSE,"SCHEDULE2c"}</definedName>
    <definedName name="wrn.Schedule._.5." hidden="1">{"Schedule 5",#N/A,FALSE,"A"}</definedName>
    <definedName name="wrn.Staffing." hidden="1">{#N/A,#N/A,FALSE,"Assessment";#N/A,#N/A,FALSE,"Staffing";#N/A,#N/A,FALSE,"Hires";#N/A,#N/A,FALSE,"Assumptions"}</definedName>
    <definedName name="wrn.Staffing._.Inputs." hidden="1">{#N/A,#N/A,FALSE,"Overall Staffing Review";#N/A,#N/A,FALSE,"Detailed Resource Mix Review";#N/A,#N/A,FALSE,"Detailed Pyramid Review";#N/A,#N/A,FALSE,"Hours By Activity";#N/A,#N/A,FALSE,"Hours By Custom Resource"}</definedName>
    <definedName name="wrn.Staffing1" hidden="1">{#N/A,#N/A,FALSE,"Assessment";#N/A,#N/A,FALSE,"Staffing";#N/A,#N/A,FALSE,"Hires";#N/A,#N/A,FALSE,"Assumptions"}</definedName>
    <definedName name="wrn.STAND_ALONE_BOTH." hidden="1">{"FCB_ALL",#N/A,FALSE,"FCB";"GREY_ALL",#N/A,FALSE,"GREY"}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ve._.Package." hidden="1">{#N/A,#N/A,TRUE,"Inv - ALL";#N/A,#N/A,TRUE,"Nuclear Fuel";#N/A,#N/A,TRUE,"Nuclear Invoice";#N/A,#N/A,TRUE,"Sch A - All Participants";#N/A,#N/A,TRUE,"SCHED C All Part";#N/A,#N/A,TRUE,"Gen Replace Cap";#N/A,#N/A,TRUE,"Final Budget";#N/A,#N/A,TRUE,"Mat &amp; Sup Inventory";#N/A,#N/A,TRUE,"SCHED D";#N/A,#N/A,TRUE,"Common Facilities";#N/A,#N/A,TRUE,"External Facilities";#N/A,#N/A,TRUE,"SCHEDULE E";#N/A,#N/A,TRUE,"SCH E - O&amp;M Adjust to Cash";#N/A,#N/A,TRUE,"Nuclear O&amp;M Expenses";#N/A,#N/A,TRUE,"Nuclear O&amp;M Outage Exp";#N/A,#N/A,TRUE,"SCHEDULE 1B";#N/A,#N/A,TRUE,"A&amp;G PT and Ben";#N/A,#N/A,TRUE,"CR3 Tax and Benefits ";#N/A,#N/A,TRUE,"Florida A&amp;G Expense";#N/A,#N/A,TRUE,"Inv - Alac";#N/A,#N/A,TRUE,"Inv - Bush";#N/A,#N/A,TRUE,"Inv - Gaine";#N/A,#N/A,TRUE,"Inv - Kiss";#N/A,#N/A,TRUE,"Inv - Lee";#N/A,#N/A,TRUE,"Inv - NSB";#N/A,#N/A,TRUE,"Inv - Ocala";#N/A,#N/A,TRUE,"Inv - Orlando";#N/A,#N/A,TRUE,"Inv - Seminole"}</definedName>
    <definedName name="wrn.Summary._.Report." hidden="1">{"Mwh Summary",#N/A,FALSE,"Mwh Analysis";"Burn Summary",#N/A,FALSE,"Burned Analysis";"Summary 2008",#N/A,FALSE,"Summary 2008"}</definedName>
    <definedName name="wrn.Supplemental._.Information." hidden="1">{#N/A,#N/A,FALSE,"Assumptions";#N/A,#N/A,FALSE,"DNP Expense Summary";#N/A,#N/A,FALSE,"Sensitivity Analysis"}</definedName>
    <definedName name="wrn.TESTS." hidden="1">{"PAGE_1",#N/A,FALSE,"MONTH"}</definedName>
    <definedName name="wrn.Trading._.Summary." hidden="1">{#N/A,#N/A,FALSE,"Trading Summary"}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SA." hidden="1">{#N/A,#N/A,FALSE,"USA"}</definedName>
    <definedName name="wrn.Workfile.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WY." hidden="1">{#N/A,#N/A,FALSE,"WWY"}</definedName>
    <definedName name="wrt" hidden="1">{#N/A,#N/A,FALSE,"EXPENSE"}</definedName>
    <definedName name="wrwerrwer" hidden="1">{#N/A,#N/A,FALSE,"ALLOC"}</definedName>
    <definedName name="wtyu" hidden="1">{#N/A,#N/A,FALSE,"Aging Summary";#N/A,#N/A,FALSE,"Ratio Analysis";#N/A,#N/A,FALSE,"Test 120 Day Accts";#N/A,#N/A,FALSE,"Tickmarks"}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int1." hidden="1">{TRUE,TRUE,-0.8,-17,618,364.2,FALSE,FALSE,TRUE,TRUE,0,1,#N/A,1,#N/A,16.9245283018868,24.2272727272727,1,FALSE,FALSE,3,TRUE,1,FALSE,100,"Swvu.print1.","ACwvu.print1.",1,FALSE,FALSE,0.75,0.75,1,1,2,"&amp;L&amp;""Times New Roman""&amp;BCS First Boston&amp;C&amp;""Times New Roman""&amp;12&amp;BAUTOFINANCE GROUP, INC.
AFG 1992-A Grantor Trust Loss and Delinquency Analysis&amp;""Courier""&amp;10&amp;B
","",TRUE,FALSE,FALSE,FALSE,1,#N/A,1,1,"=R8C1:R77C31",FALSE,#N/A,#N/A,FALSE,FALSE}</definedName>
    <definedName name="wvu.print2." hidden="1">{TRUE,TRUE,-0.8,-17,618,364.2,FALSE,FALSE,TRUE,TRUE,0,26,#N/A,1,#N/A,15.7285714285714,24.2272727272727,1,FALSE,FALSE,3,TRUE,1,FALSE,100,"Swvu.print2.","ACwvu.print2.",1,FALSE,FALSE,0.75,0.75,1,1,2,"&amp;L&amp;""Times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","",TRUE,FALSE,FALSE,FALSE,1,#N/A,1,1,"=R7C33:R84C63",FALSE,#N/A,#N/A,FALSE,FALSE}</definedName>
    <definedName name="wvu.print3." hidden="1">{TRUE,TRUE,-0.8,-17,618,364.2,FALSE,FALSE,TRUE,TRUE,0,58,#N/A,1,#N/A,15.7285714285714,24.2272727272727,1,FALSE,FALSE,3,TRUE,1,FALSE,100,"Swvu.print3.","ACwvu.print3.",1,FALSE,FALSE,0.75,0.75,1,1,2,"&amp;L&amp;""Times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","",TRUE,FALSE,FALSE,FALSE,1,#N/A,1,1,"=R7C65:R53C95",FALSE,#N/A,#N/A,FALSE,FALSE}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w" hidden="1">{#N/A,#N/A,FALSE,"EXPENSE"}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brl_Tag_02ead093_8098_4561_b1a6_35aad0b3b539" hidden="1">#REF!</definedName>
    <definedName name="Xbrl_Tag_075d33f9_8d44_4b5e_8fc8_85eada4f464a" hidden="1">#REF!</definedName>
    <definedName name="Xbrl_Tag_0a527475_1b41_4c03_bf3e_82e631232d6b" hidden="1">#REF!</definedName>
    <definedName name="Xbrl_Tag_0bc4560b_9d42_4e7c_bfcf_072f8e0e087b" hidden="1">#REF!</definedName>
    <definedName name="Xbrl_Tag_0c54907b_74c4_4d3a_b16d_9d5b6191a8f0" hidden="1">#REF!</definedName>
    <definedName name="Xbrl_Tag_0f074d5a_3373_452d_affc_9e3adc16f0cc" hidden="1">#REF!</definedName>
    <definedName name="Xbrl_Tag_10857a19_f8a4_4178_b6d5_1f56875498d8" hidden="1">#REF!</definedName>
    <definedName name="Xbrl_Tag_157035cb_bd67_4700_bac9_8654f3e0e9d9" hidden="1">#REF!</definedName>
    <definedName name="Xbrl_Tag_1a17ee58_77be_41d6_a839_b459b55e8e50" hidden="1">#REF!</definedName>
    <definedName name="Xbrl_Tag_1d7e0664_9af3_4cfd_93bd_b4acb420ada8" hidden="1">#REF!</definedName>
    <definedName name="Xbrl_Tag_1f22c9c6_d780_4c43_95fb_8b6123261b05" hidden="1">#REF!</definedName>
    <definedName name="Xbrl_Tag_25b41a93_9486_45f9_8873_cc646f7592ac" hidden="1">#REF!</definedName>
    <definedName name="Xbrl_Tag_3389f7d8_f533_46e1_b4e3_fbec1f4d27f5" hidden="1">#REF!</definedName>
    <definedName name="Xbrl_Tag_359d872e_df59_485a_a441_e3067597753f" hidden="1">#REF!</definedName>
    <definedName name="Xbrl_Tag_359eab43_6bae_4f5a_8af7_8f81553cd43d" hidden="1">#REF!</definedName>
    <definedName name="Xbrl_Tag_3a2d5606_5470_4db9_9313_3dc1f43a8b30" hidden="1">#REF!</definedName>
    <definedName name="Xbrl_Tag_3b572db0_b5be_49cb_9497_3be0c26ec438" hidden="1">#REF!</definedName>
    <definedName name="Xbrl_Tag_3e2a4b0f_a9ba_404c_8c83_bbd3862592e4" hidden="1">#REF!</definedName>
    <definedName name="Xbrl_Tag_3f1c33f0_bff2_4296_9181_d7cc1cb508ad" hidden="1">#REF!</definedName>
    <definedName name="Xbrl_Tag_43160aa8_61a0_4559_8ee5_d6da660cfd7b" hidden="1">#REF!</definedName>
    <definedName name="Xbrl_Tag_47e22a59_7971_444b_8e73_01e5291185bb" hidden="1">#REF!</definedName>
    <definedName name="Xbrl_Tag_5225a8bc_9d76_4e4d_8197_37f70d298267" hidden="1">#REF!</definedName>
    <definedName name="Xbrl_Tag_56e27846_9e07_4473_ad08_7bb4a5bf7faa" hidden="1">#REF!</definedName>
    <definedName name="Xbrl_Tag_5b7286ee_d427_4e54_9399_1a836cd32976" hidden="1">#REF!</definedName>
    <definedName name="Xbrl_Tag_5e2f6e4c_effc_4374_9096_f6a66490bc43" hidden="1">#REF!</definedName>
    <definedName name="Xbrl_Tag_5e4ed468_08c0_4e10_b780_063e9fad75bb" hidden="1">#REF!</definedName>
    <definedName name="Xbrl_Tag_5efedf90_6eb4_4d47_8343_cb1307f08d80" hidden="1">#REF!</definedName>
    <definedName name="Xbrl_Tag_60671786_7f0e_4efe_b101_fc89065bbbc4" hidden="1">#REF!</definedName>
    <definedName name="Xbrl_Tag_60802841_ecf0_4e57_a96e_084d65541dcb" hidden="1">#REF!</definedName>
    <definedName name="Xbrl_Tag_6b90dd42_fcd8_4968_8afd_6736492259b1" hidden="1">#REF!</definedName>
    <definedName name="Xbrl_Tag_6e1527a0_8e9b_41c7_b670_b6099df9c72f" hidden="1">#REF!</definedName>
    <definedName name="Xbrl_Tag_7003e101_ef6f_40fd_959a_81c14d2cf88a" hidden="1">#REF!</definedName>
    <definedName name="Xbrl_Tag_7120f3c6_2d5d_417b_9dd0_ecab9471dbc9" hidden="1">#REF!</definedName>
    <definedName name="Xbrl_Tag_717e1b49_4a4d_41a2_8691_a3ef7d067cf1" hidden="1">#REF!</definedName>
    <definedName name="Xbrl_Tag_729b319e_8812_4e23_9b44_cd813ffaf1fe" hidden="1">#REF!</definedName>
    <definedName name="Xbrl_Tag_74e27f18_3a0d_499e_a65b_355cefde250d" hidden="1">#REF!</definedName>
    <definedName name="Xbrl_Tag_76377ee8_44ec_4706_b36c_e475d4a6cffc" hidden="1">#REF!</definedName>
    <definedName name="Xbrl_Tag_7bfd249d_4459_4a20_97f6_779ca44ada3b" hidden="1">#REF!</definedName>
    <definedName name="Xbrl_Tag_848a3bbd_ffb9_4097_93bf_014229938d6a" hidden="1">#REF!</definedName>
    <definedName name="Xbrl_Tag_8d5cd3d4_55e4_4713_bce9_54948c631266" hidden="1">#REF!</definedName>
    <definedName name="Xbrl_Tag_9265a09f_3d1f_4e90_8181_a55f534abcf7" hidden="1">#REF!</definedName>
    <definedName name="Xbrl_Tag_94cf5a67_ea28_42d1_b071_8f24a2864445" hidden="1">#REF!</definedName>
    <definedName name="Xbrl_Tag_95086fc4_6c0f_4a0f_bf5f_c393cf959e9a" hidden="1">#REF!</definedName>
    <definedName name="Xbrl_Tag_99933dd6_f0fc_421a_9b9b_634b2b60dec3" hidden="1">#REF!</definedName>
    <definedName name="Xbrl_Tag_a862d720_9241_4a30_a271_b70e9c381f31" hidden="1">#REF!</definedName>
    <definedName name="Xbrl_Tag_adfbba3c_68ad_4b08_a539_0ed55d3f9d5a" hidden="1">#REF!</definedName>
    <definedName name="Xbrl_Tag_ae50734f_518c_403d_9d12_e2a921b026bb" hidden="1">#REF!</definedName>
    <definedName name="Xbrl_Tag_b0241925_c1ae_46bf_a767_386c3caff01d" hidden="1">#REF!</definedName>
    <definedName name="Xbrl_Tag_b5d40829_0fdd_433d_a950_71e472d9ef83" hidden="1">#REF!</definedName>
    <definedName name="Xbrl_Tag_b649d62e_a6bc_4241_a6b7_068087ca85f4" hidden="1">#REF!</definedName>
    <definedName name="Xbrl_Tag_b8bf6112_e4b6_49dc_ba78_da6302bc43e7" hidden="1">#REF!</definedName>
    <definedName name="Xbrl_Tag_bae390fc_4591_4996_aba5_07899907ff02" hidden="1">#REF!</definedName>
    <definedName name="Xbrl_Tag_c251f426_b699_40b7_ba72_06cdc2336bb3" hidden="1">#REF!</definedName>
    <definedName name="Xbrl_Tag_c9749016_30d3_4a1c_a478_72760a5958e3" hidden="1">#REF!</definedName>
    <definedName name="Xbrl_Tag_c9f670e1_f64d_4c34_a82b_5400bfb21c56" hidden="1">#REF!</definedName>
    <definedName name="Xbrl_Tag_cd60a268_2a82_4c24_ac15_f0f7ad874107" hidden="1">#REF!</definedName>
    <definedName name="Xbrl_Tag_cedeaf5a_67a1_461e_8505_b0f9b2659e01" hidden="1">#REF!</definedName>
    <definedName name="Xbrl_Tag_d4afa79e_d64b_4386_af66_81110932cac7" hidden="1">#REF!</definedName>
    <definedName name="Xbrl_Tag_d646885a_13e7_48b6_a22b_b23dd67119ff" hidden="1">#REF!</definedName>
    <definedName name="Xbrl_Tag_d9ae9ca8_593c_41e1_a638_114bebca7596" hidden="1">#REF!</definedName>
    <definedName name="Xbrl_Tag_e18ec5c4_a090_4244_ac37_0dcecc7c81d8" hidden="1">#REF!</definedName>
    <definedName name="Xbrl_Tag_e1ea8c88_b797_4407_a87d_9da2892362e4" hidden="1">#REF!</definedName>
    <definedName name="Xbrl_Tag_e75da760_6958_4085_aa7d_1b3c5e32dd34" hidden="1">#REF!</definedName>
    <definedName name="Xbrl_Tag_e8bfc542_785c_45ec_9dbe_3b93db69332e" hidden="1">#REF!</definedName>
    <definedName name="Xbrl_Tag_eade47b0_2243_4d32_861b_8c3268e26cf3" hidden="1">#REF!</definedName>
    <definedName name="Xbrl_Tag_ed34a669_2210_43e3_8d94_63f3a7a48c96" hidden="1">#REF!</definedName>
    <definedName name="Xbrl_Tag_ee7a2416_a975_4201_9277_8290d8908ccf" hidden="1">#REF!</definedName>
    <definedName name="Xbrl_Tag_ee8a51a9_161a_4f09_82e8_d18efd1119a1" hidden="1">#REF!</definedName>
    <definedName name="Xbrl_Tag_efa044fd_a1b2_40a5_b1f9_72090c947b21" hidden="1">#REF!</definedName>
    <definedName name="Xbrl_Tag_f5d3fddf_4f85_4525_871f_f5d116e6ca67" hidden="1">#REF!</definedName>
    <definedName name="Xbrl_Tag_f80d63c5_ffff_4f9e_a25e_9c37480fc1ae" hidden="1">#REF!</definedName>
    <definedName name="Xbrl_Tag_f91e44a0_2671_4cea_8dec_43ad8dbe440f" hidden="1">#REF!</definedName>
    <definedName name="Xbrl_Tag_fab5f0e9_4198_47ff_9b56_c2280e7e2d27" hidden="1">#REF!</definedName>
    <definedName name="Xbrl_Tag_fc82f321_49fd_456c_a7a3_9e9b572f9fad" hidden="1">#REF!</definedName>
    <definedName name="Xbrl_Tag_fd0762ba_faef_48ae_8f93_3b1682db973d" hidden="1">#REF!</definedName>
    <definedName name="Xbrl_Tag_fdbfb964_4eb0_44bd_ba7a_9dfdfb13f3a4" hidden="1">#REF!</definedName>
    <definedName name="XRefActiveRow" hidden="1">#REF!</definedName>
    <definedName name="XRefColumnsCount" hidden="1">3</definedName>
    <definedName name="XRefCopy1Row" hidden="1">#REF!</definedName>
    <definedName name="XRefCopy2Row" hidden="1">#REF!</definedName>
    <definedName name="XRefCopy3Row" hidden="1">#REF!</definedName>
    <definedName name="XRefCopyRangeCount" hidden="1">3</definedName>
    <definedName name="XRefPaste1Row" hidden="1">#REF!</definedName>
    <definedName name="XRefPaste2Row" hidden="1">#REF!</definedName>
    <definedName name="XRefPasteRangeCount" hidden="1">2</definedName>
    <definedName name="xx">#REF!</definedName>
    <definedName name="xxx" hidden="1">{"capital",#N/A,FALSE,"Analysis";"input data",#N/A,FALSE,"Analysis"}</definedName>
    <definedName name="xxxxxxxxxxxxxxxxxxxxxx" hidden="1">{#N/A,#N/A,FALSE,"EXPENSE"}</definedName>
    <definedName name="XYZ" hidden="1">{"PAGE_1",#N/A,FALSE,"MONTH"}</definedName>
    <definedName name="xyzUserPassword" hidden="1">"abcd"</definedName>
    <definedName name="xz" hidden="1">{#N/A,#N/A,FALSE,"Aging Summary";#N/A,#N/A,FALSE,"Ratio Analysis";#N/A,#N/A,FALSE,"Test 120 Day Accts";#N/A,#N/A,FALSE,"Tickmarks"}</definedName>
    <definedName name="xzy" hidden="1">{#N/A,#N/A,FALSE,"ALLOC"}</definedName>
    <definedName name="y" hidden="1">#REF!</definedName>
    <definedName name="ydrtydgdg" hidden="1">{#N/A,#N/A,FALSE,"EXPENSE"}</definedName>
    <definedName name="Yes.No">#REF!</definedName>
    <definedName name="yeteterter" hidden="1">{#N/A,#N/A,FALSE,"ALLOC"}</definedName>
    <definedName name="yeyertrt" hidden="1">{#N/A,#N/A,FALSE,"ALLOC"}</definedName>
    <definedName name="yjtdhjhtshbrfgadf" hidden="1">{#N/A,#N/A,FALSE,"EXPENSE"}</definedName>
    <definedName name="YR">#REF!</definedName>
    <definedName name="yr00">#REF!</definedName>
    <definedName name="yrtyrtyrt" hidden="1">{#N/A,#N/A,FALSE,"ALLOC"}</definedName>
    <definedName name="yrtyryryf" hidden="1">{#N/A,#N/A,FALSE,"EXPENSE"}</definedName>
    <definedName name="yryrtyrty" hidden="1">{#N/A,#N/A,FALSE,"EXPENSE"}</definedName>
    <definedName name="yt" hidden="1">{#N/A,#N/A,FALSE,"Aging Summary";#N/A,#N/A,FALSE,"Ratio Analysis";#N/A,#N/A,FALSE,"Test 120 Day Accts";#N/A,#N/A,FALSE,"Tickmarks"}</definedName>
    <definedName name="ytetetet" hidden="1">{#N/A,#N/A,FALSE,"EXPENSE"}</definedName>
    <definedName name="ytrysrtertrtyhfgh" hidden="1">{#N/A,#N/A,FALSE,"EXPENSE"}</definedName>
    <definedName name="ytyrtyhrbfgbv" hidden="1">{#N/A,#N/A,FALSE,"EXPENSE"}</definedName>
    <definedName name="yyyyy" hidden="1">{#N/A,#N/A,FALSE,"EXPENSE"}</definedName>
    <definedName name="yyyyyyy" hidden="1">{#N/A,#N/A,FALSE,"EXPENSE"}</definedName>
    <definedName name="z" hidden="1">{"Page 1",#N/A,FALSE,"Sheet1";"Page 2",#N/A,FALSE,"Sheet1"}</definedName>
    <definedName name="zbfgbzxcvxzcv" hidden="1">{#N/A,#N/A,FALSE,"EXPENSE"}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8" i="24" l="1"/>
  <c r="H28" i="24"/>
  <c r="AC27" i="24"/>
  <c r="AD27" i="24" s="1"/>
  <c r="AB27" i="24"/>
  <c r="T27" i="24"/>
  <c r="P27" i="24"/>
  <c r="H27" i="24"/>
  <c r="AL26" i="24"/>
  <c r="AB26" i="24"/>
  <c r="P26" i="24"/>
  <c r="T23" i="24"/>
  <c r="AB22" i="24"/>
  <c r="AC22" i="24" s="1"/>
  <c r="AD22" i="24" s="1"/>
  <c r="T22" i="24"/>
  <c r="Q22" i="24"/>
  <c r="R22" i="24" s="1"/>
  <c r="P22" i="24"/>
  <c r="H22" i="24"/>
  <c r="AL21" i="24"/>
  <c r="AC21" i="24"/>
  <c r="AD21" i="24" s="1"/>
  <c r="AB21" i="24"/>
  <c r="H23" i="24"/>
  <c r="E21" i="24"/>
  <c r="T18" i="24"/>
  <c r="H18" i="24"/>
  <c r="AC17" i="24"/>
  <c r="AD17" i="24" s="1"/>
  <c r="AB17" i="24"/>
  <c r="T17" i="24"/>
  <c r="R17" i="24"/>
  <c r="Q17" i="24"/>
  <c r="P17" i="24"/>
  <c r="H17" i="24"/>
  <c r="AL16" i="24"/>
  <c r="AC16" i="24"/>
  <c r="AD16" i="24" s="1"/>
  <c r="AB16" i="24"/>
  <c r="R16" i="24"/>
  <c r="AI16" i="24" s="1"/>
  <c r="Q16" i="24"/>
  <c r="P16" i="24"/>
  <c r="AC14" i="24"/>
  <c r="Q14" i="24"/>
  <c r="D8" i="24"/>
  <c r="T28" i="23"/>
  <c r="R28" i="23"/>
  <c r="AI28" i="23" s="1"/>
  <c r="H28" i="23"/>
  <c r="AB27" i="23"/>
  <c r="T27" i="23"/>
  <c r="R27" i="23"/>
  <c r="Q27" i="23"/>
  <c r="P27" i="23"/>
  <c r="H27" i="23"/>
  <c r="AL26" i="23"/>
  <c r="AB26" i="23"/>
  <c r="R26" i="23"/>
  <c r="AI26" i="23" s="1"/>
  <c r="Q26" i="23"/>
  <c r="P26" i="23"/>
  <c r="T23" i="23"/>
  <c r="H23" i="23"/>
  <c r="AB22" i="23"/>
  <c r="T22" i="23"/>
  <c r="R22" i="23"/>
  <c r="Q22" i="23"/>
  <c r="P22" i="23"/>
  <c r="H22" i="23"/>
  <c r="E22" i="23"/>
  <c r="AL21" i="23"/>
  <c r="AB21" i="23"/>
  <c r="P21" i="23"/>
  <c r="E21" i="23"/>
  <c r="T18" i="23"/>
  <c r="H18" i="23"/>
  <c r="AB17" i="23"/>
  <c r="T17" i="23"/>
  <c r="H17" i="23"/>
  <c r="P17" i="23" s="1"/>
  <c r="E17" i="23"/>
  <c r="AL16" i="23"/>
  <c r="AB16" i="23"/>
  <c r="P16" i="23"/>
  <c r="AC14" i="23"/>
  <c r="AC27" i="23" s="1"/>
  <c r="AD27" i="23" s="1"/>
  <c r="Q14" i="23"/>
  <c r="D8" i="23"/>
  <c r="AM34" i="22"/>
  <c r="AC34" i="22"/>
  <c r="Q34" i="22"/>
  <c r="G34" i="22"/>
  <c r="C34" i="22"/>
  <c r="AM32" i="22"/>
  <c r="AC32" i="22"/>
  <c r="Q32" i="22"/>
  <c r="G32" i="22"/>
  <c r="C32" i="22"/>
  <c r="AM30" i="22"/>
  <c r="AC30" i="22"/>
  <c r="AD30" i="22" s="1"/>
  <c r="AE30" i="22" s="1"/>
  <c r="Q30" i="22"/>
  <c r="G30" i="22"/>
  <c r="C30" i="22"/>
  <c r="AM28" i="22"/>
  <c r="AC28" i="22"/>
  <c r="Q28" i="22"/>
  <c r="R28" i="22" s="1"/>
  <c r="S28" i="22" s="1"/>
  <c r="G28" i="22"/>
  <c r="C28" i="22"/>
  <c r="AM26" i="22"/>
  <c r="Q26" i="22"/>
  <c r="G26" i="22"/>
  <c r="C26" i="22"/>
  <c r="AC24" i="22"/>
  <c r="Q24" i="22"/>
  <c r="R24" i="22" s="1"/>
  <c r="S24" i="22" s="1"/>
  <c r="G24" i="22"/>
  <c r="C24" i="22"/>
  <c r="AC22" i="22"/>
  <c r="Q22" i="22"/>
  <c r="G22" i="22"/>
  <c r="C22" i="22"/>
  <c r="AM20" i="22"/>
  <c r="Q20" i="22"/>
  <c r="G20" i="22"/>
  <c r="C20" i="22"/>
  <c r="AC18" i="22"/>
  <c r="AM18" i="22"/>
  <c r="G18" i="22"/>
  <c r="AM16" i="22"/>
  <c r="AC16" i="22"/>
  <c r="Q16" i="22"/>
  <c r="G16" i="22"/>
  <c r="AD14" i="22"/>
  <c r="R14" i="22"/>
  <c r="D8" i="22"/>
  <c r="AL33" i="21"/>
  <c r="AB33" i="21"/>
  <c r="Q33" i="21"/>
  <c r="R33" i="21" s="1"/>
  <c r="P33" i="21"/>
  <c r="AL31" i="21"/>
  <c r="AB31" i="21"/>
  <c r="P31" i="21"/>
  <c r="AL29" i="21"/>
  <c r="AB29" i="21"/>
  <c r="P29" i="21"/>
  <c r="Q29" i="21" s="1"/>
  <c r="R29" i="21" s="1"/>
  <c r="AL27" i="21"/>
  <c r="AD27" i="21"/>
  <c r="AJ27" i="21" s="1"/>
  <c r="AC27" i="21"/>
  <c r="AB27" i="21"/>
  <c r="R27" i="21"/>
  <c r="AI27" i="21" s="1"/>
  <c r="Q27" i="21"/>
  <c r="P27" i="21"/>
  <c r="AL25" i="21"/>
  <c r="AD25" i="21"/>
  <c r="AJ25" i="21" s="1"/>
  <c r="AC25" i="21"/>
  <c r="AB25" i="21"/>
  <c r="Q25" i="21"/>
  <c r="P25" i="21"/>
  <c r="R25" i="21" s="1"/>
  <c r="AL23" i="21"/>
  <c r="AB23" i="21"/>
  <c r="Q23" i="21"/>
  <c r="R23" i="21" s="1"/>
  <c r="P23" i="21"/>
  <c r="AL21" i="21"/>
  <c r="AB21" i="21"/>
  <c r="P21" i="21"/>
  <c r="AL19" i="21"/>
  <c r="AB19" i="21"/>
  <c r="P19" i="21"/>
  <c r="Q19" i="21" s="1"/>
  <c r="R19" i="21" s="1"/>
  <c r="C19" i="21"/>
  <c r="C21" i="21" s="1"/>
  <c r="C23" i="21" s="1"/>
  <c r="C25" i="21" s="1"/>
  <c r="C27" i="21" s="1"/>
  <c r="C29" i="21" s="1"/>
  <c r="C31" i="21" s="1"/>
  <c r="C33" i="21" s="1"/>
  <c r="AL17" i="21"/>
  <c r="AD17" i="21"/>
  <c r="AJ17" i="21" s="1"/>
  <c r="AC17" i="21"/>
  <c r="AB17" i="21"/>
  <c r="R17" i="21"/>
  <c r="AI17" i="21" s="1"/>
  <c r="Q17" i="21"/>
  <c r="P17" i="21"/>
  <c r="C17" i="21"/>
  <c r="AL15" i="21"/>
  <c r="AJ15" i="21"/>
  <c r="AI15" i="21"/>
  <c r="AD15" i="21"/>
  <c r="AC15" i="21"/>
  <c r="AB15" i="21"/>
  <c r="Q15" i="21"/>
  <c r="P15" i="21"/>
  <c r="R15" i="21" s="1"/>
  <c r="AC14" i="21"/>
  <c r="Q14" i="21"/>
  <c r="D8" i="21"/>
  <c r="AL39" i="20"/>
  <c r="AB39" i="20"/>
  <c r="P39" i="20"/>
  <c r="AL37" i="20"/>
  <c r="AB37" i="20"/>
  <c r="Q37" i="20"/>
  <c r="R37" i="20" s="1"/>
  <c r="P37" i="20"/>
  <c r="AL35" i="20"/>
  <c r="AB35" i="20"/>
  <c r="Q35" i="20"/>
  <c r="R35" i="20" s="1"/>
  <c r="P35" i="20"/>
  <c r="AL33" i="20"/>
  <c r="AC33" i="20"/>
  <c r="AD33" i="20" s="1"/>
  <c r="AB33" i="20"/>
  <c r="Q33" i="20"/>
  <c r="P33" i="20"/>
  <c r="R33" i="20" s="1"/>
  <c r="AL31" i="20"/>
  <c r="AC31" i="20"/>
  <c r="AB31" i="20"/>
  <c r="AD31" i="20" s="1"/>
  <c r="P31" i="20"/>
  <c r="AL29" i="20"/>
  <c r="AB29" i="20"/>
  <c r="AC29" i="20" s="1"/>
  <c r="AD29" i="20" s="1"/>
  <c r="P29" i="20"/>
  <c r="AL27" i="20"/>
  <c r="AB27" i="20"/>
  <c r="Q27" i="20"/>
  <c r="R27" i="20" s="1"/>
  <c r="P27" i="20"/>
  <c r="AL25" i="20"/>
  <c r="AB25" i="20"/>
  <c r="Q25" i="20"/>
  <c r="R25" i="20" s="1"/>
  <c r="P25" i="20"/>
  <c r="AL23" i="20"/>
  <c r="AC23" i="20"/>
  <c r="AD23" i="20" s="1"/>
  <c r="AB23" i="20"/>
  <c r="Q23" i="20"/>
  <c r="P23" i="20"/>
  <c r="R23" i="20" s="1"/>
  <c r="AL21" i="20"/>
  <c r="AC21" i="20"/>
  <c r="AB21" i="20"/>
  <c r="AD21" i="20" s="1"/>
  <c r="P21" i="20"/>
  <c r="AL19" i="20"/>
  <c r="AB19" i="20"/>
  <c r="AC19" i="20" s="1"/>
  <c r="AD19" i="20" s="1"/>
  <c r="P19" i="20"/>
  <c r="C19" i="20"/>
  <c r="C21" i="20" s="1"/>
  <c r="C23" i="20" s="1"/>
  <c r="C25" i="20" s="1"/>
  <c r="C27" i="20" s="1"/>
  <c r="C29" i="20" s="1"/>
  <c r="C31" i="20" s="1"/>
  <c r="C33" i="20" s="1"/>
  <c r="C35" i="20" s="1"/>
  <c r="C37" i="20" s="1"/>
  <c r="C39" i="20" s="1"/>
  <c r="AL17" i="20"/>
  <c r="AB17" i="20"/>
  <c r="Q17" i="20"/>
  <c r="R17" i="20" s="1"/>
  <c r="P17" i="20"/>
  <c r="C17" i="20"/>
  <c r="AL15" i="20"/>
  <c r="AJ15" i="20"/>
  <c r="AI15" i="20"/>
  <c r="AB15" i="20"/>
  <c r="Q15" i="20"/>
  <c r="R15" i="20" s="1"/>
  <c r="P15" i="20"/>
  <c r="AC14" i="20"/>
  <c r="Q14" i="20"/>
  <c r="D8" i="20"/>
  <c r="AL39" i="19"/>
  <c r="AB39" i="19"/>
  <c r="P39" i="19"/>
  <c r="AL37" i="19"/>
  <c r="AB37" i="19"/>
  <c r="P37" i="19"/>
  <c r="Q37" i="19" s="1"/>
  <c r="R37" i="19" s="1"/>
  <c r="AL35" i="19"/>
  <c r="AD35" i="19"/>
  <c r="AJ35" i="19" s="1"/>
  <c r="AC35" i="19"/>
  <c r="AB35" i="19"/>
  <c r="R35" i="19"/>
  <c r="AI35" i="19" s="1"/>
  <c r="Q35" i="19"/>
  <c r="P35" i="19"/>
  <c r="AL33" i="19"/>
  <c r="AB33" i="19"/>
  <c r="Q33" i="19"/>
  <c r="P33" i="19"/>
  <c r="R33" i="19" s="1"/>
  <c r="AL31" i="19"/>
  <c r="AB31" i="19"/>
  <c r="Q31" i="19"/>
  <c r="R31" i="19" s="1"/>
  <c r="P31" i="19"/>
  <c r="AL29" i="19"/>
  <c r="AB29" i="19"/>
  <c r="P29" i="19"/>
  <c r="AL27" i="19"/>
  <c r="AB27" i="19"/>
  <c r="P27" i="19"/>
  <c r="Q27" i="19" s="1"/>
  <c r="R27" i="19" s="1"/>
  <c r="AL25" i="19"/>
  <c r="AD25" i="19"/>
  <c r="AJ25" i="19" s="1"/>
  <c r="AC25" i="19"/>
  <c r="AB25" i="19"/>
  <c r="R25" i="19"/>
  <c r="AI25" i="19" s="1"/>
  <c r="Q25" i="19"/>
  <c r="P25" i="19"/>
  <c r="AL23" i="19"/>
  <c r="AB23" i="19"/>
  <c r="Q23" i="19"/>
  <c r="P23" i="19"/>
  <c r="R23" i="19" s="1"/>
  <c r="AL21" i="19"/>
  <c r="AB21" i="19"/>
  <c r="Q21" i="19"/>
  <c r="R21" i="19" s="1"/>
  <c r="P21" i="19"/>
  <c r="C21" i="19"/>
  <c r="C23" i="19" s="1"/>
  <c r="C25" i="19" s="1"/>
  <c r="C27" i="19" s="1"/>
  <c r="C29" i="19" s="1"/>
  <c r="C31" i="19" s="1"/>
  <c r="C33" i="19" s="1"/>
  <c r="C35" i="19" s="1"/>
  <c r="C37" i="19" s="1"/>
  <c r="C39" i="19" s="1"/>
  <c r="AL19" i="19"/>
  <c r="AB19" i="19"/>
  <c r="P19" i="19"/>
  <c r="C19" i="19"/>
  <c r="AL17" i="19"/>
  <c r="AB17" i="19"/>
  <c r="P17" i="19"/>
  <c r="Q17" i="19" s="1"/>
  <c r="R17" i="19" s="1"/>
  <c r="C17" i="19"/>
  <c r="AL15" i="19"/>
  <c r="AJ15" i="19"/>
  <c r="AI15" i="19"/>
  <c r="AD15" i="19"/>
  <c r="AF15" i="19" s="1"/>
  <c r="AC15" i="19"/>
  <c r="AB15" i="19"/>
  <c r="R15" i="19"/>
  <c r="AG15" i="19" s="1"/>
  <c r="Q15" i="19"/>
  <c r="P15" i="19"/>
  <c r="AC14" i="19"/>
  <c r="AC33" i="19" s="1"/>
  <c r="AD33" i="19" s="1"/>
  <c r="Q14" i="19"/>
  <c r="D8" i="19"/>
  <c r="AL35" i="18"/>
  <c r="AC35" i="18"/>
  <c r="AB35" i="18"/>
  <c r="AD35" i="18" s="1"/>
  <c r="P35" i="18"/>
  <c r="AL33" i="18"/>
  <c r="AB33" i="18"/>
  <c r="AC33" i="18" s="1"/>
  <c r="AD33" i="18" s="1"/>
  <c r="P33" i="18"/>
  <c r="AL31" i="18"/>
  <c r="AB31" i="18"/>
  <c r="Q31" i="18"/>
  <c r="R31" i="18" s="1"/>
  <c r="P31" i="18"/>
  <c r="AL29" i="18"/>
  <c r="AB29" i="18"/>
  <c r="Q29" i="18"/>
  <c r="R29" i="18" s="1"/>
  <c r="P29" i="18"/>
  <c r="AL27" i="18"/>
  <c r="AC27" i="18"/>
  <c r="AD27" i="18" s="1"/>
  <c r="AB27" i="18"/>
  <c r="P27" i="18"/>
  <c r="AL25" i="18"/>
  <c r="AC25" i="18"/>
  <c r="AB25" i="18"/>
  <c r="AD25" i="18" s="1"/>
  <c r="P25" i="18"/>
  <c r="AL23" i="18"/>
  <c r="AB23" i="18"/>
  <c r="AC23" i="18" s="1"/>
  <c r="AD23" i="18" s="1"/>
  <c r="P23" i="18"/>
  <c r="AL21" i="18"/>
  <c r="AB21" i="18"/>
  <c r="Q21" i="18"/>
  <c r="R21" i="18" s="1"/>
  <c r="P21" i="18"/>
  <c r="AL19" i="18"/>
  <c r="AB19" i="18"/>
  <c r="Q19" i="18"/>
  <c r="R19" i="18" s="1"/>
  <c r="P19" i="18"/>
  <c r="C19" i="18"/>
  <c r="C21" i="18" s="1"/>
  <c r="C23" i="18" s="1"/>
  <c r="C25" i="18" s="1"/>
  <c r="C27" i="18" s="1"/>
  <c r="C29" i="18" s="1"/>
  <c r="C31" i="18" s="1"/>
  <c r="C33" i="18" s="1"/>
  <c r="C35" i="18" s="1"/>
  <c r="AL17" i="18"/>
  <c r="AC17" i="18"/>
  <c r="AD17" i="18" s="1"/>
  <c r="AB17" i="18"/>
  <c r="P17" i="18"/>
  <c r="C17" i="18"/>
  <c r="AL15" i="18"/>
  <c r="AJ15" i="18"/>
  <c r="AI15" i="18"/>
  <c r="AC15" i="18"/>
  <c r="AB15" i="18"/>
  <c r="AD15" i="18" s="1"/>
  <c r="P15" i="18"/>
  <c r="AC14" i="18"/>
  <c r="Q14" i="18"/>
  <c r="D8" i="18"/>
  <c r="AL35" i="17"/>
  <c r="AD35" i="17"/>
  <c r="AJ35" i="17" s="1"/>
  <c r="AC35" i="17"/>
  <c r="AB35" i="17"/>
  <c r="R35" i="17"/>
  <c r="AI35" i="17" s="1"/>
  <c r="Q35" i="17"/>
  <c r="P35" i="17"/>
  <c r="AL33" i="17"/>
  <c r="AB33" i="17"/>
  <c r="Q33" i="17"/>
  <c r="P33" i="17"/>
  <c r="R33" i="17" s="1"/>
  <c r="AL31" i="17"/>
  <c r="AB31" i="17"/>
  <c r="Q31" i="17"/>
  <c r="R31" i="17" s="1"/>
  <c r="P31" i="17"/>
  <c r="AL29" i="17"/>
  <c r="AB29" i="17"/>
  <c r="P29" i="17"/>
  <c r="AL27" i="17"/>
  <c r="AB27" i="17"/>
  <c r="AC27" i="17" s="1"/>
  <c r="AD27" i="17" s="1"/>
  <c r="P27" i="17"/>
  <c r="Q27" i="17" s="1"/>
  <c r="R27" i="17" s="1"/>
  <c r="AL25" i="17"/>
  <c r="AD25" i="17"/>
  <c r="AJ25" i="17" s="1"/>
  <c r="AC25" i="17"/>
  <c r="AB25" i="17"/>
  <c r="R25" i="17"/>
  <c r="AI25" i="17" s="1"/>
  <c r="Q25" i="17"/>
  <c r="P25" i="17"/>
  <c r="AL23" i="17"/>
  <c r="AB23" i="17"/>
  <c r="Q23" i="17"/>
  <c r="P23" i="17"/>
  <c r="R23" i="17" s="1"/>
  <c r="AL21" i="17"/>
  <c r="AB21" i="17"/>
  <c r="Q21" i="17"/>
  <c r="R21" i="17" s="1"/>
  <c r="P21" i="17"/>
  <c r="C21" i="17"/>
  <c r="C23" i="17" s="1"/>
  <c r="C25" i="17" s="1"/>
  <c r="C27" i="17" s="1"/>
  <c r="C29" i="17" s="1"/>
  <c r="C31" i="17" s="1"/>
  <c r="C33" i="17" s="1"/>
  <c r="C35" i="17" s="1"/>
  <c r="AL19" i="17"/>
  <c r="AB19" i="17"/>
  <c r="P19" i="17"/>
  <c r="C19" i="17"/>
  <c r="AL17" i="17"/>
  <c r="AB17" i="17"/>
  <c r="AC17" i="17" s="1"/>
  <c r="AD17" i="17" s="1"/>
  <c r="P17" i="17"/>
  <c r="Q17" i="17" s="1"/>
  <c r="R17" i="17" s="1"/>
  <c r="C17" i="17"/>
  <c r="AL15" i="17"/>
  <c r="AJ15" i="17"/>
  <c r="AI15" i="17"/>
  <c r="AD15" i="17"/>
  <c r="AF15" i="17" s="1"/>
  <c r="AC15" i="17"/>
  <c r="AB15" i="17"/>
  <c r="R15" i="17"/>
  <c r="AG15" i="17" s="1"/>
  <c r="Q15" i="17"/>
  <c r="P15" i="17"/>
  <c r="AC14" i="17"/>
  <c r="AC33" i="17" s="1"/>
  <c r="AD33" i="17" s="1"/>
  <c r="Q14" i="17"/>
  <c r="T27" i="16"/>
  <c r="AB27" i="16" s="1"/>
  <c r="H27" i="16"/>
  <c r="P27" i="16" s="1"/>
  <c r="AL26" i="16"/>
  <c r="AB26" i="16"/>
  <c r="T28" i="16"/>
  <c r="P26" i="16"/>
  <c r="H28" i="16"/>
  <c r="E21" i="16"/>
  <c r="H18" i="16"/>
  <c r="AB17" i="16"/>
  <c r="T17" i="16"/>
  <c r="P17" i="16"/>
  <c r="Q17" i="16" s="1"/>
  <c r="H17" i="16"/>
  <c r="AL16" i="16"/>
  <c r="AB16" i="16"/>
  <c r="P16" i="16"/>
  <c r="Q14" i="16"/>
  <c r="AC14" i="16" s="1"/>
  <c r="D8" i="16"/>
  <c r="T28" i="15"/>
  <c r="AB27" i="15"/>
  <c r="T27" i="15"/>
  <c r="P27" i="15"/>
  <c r="H27" i="15"/>
  <c r="AB26" i="15"/>
  <c r="H28" i="15"/>
  <c r="E22" i="15"/>
  <c r="T22" i="15" s="1"/>
  <c r="AB21" i="15"/>
  <c r="E21" i="15"/>
  <c r="E17" i="15"/>
  <c r="T17" i="15" s="1"/>
  <c r="AL16" i="15"/>
  <c r="AB16" i="15"/>
  <c r="P16" i="15"/>
  <c r="Q14" i="15"/>
  <c r="AC14" i="15" s="1"/>
  <c r="D8" i="15"/>
  <c r="G34" i="14"/>
  <c r="C34" i="14"/>
  <c r="AM32" i="14"/>
  <c r="G32" i="14"/>
  <c r="Q32" i="14" s="1"/>
  <c r="C32" i="14"/>
  <c r="AM30" i="14"/>
  <c r="AC30" i="14"/>
  <c r="G30" i="14"/>
  <c r="C30" i="14"/>
  <c r="Q28" i="14"/>
  <c r="G28" i="14"/>
  <c r="C28" i="14"/>
  <c r="G26" i="14"/>
  <c r="C26" i="14"/>
  <c r="Q24" i="14"/>
  <c r="G24" i="14"/>
  <c r="C24" i="14"/>
  <c r="G22" i="14"/>
  <c r="C22" i="14"/>
  <c r="AM20" i="14"/>
  <c r="G20" i="14"/>
  <c r="C20" i="14"/>
  <c r="AM18" i="14"/>
  <c r="G18" i="14"/>
  <c r="G16" i="14"/>
  <c r="R14" i="14"/>
  <c r="AD14" i="14" s="1"/>
  <c r="D8" i="14"/>
  <c r="AL33" i="13"/>
  <c r="AB33" i="13"/>
  <c r="P33" i="13"/>
  <c r="AL31" i="13"/>
  <c r="AB31" i="13"/>
  <c r="P31" i="13"/>
  <c r="AL29" i="13"/>
  <c r="AB29" i="13"/>
  <c r="P29" i="13"/>
  <c r="AL27" i="13"/>
  <c r="AB27" i="13"/>
  <c r="P27" i="13"/>
  <c r="AL25" i="13"/>
  <c r="P25" i="13"/>
  <c r="AL23" i="13"/>
  <c r="AB23" i="13"/>
  <c r="P23" i="13"/>
  <c r="AL21" i="13"/>
  <c r="AB21" i="13"/>
  <c r="P21" i="13"/>
  <c r="AL19" i="13"/>
  <c r="AB19" i="13"/>
  <c r="P19" i="13"/>
  <c r="AL17" i="13"/>
  <c r="AB17" i="13"/>
  <c r="P17" i="13"/>
  <c r="C17" i="13"/>
  <c r="C19" i="13" s="1"/>
  <c r="C21" i="13" s="1"/>
  <c r="C23" i="13" s="1"/>
  <c r="C25" i="13" s="1"/>
  <c r="C27" i="13" s="1"/>
  <c r="C29" i="13" s="1"/>
  <c r="C31" i="13" s="1"/>
  <c r="C33" i="13" s="1"/>
  <c r="AJ15" i="13"/>
  <c r="AI15" i="13"/>
  <c r="AL15" i="13"/>
  <c r="P15" i="13"/>
  <c r="Q14" i="13"/>
  <c r="AC14" i="13" s="1"/>
  <c r="D8" i="13"/>
  <c r="AL39" i="12"/>
  <c r="P39" i="12"/>
  <c r="AB37" i="12"/>
  <c r="P37" i="12"/>
  <c r="AL35" i="12"/>
  <c r="AB35" i="12"/>
  <c r="P35" i="12"/>
  <c r="AL33" i="12"/>
  <c r="AB33" i="12"/>
  <c r="P33" i="12"/>
  <c r="AB31" i="12"/>
  <c r="AL31" i="12"/>
  <c r="P31" i="12"/>
  <c r="AL29" i="12"/>
  <c r="P29" i="12"/>
  <c r="AB27" i="12"/>
  <c r="AL27" i="12"/>
  <c r="P27" i="12"/>
  <c r="AL25" i="12"/>
  <c r="AB25" i="12"/>
  <c r="P25" i="12"/>
  <c r="AL23" i="12"/>
  <c r="AB23" i="12"/>
  <c r="P23" i="12"/>
  <c r="AB21" i="12"/>
  <c r="AL21" i="12"/>
  <c r="P21" i="12"/>
  <c r="AL19" i="12"/>
  <c r="P19" i="12"/>
  <c r="AB17" i="12"/>
  <c r="AL17" i="12"/>
  <c r="P17" i="12"/>
  <c r="C17" i="12"/>
  <c r="C19" i="12" s="1"/>
  <c r="C21" i="12" s="1"/>
  <c r="C23" i="12" s="1"/>
  <c r="C25" i="12" s="1"/>
  <c r="C27" i="12" s="1"/>
  <c r="C29" i="12" s="1"/>
  <c r="C31" i="12" s="1"/>
  <c r="C33" i="12" s="1"/>
  <c r="C35" i="12" s="1"/>
  <c r="C37" i="12" s="1"/>
  <c r="C39" i="12" s="1"/>
  <c r="AL15" i="12"/>
  <c r="AJ15" i="12"/>
  <c r="AI15" i="12"/>
  <c r="AB15" i="12"/>
  <c r="P15" i="12"/>
  <c r="Q14" i="12"/>
  <c r="AC14" i="12" s="1"/>
  <c r="D8" i="12"/>
  <c r="AL39" i="11"/>
  <c r="AB39" i="11"/>
  <c r="P39" i="11"/>
  <c r="AL37" i="11"/>
  <c r="AB37" i="11"/>
  <c r="P37" i="11"/>
  <c r="AL35" i="11"/>
  <c r="AB35" i="11"/>
  <c r="P35" i="11"/>
  <c r="AL33" i="11"/>
  <c r="P33" i="11"/>
  <c r="AL31" i="11"/>
  <c r="AB31" i="11"/>
  <c r="P31" i="11"/>
  <c r="Q31" i="11" s="1"/>
  <c r="AL29" i="11"/>
  <c r="AB29" i="11"/>
  <c r="P29" i="11"/>
  <c r="AL27" i="11"/>
  <c r="AB27" i="11"/>
  <c r="P27" i="11"/>
  <c r="AL25" i="11"/>
  <c r="AB25" i="11"/>
  <c r="P25" i="11"/>
  <c r="AL23" i="11"/>
  <c r="P23" i="11"/>
  <c r="AL21" i="11"/>
  <c r="AB21" i="11"/>
  <c r="P21" i="11"/>
  <c r="Q21" i="11" s="1"/>
  <c r="AL19" i="11"/>
  <c r="P19" i="11"/>
  <c r="AL17" i="11"/>
  <c r="AB17" i="11"/>
  <c r="P17" i="11"/>
  <c r="C17" i="11"/>
  <c r="C19" i="11" s="1"/>
  <c r="C21" i="11" s="1"/>
  <c r="C23" i="11" s="1"/>
  <c r="C25" i="11" s="1"/>
  <c r="C27" i="11" s="1"/>
  <c r="C29" i="11" s="1"/>
  <c r="C31" i="11" s="1"/>
  <c r="C33" i="11" s="1"/>
  <c r="C35" i="11" s="1"/>
  <c r="C37" i="11" s="1"/>
  <c r="C39" i="11" s="1"/>
  <c r="AL15" i="11"/>
  <c r="AJ15" i="11"/>
  <c r="AI15" i="11"/>
  <c r="AB15" i="11"/>
  <c r="P15" i="11"/>
  <c r="AC14" i="11"/>
  <c r="Q14" i="11"/>
  <c r="D8" i="11"/>
  <c r="AB35" i="10"/>
  <c r="P35" i="10"/>
  <c r="AL33" i="10"/>
  <c r="P33" i="10"/>
  <c r="AB31" i="10"/>
  <c r="AL31" i="10"/>
  <c r="P31" i="10"/>
  <c r="AL29" i="10"/>
  <c r="AB29" i="10"/>
  <c r="P29" i="10"/>
  <c r="AL27" i="10"/>
  <c r="AB27" i="10"/>
  <c r="P27" i="10"/>
  <c r="AB25" i="10"/>
  <c r="P25" i="10"/>
  <c r="AL23" i="10"/>
  <c r="P23" i="10"/>
  <c r="AB21" i="10"/>
  <c r="AL21" i="10"/>
  <c r="P21" i="10"/>
  <c r="C21" i="10"/>
  <c r="C23" i="10" s="1"/>
  <c r="C25" i="10" s="1"/>
  <c r="C27" i="10" s="1"/>
  <c r="C29" i="10" s="1"/>
  <c r="C31" i="10" s="1"/>
  <c r="C33" i="10" s="1"/>
  <c r="C35" i="10" s="1"/>
  <c r="AL19" i="10"/>
  <c r="AB19" i="10"/>
  <c r="P19" i="10"/>
  <c r="C19" i="10"/>
  <c r="AL17" i="10"/>
  <c r="AB17" i="10"/>
  <c r="P17" i="10"/>
  <c r="C17" i="10"/>
  <c r="AJ15" i="10"/>
  <c r="AI15" i="10"/>
  <c r="AB15" i="10"/>
  <c r="P15" i="10"/>
  <c r="Q14" i="10"/>
  <c r="AC14" i="10" s="1"/>
  <c r="D8" i="10"/>
  <c r="AL35" i="9"/>
  <c r="AB35" i="9"/>
  <c r="P35" i="9"/>
  <c r="AL33" i="9"/>
  <c r="P33" i="9"/>
  <c r="AL31" i="9"/>
  <c r="AB31" i="9"/>
  <c r="P31" i="9"/>
  <c r="Q31" i="9" s="1"/>
  <c r="AL29" i="9"/>
  <c r="P29" i="9"/>
  <c r="AL27" i="9"/>
  <c r="AB27" i="9"/>
  <c r="P27" i="9"/>
  <c r="AL25" i="9"/>
  <c r="AB25" i="9"/>
  <c r="P25" i="9"/>
  <c r="AL23" i="9"/>
  <c r="P23" i="9"/>
  <c r="AL21" i="9"/>
  <c r="AB21" i="9"/>
  <c r="P21" i="9"/>
  <c r="AL19" i="9"/>
  <c r="P19" i="9"/>
  <c r="AL17" i="9"/>
  <c r="AB17" i="9"/>
  <c r="P17" i="9"/>
  <c r="C17" i="9"/>
  <c r="C19" i="9" s="1"/>
  <c r="C21" i="9" s="1"/>
  <c r="C23" i="9" s="1"/>
  <c r="C25" i="9" s="1"/>
  <c r="C27" i="9" s="1"/>
  <c r="C29" i="9" s="1"/>
  <c r="C31" i="9" s="1"/>
  <c r="C33" i="9" s="1"/>
  <c r="C35" i="9" s="1"/>
  <c r="AL15" i="9"/>
  <c r="AJ15" i="9"/>
  <c r="AI15" i="9"/>
  <c r="AB15" i="9"/>
  <c r="P15" i="9"/>
  <c r="Q14" i="9"/>
  <c r="AC14" i="9" s="1"/>
  <c r="T28" i="8"/>
  <c r="AB27" i="8"/>
  <c r="T27" i="8"/>
  <c r="Q27" i="8"/>
  <c r="P27" i="8"/>
  <c r="R27" i="8" s="1"/>
  <c r="H27" i="8"/>
  <c r="AB26" i="8"/>
  <c r="H28" i="8"/>
  <c r="AB22" i="8"/>
  <c r="T22" i="8"/>
  <c r="H22" i="8"/>
  <c r="P22" i="8" s="1"/>
  <c r="AB21" i="8"/>
  <c r="E21" i="8"/>
  <c r="T18" i="8"/>
  <c r="T17" i="8"/>
  <c r="AB17" i="8" s="1"/>
  <c r="Q17" i="8"/>
  <c r="R17" i="8" s="1"/>
  <c r="P17" i="8"/>
  <c r="H17" i="8"/>
  <c r="H18" i="8" s="1"/>
  <c r="AL16" i="8"/>
  <c r="AB16" i="8"/>
  <c r="P16" i="8"/>
  <c r="AC14" i="8"/>
  <c r="AC27" i="8" s="1"/>
  <c r="Q14" i="8"/>
  <c r="D8" i="8"/>
  <c r="H28" i="7"/>
  <c r="T27" i="7"/>
  <c r="AB27" i="7" s="1"/>
  <c r="P27" i="7"/>
  <c r="H27" i="7"/>
  <c r="AL26" i="7"/>
  <c r="P26" i="7"/>
  <c r="E21" i="7"/>
  <c r="T17" i="7"/>
  <c r="AB17" i="7" s="1"/>
  <c r="H17" i="7"/>
  <c r="P17" i="7" s="1"/>
  <c r="E17" i="7"/>
  <c r="AB16" i="7"/>
  <c r="H18" i="7"/>
  <c r="AC14" i="7"/>
  <c r="Q14" i="7"/>
  <c r="D8" i="7"/>
  <c r="AM34" i="6"/>
  <c r="G34" i="6"/>
  <c r="C34" i="6"/>
  <c r="G32" i="6"/>
  <c r="C32" i="6"/>
  <c r="G30" i="6"/>
  <c r="C30" i="6"/>
  <c r="G28" i="6"/>
  <c r="C28" i="6"/>
  <c r="AM26" i="6"/>
  <c r="AC26" i="6"/>
  <c r="G26" i="6"/>
  <c r="C26" i="6"/>
  <c r="G24" i="6"/>
  <c r="C24" i="6"/>
  <c r="AM22" i="6"/>
  <c r="AC22" i="6"/>
  <c r="Q22" i="6"/>
  <c r="G22" i="6"/>
  <c r="C22" i="6"/>
  <c r="G20" i="6"/>
  <c r="C20" i="6"/>
  <c r="G18" i="6"/>
  <c r="AM16" i="6"/>
  <c r="G16" i="6"/>
  <c r="AD14" i="6"/>
  <c r="R14" i="6"/>
  <c r="D8" i="6"/>
  <c r="AL33" i="5"/>
  <c r="AB33" i="5"/>
  <c r="P33" i="5"/>
  <c r="AL31" i="5"/>
  <c r="AB31" i="5"/>
  <c r="P31" i="5"/>
  <c r="AB29" i="5"/>
  <c r="AL29" i="5"/>
  <c r="P29" i="5"/>
  <c r="AL27" i="5"/>
  <c r="AB27" i="5"/>
  <c r="P27" i="5"/>
  <c r="AB25" i="5"/>
  <c r="AL25" i="5"/>
  <c r="P25" i="5"/>
  <c r="AL23" i="5"/>
  <c r="AB23" i="5"/>
  <c r="P23" i="5"/>
  <c r="AL21" i="5"/>
  <c r="AB21" i="5"/>
  <c r="P21" i="5"/>
  <c r="AB19" i="5"/>
  <c r="AL19" i="5"/>
  <c r="P19" i="5"/>
  <c r="AL17" i="5"/>
  <c r="AB17" i="5"/>
  <c r="P17" i="5"/>
  <c r="C17" i="5"/>
  <c r="C19" i="5" s="1"/>
  <c r="C21" i="5" s="1"/>
  <c r="C23" i="5" s="1"/>
  <c r="C25" i="5" s="1"/>
  <c r="C27" i="5" s="1"/>
  <c r="C29" i="5" s="1"/>
  <c r="C31" i="5" s="1"/>
  <c r="C33" i="5" s="1"/>
  <c r="AJ15" i="5"/>
  <c r="AI15" i="5"/>
  <c r="AB15" i="5"/>
  <c r="AL15" i="5"/>
  <c r="P15" i="5"/>
  <c r="Q14" i="5"/>
  <c r="AC14" i="5" s="1"/>
  <c r="D8" i="5"/>
  <c r="AB39" i="4"/>
  <c r="AL39" i="4"/>
  <c r="AL37" i="4"/>
  <c r="P37" i="4"/>
  <c r="AB35" i="4"/>
  <c r="AL35" i="4"/>
  <c r="P35" i="4"/>
  <c r="AL33" i="4"/>
  <c r="P33" i="4"/>
  <c r="AB31" i="4"/>
  <c r="P31" i="4"/>
  <c r="AB29" i="4"/>
  <c r="AL29" i="4"/>
  <c r="AL27" i="4"/>
  <c r="P27" i="4"/>
  <c r="AB25" i="4"/>
  <c r="AL25" i="4"/>
  <c r="P25" i="4"/>
  <c r="AL23" i="4"/>
  <c r="P23" i="4"/>
  <c r="AB21" i="4"/>
  <c r="P21" i="4"/>
  <c r="AB19" i="4"/>
  <c r="AL19" i="4"/>
  <c r="AL17" i="4"/>
  <c r="P17" i="4"/>
  <c r="C17" i="4"/>
  <c r="C19" i="4" s="1"/>
  <c r="C21" i="4" s="1"/>
  <c r="C23" i="4" s="1"/>
  <c r="C25" i="4" s="1"/>
  <c r="C27" i="4" s="1"/>
  <c r="C29" i="4" s="1"/>
  <c r="C31" i="4" s="1"/>
  <c r="C33" i="4" s="1"/>
  <c r="C35" i="4" s="1"/>
  <c r="C37" i="4" s="1"/>
  <c r="C39" i="4" s="1"/>
  <c r="AJ15" i="4"/>
  <c r="AI15" i="4"/>
  <c r="AB15" i="4"/>
  <c r="AL15" i="4"/>
  <c r="P15" i="4"/>
  <c r="AC14" i="4"/>
  <c r="Q14" i="4"/>
  <c r="D8" i="4"/>
  <c r="AL39" i="3"/>
  <c r="AB39" i="3"/>
  <c r="P39" i="3"/>
  <c r="AB37" i="3"/>
  <c r="AL37" i="3"/>
  <c r="P37" i="3"/>
  <c r="AL35" i="3"/>
  <c r="AB35" i="3"/>
  <c r="P35" i="3"/>
  <c r="AB33" i="3"/>
  <c r="AL33" i="3"/>
  <c r="P33" i="3"/>
  <c r="AL31" i="3"/>
  <c r="AB31" i="3"/>
  <c r="P31" i="3"/>
  <c r="AL29" i="3"/>
  <c r="AB29" i="3"/>
  <c r="P29" i="3"/>
  <c r="AB27" i="3"/>
  <c r="P27" i="3"/>
  <c r="AL25" i="3"/>
  <c r="AB25" i="3"/>
  <c r="P25" i="3"/>
  <c r="AB23" i="3"/>
  <c r="AL23" i="3"/>
  <c r="P23" i="3"/>
  <c r="AL21" i="3"/>
  <c r="AB21" i="3"/>
  <c r="P21" i="3"/>
  <c r="AL19" i="3"/>
  <c r="AB19" i="3"/>
  <c r="P19" i="3"/>
  <c r="AB17" i="3"/>
  <c r="AL17" i="3"/>
  <c r="P17" i="3"/>
  <c r="C17" i="3"/>
  <c r="C19" i="3" s="1"/>
  <c r="C21" i="3" s="1"/>
  <c r="C23" i="3" s="1"/>
  <c r="C25" i="3" s="1"/>
  <c r="C27" i="3" s="1"/>
  <c r="C29" i="3" s="1"/>
  <c r="C31" i="3" s="1"/>
  <c r="C33" i="3" s="1"/>
  <c r="C35" i="3" s="1"/>
  <c r="C37" i="3" s="1"/>
  <c r="C39" i="3" s="1"/>
  <c r="AL15" i="3"/>
  <c r="AJ15" i="3"/>
  <c r="AI15" i="3"/>
  <c r="AB15" i="3"/>
  <c r="P15" i="3"/>
  <c r="AC14" i="3"/>
  <c r="Q14" i="3"/>
  <c r="D8" i="3"/>
  <c r="AB35" i="2"/>
  <c r="P35" i="2"/>
  <c r="AB33" i="2"/>
  <c r="AL33" i="2"/>
  <c r="AL31" i="2"/>
  <c r="P31" i="2"/>
  <c r="AB29" i="2"/>
  <c r="AL29" i="2"/>
  <c r="P29" i="2"/>
  <c r="AL27" i="2"/>
  <c r="P27" i="2"/>
  <c r="AB25" i="2"/>
  <c r="P25" i="2"/>
  <c r="AB23" i="2"/>
  <c r="AL23" i="2"/>
  <c r="AL21" i="2"/>
  <c r="P21" i="2"/>
  <c r="AB19" i="2"/>
  <c r="AL19" i="2"/>
  <c r="P19" i="2"/>
  <c r="C19" i="2"/>
  <c r="C21" i="2" s="1"/>
  <c r="C23" i="2" s="1"/>
  <c r="C25" i="2" s="1"/>
  <c r="C27" i="2" s="1"/>
  <c r="C29" i="2" s="1"/>
  <c r="C31" i="2" s="1"/>
  <c r="C33" i="2" s="1"/>
  <c r="C35" i="2" s="1"/>
  <c r="AL17" i="2"/>
  <c r="P17" i="2"/>
  <c r="C17" i="2"/>
  <c r="AJ15" i="2"/>
  <c r="AI15" i="2"/>
  <c r="AB15" i="2"/>
  <c r="P15" i="2"/>
  <c r="AC14" i="2"/>
  <c r="Q14" i="2"/>
  <c r="D8" i="2"/>
  <c r="AL35" i="1"/>
  <c r="AB35" i="1"/>
  <c r="P35" i="1"/>
  <c r="AL33" i="1"/>
  <c r="P33" i="1"/>
  <c r="AL31" i="1"/>
  <c r="P31" i="1"/>
  <c r="AL29" i="1"/>
  <c r="AB29" i="1"/>
  <c r="AB27" i="1"/>
  <c r="AL27" i="1"/>
  <c r="P27" i="1"/>
  <c r="AL25" i="1"/>
  <c r="AB25" i="1"/>
  <c r="P25" i="1"/>
  <c r="AL23" i="1"/>
  <c r="P23" i="1"/>
  <c r="Q23" i="1" s="1"/>
  <c r="AL21" i="1"/>
  <c r="AB21" i="1"/>
  <c r="P21" i="1"/>
  <c r="AL19" i="1"/>
  <c r="AB19" i="1"/>
  <c r="P19" i="1"/>
  <c r="AB17" i="1"/>
  <c r="AL17" i="1"/>
  <c r="P17" i="1"/>
  <c r="C17" i="1"/>
  <c r="C19" i="1" s="1"/>
  <c r="C21" i="1" s="1"/>
  <c r="C23" i="1" s="1"/>
  <c r="C25" i="1" s="1"/>
  <c r="C27" i="1" s="1"/>
  <c r="C29" i="1" s="1"/>
  <c r="C31" i="1" s="1"/>
  <c r="C33" i="1" s="1"/>
  <c r="C35" i="1" s="1"/>
  <c r="AL15" i="1"/>
  <c r="AJ15" i="1"/>
  <c r="AI15" i="1"/>
  <c r="AB15" i="1"/>
  <c r="P15" i="1"/>
  <c r="AC14" i="1"/>
  <c r="Q14" i="1"/>
  <c r="AJ25" i="18" l="1"/>
  <c r="AJ33" i="18"/>
  <c r="AI21" i="19"/>
  <c r="AI33" i="19"/>
  <c r="AG33" i="19"/>
  <c r="AI17" i="17"/>
  <c r="AG17" i="17"/>
  <c r="R19" i="17"/>
  <c r="AI23" i="17"/>
  <c r="AJ17" i="18"/>
  <c r="AJ23" i="18"/>
  <c r="AJ27" i="18"/>
  <c r="AI31" i="19"/>
  <c r="AI33" i="21"/>
  <c r="AD24" i="22"/>
  <c r="AE24" i="22" s="1"/>
  <c r="AI21" i="17"/>
  <c r="AI33" i="17"/>
  <c r="AI27" i="19"/>
  <c r="AF15" i="21"/>
  <c r="AI29" i="21"/>
  <c r="AI31" i="17"/>
  <c r="AI37" i="19"/>
  <c r="AI27" i="17"/>
  <c r="AJ33" i="19"/>
  <c r="AF33" i="19"/>
  <c r="AD16" i="22"/>
  <c r="AE16" i="22" s="1"/>
  <c r="AJ33" i="17"/>
  <c r="AF33" i="17"/>
  <c r="AG33" i="17" s="1"/>
  <c r="AK30" i="22"/>
  <c r="AJ21" i="24"/>
  <c r="AD23" i="24"/>
  <c r="AI23" i="20"/>
  <c r="AI33" i="20"/>
  <c r="AD21" i="21"/>
  <c r="AI17" i="20"/>
  <c r="R19" i="20"/>
  <c r="AF19" i="20" s="1"/>
  <c r="R29" i="20"/>
  <c r="AF29" i="20" s="1"/>
  <c r="R39" i="20"/>
  <c r="AI25" i="20"/>
  <c r="AI27" i="20"/>
  <c r="AI35" i="20"/>
  <c r="AI37" i="20"/>
  <c r="AF17" i="17"/>
  <c r="AJ17" i="17"/>
  <c r="AD31" i="19"/>
  <c r="AG15" i="21"/>
  <c r="AD31" i="21"/>
  <c r="AD18" i="22"/>
  <c r="AE18" i="22" s="1"/>
  <c r="R26" i="22"/>
  <c r="S26" i="22" s="1"/>
  <c r="R33" i="18"/>
  <c r="AD27" i="19"/>
  <c r="S32" i="22"/>
  <c r="R32" i="22"/>
  <c r="Q17" i="23"/>
  <c r="R17" i="23" s="1"/>
  <c r="AD26" i="24"/>
  <c r="AD29" i="17"/>
  <c r="R23" i="18"/>
  <c r="AF23" i="18" s="1"/>
  <c r="AI29" i="18"/>
  <c r="AI31" i="18"/>
  <c r="S22" i="22"/>
  <c r="R22" i="22"/>
  <c r="AC21" i="23"/>
  <c r="AD21" i="23" s="1"/>
  <c r="AF27" i="17"/>
  <c r="AG27" i="17" s="1"/>
  <c r="AJ27" i="17"/>
  <c r="AI19" i="18"/>
  <c r="AI21" i="18"/>
  <c r="R27" i="24"/>
  <c r="AJ21" i="20"/>
  <c r="AJ31" i="20"/>
  <c r="AJ28" i="22"/>
  <c r="AD17" i="20"/>
  <c r="AJ19" i="20"/>
  <c r="AJ29" i="20"/>
  <c r="AI25" i="21"/>
  <c r="AJ16" i="24"/>
  <c r="AF16" i="24"/>
  <c r="AD18" i="24"/>
  <c r="AJ23" i="20"/>
  <c r="AF23" i="20"/>
  <c r="AG23" i="20" s="1"/>
  <c r="AD25" i="20"/>
  <c r="AJ33" i="20"/>
  <c r="AF33" i="20"/>
  <c r="AG33" i="20" s="1"/>
  <c r="AI23" i="21"/>
  <c r="R21" i="21"/>
  <c r="AJ35" i="18"/>
  <c r="AI17" i="19"/>
  <c r="AI23" i="19"/>
  <c r="AI19" i="21"/>
  <c r="AJ24" i="22"/>
  <c r="AE34" i="22"/>
  <c r="AD34" i="22"/>
  <c r="Q23" i="18"/>
  <c r="Q33" i="18"/>
  <c r="Q19" i="20"/>
  <c r="Q29" i="20"/>
  <c r="Q39" i="20"/>
  <c r="Q18" i="22"/>
  <c r="AC20" i="22"/>
  <c r="AC23" i="17"/>
  <c r="AD23" i="17" s="1"/>
  <c r="AC23" i="19"/>
  <c r="AD23" i="19" s="1"/>
  <c r="P21" i="24"/>
  <c r="AC21" i="18"/>
  <c r="AD21" i="18" s="1"/>
  <c r="AC31" i="18"/>
  <c r="AD31" i="18" s="1"/>
  <c r="AC17" i="20"/>
  <c r="AC27" i="20"/>
  <c r="AD27" i="20" s="1"/>
  <c r="AC37" i="20"/>
  <c r="AD37" i="20" s="1"/>
  <c r="AF25" i="21"/>
  <c r="AG25" i="21" s="1"/>
  <c r="Q16" i="23"/>
  <c r="R16" i="23" s="1"/>
  <c r="AC26" i="23"/>
  <c r="AD26" i="23" s="1"/>
  <c r="AC19" i="17"/>
  <c r="AD19" i="17" s="1"/>
  <c r="AC29" i="17"/>
  <c r="AC19" i="19"/>
  <c r="AD19" i="19" s="1"/>
  <c r="AC29" i="19"/>
  <c r="AD29" i="19" s="1"/>
  <c r="AC39" i="19"/>
  <c r="AD39" i="19" s="1"/>
  <c r="AC21" i="21"/>
  <c r="AC31" i="21"/>
  <c r="AM24" i="22"/>
  <c r="R18" i="24"/>
  <c r="Q26" i="24"/>
  <c r="R26" i="24" s="1"/>
  <c r="Q27" i="24"/>
  <c r="AC26" i="22"/>
  <c r="Q15" i="18"/>
  <c r="R15" i="18" s="1"/>
  <c r="Q25" i="18"/>
  <c r="R25" i="18" s="1"/>
  <c r="Q35" i="18"/>
  <c r="R35" i="18" s="1"/>
  <c r="Q21" i="20"/>
  <c r="R21" i="20" s="1"/>
  <c r="Q31" i="20"/>
  <c r="R31" i="20" s="1"/>
  <c r="AC17" i="23"/>
  <c r="AD17" i="23" s="1"/>
  <c r="Q21" i="23"/>
  <c r="R21" i="23" s="1"/>
  <c r="R20" i="22"/>
  <c r="S20" i="22" s="1"/>
  <c r="AD22" i="22"/>
  <c r="AE22" i="22" s="1"/>
  <c r="AF25" i="17"/>
  <c r="AF35" i="17"/>
  <c r="AG35" i="17" s="1"/>
  <c r="AF25" i="19"/>
  <c r="AF35" i="19"/>
  <c r="AC39" i="20"/>
  <c r="AD39" i="20" s="1"/>
  <c r="AF17" i="21"/>
  <c r="AG17" i="21" s="1"/>
  <c r="AF27" i="21"/>
  <c r="AG25" i="17"/>
  <c r="AG25" i="19"/>
  <c r="AG35" i="19"/>
  <c r="AG27" i="21"/>
  <c r="AG16" i="24"/>
  <c r="AC21" i="17"/>
  <c r="AD21" i="17" s="1"/>
  <c r="AC31" i="17"/>
  <c r="AD31" i="17" s="1"/>
  <c r="AC21" i="19"/>
  <c r="AD21" i="19" s="1"/>
  <c r="AC31" i="19"/>
  <c r="AC23" i="21"/>
  <c r="AD23" i="21" s="1"/>
  <c r="AC33" i="21"/>
  <c r="AD33" i="21" s="1"/>
  <c r="R16" i="22"/>
  <c r="S16" i="22" s="1"/>
  <c r="R34" i="22"/>
  <c r="S34" i="22" s="1"/>
  <c r="AC22" i="23"/>
  <c r="AD22" i="23" s="1"/>
  <c r="Q19" i="17"/>
  <c r="Q29" i="17"/>
  <c r="R29" i="17" s="1"/>
  <c r="Q19" i="19"/>
  <c r="R19" i="19" s="1"/>
  <c r="Q29" i="19"/>
  <c r="R29" i="19" s="1"/>
  <c r="Q39" i="19"/>
  <c r="R39" i="19" s="1"/>
  <c r="Q21" i="21"/>
  <c r="Q31" i="21"/>
  <c r="R31" i="21" s="1"/>
  <c r="AC16" i="23"/>
  <c r="AD16" i="23" s="1"/>
  <c r="AC19" i="18"/>
  <c r="AD19" i="18" s="1"/>
  <c r="AC29" i="18"/>
  <c r="AD29" i="18" s="1"/>
  <c r="AC15" i="20"/>
  <c r="AD15" i="20" s="1"/>
  <c r="AF15" i="20" s="1"/>
  <c r="AG15" i="20" s="1"/>
  <c r="AC25" i="20"/>
  <c r="AC35" i="20"/>
  <c r="AD35" i="20" s="1"/>
  <c r="R30" i="22"/>
  <c r="S30" i="22" s="1"/>
  <c r="AD32" i="22"/>
  <c r="AE32" i="22" s="1"/>
  <c r="Q17" i="18"/>
  <c r="R17" i="18" s="1"/>
  <c r="Q27" i="18"/>
  <c r="R27" i="18" s="1"/>
  <c r="AM22" i="22"/>
  <c r="AC26" i="24"/>
  <c r="AC17" i="19"/>
  <c r="AD17" i="19" s="1"/>
  <c r="AC27" i="19"/>
  <c r="AC37" i="19"/>
  <c r="AD37" i="19" s="1"/>
  <c r="AC19" i="21"/>
  <c r="AD19" i="21" s="1"/>
  <c r="AC29" i="21"/>
  <c r="AD29" i="21" s="1"/>
  <c r="AD28" i="22"/>
  <c r="AE28" i="22" s="1"/>
  <c r="AC35" i="10"/>
  <c r="AD35" i="10" s="1"/>
  <c r="AD29" i="11"/>
  <c r="AC29" i="11"/>
  <c r="Q16" i="15"/>
  <c r="R16" i="15" s="1"/>
  <c r="Q37" i="11"/>
  <c r="R37" i="11" s="1"/>
  <c r="AD31" i="12"/>
  <c r="AC31" i="12"/>
  <c r="Q37" i="12"/>
  <c r="R37" i="12" s="1"/>
  <c r="R31" i="13"/>
  <c r="Q31" i="13"/>
  <c r="Q18" i="14"/>
  <c r="S24" i="14"/>
  <c r="R24" i="14"/>
  <c r="Q23" i="11"/>
  <c r="R23" i="11" s="1"/>
  <c r="AD17" i="13"/>
  <c r="AC17" i="13"/>
  <c r="AC26" i="15"/>
  <c r="AD26" i="15" s="1"/>
  <c r="Q26" i="16"/>
  <c r="R26" i="16" s="1"/>
  <c r="Q23" i="9"/>
  <c r="R23" i="9" s="1"/>
  <c r="AC17" i="11"/>
  <c r="AD17" i="11" s="1"/>
  <c r="Q15" i="12"/>
  <c r="R15" i="12" s="1"/>
  <c r="Q27" i="13"/>
  <c r="R27" i="13" s="1"/>
  <c r="AC31" i="13"/>
  <c r="AD31" i="13" s="1"/>
  <c r="Q25" i="9"/>
  <c r="R25" i="9"/>
  <c r="Q25" i="11"/>
  <c r="R25" i="11" s="1"/>
  <c r="AD17" i="9"/>
  <c r="AC17" i="9"/>
  <c r="R15" i="10"/>
  <c r="Q15" i="10"/>
  <c r="R25" i="13"/>
  <c r="Q25" i="13"/>
  <c r="AD31" i="9"/>
  <c r="Q19" i="10"/>
  <c r="R19" i="10" s="1"/>
  <c r="Q39" i="11"/>
  <c r="R39" i="11" s="1"/>
  <c r="AD29" i="13"/>
  <c r="AC29" i="13"/>
  <c r="AC25" i="9"/>
  <c r="AD25" i="9" s="1"/>
  <c r="Q35" i="9"/>
  <c r="R35" i="9"/>
  <c r="Q17" i="10"/>
  <c r="R17" i="10" s="1"/>
  <c r="AC25" i="11"/>
  <c r="AD25" i="11" s="1"/>
  <c r="AD27" i="11"/>
  <c r="AC27" i="11"/>
  <c r="AD39" i="11"/>
  <c r="AC39" i="11"/>
  <c r="T23" i="15"/>
  <c r="AB22" i="15"/>
  <c r="AC27" i="15"/>
  <c r="AD27" i="15" s="1"/>
  <c r="Q35" i="11"/>
  <c r="R35" i="11"/>
  <c r="R32" i="14"/>
  <c r="S32" i="14" s="1"/>
  <c r="R33" i="9"/>
  <c r="Q33" i="9"/>
  <c r="R29" i="10"/>
  <c r="Q29" i="10"/>
  <c r="R33" i="11"/>
  <c r="Q33" i="11"/>
  <c r="R25" i="12"/>
  <c r="Q25" i="12"/>
  <c r="AD27" i="13"/>
  <c r="AC27" i="13"/>
  <c r="AD33" i="13"/>
  <c r="AC16" i="15"/>
  <c r="AD16" i="15" s="1"/>
  <c r="AC17" i="10"/>
  <c r="AD17" i="10" s="1"/>
  <c r="AC19" i="10"/>
  <c r="AD19" i="10" s="1"/>
  <c r="R25" i="10"/>
  <c r="Q25" i="10"/>
  <c r="Q21" i="12"/>
  <c r="R21" i="12" s="1"/>
  <c r="AD27" i="9"/>
  <c r="AC27" i="9"/>
  <c r="R17" i="9"/>
  <c r="Q17" i="9"/>
  <c r="AD15" i="10"/>
  <c r="AF15" i="10" s="1"/>
  <c r="AC15" i="10"/>
  <c r="R27" i="10"/>
  <c r="Q27" i="10"/>
  <c r="R17" i="11"/>
  <c r="Q17" i="11"/>
  <c r="AC15" i="12"/>
  <c r="AD15" i="12" s="1"/>
  <c r="AF15" i="12" s="1"/>
  <c r="R23" i="12"/>
  <c r="Q23" i="12"/>
  <c r="Q35" i="12"/>
  <c r="R35" i="12" s="1"/>
  <c r="T18" i="15"/>
  <c r="AB17" i="15"/>
  <c r="AC35" i="9"/>
  <c r="AD35" i="9" s="1"/>
  <c r="Q35" i="10"/>
  <c r="R35" i="10" s="1"/>
  <c r="Q31" i="12"/>
  <c r="R31" i="12" s="1"/>
  <c r="Q19" i="13"/>
  <c r="R19" i="13" s="1"/>
  <c r="AC21" i="10"/>
  <c r="AD21" i="10" s="1"/>
  <c r="AC29" i="10"/>
  <c r="AD29" i="10" s="1"/>
  <c r="AC35" i="11"/>
  <c r="AD35" i="11" s="1"/>
  <c r="AD37" i="11"/>
  <c r="AC37" i="11"/>
  <c r="AC17" i="12"/>
  <c r="AD17" i="12" s="1"/>
  <c r="AD25" i="12"/>
  <c r="AC25" i="12"/>
  <c r="Q33" i="12"/>
  <c r="R33" i="12" s="1"/>
  <c r="AC28" i="14"/>
  <c r="AM28" i="14"/>
  <c r="Q15" i="9"/>
  <c r="R15" i="9" s="1"/>
  <c r="AC27" i="10"/>
  <c r="AD27" i="10" s="1"/>
  <c r="Q15" i="11"/>
  <c r="R15" i="11"/>
  <c r="AD23" i="12"/>
  <c r="AC23" i="12"/>
  <c r="R28" i="14"/>
  <c r="S28" i="14" s="1"/>
  <c r="Q16" i="16"/>
  <c r="R16" i="16" s="1"/>
  <c r="Q19" i="11"/>
  <c r="R19" i="11" s="1"/>
  <c r="Q19" i="12"/>
  <c r="R19" i="12" s="1"/>
  <c r="AC35" i="12"/>
  <c r="AD35" i="12" s="1"/>
  <c r="Q19" i="9"/>
  <c r="R19" i="9" s="1"/>
  <c r="Q23" i="10"/>
  <c r="R23" i="10" s="1"/>
  <c r="AC31" i="10"/>
  <c r="AD31" i="10" s="1"/>
  <c r="AC27" i="12"/>
  <c r="AD27" i="12"/>
  <c r="AC26" i="16"/>
  <c r="AD26" i="16" s="1"/>
  <c r="Q27" i="9"/>
  <c r="R27" i="9" s="1"/>
  <c r="R27" i="11"/>
  <c r="Q27" i="11"/>
  <c r="AD33" i="12"/>
  <c r="AC33" i="12"/>
  <c r="R15" i="13"/>
  <c r="Q15" i="13"/>
  <c r="R21" i="13"/>
  <c r="Q21" i="13"/>
  <c r="Q33" i="10"/>
  <c r="R33" i="10" s="1"/>
  <c r="Q29" i="12"/>
  <c r="R29" i="12" s="1"/>
  <c r="AC37" i="12"/>
  <c r="AD37" i="12" s="1"/>
  <c r="R21" i="10"/>
  <c r="Q21" i="10"/>
  <c r="AC25" i="10"/>
  <c r="AD25" i="10" s="1"/>
  <c r="R17" i="12"/>
  <c r="Q17" i="12"/>
  <c r="Q17" i="13"/>
  <c r="R17" i="13"/>
  <c r="AC21" i="13"/>
  <c r="AD21" i="13" s="1"/>
  <c r="Q29" i="13"/>
  <c r="R29" i="13" s="1"/>
  <c r="AD30" i="14"/>
  <c r="AE30" i="14" s="1"/>
  <c r="AC15" i="9"/>
  <c r="AD15" i="9" s="1"/>
  <c r="AF15" i="9" s="1"/>
  <c r="AC15" i="11"/>
  <c r="AD15" i="11" s="1"/>
  <c r="AF15" i="11" s="1"/>
  <c r="Q39" i="12"/>
  <c r="R39" i="12" s="1"/>
  <c r="AD16" i="16"/>
  <c r="AC16" i="16"/>
  <c r="Q27" i="16"/>
  <c r="R27" i="16" s="1"/>
  <c r="R29" i="9"/>
  <c r="Q29" i="9"/>
  <c r="Q31" i="10"/>
  <c r="R31" i="10" s="1"/>
  <c r="Q29" i="11"/>
  <c r="R29" i="11" s="1"/>
  <c r="AC21" i="12"/>
  <c r="AD21" i="12" s="1"/>
  <c r="Q27" i="12"/>
  <c r="R27" i="12" s="1"/>
  <c r="AC19" i="13"/>
  <c r="AD19" i="13" s="1"/>
  <c r="AC21" i="15"/>
  <c r="AD21" i="15" s="1"/>
  <c r="AC27" i="16"/>
  <c r="AD27" i="16" s="1"/>
  <c r="R17" i="16"/>
  <c r="AB23" i="9"/>
  <c r="AB33" i="9"/>
  <c r="AB23" i="11"/>
  <c r="AB33" i="11"/>
  <c r="AB15" i="13"/>
  <c r="AB25" i="13"/>
  <c r="AC20" i="14"/>
  <c r="H22" i="16"/>
  <c r="P22" i="16" s="1"/>
  <c r="Q23" i="13"/>
  <c r="R23" i="13" s="1"/>
  <c r="Q33" i="13"/>
  <c r="R33" i="13" s="1"/>
  <c r="H17" i="15"/>
  <c r="P17" i="15" s="1"/>
  <c r="AC17" i="16"/>
  <c r="AD17" i="16" s="1"/>
  <c r="R31" i="11"/>
  <c r="AB19" i="9"/>
  <c r="AB29" i="9"/>
  <c r="AB19" i="11"/>
  <c r="T22" i="16"/>
  <c r="AB22" i="16" s="1"/>
  <c r="AL15" i="10"/>
  <c r="AL25" i="10"/>
  <c r="AL35" i="10"/>
  <c r="Q20" i="14"/>
  <c r="AC22" i="14"/>
  <c r="P21" i="15"/>
  <c r="AL21" i="15"/>
  <c r="T18" i="16"/>
  <c r="Q21" i="9"/>
  <c r="R21" i="9" s="1"/>
  <c r="AC26" i="14"/>
  <c r="AC32" i="14"/>
  <c r="H22" i="15"/>
  <c r="Q26" i="14"/>
  <c r="AL37" i="12"/>
  <c r="AL26" i="15"/>
  <c r="R31" i="9"/>
  <c r="R21" i="11"/>
  <c r="AB23" i="10"/>
  <c r="AB33" i="10"/>
  <c r="AB19" i="12"/>
  <c r="AB29" i="12"/>
  <c r="AB39" i="12"/>
  <c r="Q22" i="14"/>
  <c r="Q30" i="14"/>
  <c r="AC18" i="14"/>
  <c r="P26" i="15"/>
  <c r="Q27" i="15"/>
  <c r="R27" i="15" s="1"/>
  <c r="AC21" i="9"/>
  <c r="AD21" i="9" s="1"/>
  <c r="AC31" i="9"/>
  <c r="AC21" i="11"/>
  <c r="AD21" i="11" s="1"/>
  <c r="AC31" i="11"/>
  <c r="AD31" i="11" s="1"/>
  <c r="AC23" i="13"/>
  <c r="AD23" i="13" s="1"/>
  <c r="AC33" i="13"/>
  <c r="AC27" i="7"/>
  <c r="AD27" i="7" s="1"/>
  <c r="AC33" i="3"/>
  <c r="AD33" i="3" s="1"/>
  <c r="Q17" i="5"/>
  <c r="R17" i="5"/>
  <c r="Q27" i="1"/>
  <c r="R27" i="1" s="1"/>
  <c r="AC31" i="3"/>
  <c r="AD31" i="3" s="1"/>
  <c r="AD33" i="5"/>
  <c r="AC33" i="5"/>
  <c r="AC27" i="1"/>
  <c r="AD27" i="1" s="1"/>
  <c r="AC21" i="1"/>
  <c r="AD21" i="1" s="1"/>
  <c r="R15" i="4"/>
  <c r="Q15" i="4"/>
  <c r="Q29" i="5"/>
  <c r="R29" i="5" s="1"/>
  <c r="AD35" i="3"/>
  <c r="AD22" i="6"/>
  <c r="AE22" i="6" s="1"/>
  <c r="Q26" i="6"/>
  <c r="Q16" i="8"/>
  <c r="R16" i="8"/>
  <c r="Q19" i="3"/>
  <c r="R19" i="3" s="1"/>
  <c r="Q23" i="4"/>
  <c r="R23" i="4" s="1"/>
  <c r="Q39" i="3"/>
  <c r="R39" i="3"/>
  <c r="AC21" i="5"/>
  <c r="AD21" i="5" s="1"/>
  <c r="Q17" i="7"/>
  <c r="R17" i="7" s="1"/>
  <c r="AD15" i="1"/>
  <c r="AF15" i="1" s="1"/>
  <c r="Q21" i="3"/>
  <c r="R21" i="3" s="1"/>
  <c r="Q33" i="3"/>
  <c r="R33" i="3" s="1"/>
  <c r="R17" i="2"/>
  <c r="Q17" i="2"/>
  <c r="AC29" i="5"/>
  <c r="AD29" i="5" s="1"/>
  <c r="AC16" i="7"/>
  <c r="AD16" i="7"/>
  <c r="AC19" i="3"/>
  <c r="AD19" i="3" s="1"/>
  <c r="R25" i="1"/>
  <c r="Q25" i="1"/>
  <c r="R19" i="2"/>
  <c r="Q19" i="2"/>
  <c r="Q25" i="3"/>
  <c r="R25" i="3"/>
  <c r="AC29" i="3"/>
  <c r="AD29" i="3" s="1"/>
  <c r="Q37" i="3"/>
  <c r="R37" i="3" s="1"/>
  <c r="Q27" i="5"/>
  <c r="R27" i="5" s="1"/>
  <c r="AD31" i="5"/>
  <c r="AC31" i="5"/>
  <c r="AC17" i="7"/>
  <c r="AD17" i="7" s="1"/>
  <c r="Q21" i="5"/>
  <c r="R21" i="5"/>
  <c r="R23" i="1"/>
  <c r="Q21" i="4"/>
  <c r="R21" i="4" s="1"/>
  <c r="Q27" i="3"/>
  <c r="R27" i="3" s="1"/>
  <c r="AC29" i="1"/>
  <c r="AD29" i="1" s="1"/>
  <c r="AC19" i="4"/>
  <c r="AD19" i="4"/>
  <c r="AC21" i="4"/>
  <c r="AD21" i="4" s="1"/>
  <c r="Q25" i="4"/>
  <c r="R25" i="4" s="1"/>
  <c r="AC16" i="8"/>
  <c r="AD16" i="8" s="1"/>
  <c r="Q35" i="1"/>
  <c r="R35" i="1" s="1"/>
  <c r="AC17" i="1"/>
  <c r="AD17" i="1" s="1"/>
  <c r="AB31" i="1"/>
  <c r="AC23" i="2"/>
  <c r="AD23" i="2"/>
  <c r="AC25" i="2"/>
  <c r="AD25" i="2" s="1"/>
  <c r="R29" i="2"/>
  <c r="Q29" i="2"/>
  <c r="Q23" i="3"/>
  <c r="R23" i="3" s="1"/>
  <c r="Q25" i="5"/>
  <c r="R25" i="5" s="1"/>
  <c r="Q19" i="1"/>
  <c r="R19" i="1" s="1"/>
  <c r="AM30" i="6"/>
  <c r="AC15" i="2"/>
  <c r="AD15" i="2"/>
  <c r="AC17" i="3"/>
  <c r="AD17" i="3" s="1"/>
  <c r="AC29" i="4"/>
  <c r="AD29" i="4" s="1"/>
  <c r="AD31" i="4"/>
  <c r="AC31" i="4"/>
  <c r="Q35" i="4"/>
  <c r="R35" i="4" s="1"/>
  <c r="AC19" i="5"/>
  <c r="AD19" i="5"/>
  <c r="AC21" i="8"/>
  <c r="AD21" i="8" s="1"/>
  <c r="Q15" i="2"/>
  <c r="R15" i="2" s="1"/>
  <c r="AC33" i="2"/>
  <c r="AD33" i="2"/>
  <c r="AC35" i="2"/>
  <c r="AD35" i="2"/>
  <c r="AC27" i="3"/>
  <c r="AD27" i="3"/>
  <c r="Q35" i="3"/>
  <c r="R35" i="3" s="1"/>
  <c r="AD39" i="3"/>
  <c r="AC39" i="3"/>
  <c r="AC15" i="5"/>
  <c r="AD15" i="5" s="1"/>
  <c r="AF15" i="5" s="1"/>
  <c r="AE26" i="6"/>
  <c r="AD26" i="6"/>
  <c r="AC39" i="4"/>
  <c r="AD39" i="4" s="1"/>
  <c r="Q23" i="5"/>
  <c r="R23" i="5" s="1"/>
  <c r="Q34" i="6"/>
  <c r="R31" i="2"/>
  <c r="Q31" i="3"/>
  <c r="R31" i="3" s="1"/>
  <c r="Q27" i="2"/>
  <c r="R27" i="2" s="1"/>
  <c r="R31" i="4"/>
  <c r="Q31" i="4"/>
  <c r="AD25" i="5"/>
  <c r="AC25" i="5"/>
  <c r="R26" i="7"/>
  <c r="Q26" i="7"/>
  <c r="Q35" i="2"/>
  <c r="R35" i="2"/>
  <c r="Q17" i="3"/>
  <c r="R17" i="3" s="1"/>
  <c r="AC23" i="3"/>
  <c r="AD23" i="3" s="1"/>
  <c r="Q29" i="3"/>
  <c r="R29" i="3"/>
  <c r="Q19" i="5"/>
  <c r="R19" i="5" s="1"/>
  <c r="Q31" i="5"/>
  <c r="R31" i="5" s="1"/>
  <c r="R33" i="5"/>
  <c r="Q33" i="5"/>
  <c r="Q25" i="2"/>
  <c r="R25" i="2" s="1"/>
  <c r="Q15" i="1"/>
  <c r="R15" i="1"/>
  <c r="AC37" i="3"/>
  <c r="AD37" i="3"/>
  <c r="R33" i="4"/>
  <c r="Q33" i="4"/>
  <c r="P29" i="1"/>
  <c r="Q15" i="3"/>
  <c r="R15" i="3"/>
  <c r="AC21" i="3"/>
  <c r="AD21" i="3"/>
  <c r="AC23" i="5"/>
  <c r="AD23" i="5" s="1"/>
  <c r="AM20" i="6"/>
  <c r="AC20" i="6"/>
  <c r="AC17" i="8"/>
  <c r="AD17" i="8" s="1"/>
  <c r="Q21" i="1"/>
  <c r="R21" i="1" s="1"/>
  <c r="AD26" i="8"/>
  <c r="AC26" i="8"/>
  <c r="Q33" i="1"/>
  <c r="R33" i="1" s="1"/>
  <c r="R17" i="1"/>
  <c r="Q17" i="1"/>
  <c r="Q22" i="8"/>
  <c r="R22" i="8" s="1"/>
  <c r="AD25" i="1"/>
  <c r="AD25" i="3"/>
  <c r="AD27" i="5"/>
  <c r="S22" i="6"/>
  <c r="R22" i="6"/>
  <c r="AD27" i="8"/>
  <c r="R37" i="4"/>
  <c r="Q31" i="1"/>
  <c r="R31" i="1" s="1"/>
  <c r="AD19" i="1"/>
  <c r="AC19" i="1"/>
  <c r="Q15" i="5"/>
  <c r="R15" i="5" s="1"/>
  <c r="H23" i="8"/>
  <c r="P21" i="8"/>
  <c r="AL21" i="8"/>
  <c r="P29" i="4"/>
  <c r="P39" i="4"/>
  <c r="Q24" i="6"/>
  <c r="AB23" i="1"/>
  <c r="AB33" i="1"/>
  <c r="AL16" i="7"/>
  <c r="T28" i="7"/>
  <c r="Q20" i="6"/>
  <c r="Q28" i="6"/>
  <c r="AC30" i="6"/>
  <c r="P23" i="2"/>
  <c r="AB21" i="2"/>
  <c r="AB31" i="2"/>
  <c r="AB17" i="4"/>
  <c r="AB27" i="4"/>
  <c r="AB37" i="4"/>
  <c r="P16" i="7"/>
  <c r="AB26" i="7"/>
  <c r="AL26" i="8"/>
  <c r="P33" i="2"/>
  <c r="AL27" i="3"/>
  <c r="AC16" i="6"/>
  <c r="AC34" i="6"/>
  <c r="P26" i="8"/>
  <c r="P19" i="4"/>
  <c r="AL15" i="2"/>
  <c r="AL25" i="2"/>
  <c r="AL35" i="2"/>
  <c r="AL21" i="4"/>
  <c r="AL31" i="4"/>
  <c r="AB17" i="2"/>
  <c r="AB27" i="2"/>
  <c r="AB23" i="4"/>
  <c r="AB33" i="4"/>
  <c r="E22" i="7"/>
  <c r="AC22" i="8"/>
  <c r="AD22" i="8" s="1"/>
  <c r="AC15" i="1"/>
  <c r="AC25" i="1"/>
  <c r="AC35" i="1"/>
  <c r="AD35" i="1" s="1"/>
  <c r="AC15" i="3"/>
  <c r="AD15" i="3" s="1"/>
  <c r="AF15" i="3" s="1"/>
  <c r="AC25" i="3"/>
  <c r="AC35" i="3"/>
  <c r="AC17" i="5"/>
  <c r="AD17" i="5" s="1"/>
  <c r="AC27" i="5"/>
  <c r="Q16" i="6"/>
  <c r="T23" i="8"/>
  <c r="Q21" i="2"/>
  <c r="R21" i="2" s="1"/>
  <c r="Q31" i="2"/>
  <c r="Q17" i="4"/>
  <c r="R17" i="4" s="1"/>
  <c r="Q27" i="4"/>
  <c r="R27" i="4" s="1"/>
  <c r="Q37" i="4"/>
  <c r="T18" i="7"/>
  <c r="Q27" i="7"/>
  <c r="R27" i="7" s="1"/>
  <c r="AC19" i="2"/>
  <c r="AD19" i="2" s="1"/>
  <c r="AC29" i="2"/>
  <c r="AD29" i="2" s="1"/>
  <c r="AC15" i="4"/>
  <c r="AD15" i="4" s="1"/>
  <c r="AF15" i="4" s="1"/>
  <c r="AC25" i="4"/>
  <c r="AD25" i="4" s="1"/>
  <c r="AC35" i="4"/>
  <c r="AD35" i="4" s="1"/>
  <c r="AI17" i="18" l="1"/>
  <c r="AF17" i="18"/>
  <c r="AG17" i="18" s="1"/>
  <c r="AF16" i="23"/>
  <c r="AG16" i="23" s="1"/>
  <c r="AD18" i="23"/>
  <c r="AJ16" i="23"/>
  <c r="R28" i="24"/>
  <c r="AI26" i="24"/>
  <c r="AG26" i="24"/>
  <c r="AJ23" i="21"/>
  <c r="AF23" i="21"/>
  <c r="AG23" i="21" s="1"/>
  <c r="AF19" i="18"/>
  <c r="AG19" i="18" s="1"/>
  <c r="AJ19" i="18"/>
  <c r="AI31" i="21"/>
  <c r="AG31" i="21"/>
  <c r="AG32" i="22"/>
  <c r="AK32" i="22"/>
  <c r="AK28" i="22"/>
  <c r="AG28" i="22"/>
  <c r="AH28" i="22" s="1"/>
  <c r="AI39" i="19"/>
  <c r="AJ29" i="21"/>
  <c r="AF29" i="21"/>
  <c r="AG29" i="21" s="1"/>
  <c r="AI29" i="19"/>
  <c r="AJ39" i="20"/>
  <c r="AF39" i="20"/>
  <c r="AG39" i="20" s="1"/>
  <c r="AK24" i="22"/>
  <c r="AG24" i="22"/>
  <c r="AH24" i="22" s="1"/>
  <c r="AJ21" i="19"/>
  <c r="AF21" i="19"/>
  <c r="AG21" i="19" s="1"/>
  <c r="AI19" i="19"/>
  <c r="AJ39" i="19"/>
  <c r="AF39" i="19"/>
  <c r="AG39" i="19" s="1"/>
  <c r="AJ30" i="22"/>
  <c r="AH30" i="22"/>
  <c r="AG30" i="22"/>
  <c r="AJ19" i="21"/>
  <c r="AF19" i="21"/>
  <c r="AG19" i="21" s="1"/>
  <c r="AJ37" i="19"/>
  <c r="AF37" i="19"/>
  <c r="AG37" i="19" s="1"/>
  <c r="AI29" i="17"/>
  <c r="AJ29" i="19"/>
  <c r="AF29" i="19"/>
  <c r="AG29" i="19" s="1"/>
  <c r="AJ19" i="19"/>
  <c r="AF19" i="19"/>
  <c r="AG19" i="19" s="1"/>
  <c r="AJ17" i="19"/>
  <c r="AF17" i="19"/>
  <c r="AG17" i="19" s="1"/>
  <c r="AJ34" i="22"/>
  <c r="AH34" i="22"/>
  <c r="AK22" i="22"/>
  <c r="AG22" i="22"/>
  <c r="AJ19" i="17"/>
  <c r="AF19" i="17"/>
  <c r="AG19" i="17" s="1"/>
  <c r="AJ16" i="22"/>
  <c r="AJ20" i="22"/>
  <c r="AJ26" i="23"/>
  <c r="AF26" i="23"/>
  <c r="AG26" i="23" s="1"/>
  <c r="AD28" i="23"/>
  <c r="AJ26" i="22"/>
  <c r="AI27" i="18"/>
  <c r="AG27" i="18"/>
  <c r="AF27" i="18"/>
  <c r="AJ33" i="21"/>
  <c r="AF33" i="21"/>
  <c r="AG33" i="21" s="1"/>
  <c r="R23" i="23"/>
  <c r="AI21" i="23"/>
  <c r="AI16" i="23"/>
  <c r="R18" i="23"/>
  <c r="AK18" i="22"/>
  <c r="AI31" i="20"/>
  <c r="AG31" i="20"/>
  <c r="AF31" i="20"/>
  <c r="AJ37" i="20"/>
  <c r="AF37" i="20"/>
  <c r="AG37" i="20" s="1"/>
  <c r="AK16" i="22"/>
  <c r="AG16" i="22"/>
  <c r="AH16" i="22" s="1"/>
  <c r="AI21" i="20"/>
  <c r="AG21" i="20"/>
  <c r="AF21" i="20"/>
  <c r="AI35" i="18"/>
  <c r="AF35" i="18"/>
  <c r="AG35" i="18" s="1"/>
  <c r="AF35" i="20"/>
  <c r="AG35" i="20" s="1"/>
  <c r="AJ35" i="20"/>
  <c r="AJ21" i="17"/>
  <c r="AF21" i="17"/>
  <c r="AG21" i="17" s="1"/>
  <c r="AI25" i="18"/>
  <c r="AG25" i="18"/>
  <c r="AF25" i="18"/>
  <c r="AJ31" i="18"/>
  <c r="AF31" i="18"/>
  <c r="AG31" i="18" s="1"/>
  <c r="AF15" i="18"/>
  <c r="AG15" i="18" s="1"/>
  <c r="AJ21" i="18"/>
  <c r="AF21" i="18"/>
  <c r="AG21" i="18" s="1"/>
  <c r="AD23" i="23"/>
  <c r="AJ21" i="23"/>
  <c r="AF21" i="23"/>
  <c r="AG21" i="23" s="1"/>
  <c r="AJ27" i="20"/>
  <c r="AF27" i="20"/>
  <c r="AG27" i="20" s="1"/>
  <c r="AJ31" i="17"/>
  <c r="AF31" i="17"/>
  <c r="AG31" i="17" s="1"/>
  <c r="AF29" i="18"/>
  <c r="AG29" i="18" s="1"/>
  <c r="AJ29" i="18"/>
  <c r="AJ31" i="19"/>
  <c r="AF31" i="19"/>
  <c r="AG31" i="19" s="1"/>
  <c r="AD26" i="22"/>
  <c r="AE26" i="22" s="1"/>
  <c r="AJ31" i="21"/>
  <c r="AF31" i="21"/>
  <c r="AF26" i="24"/>
  <c r="AD28" i="24"/>
  <c r="AJ26" i="24"/>
  <c r="R21" i="24"/>
  <c r="Q21" i="24"/>
  <c r="AH32" i="22"/>
  <c r="AJ32" i="22"/>
  <c r="AJ23" i="19"/>
  <c r="AF23" i="19"/>
  <c r="AG23" i="19" s="1"/>
  <c r="AF25" i="20"/>
  <c r="AG25" i="20" s="1"/>
  <c r="AJ25" i="20"/>
  <c r="AI39" i="20"/>
  <c r="AI18" i="24"/>
  <c r="AJ23" i="17"/>
  <c r="AF23" i="17"/>
  <c r="AG23" i="17" s="1"/>
  <c r="AE20" i="22"/>
  <c r="AD20" i="22"/>
  <c r="AJ27" i="19"/>
  <c r="AF27" i="19"/>
  <c r="AG27" i="19" s="1"/>
  <c r="AJ21" i="21"/>
  <c r="AF21" i="21"/>
  <c r="AI33" i="18"/>
  <c r="AG33" i="18"/>
  <c r="S18" i="22"/>
  <c r="AG18" i="22" s="1"/>
  <c r="R18" i="22"/>
  <c r="AI21" i="21"/>
  <c r="AG21" i="21"/>
  <c r="AJ17" i="20"/>
  <c r="AF17" i="20"/>
  <c r="AG17" i="20" s="1"/>
  <c r="AJ22" i="22"/>
  <c r="AH22" i="22"/>
  <c r="AI19" i="17"/>
  <c r="AJ23" i="24"/>
  <c r="AK34" i="22"/>
  <c r="AG34" i="22"/>
  <c r="AI23" i="18"/>
  <c r="AG23" i="18"/>
  <c r="AF33" i="18"/>
  <c r="AJ29" i="17"/>
  <c r="AF29" i="17"/>
  <c r="AG29" i="17" s="1"/>
  <c r="AI29" i="20"/>
  <c r="AG29" i="20"/>
  <c r="AI19" i="20"/>
  <c r="AG19" i="20"/>
  <c r="AJ18" i="24"/>
  <c r="AF18" i="24"/>
  <c r="AG18" i="24" s="1"/>
  <c r="AJ17" i="11"/>
  <c r="AF17" i="11"/>
  <c r="AK30" i="14"/>
  <c r="AI23" i="9"/>
  <c r="AI19" i="12"/>
  <c r="AI29" i="13"/>
  <c r="AD32" i="14"/>
  <c r="AE32" i="14" s="1"/>
  <c r="AF26" i="16"/>
  <c r="AJ26" i="16"/>
  <c r="AD28" i="16"/>
  <c r="AJ26" i="15"/>
  <c r="AD28" i="15"/>
  <c r="AI33" i="12"/>
  <c r="AG33" i="12"/>
  <c r="AJ25" i="9"/>
  <c r="AF25" i="9"/>
  <c r="AJ21" i="13"/>
  <c r="AF21" i="13"/>
  <c r="AG21" i="13" s="1"/>
  <c r="AJ21" i="11"/>
  <c r="AF21" i="11"/>
  <c r="R30" i="14"/>
  <c r="S30" i="14" s="1"/>
  <c r="AI27" i="9"/>
  <c r="R28" i="16"/>
  <c r="AI26" i="16"/>
  <c r="AG26" i="16"/>
  <c r="AJ17" i="12"/>
  <c r="AF17" i="12"/>
  <c r="AI39" i="11"/>
  <c r="AJ31" i="10"/>
  <c r="AF31" i="10"/>
  <c r="AG31" i="10" s="1"/>
  <c r="AI19" i="10"/>
  <c r="AI23" i="11"/>
  <c r="AF21" i="12"/>
  <c r="AJ21" i="12"/>
  <c r="AI21" i="9"/>
  <c r="AJ21" i="15"/>
  <c r="AI23" i="10"/>
  <c r="AJ19" i="13"/>
  <c r="AF19" i="13"/>
  <c r="AG19" i="13" s="1"/>
  <c r="AI19" i="9"/>
  <c r="AJ35" i="11"/>
  <c r="AF35" i="11"/>
  <c r="AJ32" i="14"/>
  <c r="AJ23" i="13"/>
  <c r="AF23" i="13"/>
  <c r="AF25" i="10"/>
  <c r="AJ25" i="10"/>
  <c r="AJ31" i="11"/>
  <c r="AF31" i="11"/>
  <c r="AI27" i="12"/>
  <c r="AG27" i="12"/>
  <c r="AF35" i="12"/>
  <c r="AJ35" i="12"/>
  <c r="AF29" i="10"/>
  <c r="AG29" i="10" s="1"/>
  <c r="AJ29" i="10"/>
  <c r="AJ21" i="10"/>
  <c r="AF21" i="10"/>
  <c r="AG21" i="10" s="1"/>
  <c r="AI33" i="13"/>
  <c r="Q21" i="15"/>
  <c r="R21" i="15" s="1"/>
  <c r="AI29" i="11"/>
  <c r="AJ37" i="12"/>
  <c r="AF37" i="12"/>
  <c r="AI19" i="11"/>
  <c r="AI19" i="13"/>
  <c r="AI21" i="12"/>
  <c r="AG21" i="12"/>
  <c r="AI23" i="13"/>
  <c r="AG23" i="13"/>
  <c r="AJ21" i="9"/>
  <c r="AF21" i="9"/>
  <c r="AG21" i="9" s="1"/>
  <c r="AI31" i="10"/>
  <c r="AI29" i="12"/>
  <c r="AI16" i="16"/>
  <c r="R18" i="16"/>
  <c r="AI31" i="12"/>
  <c r="AG31" i="12"/>
  <c r="AI37" i="12"/>
  <c r="AG37" i="12"/>
  <c r="AI33" i="10"/>
  <c r="R20" i="14"/>
  <c r="S20" i="14" s="1"/>
  <c r="AJ35" i="9"/>
  <c r="AF35" i="9"/>
  <c r="AF19" i="10"/>
  <c r="AG19" i="10" s="1"/>
  <c r="AJ19" i="10"/>
  <c r="AI25" i="11"/>
  <c r="AJ17" i="10"/>
  <c r="AF17" i="10"/>
  <c r="AI37" i="11"/>
  <c r="AD22" i="14"/>
  <c r="AE22" i="14" s="1"/>
  <c r="AF16" i="15"/>
  <c r="AG16" i="15" s="1"/>
  <c r="AJ16" i="15"/>
  <c r="AI16" i="15"/>
  <c r="AG35" i="12"/>
  <c r="AI35" i="12"/>
  <c r="AJ31" i="13"/>
  <c r="AF31" i="13"/>
  <c r="AG35" i="10"/>
  <c r="AI35" i="10"/>
  <c r="AI39" i="12"/>
  <c r="AJ27" i="10"/>
  <c r="AF27" i="10"/>
  <c r="AJ25" i="11"/>
  <c r="AF25" i="11"/>
  <c r="AG25" i="11" s="1"/>
  <c r="AI27" i="13"/>
  <c r="AG27" i="13"/>
  <c r="AJ28" i="14"/>
  <c r="AG15" i="9"/>
  <c r="AI17" i="10"/>
  <c r="AG17" i="10"/>
  <c r="AG15" i="12"/>
  <c r="AF35" i="10"/>
  <c r="AJ35" i="10"/>
  <c r="Q34" i="14"/>
  <c r="AI29" i="9"/>
  <c r="AI17" i="12"/>
  <c r="AG17" i="12"/>
  <c r="AF25" i="12"/>
  <c r="AJ25" i="12"/>
  <c r="AI33" i="9"/>
  <c r="AJ24" i="14"/>
  <c r="AC19" i="11"/>
  <c r="AD19" i="11" s="1"/>
  <c r="AE26" i="14"/>
  <c r="AD26" i="14"/>
  <c r="AC29" i="9"/>
  <c r="AD29" i="9" s="1"/>
  <c r="AJ16" i="16"/>
  <c r="AF16" i="16"/>
  <c r="AG16" i="16" s="1"/>
  <c r="AD18" i="16"/>
  <c r="AI21" i="10"/>
  <c r="AJ27" i="12"/>
  <c r="AF27" i="12"/>
  <c r="AM22" i="14"/>
  <c r="AJ37" i="11"/>
  <c r="AF37" i="11"/>
  <c r="AG37" i="11" s="1"/>
  <c r="AI25" i="10"/>
  <c r="AG25" i="10"/>
  <c r="AG35" i="11"/>
  <c r="AI35" i="11"/>
  <c r="AJ29" i="13"/>
  <c r="AF29" i="13"/>
  <c r="AG29" i="13" s="1"/>
  <c r="AI31" i="13"/>
  <c r="AG31" i="13"/>
  <c r="AC23" i="10"/>
  <c r="AD23" i="10" s="1"/>
  <c r="AC23" i="9"/>
  <c r="AD23" i="9" s="1"/>
  <c r="H18" i="15"/>
  <c r="AI31" i="9"/>
  <c r="Q16" i="14"/>
  <c r="R18" i="14"/>
  <c r="S18" i="14"/>
  <c r="AC19" i="9"/>
  <c r="AD19" i="9" s="1"/>
  <c r="AI21" i="11"/>
  <c r="AG21" i="11"/>
  <c r="AD17" i="15"/>
  <c r="AD18" i="15" s="1"/>
  <c r="AC17" i="15"/>
  <c r="Q26" i="15"/>
  <c r="R26" i="15" s="1"/>
  <c r="AI31" i="11"/>
  <c r="AG31" i="11"/>
  <c r="AF31" i="12"/>
  <c r="AJ31" i="12"/>
  <c r="Q17" i="15"/>
  <c r="R17" i="15" s="1"/>
  <c r="R18" i="15" s="1"/>
  <c r="AG15" i="11"/>
  <c r="AJ31" i="9"/>
  <c r="AF31" i="9"/>
  <c r="AG31" i="9" s="1"/>
  <c r="AJ33" i="13"/>
  <c r="AF33" i="13"/>
  <c r="AG33" i="13" s="1"/>
  <c r="AJ39" i="11"/>
  <c r="AF39" i="11"/>
  <c r="AG39" i="11" s="1"/>
  <c r="AI25" i="13"/>
  <c r="R22" i="16"/>
  <c r="Q22" i="16"/>
  <c r="AI17" i="11"/>
  <c r="AG17" i="11"/>
  <c r="S26" i="14"/>
  <c r="R26" i="14"/>
  <c r="AD20" i="14"/>
  <c r="AE20" i="14" s="1"/>
  <c r="AI27" i="10"/>
  <c r="AG27" i="10"/>
  <c r="AJ27" i="13"/>
  <c r="AF27" i="13"/>
  <c r="AG15" i="10"/>
  <c r="AJ23" i="12"/>
  <c r="AF23" i="12"/>
  <c r="AG23" i="12" s="1"/>
  <c r="AC24" i="14"/>
  <c r="AM24" i="14"/>
  <c r="AI21" i="13"/>
  <c r="AC34" i="14"/>
  <c r="AM34" i="14"/>
  <c r="S22" i="14"/>
  <c r="R22" i="14"/>
  <c r="AJ27" i="11"/>
  <c r="AF27" i="11"/>
  <c r="AG27" i="11" s="1"/>
  <c r="AC16" i="14"/>
  <c r="AM16" i="14"/>
  <c r="AC25" i="13"/>
  <c r="AD25" i="13" s="1"/>
  <c r="AG25" i="12"/>
  <c r="AI25" i="12"/>
  <c r="AJ17" i="9"/>
  <c r="AF17" i="9"/>
  <c r="AJ29" i="11"/>
  <c r="AF29" i="11"/>
  <c r="AG29" i="11" s="1"/>
  <c r="AD39" i="12"/>
  <c r="AC39" i="12"/>
  <c r="AC15" i="13"/>
  <c r="AD15" i="13" s="1"/>
  <c r="AF15" i="13" s="1"/>
  <c r="AG15" i="13" s="1"/>
  <c r="AE28" i="14"/>
  <c r="AD28" i="14"/>
  <c r="AD18" i="14"/>
  <c r="AE18" i="14" s="1"/>
  <c r="H23" i="16"/>
  <c r="P21" i="16"/>
  <c r="AC29" i="12"/>
  <c r="AD29" i="12" s="1"/>
  <c r="AD33" i="11"/>
  <c r="AC33" i="11"/>
  <c r="AG17" i="9"/>
  <c r="AI17" i="9"/>
  <c r="AD22" i="15"/>
  <c r="AD23" i="15" s="1"/>
  <c r="AC22" i="15"/>
  <c r="AI17" i="13"/>
  <c r="AG17" i="13"/>
  <c r="AJ33" i="12"/>
  <c r="AF33" i="12"/>
  <c r="AI33" i="11"/>
  <c r="AJ17" i="13"/>
  <c r="AF17" i="13"/>
  <c r="AC19" i="12"/>
  <c r="AD19" i="12" s="1"/>
  <c r="AD22" i="16"/>
  <c r="AC22" i="16"/>
  <c r="AC23" i="11"/>
  <c r="AD23" i="11" s="1"/>
  <c r="AG25" i="9"/>
  <c r="AI25" i="9"/>
  <c r="AI23" i="12"/>
  <c r="AD33" i="10"/>
  <c r="AC33" i="10"/>
  <c r="H23" i="15"/>
  <c r="P22" i="15"/>
  <c r="AB21" i="16"/>
  <c r="T23" i="16"/>
  <c r="AL21" i="16"/>
  <c r="AC33" i="9"/>
  <c r="AD33" i="9" s="1"/>
  <c r="AI27" i="11"/>
  <c r="AJ27" i="9"/>
  <c r="AF27" i="9"/>
  <c r="AG27" i="9" s="1"/>
  <c r="AI29" i="10"/>
  <c r="AI35" i="9"/>
  <c r="AG35" i="9"/>
  <c r="AM26" i="14"/>
  <c r="AI19" i="5"/>
  <c r="AI35" i="3"/>
  <c r="AG35" i="3"/>
  <c r="AI19" i="3"/>
  <c r="AG19" i="3"/>
  <c r="AF21" i="8"/>
  <c r="AD23" i="8"/>
  <c r="AJ21" i="8"/>
  <c r="AF17" i="1"/>
  <c r="AJ17" i="1"/>
  <c r="AI33" i="3"/>
  <c r="AJ29" i="3"/>
  <c r="AF29" i="3"/>
  <c r="AI27" i="2"/>
  <c r="AI35" i="1"/>
  <c r="AG35" i="1"/>
  <c r="AI21" i="4"/>
  <c r="AI23" i="4"/>
  <c r="AI31" i="3"/>
  <c r="AG31" i="3"/>
  <c r="AJ16" i="8"/>
  <c r="AF16" i="8"/>
  <c r="AG16" i="8" s="1"/>
  <c r="AD18" i="8"/>
  <c r="AF25" i="4"/>
  <c r="AG25" i="4" s="1"/>
  <c r="AJ25" i="4"/>
  <c r="AG15" i="5"/>
  <c r="AI17" i="3"/>
  <c r="AF35" i="1"/>
  <c r="AJ35" i="1"/>
  <c r="AI35" i="4"/>
  <c r="AI25" i="4"/>
  <c r="AK22" i="6"/>
  <c r="AG22" i="6"/>
  <c r="AJ23" i="3"/>
  <c r="AF23" i="3"/>
  <c r="AI25" i="5"/>
  <c r="AG25" i="5"/>
  <c r="AI27" i="4"/>
  <c r="AI25" i="2"/>
  <c r="AG25" i="2"/>
  <c r="AJ21" i="4"/>
  <c r="AF21" i="4"/>
  <c r="AG21" i="4" s="1"/>
  <c r="AI27" i="3"/>
  <c r="AI19" i="1"/>
  <c r="AI33" i="1"/>
  <c r="AI23" i="5"/>
  <c r="AG23" i="5"/>
  <c r="AJ19" i="3"/>
  <c r="AF19" i="3"/>
  <c r="AI29" i="5"/>
  <c r="AF27" i="1"/>
  <c r="AJ27" i="1"/>
  <c r="AF19" i="2"/>
  <c r="AG19" i="2" s="1"/>
  <c r="AJ19" i="2"/>
  <c r="AI17" i="4"/>
  <c r="AJ39" i="4"/>
  <c r="AJ29" i="4"/>
  <c r="AI21" i="1"/>
  <c r="AG21" i="1"/>
  <c r="AF23" i="5"/>
  <c r="AJ23" i="5"/>
  <c r="AJ17" i="5"/>
  <c r="AF17" i="5"/>
  <c r="AG17" i="5" s="1"/>
  <c r="AF35" i="4"/>
  <c r="AG35" i="4" s="1"/>
  <c r="AJ35" i="4"/>
  <c r="AI21" i="2"/>
  <c r="AI31" i="5"/>
  <c r="AG31" i="5"/>
  <c r="AF17" i="3"/>
  <c r="AG17" i="3" s="1"/>
  <c r="AJ17" i="3"/>
  <c r="AJ29" i="1"/>
  <c r="AF21" i="1"/>
  <c r="AJ21" i="1"/>
  <c r="AE30" i="6"/>
  <c r="AD30" i="6"/>
  <c r="AI23" i="3"/>
  <c r="AG23" i="3"/>
  <c r="AI27" i="1"/>
  <c r="AG27" i="1"/>
  <c r="R28" i="6"/>
  <c r="S28" i="6" s="1"/>
  <c r="AI31" i="1"/>
  <c r="AF31" i="3"/>
  <c r="AJ31" i="3"/>
  <c r="AJ29" i="5"/>
  <c r="AF29" i="5"/>
  <c r="AG29" i="5" s="1"/>
  <c r="AF29" i="2"/>
  <c r="AG29" i="2" s="1"/>
  <c r="AJ29" i="2"/>
  <c r="AI21" i="3"/>
  <c r="AG21" i="3"/>
  <c r="AJ21" i="5"/>
  <c r="AF21" i="5"/>
  <c r="AJ25" i="2"/>
  <c r="AF25" i="2"/>
  <c r="AI27" i="5"/>
  <c r="AG27" i="5"/>
  <c r="AJ33" i="3"/>
  <c r="AF33" i="3"/>
  <c r="AG33" i="3" s="1"/>
  <c r="R16" i="6"/>
  <c r="S16" i="6"/>
  <c r="AI37" i="3"/>
  <c r="AC24" i="6"/>
  <c r="AM24" i="6"/>
  <c r="AI33" i="4"/>
  <c r="Q33" i="2"/>
  <c r="R33" i="2" s="1"/>
  <c r="S20" i="6"/>
  <c r="R20" i="6"/>
  <c r="AJ37" i="3"/>
  <c r="AF37" i="3"/>
  <c r="AG37" i="3" s="1"/>
  <c r="AJ23" i="2"/>
  <c r="Q26" i="8"/>
  <c r="R26" i="8" s="1"/>
  <c r="AC37" i="4"/>
  <c r="AD37" i="4" s="1"/>
  <c r="AI31" i="2"/>
  <c r="S34" i="6"/>
  <c r="R34" i="6"/>
  <c r="Q39" i="4"/>
  <c r="R39" i="4" s="1"/>
  <c r="Q18" i="6"/>
  <c r="AI23" i="1"/>
  <c r="T23" i="7"/>
  <c r="AL21" i="7"/>
  <c r="AB21" i="7"/>
  <c r="AD26" i="7"/>
  <c r="AC26" i="7"/>
  <c r="AJ19" i="1"/>
  <c r="AF19" i="1"/>
  <c r="AG19" i="1" s="1"/>
  <c r="AD28" i="8"/>
  <c r="AJ26" i="8"/>
  <c r="AG15" i="1"/>
  <c r="AI26" i="7"/>
  <c r="R28" i="7"/>
  <c r="AJ31" i="4"/>
  <c r="AF31" i="4"/>
  <c r="AC31" i="1"/>
  <c r="AD31" i="1" s="1"/>
  <c r="AI21" i="5"/>
  <c r="AG21" i="5"/>
  <c r="AD18" i="7"/>
  <c r="AJ16" i="7"/>
  <c r="AJ27" i="5"/>
  <c r="AF27" i="5"/>
  <c r="AF35" i="3"/>
  <c r="AJ35" i="3"/>
  <c r="AJ25" i="1"/>
  <c r="AF25" i="1"/>
  <c r="AI35" i="2"/>
  <c r="AG35" i="2"/>
  <c r="AJ27" i="3"/>
  <c r="AF27" i="3"/>
  <c r="AG27" i="3" s="1"/>
  <c r="AJ22" i="6"/>
  <c r="AH22" i="6"/>
  <c r="T22" i="7"/>
  <c r="AB22" i="7" s="1"/>
  <c r="H22" i="7"/>
  <c r="P22" i="7" s="1"/>
  <c r="AI39" i="3"/>
  <c r="AG39" i="3"/>
  <c r="Q32" i="6"/>
  <c r="Q16" i="7"/>
  <c r="R16" i="7" s="1"/>
  <c r="AJ25" i="5"/>
  <c r="AF25" i="5"/>
  <c r="AJ39" i="3"/>
  <c r="AF39" i="3"/>
  <c r="AI33" i="5"/>
  <c r="AD20" i="6"/>
  <c r="AE20" i="6" s="1"/>
  <c r="AF21" i="3"/>
  <c r="AJ21" i="3"/>
  <c r="AD17" i="2"/>
  <c r="AC17" i="2"/>
  <c r="AK26" i="6"/>
  <c r="AI25" i="1"/>
  <c r="AG25" i="1"/>
  <c r="S24" i="6"/>
  <c r="R24" i="6"/>
  <c r="AC28" i="6"/>
  <c r="AM28" i="6"/>
  <c r="AD33" i="1"/>
  <c r="AC33" i="1"/>
  <c r="AI31" i="4"/>
  <c r="AG31" i="4"/>
  <c r="AI37" i="4"/>
  <c r="AF15" i="2"/>
  <c r="AG15" i="2" s="1"/>
  <c r="AJ31" i="5"/>
  <c r="AF31" i="5"/>
  <c r="AI17" i="2"/>
  <c r="AI16" i="8"/>
  <c r="R18" i="8"/>
  <c r="AF33" i="5"/>
  <c r="AG33" i="5" s="1"/>
  <c r="AJ33" i="5"/>
  <c r="H23" i="7"/>
  <c r="P21" i="7"/>
  <c r="AC23" i="1"/>
  <c r="AD23" i="1" s="1"/>
  <c r="AD17" i="4"/>
  <c r="AC17" i="4"/>
  <c r="AJ19" i="4"/>
  <c r="AI17" i="5"/>
  <c r="AC21" i="2"/>
  <c r="AD21" i="2" s="1"/>
  <c r="Q23" i="2"/>
  <c r="R23" i="2" s="1"/>
  <c r="AG15" i="3"/>
  <c r="AD27" i="4"/>
  <c r="AC27" i="4"/>
  <c r="AC32" i="6"/>
  <c r="AM32" i="6"/>
  <c r="AI29" i="3"/>
  <c r="AG29" i="3"/>
  <c r="AD34" i="6"/>
  <c r="AE34" i="6" s="1"/>
  <c r="AC33" i="4"/>
  <c r="AD33" i="4" s="1"/>
  <c r="R21" i="8"/>
  <c r="Q21" i="8"/>
  <c r="AJ35" i="2"/>
  <c r="AF35" i="2"/>
  <c r="AJ33" i="2"/>
  <c r="AC31" i="2"/>
  <c r="AD31" i="2" s="1"/>
  <c r="Q30" i="6"/>
  <c r="R29" i="4"/>
  <c r="AF29" i="4" s="1"/>
  <c r="Q29" i="4"/>
  <c r="AI25" i="3"/>
  <c r="AC23" i="4"/>
  <c r="AD23" i="4" s="1"/>
  <c r="AC18" i="6"/>
  <c r="AM18" i="6"/>
  <c r="AI17" i="1"/>
  <c r="AG17" i="1"/>
  <c r="R29" i="1"/>
  <c r="Q29" i="1"/>
  <c r="AJ19" i="5"/>
  <c r="AF19" i="5"/>
  <c r="AG19" i="5" s="1"/>
  <c r="AI19" i="2"/>
  <c r="AG15" i="4"/>
  <c r="Q19" i="4"/>
  <c r="R19" i="4" s="1"/>
  <c r="R26" i="6"/>
  <c r="S26" i="6"/>
  <c r="AJ25" i="3"/>
  <c r="AF25" i="3"/>
  <c r="AG25" i="3" s="1"/>
  <c r="AI29" i="2"/>
  <c r="AC27" i="2"/>
  <c r="AD27" i="2" s="1"/>
  <c r="AD16" i="6"/>
  <c r="AE16" i="6" s="1"/>
  <c r="AK26" i="22" l="1"/>
  <c r="AG26" i="22"/>
  <c r="AH26" i="22" s="1"/>
  <c r="AI18" i="23"/>
  <c r="AG18" i="23"/>
  <c r="AK20" i="22"/>
  <c r="AG20" i="22"/>
  <c r="AH20" i="22" s="1"/>
  <c r="AI23" i="23"/>
  <c r="AG23" i="23"/>
  <c r="AI28" i="24"/>
  <c r="AG28" i="24"/>
  <c r="AJ18" i="22"/>
  <c r="AH18" i="22"/>
  <c r="AJ23" i="23"/>
  <c r="AF23" i="23"/>
  <c r="AJ18" i="23"/>
  <c r="AF18" i="23"/>
  <c r="AI21" i="24"/>
  <c r="R23" i="24"/>
  <c r="AF21" i="24"/>
  <c r="AG21" i="24" s="1"/>
  <c r="AJ28" i="23"/>
  <c r="AF28" i="23"/>
  <c r="AG28" i="23" s="1"/>
  <c r="AJ28" i="24"/>
  <c r="AF28" i="24"/>
  <c r="AJ19" i="11"/>
  <c r="AF19" i="11"/>
  <c r="AG19" i="11" s="1"/>
  <c r="AF33" i="9"/>
  <c r="AG33" i="9" s="1"/>
  <c r="AJ33" i="9"/>
  <c r="AJ20" i="14"/>
  <c r="AG20" i="14"/>
  <c r="AH20" i="14" s="1"/>
  <c r="AK20" i="14"/>
  <c r="AI26" i="15"/>
  <c r="AG26" i="15"/>
  <c r="R28" i="15"/>
  <c r="AF26" i="15"/>
  <c r="AF25" i="13"/>
  <c r="AG25" i="13" s="1"/>
  <c r="AJ25" i="13"/>
  <c r="AI21" i="15"/>
  <c r="AF21" i="15"/>
  <c r="AG21" i="15" s="1"/>
  <c r="AJ18" i="15"/>
  <c r="AF18" i="15"/>
  <c r="AG18" i="15" s="1"/>
  <c r="AJ30" i="14"/>
  <c r="AG30" i="14"/>
  <c r="AH30" i="14" s="1"/>
  <c r="AI18" i="15"/>
  <c r="AJ23" i="15"/>
  <c r="AJ19" i="9"/>
  <c r="AF19" i="9"/>
  <c r="AG19" i="9" s="1"/>
  <c r="AK22" i="14"/>
  <c r="AG22" i="14"/>
  <c r="AJ29" i="12"/>
  <c r="AF29" i="12"/>
  <c r="AG29" i="12" s="1"/>
  <c r="AG32" i="14"/>
  <c r="AH32" i="14" s="1"/>
  <c r="AK32" i="14"/>
  <c r="AF23" i="11"/>
  <c r="AG23" i="11" s="1"/>
  <c r="AJ23" i="11"/>
  <c r="AK18" i="14"/>
  <c r="AG18" i="14"/>
  <c r="AJ29" i="9"/>
  <c r="AF29" i="9"/>
  <c r="AG29" i="9" s="1"/>
  <c r="AF23" i="9"/>
  <c r="AG23" i="9" s="1"/>
  <c r="AJ23" i="9"/>
  <c r="AJ19" i="12"/>
  <c r="AF19" i="12"/>
  <c r="AG19" i="12" s="1"/>
  <c r="AJ23" i="10"/>
  <c r="AF23" i="10"/>
  <c r="AG23" i="10" s="1"/>
  <c r="AD21" i="16"/>
  <c r="AC21" i="16"/>
  <c r="AJ26" i="14"/>
  <c r="AJ28" i="15"/>
  <c r="AF28" i="15"/>
  <c r="AH22" i="14"/>
  <c r="AJ22" i="14"/>
  <c r="AH18" i="14"/>
  <c r="AJ18" i="14"/>
  <c r="AK28" i="14"/>
  <c r="AG28" i="14"/>
  <c r="AH28" i="14" s="1"/>
  <c r="AI18" i="16"/>
  <c r="AG18" i="16"/>
  <c r="AD34" i="14"/>
  <c r="AE34" i="14" s="1"/>
  <c r="AJ28" i="16"/>
  <c r="AF28" i="16"/>
  <c r="S16" i="14"/>
  <c r="R16" i="14"/>
  <c r="AJ39" i="12"/>
  <c r="AF39" i="12"/>
  <c r="AG39" i="12" s="1"/>
  <c r="R22" i="15"/>
  <c r="R23" i="15" s="1"/>
  <c r="Q22" i="15"/>
  <c r="AE24" i="14"/>
  <c r="AD24" i="14"/>
  <c r="AI28" i="16"/>
  <c r="AG28" i="16"/>
  <c r="R34" i="14"/>
  <c r="S34" i="14" s="1"/>
  <c r="AJ18" i="16"/>
  <c r="AF18" i="16"/>
  <c r="AJ33" i="10"/>
  <c r="AF33" i="10"/>
  <c r="AG33" i="10" s="1"/>
  <c r="AJ33" i="11"/>
  <c r="AF33" i="11"/>
  <c r="AG33" i="11" s="1"/>
  <c r="Q21" i="16"/>
  <c r="R21" i="16"/>
  <c r="AE16" i="14"/>
  <c r="AD16" i="14"/>
  <c r="AK26" i="14"/>
  <c r="AG26" i="14"/>
  <c r="AH26" i="14" s="1"/>
  <c r="AI39" i="4"/>
  <c r="AF39" i="4"/>
  <c r="AG39" i="4" s="1"/>
  <c r="R18" i="7"/>
  <c r="AF18" i="7" s="1"/>
  <c r="AI16" i="7"/>
  <c r="AF16" i="7"/>
  <c r="AG16" i="7" s="1"/>
  <c r="AK20" i="6"/>
  <c r="AG20" i="6"/>
  <c r="AH20" i="6" s="1"/>
  <c r="AJ23" i="4"/>
  <c r="AF23" i="4"/>
  <c r="AG23" i="4" s="1"/>
  <c r="AI23" i="2"/>
  <c r="AF23" i="2"/>
  <c r="AG23" i="2" s="1"/>
  <c r="AJ28" i="6"/>
  <c r="AJ21" i="2"/>
  <c r="AF21" i="2"/>
  <c r="AG21" i="2" s="1"/>
  <c r="AF31" i="1"/>
  <c r="AG31" i="1" s="1"/>
  <c r="AJ31" i="1"/>
  <c r="AG16" i="6"/>
  <c r="AK16" i="6"/>
  <c r="AJ37" i="4"/>
  <c r="AF37" i="4"/>
  <c r="AG37" i="4" s="1"/>
  <c r="AJ27" i="2"/>
  <c r="AF27" i="2"/>
  <c r="AG27" i="2" s="1"/>
  <c r="AI33" i="2"/>
  <c r="AF33" i="2"/>
  <c r="AG33" i="2" s="1"/>
  <c r="AI19" i="4"/>
  <c r="AG19" i="4"/>
  <c r="AF19" i="4"/>
  <c r="AJ33" i="4"/>
  <c r="AF33" i="4"/>
  <c r="AG33" i="4" s="1"/>
  <c r="R28" i="8"/>
  <c r="AI26" i="8"/>
  <c r="AF26" i="8"/>
  <c r="AG26" i="8" s="1"/>
  <c r="AJ31" i="2"/>
  <c r="AF31" i="2"/>
  <c r="AG31" i="2" s="1"/>
  <c r="AJ23" i="1"/>
  <c r="AF23" i="1"/>
  <c r="AG23" i="1" s="1"/>
  <c r="AG34" i="6"/>
  <c r="AK34" i="6"/>
  <c r="AJ26" i="6"/>
  <c r="AJ17" i="2"/>
  <c r="AF17" i="2"/>
  <c r="AG17" i="2" s="1"/>
  <c r="AJ16" i="6"/>
  <c r="AH16" i="6"/>
  <c r="AJ28" i="8"/>
  <c r="AF28" i="8"/>
  <c r="R30" i="6"/>
  <c r="S30" i="6" s="1"/>
  <c r="AG29" i="4"/>
  <c r="AI29" i="4"/>
  <c r="AK30" i="6"/>
  <c r="AI21" i="8"/>
  <c r="AG21" i="8"/>
  <c r="R23" i="8"/>
  <c r="AJ26" i="7"/>
  <c r="AF26" i="7"/>
  <c r="AG26" i="7" s="1"/>
  <c r="AD28" i="7"/>
  <c r="AG29" i="1"/>
  <c r="AI29" i="1"/>
  <c r="AJ17" i="4"/>
  <c r="AF17" i="4"/>
  <c r="AG17" i="4" s="1"/>
  <c r="AJ33" i="1"/>
  <c r="AF33" i="1"/>
  <c r="AG33" i="1" s="1"/>
  <c r="AC21" i="7"/>
  <c r="AD21" i="7" s="1"/>
  <c r="AF29" i="1"/>
  <c r="AJ18" i="7"/>
  <c r="AJ20" i="6"/>
  <c r="Q21" i="7"/>
  <c r="R21" i="7" s="1"/>
  <c r="S32" i="6"/>
  <c r="R32" i="6"/>
  <c r="AE18" i="6"/>
  <c r="AD18" i="6"/>
  <c r="AD32" i="6"/>
  <c r="AE32" i="6" s="1"/>
  <c r="AI18" i="8"/>
  <c r="AG18" i="8"/>
  <c r="AG26" i="6"/>
  <c r="AH26" i="6" s="1"/>
  <c r="AC22" i="7"/>
  <c r="AD22" i="7" s="1"/>
  <c r="AE24" i="6"/>
  <c r="AD24" i="6"/>
  <c r="AJ23" i="8"/>
  <c r="AF23" i="8"/>
  <c r="AJ24" i="6"/>
  <c r="Q22" i="7"/>
  <c r="R22" i="7" s="1"/>
  <c r="AD28" i="6"/>
  <c r="AE28" i="6"/>
  <c r="AJ18" i="8"/>
  <c r="AF18" i="8"/>
  <c r="R18" i="6"/>
  <c r="S18" i="6" s="1"/>
  <c r="AJ27" i="4"/>
  <c r="AF27" i="4"/>
  <c r="AG27" i="4" s="1"/>
  <c r="AI28" i="7"/>
  <c r="AJ34" i="6"/>
  <c r="AH34" i="6"/>
  <c r="AI23" i="24" l="1"/>
  <c r="AF23" i="24"/>
  <c r="AG23" i="24" s="1"/>
  <c r="AG34" i="14"/>
  <c r="AH34" i="14" s="1"/>
  <c r="AK34" i="14"/>
  <c r="AJ34" i="14"/>
  <c r="AI23" i="15"/>
  <c r="AF23" i="15"/>
  <c r="AG23" i="15" s="1"/>
  <c r="AG24" i="14"/>
  <c r="AH24" i="14" s="1"/>
  <c r="AK24" i="14"/>
  <c r="AG28" i="15"/>
  <c r="AI28" i="15"/>
  <c r="AJ16" i="14"/>
  <c r="AG16" i="14"/>
  <c r="AH16" i="14" s="1"/>
  <c r="AK16" i="14"/>
  <c r="AJ21" i="16"/>
  <c r="AF21" i="16"/>
  <c r="AD23" i="16"/>
  <c r="AI21" i="16"/>
  <c r="AG21" i="16"/>
  <c r="R23" i="16"/>
  <c r="AG32" i="6"/>
  <c r="AK32" i="6"/>
  <c r="AJ30" i="6"/>
  <c r="AG30" i="6"/>
  <c r="AH30" i="6" s="1"/>
  <c r="AJ18" i="6"/>
  <c r="AJ21" i="7"/>
  <c r="AF21" i="7"/>
  <c r="AD23" i="7"/>
  <c r="R23" i="7"/>
  <c r="AI21" i="7"/>
  <c r="AG21" i="7"/>
  <c r="AH32" i="6"/>
  <c r="AJ32" i="6"/>
  <c r="AI28" i="8"/>
  <c r="AG28" i="8"/>
  <c r="AG28" i="6"/>
  <c r="AH28" i="6" s="1"/>
  <c r="AK28" i="6"/>
  <c r="AG24" i="6"/>
  <c r="AH24" i="6" s="1"/>
  <c r="AK24" i="6"/>
  <c r="AJ28" i="7"/>
  <c r="AF28" i="7"/>
  <c r="AG28" i="7" s="1"/>
  <c r="AI18" i="7"/>
  <c r="AG18" i="7"/>
  <c r="AG18" i="6"/>
  <c r="AH18" i="6" s="1"/>
  <c r="AK18" i="6"/>
  <c r="AI23" i="8"/>
  <c r="AG23" i="8"/>
  <c r="AI23" i="16" l="1"/>
  <c r="AJ23" i="16"/>
  <c r="AF23" i="16"/>
  <c r="AG23" i="16" s="1"/>
  <c r="AI23" i="7"/>
  <c r="AJ23" i="7"/>
  <c r="AF23" i="7"/>
  <c r="AG23" i="7" s="1"/>
</calcChain>
</file>

<file path=xl/sharedStrings.xml><?xml version="1.0" encoding="utf-8"?>
<sst xmlns="http://schemas.openxmlformats.org/spreadsheetml/2006/main" count="2667" uniqueCount="159">
  <si>
    <t xml:space="preserve">SCHEDULE </t>
  </si>
  <si>
    <t>A-2</t>
  </si>
  <si>
    <t>FULL REVENUE REQUIREMENTS BILL COMPARISON - TYPICAL MONTHLY BILLS</t>
  </si>
  <si>
    <t>Page 1 of 24</t>
  </si>
  <si>
    <t>FLORIDA PUBLIC SERVICE COMMISSION</t>
  </si>
  <si>
    <t>EXPLANATION: For each rate class, calculate typical monthly bills for present and proposed rates.</t>
  </si>
  <si>
    <t>Type of Data Shown:</t>
  </si>
  <si>
    <t>COMPANY: DUKE ENERGY FLORIDA</t>
  </si>
  <si>
    <t>__X__  Projected Test Year Ended 12/31/27</t>
  </si>
  <si>
    <t>DOCKET NO:</t>
  </si>
  <si>
    <t>20240025-EI</t>
  </si>
  <si>
    <t>Witness:  Chatelain</t>
  </si>
  <si>
    <t>RESIDENTIAL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</si>
  <si>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</si>
  <si>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</si>
  <si>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</si>
  <si>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</si>
  <si>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</si>
  <si>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</si>
  <si>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</si>
  <si>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</si>
  <si>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</si>
  <si>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</si>
  <si>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</si>
  <si>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</si>
  <si>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</si>
  <si>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</si>
  <si>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</si>
  <si>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</si>
  <si>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</si>
  <si>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</si>
  <si>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</si>
  <si>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</si>
  <si>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</si>
  <si>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</si>
  <si>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</si>
  <si>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</si>
  <si>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</si>
  <si>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</si>
  <si>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</si>
  <si>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</si>
  <si>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SERVICE</t>
  </si>
  <si>
    <t>Monthly Bill Under Present Rates - $</t>
  </si>
  <si>
    <t>Monthly Bill Under Proposed Rates - $</t>
  </si>
  <si>
    <t>Incr/ (Decr)</t>
  </si>
  <si>
    <t>Cents/KWH</t>
  </si>
  <si>
    <t>Rate</t>
  </si>
  <si>
    <t>Typical Det.</t>
  </si>
  <si>
    <t>Base</t>
  </si>
  <si>
    <t>Billing Adjustments ***</t>
  </si>
  <si>
    <t>Sub-Total</t>
  </si>
  <si>
    <t>GRT/RAF @</t>
  </si>
  <si>
    <t>Total</t>
  </si>
  <si>
    <t>$</t>
  </si>
  <si>
    <t>%</t>
  </si>
  <si>
    <t>Present</t>
  </si>
  <si>
    <t>Proposed</t>
  </si>
  <si>
    <t>Chg Base</t>
  </si>
  <si>
    <t>Line</t>
  </si>
  <si>
    <t>Schedule</t>
  </si>
  <si>
    <t>KW</t>
  </si>
  <si>
    <t>KWH</t>
  </si>
  <si>
    <t>Rate *</t>
  </si>
  <si>
    <t>Fuel</t>
  </si>
  <si>
    <t>ECCR</t>
  </si>
  <si>
    <t>CCR</t>
  </si>
  <si>
    <t>ECRC</t>
  </si>
  <si>
    <t>ASC</t>
  </si>
  <si>
    <t>SPPCRC</t>
  </si>
  <si>
    <t>SCRS</t>
  </si>
  <si>
    <t>Bill</t>
  </si>
  <si>
    <t>Rate **</t>
  </si>
  <si>
    <t>(V) - (L)</t>
  </si>
  <si>
    <t>(W) / (L)</t>
  </si>
  <si>
    <t>(L) / (B)</t>
  </si>
  <si>
    <t>(V) / (B)</t>
  </si>
  <si>
    <t>RS-1</t>
  </si>
  <si>
    <t>n/a</t>
  </si>
  <si>
    <t>*</t>
  </si>
  <si>
    <t>Present Rates, as projected, effective December 2024 per E-13c, with Minimum Bill as applicable.</t>
  </si>
  <si>
    <t>**</t>
  </si>
  <si>
    <t>Proposed Base Rates, as proposed, effective January 2025 per E-13c, with Minimum Bill as applicable.</t>
  </si>
  <si>
    <t>***</t>
  </si>
  <si>
    <t>Billing Adjustments use projected 2025 BA-1 rates , except for ECCR, ECRC, and ASC, which use current March 2024 rates.</t>
  </si>
  <si>
    <t>Supporting Schedules: E-13c, E-14 Supplement A</t>
  </si>
  <si>
    <t>Recap Schedules:</t>
  </si>
  <si>
    <t>Page 2 of 24</t>
  </si>
  <si>
    <t>RST-1</t>
  </si>
  <si>
    <t>Present Rates, as projected, effective December 2024 per E-13c - TOU uses weighted average rate, with Minimum Bill as applicable.</t>
  </si>
  <si>
    <t>Proposed Base Rates, as proposed, effective January 2025 per E-13c - TOU uses weighted average rate, with Minimum Bill as applicable.</t>
  </si>
  <si>
    <t>Page 3 of 24</t>
  </si>
  <si>
    <t>GENERAL SERVICE</t>
  </si>
  <si>
    <t>NON-DEMAND</t>
  </si>
  <si>
    <t>GS-1</t>
  </si>
  <si>
    <t>Page 4 of 24</t>
  </si>
  <si>
    <t>GST-1</t>
  </si>
  <si>
    <t>Page 5 of 24</t>
  </si>
  <si>
    <t>100% LOAD FACTOR</t>
  </si>
  <si>
    <t>GS-2</t>
  </si>
  <si>
    <t>Present Rates, as projected, effective December 2024 per E-13c.</t>
  </si>
  <si>
    <t>Proposed Base Rates, as proposed, effective January 2025 per E-13c.</t>
  </si>
  <si>
    <t>Page 6 of 24</t>
  </si>
  <si>
    <t>DEMAND</t>
  </si>
  <si>
    <t>Delivery</t>
  </si>
  <si>
    <t>Load</t>
  </si>
  <si>
    <t>Level</t>
  </si>
  <si>
    <t>Factor</t>
  </si>
  <si>
    <t>GSD-1</t>
  </si>
  <si>
    <t>Secondary</t>
  </si>
  <si>
    <t>GSDT-1</t>
  </si>
  <si>
    <t>Primary</t>
  </si>
  <si>
    <t>Transmission</t>
  </si>
  <si>
    <t>Present Rates, as projected, effective December 2024 per E-13c - TOU uses weighted average rate; excludes applicable metering voltage credits.</t>
  </si>
  <si>
    <t>Proposed Base Rates, as proposed, effective January 2025 per E-13c - TOU uses weighted average rate; excludes applicable metering voltage credits.</t>
  </si>
  <si>
    <t>Page 7 of 24</t>
  </si>
  <si>
    <t>CURTAILABLE</t>
  </si>
  <si>
    <t>Base Rate *</t>
  </si>
  <si>
    <t>Base Rate **</t>
  </si>
  <si>
    <t>/ CS Credit</t>
  </si>
  <si>
    <t>(R) - (J)</t>
  </si>
  <si>
    <t>(S) / (J)</t>
  </si>
  <si>
    <t>(J) / (B)</t>
  </si>
  <si>
    <t>(R) / (B)</t>
  </si>
  <si>
    <t>% Base</t>
  </si>
  <si>
    <t>CS-2 - Primary STD</t>
  </si>
  <si>
    <t>Max Demand</t>
  </si>
  <si>
    <t>Curtailable Dem</t>
  </si>
  <si>
    <t>30% Load Factor</t>
  </si>
  <si>
    <t>CST-2 - Primary TOU</t>
  </si>
  <si>
    <t>Base Demand</t>
  </si>
  <si>
    <t>60% Load Factor</t>
  </si>
  <si>
    <t>CST-3 - Primary TOU</t>
  </si>
  <si>
    <t>Curtailable Dem (Fixed)</t>
  </si>
  <si>
    <t>Page 8 of 24</t>
  </si>
  <si>
    <t>INTERRUPTIBLE</t>
  </si>
  <si>
    <t>IS-2 - Primary STD</t>
  </si>
  <si>
    <t>Interruptible Credit</t>
  </si>
  <si>
    <t>IST-2 - Primary TOU</t>
  </si>
  <si>
    <t>IST-2 - Transmission TOU</t>
  </si>
  <si>
    <t>Projected Billing Adjustments use estimated 2025 BA-1 rates , except for ECCR, ECRC, and ASC, which use current March 2024 rates.</t>
  </si>
  <si>
    <t>Page 9 of 24</t>
  </si>
  <si>
    <t>__X__  Projected Test Year Ended 12/31/26</t>
  </si>
  <si>
    <t>Page 10 of 24</t>
  </si>
  <si>
    <t>Page 11 of 24</t>
  </si>
  <si>
    <t>Page 12 of 24</t>
  </si>
  <si>
    <t>Page 13 of 24</t>
  </si>
  <si>
    <t>Page 14 of 24</t>
  </si>
  <si>
    <t>Page 15 of 24</t>
  </si>
  <si>
    <t>Page 16 of 24</t>
  </si>
  <si>
    <t>Page 17 of 24</t>
  </si>
  <si>
    <t>__X__  Projected Test Year Ended 12/31/25</t>
  </si>
  <si>
    <t>Billing Adjustments *</t>
  </si>
  <si>
    <t>Page 18 of 24</t>
  </si>
  <si>
    <t>Page 19 of 24</t>
  </si>
  <si>
    <t>Page 20 of 24</t>
  </si>
  <si>
    <t>Page 21 of 24</t>
  </si>
  <si>
    <t>Page 22 of 24</t>
  </si>
  <si>
    <t>Page 23 of 24</t>
  </si>
  <si>
    <t>Page 24 of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</si>
</sst>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0%"/>
    <numFmt numFmtId="165" formatCode="_(* #,##0.000_);_(* \(#,##0.000\);_(* &quot;-&quot;??_);_(@_)"/>
    <numFmt numFmtId="166" formatCode="0.0%"/>
    <numFmt numFmtId="167" formatCode="_(* #,##0_);_(* \(#,##0\);_(* &quot;-&quot;??_);_(@_)"/>
    <numFmt numFmtId="168" formatCode="0.0000000"/>
  </numFmts>
  <fonts count="9" x14ac:knownFonts="1">
    <font>
      <sz val="11"/>
      <color theme="1"/>
      <name val="Calibri"/>
      <family val="2"/>
      <scheme val="minor"/>
    </font>
    <font>
      <sz val="10"/>
      <name val="Courier"/>
    </font>
    <font>
      <sz val="8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 applyProtection="1">
      <alignment vertical="center"/>
      <protection locked="0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 applyProtection="1">
      <alignment vertical="center"/>
      <protection locked="0"/>
    </xf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0" xfId="2" applyFont="1" applyAlignment="1">
      <alignment horizontal="left"/>
    </xf>
    <xf numFmtId="0" fontId="2" fillId="0" borderId="0" xfId="2" applyFont="1"/>
    <xf numFmtId="0" fontId="4" fillId="0" borderId="0" xfId="2" quotePrefix="1" applyFont="1"/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quotePrefix="1" applyFont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5" fillId="0" borderId="2" xfId="1" applyFont="1" applyBorder="1" applyAlignment="1" applyProtection="1">
      <alignment horizontal="centerContinuous" vertical="center"/>
      <protection locked="0"/>
    </xf>
    <xf numFmtId="0" fontId="5" fillId="0" borderId="4" xfId="1" applyFont="1" applyBorder="1" applyAlignment="1" applyProtection="1">
      <alignment horizontal="centerContinuous" vertical="center"/>
      <protection locked="0"/>
    </xf>
    <xf numFmtId="0" fontId="5" fillId="0" borderId="0" xfId="1" applyFont="1" applyAlignment="1" applyProtection="1">
      <alignment horizontal="centerContinuous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7" fillId="0" borderId="6" xfId="1" applyFont="1" applyBorder="1" applyAlignment="1" applyProtection="1">
      <alignment horizontal="centerContinuous" vertical="center"/>
      <protection locked="0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164" fontId="5" fillId="0" borderId="1" xfId="1" quotePrefix="1" applyNumberFormat="1" applyFont="1" applyBorder="1" applyAlignment="1" applyProtection="1">
      <alignment horizontal="center" vertical="center"/>
      <protection locked="0"/>
    </xf>
    <xf numFmtId="0" fontId="5" fillId="0" borderId="1" xfId="1" quotePrefix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0" fontId="5" fillId="0" borderId="0" xfId="1" applyFont="1" applyAlignment="1" applyProtection="1">
      <alignment horizontal="center"/>
      <protection locked="0"/>
    </xf>
    <xf numFmtId="0" fontId="5" fillId="0" borderId="0" xfId="1" applyFont="1" applyProtection="1">
      <protection locked="0"/>
    </xf>
    <xf numFmtId="37" fontId="4" fillId="0" borderId="0" xfId="3" applyNumberFormat="1" applyFont="1" applyFill="1" applyAlignment="1" applyProtection="1">
      <alignment horizontal="center"/>
      <protection locked="0"/>
    </xf>
    <xf numFmtId="37" fontId="4" fillId="0" borderId="0" xfId="3" applyNumberFormat="1" applyFont="1" applyFill="1" applyProtection="1">
      <protection locked="0"/>
    </xf>
    <xf numFmtId="43" fontId="4" fillId="0" borderId="0" xfId="3" applyFont="1" applyFill="1" applyProtection="1">
      <protection locked="0"/>
    </xf>
    <xf numFmtId="43" fontId="4" fillId="0" borderId="0" xfId="3" applyFont="1" applyProtection="1">
      <protection locked="0"/>
    </xf>
    <xf numFmtId="10" fontId="4" fillId="0" borderId="0" xfId="4" applyNumberFormat="1" applyFont="1" applyFill="1" applyProtection="1">
      <protection locked="0"/>
    </xf>
    <xf numFmtId="165" fontId="4" fillId="0" borderId="0" xfId="3" applyNumberFormat="1" applyFont="1" applyFill="1" applyProtection="1">
      <protection locked="0"/>
    </xf>
    <xf numFmtId="0" fontId="5" fillId="0" borderId="0" xfId="1" applyFont="1"/>
    <xf numFmtId="166" fontId="5" fillId="0" borderId="0" xfId="4" applyNumberFormat="1" applyFont="1" applyFill="1"/>
    <xf numFmtId="0" fontId="5" fillId="0" borderId="0" xfId="1" quotePrefix="1" applyFont="1" applyAlignment="1" applyProtection="1">
      <alignment horizontal="center"/>
      <protection locked="0"/>
    </xf>
    <xf numFmtId="0" fontId="5" fillId="0" borderId="0" xfId="1" quotePrefix="1" applyFont="1" applyProtection="1">
      <protection locked="0"/>
    </xf>
    <xf numFmtId="167" fontId="4" fillId="0" borderId="0" xfId="3" applyNumberFormat="1" applyFont="1" applyFill="1" applyAlignment="1" applyProtection="1">
      <alignment horizontal="center"/>
      <protection locked="0"/>
    </xf>
    <xf numFmtId="167" fontId="4" fillId="0" borderId="0" xfId="3" applyNumberFormat="1" applyFont="1" applyFill="1" applyProtection="1">
      <protection locked="0"/>
    </xf>
    <xf numFmtId="0" fontId="4" fillId="0" borderId="0" xfId="1" applyFont="1" applyProtection="1">
      <protection locked="0"/>
    </xf>
    <xf numFmtId="0" fontId="5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 applyProtection="1">
      <alignment horizontal="left"/>
      <protection locked="0"/>
    </xf>
    <xf numFmtId="0" fontId="5" fillId="0" borderId="0" xfId="1" quotePrefix="1" applyFont="1" applyAlignment="1" applyProtection="1">
      <alignment horizontal="right"/>
      <protection locked="0"/>
    </xf>
    <xf numFmtId="0" fontId="5" fillId="0" borderId="1" xfId="1" applyFont="1" applyBorder="1" applyAlignment="1">
      <alignment horizontal="left"/>
    </xf>
    <xf numFmtId="0" fontId="5" fillId="0" borderId="1" xfId="1" applyFont="1" applyBorder="1"/>
    <xf numFmtId="0" fontId="5" fillId="0" borderId="0" xfId="1" applyFont="1" applyAlignment="1">
      <alignment horizontal="left"/>
    </xf>
    <xf numFmtId="0" fontId="7" fillId="0" borderId="0" xfId="1" applyFont="1" applyAlignment="1" applyProtection="1">
      <alignment horizontal="centerContinuous" vertical="center"/>
      <protection locked="0"/>
    </xf>
    <xf numFmtId="0" fontId="6" fillId="0" borderId="0" xfId="1" quotePrefix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43" fontId="2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68" fontId="8" fillId="0" borderId="0" xfId="1" applyNumberFormat="1" applyFont="1" applyAlignment="1">
      <alignment vertical="center"/>
    </xf>
    <xf numFmtId="43" fontId="2" fillId="0" borderId="0" xfId="1" applyNumberFormat="1" applyFont="1" applyAlignment="1" applyProtection="1">
      <alignment vertical="center"/>
      <protection locked="0"/>
    </xf>
    <xf numFmtId="0" fontId="4" fillId="0" borderId="1" xfId="1" applyFont="1" applyBorder="1" applyAlignment="1">
      <alignment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quotePrefix="1" applyFont="1" applyAlignment="1" applyProtection="1">
      <alignment horizontal="center" vertical="center"/>
      <protection locked="0"/>
    </xf>
    <xf numFmtId="9" fontId="5" fillId="0" borderId="0" xfId="1" quotePrefix="1" applyNumberFormat="1" applyFont="1" applyProtection="1">
      <protection locked="0"/>
    </xf>
    <xf numFmtId="0" fontId="5" fillId="0" borderId="0" xfId="1" quotePrefix="1" applyFont="1" applyAlignment="1" applyProtection="1">
      <alignment horizontal="left"/>
      <protection locked="0"/>
    </xf>
    <xf numFmtId="9" fontId="5" fillId="0" borderId="0" xfId="1" applyNumberFormat="1" applyFont="1"/>
    <xf numFmtId="37" fontId="4" fillId="0" borderId="0" xfId="3" applyNumberFormat="1" applyFont="1" applyProtection="1">
      <protection locked="0"/>
    </xf>
    <xf numFmtId="10" fontId="4" fillId="0" borderId="0" xfId="4" applyNumberFormat="1" applyFont="1" applyProtection="1">
      <protection locked="0"/>
    </xf>
    <xf numFmtId="165" fontId="4" fillId="0" borderId="0" xfId="3" applyNumberFormat="1" applyFont="1" applyProtection="1">
      <protection locked="0"/>
    </xf>
    <xf numFmtId="166" fontId="5" fillId="0" borderId="0" xfId="4" applyNumberFormat="1" applyFont="1"/>
    <xf numFmtId="0" fontId="5" fillId="0" borderId="0" xfId="0" quotePrefix="1" applyFont="1"/>
    <xf numFmtId="43" fontId="4" fillId="0" borderId="7" xfId="3" applyFont="1" applyBorder="1" applyProtection="1">
      <protection locked="0"/>
    </xf>
    <xf numFmtId="9" fontId="5" fillId="0" borderId="0" xfId="4" applyFont="1"/>
    <xf numFmtId="167" fontId="4" fillId="0" borderId="0" xfId="3" applyNumberFormat="1" applyFont="1" applyProtection="1">
      <protection locked="0"/>
    </xf>
    <xf numFmtId="2" fontId="5" fillId="0" borderId="0" xfId="1" applyNumberFormat="1" applyFont="1" applyProtection="1">
      <protection locked="0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</cellXfs>
  <cellStyles count="5">
    <cellStyle name="Comma 10" xfId="3" xr:uid="{00CD3465-EBF1-47CA-B36D-EDE904B6EC87}"/>
    <cellStyle name="Normal" xfId="0" builtinId="0"/>
    <cellStyle name="Normal 2" xfId="2" xr:uid="{92A8C727-C4D1-4E25-B6CA-5780558F7D89}"/>
    <cellStyle name="Normal 4" xfId="1" xr:uid="{F3A77DE5-01F0-43B1-B936-B9BDACD1592D}"/>
    <cellStyle name="Percent 10" xfId="4" xr:uid="{82B5E36F-DBA0-448C-902C-D99E97CE83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C9368-0090-4BB1-93E4-535153B795AA}">
  <sheetPr syncVertical="1" syncRef="A1" transitionEvaluation="1" transitionEntry="1">
    <tabColor rgb="FF92D050"/>
    <pageSetUpPr fitToPage="1"/>
  </sheetPr>
  <dimension ref="A1:AL42"/>
  <sheetViews>
    <sheetView tabSelected="1" zoomScaleNormal="100" workbookViewId="0"/>
  </sheetViews>
  <sheetFormatPr defaultColWidth="11" defaultRowHeight="13.8" x14ac:dyDescent="0.3"/>
  <cols>
    <col min="1" max="1" width="2.6640625" style="38" customWidth="1"/>
    <col min="2" max="2" width="2.33203125" style="38" customWidth="1"/>
    <col min="3" max="3" width="7.5546875" style="38" customWidth="1"/>
    <col min="4" max="4" width="3.44140625" style="38" customWidth="1"/>
    <col min="5" max="5" width="6.5546875" style="38" customWidth="1"/>
    <col min="6" max="6" width="7" style="38" customWidth="1"/>
    <col min="7" max="7" width="3.33203125" style="38" customWidth="1"/>
    <col min="8" max="8" width="7.6640625" style="38" customWidth="1"/>
    <col min="9" max="15" width="7.109375" style="38" customWidth="1"/>
    <col min="16" max="18" width="10" style="38" bestFit="1" customWidth="1"/>
    <col min="19" max="19" width="3.33203125" style="38" customWidth="1"/>
    <col min="20" max="20" width="7.6640625" style="38" customWidth="1"/>
    <col min="21" max="27" width="7.109375" style="38" customWidth="1"/>
    <col min="28" max="30" width="10" style="38" bestFit="1" customWidth="1"/>
    <col min="31" max="31" width="3.33203125" style="38" customWidth="1"/>
    <col min="32" max="33" width="7.6640625" style="38" customWidth="1"/>
    <col min="34" max="34" width="3.33203125" style="38" customWidth="1"/>
    <col min="35" max="35" width="7.6640625" style="38" customWidth="1"/>
    <col min="36" max="16384" width="11" style="38"/>
  </cols>
  <sheetData>
    <row r="1" spans="1:38" s="1" customFormat="1" ht="12.75" customHeight="1" x14ac:dyDescent="0.3">
      <c r="A1" s="1" t="s">
        <v>0</v>
      </c>
      <c r="D1" s="2" t="s">
        <v>1</v>
      </c>
      <c r="E1" s="2"/>
      <c r="N1" s="1" t="s">
        <v>2</v>
      </c>
      <c r="P1" s="2"/>
      <c r="Q1" s="2"/>
      <c r="R1" s="2"/>
      <c r="T1" s="2"/>
      <c r="U1" s="2"/>
      <c r="V1" s="2"/>
      <c r="W1" s="2"/>
      <c r="X1" s="2"/>
      <c r="Y1" s="2"/>
      <c r="Z1" s="2"/>
      <c r="AB1" s="2"/>
      <c r="AC1" s="2"/>
      <c r="AD1" s="2"/>
      <c r="AF1" s="2"/>
      <c r="AG1" s="2"/>
      <c r="AI1" s="1" t="s">
        <v>3</v>
      </c>
    </row>
    <row r="2" spans="1:38" s="1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3"/>
      <c r="AF2" s="4"/>
      <c r="AG2" s="4"/>
      <c r="AH2" s="3"/>
      <c r="AI2" s="4"/>
      <c r="AJ2" s="4"/>
    </row>
    <row r="3" spans="1:38" s="1" customFormat="1" ht="6.9" customHeight="1" x14ac:dyDescent="0.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F3" s="2"/>
      <c r="AG3" s="2"/>
      <c r="AI3" s="2"/>
      <c r="AJ3" s="2"/>
    </row>
    <row r="4" spans="1:38" s="1" customFormat="1" ht="12.75" customHeight="1" x14ac:dyDescent="0.2">
      <c r="A4" s="5" t="s">
        <v>4</v>
      </c>
      <c r="B4" s="5"/>
      <c r="C4" s="6"/>
      <c r="L4" s="2"/>
      <c r="M4" s="2"/>
      <c r="N4" s="2" t="s">
        <v>5</v>
      </c>
      <c r="O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F4" s="7" t="s">
        <v>6</v>
      </c>
      <c r="AG4" s="7"/>
      <c r="AJ4" s="2"/>
    </row>
    <row r="5" spans="1:38" s="1" customFormat="1" ht="12.75" customHeight="1" x14ac:dyDescent="0.2">
      <c r="A5" s="6"/>
      <c r="B5" s="6"/>
      <c r="C5" s="6"/>
      <c r="I5" s="2"/>
      <c r="T5" s="2"/>
      <c r="U5" s="2"/>
      <c r="V5" s="2"/>
      <c r="W5" s="2"/>
      <c r="X5" s="2"/>
      <c r="Y5" s="2"/>
      <c r="Z5" s="2"/>
      <c r="AB5" s="2"/>
      <c r="AC5" s="2"/>
      <c r="AD5" s="2"/>
      <c r="AF5" s="8"/>
      <c r="AG5" s="8"/>
      <c r="AJ5" s="2"/>
    </row>
    <row r="6" spans="1:38" s="1" customFormat="1" ht="12.75" customHeight="1" x14ac:dyDescent="0.2">
      <c r="A6" s="5" t="s">
        <v>7</v>
      </c>
      <c r="B6" s="5"/>
      <c r="C6" s="6"/>
      <c r="T6" s="2"/>
      <c r="U6" s="2"/>
      <c r="V6" s="2"/>
      <c r="W6" s="2"/>
      <c r="X6" s="2"/>
      <c r="Y6" s="2"/>
      <c r="Z6" s="2"/>
      <c r="AB6" s="2"/>
      <c r="AC6" s="2"/>
      <c r="AD6" s="2"/>
      <c r="AF6" s="8" t="s">
        <v>8</v>
      </c>
      <c r="AG6" s="8"/>
      <c r="AJ6" s="2"/>
    </row>
    <row r="7" spans="1:38" s="1" customFormat="1" ht="12.75" customHeight="1" x14ac:dyDescent="0.2">
      <c r="A7" s="6"/>
      <c r="B7" s="6"/>
      <c r="C7" s="6"/>
      <c r="I7" s="2"/>
      <c r="T7" s="2"/>
      <c r="U7" s="2"/>
      <c r="Y7" s="2"/>
      <c r="Z7" s="2"/>
      <c r="AB7" s="2"/>
      <c r="AC7" s="2"/>
      <c r="AD7" s="2"/>
      <c r="AF7" s="8"/>
      <c r="AG7" s="8"/>
      <c r="AJ7" s="2"/>
    </row>
    <row r="8" spans="1:38" s="1" customFormat="1" ht="12.75" customHeight="1" x14ac:dyDescent="0.25">
      <c r="A8" s="5" t="s">
        <v>9</v>
      </c>
      <c r="B8" s="5"/>
      <c r="D8" s="9" t="s">
        <v>10</v>
      </c>
      <c r="I8" s="2"/>
      <c r="T8" s="2"/>
      <c r="U8" s="2"/>
      <c r="Y8" s="2"/>
      <c r="AB8" s="2"/>
      <c r="AC8" s="2"/>
      <c r="AD8" s="2"/>
      <c r="AF8" s="7" t="s">
        <v>11</v>
      </c>
      <c r="AG8" s="7"/>
      <c r="AJ8" s="2"/>
    </row>
    <row r="9" spans="1:38" s="12" customFormat="1" ht="6.9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0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/>
      <c r="AF9" s="11"/>
      <c r="AG9" s="11"/>
      <c r="AH9" s="10"/>
      <c r="AI9" s="11"/>
      <c r="AJ9" s="11"/>
    </row>
    <row r="10" spans="1:38" s="12" customFormat="1" ht="14.4" customHeight="1" x14ac:dyDescent="0.3">
      <c r="A10" s="13" t="s">
        <v>12</v>
      </c>
      <c r="E10" s="14" t="s">
        <v>13</v>
      </c>
      <c r="F10" s="14" t="s">
        <v>14</v>
      </c>
      <c r="G10" s="14"/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  <c r="O10" s="14" t="s">
        <v>22</v>
      </c>
      <c r="P10" s="14" t="s">
        <v>23</v>
      </c>
      <c r="Q10" s="14" t="s">
        <v>24</v>
      </c>
      <c r="R10" s="14" t="s">
        <v>25</v>
      </c>
      <c r="S10" s="14"/>
      <c r="T10" s="14" t="s">
        <v>26</v>
      </c>
      <c r="U10" s="14" t="s">
        <v>27</v>
      </c>
      <c r="V10" s="14" t="s">
        <v>28</v>
      </c>
      <c r="W10" s="14" t="s">
        <v>29</v>
      </c>
      <c r="X10" s="14" t="s">
        <v>30</v>
      </c>
      <c r="Y10" s="14" t="s">
        <v>31</v>
      </c>
      <c r="Z10" s="14" t="s">
        <v>32</v>
      </c>
      <c r="AA10" s="14" t="s">
        <v>33</v>
      </c>
      <c r="AB10" s="14" t="s">
        <v>34</v>
      </c>
      <c r="AC10" s="14" t="s">
        <v>35</v>
      </c>
      <c r="AD10" s="14" t="s">
        <v>36</v>
      </c>
      <c r="AE10" s="14"/>
      <c r="AF10" s="14" t="s">
        <v>37</v>
      </c>
      <c r="AG10" s="14" t="s">
        <v>38</v>
      </c>
      <c r="AH10" s="14"/>
      <c r="AI10" s="14" t="s">
        <v>39</v>
      </c>
      <c r="AJ10" s="14" t="s">
        <v>40</v>
      </c>
    </row>
    <row r="11" spans="1:38" s="12" customFormat="1" ht="14.4" customHeight="1" x14ac:dyDescent="0.3">
      <c r="A11" s="13" t="s">
        <v>41</v>
      </c>
      <c r="E11" s="15"/>
      <c r="F11" s="15"/>
      <c r="G11" s="15"/>
      <c r="H11" s="75" t="s">
        <v>42</v>
      </c>
      <c r="I11" s="76"/>
      <c r="J11" s="76"/>
      <c r="K11" s="76"/>
      <c r="L11" s="76"/>
      <c r="M11" s="76"/>
      <c r="N11" s="76"/>
      <c r="O11" s="76"/>
      <c r="P11" s="76"/>
      <c r="Q11" s="76"/>
      <c r="R11" s="77"/>
      <c r="S11" s="16"/>
      <c r="T11" s="75" t="s">
        <v>43</v>
      </c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15"/>
      <c r="AF11" s="78" t="s">
        <v>44</v>
      </c>
      <c r="AG11" s="79"/>
      <c r="AH11" s="15"/>
      <c r="AI11" s="17" t="s">
        <v>45</v>
      </c>
      <c r="AJ11" s="18"/>
    </row>
    <row r="12" spans="1:38" s="12" customFormat="1" ht="14.4" customHeight="1" x14ac:dyDescent="0.3">
      <c r="E12" s="15"/>
      <c r="F12" s="15"/>
      <c r="G12" s="15"/>
      <c r="H12" s="15"/>
      <c r="I12" s="19"/>
      <c r="J12" s="19"/>
      <c r="K12" s="19"/>
      <c r="L12" s="19"/>
      <c r="M12" s="19"/>
      <c r="N12" s="19"/>
      <c r="O12" s="19"/>
      <c r="P12" s="20"/>
      <c r="Q12" s="20"/>
      <c r="R12" s="20"/>
      <c r="S12" s="15"/>
      <c r="T12" s="15"/>
      <c r="U12" s="19"/>
      <c r="V12" s="19"/>
      <c r="W12" s="19"/>
      <c r="X12" s="19"/>
      <c r="Y12" s="19"/>
      <c r="Z12" s="19"/>
      <c r="AA12" s="19"/>
      <c r="AB12" s="20"/>
      <c r="AC12" s="20"/>
      <c r="AD12" s="20"/>
      <c r="AE12" s="15"/>
      <c r="AF12" s="19"/>
      <c r="AG12" s="19"/>
      <c r="AH12" s="15"/>
      <c r="AI12" s="19"/>
      <c r="AJ12" s="19"/>
    </row>
    <row r="13" spans="1:38" s="12" customFormat="1" ht="14.4" customHeight="1" x14ac:dyDescent="0.3">
      <c r="A13" s="21"/>
      <c r="B13" s="21"/>
      <c r="C13" s="20" t="s">
        <v>46</v>
      </c>
      <c r="D13" s="20"/>
      <c r="E13" s="80" t="s">
        <v>47</v>
      </c>
      <c r="F13" s="80"/>
      <c r="G13" s="22"/>
      <c r="H13" s="20" t="s">
        <v>48</v>
      </c>
      <c r="I13" s="80" t="s">
        <v>49</v>
      </c>
      <c r="J13" s="80"/>
      <c r="K13" s="80"/>
      <c r="L13" s="80"/>
      <c r="M13" s="80"/>
      <c r="N13" s="80"/>
      <c r="O13" s="80"/>
      <c r="P13" s="20" t="s">
        <v>50</v>
      </c>
      <c r="Q13" s="20" t="s">
        <v>51</v>
      </c>
      <c r="R13" s="20" t="s">
        <v>52</v>
      </c>
      <c r="S13" s="22"/>
      <c r="T13" s="20" t="s">
        <v>48</v>
      </c>
      <c r="U13" s="80" t="s">
        <v>49</v>
      </c>
      <c r="V13" s="80"/>
      <c r="W13" s="80"/>
      <c r="X13" s="80"/>
      <c r="Y13" s="80"/>
      <c r="Z13" s="80"/>
      <c r="AA13" s="80"/>
      <c r="AB13" s="20" t="s">
        <v>50</v>
      </c>
      <c r="AC13" s="20" t="s">
        <v>51</v>
      </c>
      <c r="AD13" s="20" t="s">
        <v>52</v>
      </c>
      <c r="AE13" s="22"/>
      <c r="AF13" s="20" t="s">
        <v>53</v>
      </c>
      <c r="AG13" s="20" t="s">
        <v>54</v>
      </c>
      <c r="AH13" s="22"/>
      <c r="AI13" s="20" t="s">
        <v>55</v>
      </c>
      <c r="AJ13" s="20" t="s">
        <v>56</v>
      </c>
      <c r="AL13" s="23" t="s">
        <v>57</v>
      </c>
    </row>
    <row r="14" spans="1:38" s="29" customFormat="1" ht="14.4" customHeight="1" x14ac:dyDescent="0.3">
      <c r="A14" s="24" t="s">
        <v>58</v>
      </c>
      <c r="B14" s="21"/>
      <c r="C14" s="25" t="s">
        <v>59</v>
      </c>
      <c r="D14" s="20"/>
      <c r="E14" s="26" t="s">
        <v>60</v>
      </c>
      <c r="F14" s="25" t="s">
        <v>61</v>
      </c>
      <c r="G14" s="22"/>
      <c r="H14" s="25" t="s">
        <v>62</v>
      </c>
      <c r="I14" s="26" t="s">
        <v>63</v>
      </c>
      <c r="J14" s="26" t="s">
        <v>64</v>
      </c>
      <c r="K14" s="26" t="s">
        <v>65</v>
      </c>
      <c r="L14" s="26" t="s">
        <v>66</v>
      </c>
      <c r="M14" s="26" t="s">
        <v>67</v>
      </c>
      <c r="N14" s="26" t="s">
        <v>68</v>
      </c>
      <c r="O14" s="26" t="s">
        <v>69</v>
      </c>
      <c r="P14" s="25" t="s">
        <v>70</v>
      </c>
      <c r="Q14" s="27">
        <f>2.5663%+0.0871%</f>
        <v>2.6534000000000002E-2</v>
      </c>
      <c r="R14" s="25" t="s">
        <v>70</v>
      </c>
      <c r="S14" s="22"/>
      <c r="T14" s="25" t="s">
        <v>71</v>
      </c>
      <c r="U14" s="26" t="s">
        <v>63</v>
      </c>
      <c r="V14" s="26" t="s">
        <v>64</v>
      </c>
      <c r="W14" s="26" t="s">
        <v>65</v>
      </c>
      <c r="X14" s="26" t="s">
        <v>66</v>
      </c>
      <c r="Y14" s="26" t="s">
        <v>67</v>
      </c>
      <c r="Z14" s="26" t="s">
        <v>68</v>
      </c>
      <c r="AA14" s="26" t="s">
        <v>69</v>
      </c>
      <c r="AB14" s="25" t="s">
        <v>70</v>
      </c>
      <c r="AC14" s="27">
        <f>Q14</f>
        <v>2.6534000000000002E-2</v>
      </c>
      <c r="AD14" s="25" t="s">
        <v>70</v>
      </c>
      <c r="AE14" s="22"/>
      <c r="AF14" s="28" t="s">
        <v>72</v>
      </c>
      <c r="AG14" s="28" t="s">
        <v>73</v>
      </c>
      <c r="AH14" s="22"/>
      <c r="AI14" s="28" t="s">
        <v>74</v>
      </c>
      <c r="AJ14" s="28" t="s">
        <v>75</v>
      </c>
    </row>
    <row r="15" spans="1:38" ht="14.4" customHeight="1" x14ac:dyDescent="0.3">
      <c r="A15" s="30">
        <v>1</v>
      </c>
      <c r="B15" s="31"/>
      <c r="C15" s="30" t="s">
        <v>76</v>
      </c>
      <c r="D15" s="31"/>
      <c r="E15" s="32" t="s">
        <v>77</v>
      </c>
      <c r="F15" s="33">
        <v>0</v>
      </c>
      <c r="G15" s="22"/>
      <c r="H15" s="34">
        <v>15.13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4">
        <f>IF(SUM(H15:O15)&gt;30,SUM(H15:O15),30)</f>
        <v>30</v>
      </c>
      <c r="Q15" s="34">
        <f>ROUND(P15*Q$14,2)</f>
        <v>0.8</v>
      </c>
      <c r="R15" s="34">
        <f>SUM(P15:Q15)+IF(SUM(P15:Q15)&lt;30,30-P15-Q15)</f>
        <v>30.8</v>
      </c>
      <c r="S15" s="22"/>
      <c r="T15" s="34">
        <v>15.45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4">
        <f>IF(SUM(T15:AA15)&gt;30,SUM(T15:AA15),30)</f>
        <v>30</v>
      </c>
      <c r="AC15" s="34">
        <f>ROUND($AB15*AC$14,2)</f>
        <v>0.8</v>
      </c>
      <c r="AD15" s="34">
        <f>SUM(AB15:AC15)+IF(SUM(AB15:AC15)&lt;30,30-AB15-AC15)</f>
        <v>30.8</v>
      </c>
      <c r="AE15" s="22"/>
      <c r="AF15" s="34">
        <f>AD15-R15</f>
        <v>0</v>
      </c>
      <c r="AG15" s="36">
        <f>IF(R15=0,0,AF15/R15)</f>
        <v>0</v>
      </c>
      <c r="AH15" s="22"/>
      <c r="AI15" s="37">
        <f>IF(F15=0,0,R15/F15)*100</f>
        <v>0</v>
      </c>
      <c r="AJ15" s="37">
        <f>IF(F15=0,0,AD15/F15)*100</f>
        <v>0</v>
      </c>
      <c r="AL15" s="39">
        <f>T15/H15-1</f>
        <v>2.1150033046926531E-2</v>
      </c>
    </row>
    <row r="16" spans="1:38" ht="14.4" customHeight="1" x14ac:dyDescent="0.3">
      <c r="A16" s="40">
        <v>2</v>
      </c>
      <c r="B16" s="41"/>
      <c r="C16" s="30"/>
      <c r="D16" s="41"/>
      <c r="E16" s="42"/>
      <c r="F16" s="43"/>
      <c r="G16" s="22"/>
      <c r="H16" s="34"/>
      <c r="I16" s="35"/>
      <c r="J16" s="35"/>
      <c r="K16" s="35"/>
      <c r="L16" s="35"/>
      <c r="M16" s="35"/>
      <c r="N16" s="35"/>
      <c r="O16" s="35"/>
      <c r="P16" s="34"/>
      <c r="Q16" s="34"/>
      <c r="R16" s="34"/>
      <c r="S16" s="22"/>
      <c r="T16" s="34"/>
      <c r="U16" s="35"/>
      <c r="V16" s="35"/>
      <c r="W16" s="35"/>
      <c r="X16" s="35"/>
      <c r="Y16" s="35"/>
      <c r="Z16" s="35"/>
      <c r="AA16" s="35"/>
      <c r="AB16" s="34"/>
      <c r="AC16" s="34"/>
      <c r="AD16" s="34"/>
      <c r="AE16" s="22"/>
      <c r="AF16" s="34"/>
      <c r="AG16" s="44"/>
      <c r="AH16" s="22"/>
      <c r="AI16" s="37"/>
      <c r="AJ16" s="37"/>
    </row>
    <row r="17" spans="1:38" ht="14.4" customHeight="1" x14ac:dyDescent="0.3">
      <c r="A17" s="45">
        <v>3</v>
      </c>
      <c r="C17" s="45" t="str">
        <f>C15</f>
        <v>RS-1</v>
      </c>
      <c r="E17" s="32" t="s">
        <v>77</v>
      </c>
      <c r="F17" s="43">
        <v>100</v>
      </c>
      <c r="G17" s="22"/>
      <c r="H17" s="34">
        <v>23.93</v>
      </c>
      <c r="I17" s="35">
        <v>3.7010000000000001</v>
      </c>
      <c r="J17" s="35">
        <v>0.33</v>
      </c>
      <c r="K17" s="35">
        <v>0.41099999999999992</v>
      </c>
      <c r="L17" s="35">
        <v>4.5999999999999999E-2</v>
      </c>
      <c r="M17" s="35">
        <v>0.23599999999999999</v>
      </c>
      <c r="N17" s="35">
        <v>0.85599999999999998</v>
      </c>
      <c r="O17" s="35">
        <v>0</v>
      </c>
      <c r="P17" s="34">
        <f>IF(SUM(H17:O17)&gt;30,SUM(H17:O17),30)</f>
        <v>30</v>
      </c>
      <c r="Q17" s="34">
        <f>ROUND(P17*Q$14,2)</f>
        <v>0.8</v>
      </c>
      <c r="R17" s="34">
        <f>SUM(P17:Q17)+IF(SUM(P17:Q17)&lt;30,30-P17-Q17)</f>
        <v>30.8</v>
      </c>
      <c r="S17" s="22"/>
      <c r="T17" s="34">
        <v>24.71</v>
      </c>
      <c r="U17" s="35">
        <v>3.7010000000000001</v>
      </c>
      <c r="V17" s="35">
        <v>0.33</v>
      </c>
      <c r="W17" s="35">
        <v>0.41099999999999992</v>
      </c>
      <c r="X17" s="35">
        <v>4.5999999999999999E-2</v>
      </c>
      <c r="Y17" s="35">
        <v>0.23599999999999999</v>
      </c>
      <c r="Z17" s="35">
        <v>0.85599999999999998</v>
      </c>
      <c r="AA17" s="35">
        <v>0</v>
      </c>
      <c r="AB17" s="34">
        <f>IF(SUM(T17:AA17)&gt;30,SUM(T17:AA17),30)</f>
        <v>30.290000000000003</v>
      </c>
      <c r="AC17" s="34">
        <f>ROUND($AB17*AC$14,2)</f>
        <v>0.8</v>
      </c>
      <c r="AD17" s="34">
        <f>SUM(AB17:AC17)+IF(SUM(AB17:AC17)&lt;30,30-AB17-AC17)</f>
        <v>31.090000000000003</v>
      </c>
      <c r="AE17" s="22"/>
      <c r="AF17" s="34">
        <f>AD17-R17</f>
        <v>0.2900000000000027</v>
      </c>
      <c r="AG17" s="36">
        <f>IF(R17=0,0,AF17/R17)</f>
        <v>9.4155844155845037E-3</v>
      </c>
      <c r="AH17" s="22"/>
      <c r="AI17" s="37">
        <f>IF(F17=0,0,R17/F17)*100</f>
        <v>30.8</v>
      </c>
      <c r="AJ17" s="37">
        <f>IF(F17=0,0,AD17/F17)*100</f>
        <v>31.09</v>
      </c>
      <c r="AL17" s="39">
        <f>T17/H17-1</f>
        <v>3.259506895110742E-2</v>
      </c>
    </row>
    <row r="18" spans="1:38" ht="14.4" customHeight="1" x14ac:dyDescent="0.3">
      <c r="A18" s="30">
        <v>4</v>
      </c>
      <c r="B18" s="31"/>
      <c r="C18" s="30"/>
      <c r="D18" s="31"/>
      <c r="E18" s="42"/>
      <c r="F18" s="43"/>
      <c r="G18" s="22"/>
      <c r="H18" s="34"/>
      <c r="I18" s="35"/>
      <c r="J18" s="35"/>
      <c r="K18" s="35"/>
      <c r="L18" s="35"/>
      <c r="M18" s="35"/>
      <c r="N18" s="35"/>
      <c r="O18" s="35"/>
      <c r="P18" s="34"/>
      <c r="Q18" s="34"/>
      <c r="R18" s="34"/>
      <c r="S18" s="22"/>
      <c r="T18" s="34"/>
      <c r="U18" s="35"/>
      <c r="V18" s="35"/>
      <c r="W18" s="35"/>
      <c r="X18" s="35"/>
      <c r="Y18" s="35"/>
      <c r="Z18" s="35"/>
      <c r="AA18" s="35"/>
      <c r="AB18" s="34"/>
      <c r="AC18" s="34"/>
      <c r="AD18" s="34"/>
      <c r="AE18" s="22"/>
      <c r="AF18" s="34"/>
      <c r="AG18" s="44"/>
      <c r="AH18" s="22"/>
      <c r="AI18" s="37"/>
      <c r="AJ18" s="37"/>
      <c r="AL18" s="39"/>
    </row>
    <row r="19" spans="1:38" ht="14.4" customHeight="1" x14ac:dyDescent="0.3">
      <c r="A19" s="40">
        <v>5</v>
      </c>
      <c r="B19" s="41"/>
      <c r="C19" s="45" t="str">
        <f>C17</f>
        <v>RS-1</v>
      </c>
      <c r="D19" s="41"/>
      <c r="E19" s="32" t="s">
        <v>77</v>
      </c>
      <c r="F19" s="43">
        <v>250</v>
      </c>
      <c r="G19" s="22"/>
      <c r="H19" s="34">
        <v>37.130000000000003</v>
      </c>
      <c r="I19" s="35">
        <v>9.2524999999999995</v>
      </c>
      <c r="J19" s="35">
        <v>0.82499999999999996</v>
      </c>
      <c r="K19" s="35">
        <v>1.0275000000000001</v>
      </c>
      <c r="L19" s="35">
        <v>0.115</v>
      </c>
      <c r="M19" s="35">
        <v>0.59</v>
      </c>
      <c r="N19" s="35">
        <v>2.14</v>
      </c>
      <c r="O19" s="35">
        <v>0</v>
      </c>
      <c r="P19" s="34">
        <f>IF(SUM(H19:O19)&gt;30,SUM(H19:O19),30)</f>
        <v>51.080000000000013</v>
      </c>
      <c r="Q19" s="34">
        <f>ROUND(P19*Q$14,2)</f>
        <v>1.36</v>
      </c>
      <c r="R19" s="34">
        <f>SUM(P19:Q19)+IF(SUM(P19:Q19)&lt;30,30-P19-Q19)</f>
        <v>52.440000000000012</v>
      </c>
      <c r="S19" s="22"/>
      <c r="T19" s="34">
        <v>38.599999999999994</v>
      </c>
      <c r="U19" s="35">
        <v>9.2524999999999995</v>
      </c>
      <c r="V19" s="35">
        <v>0.82499999999999996</v>
      </c>
      <c r="W19" s="35">
        <v>1.0275000000000001</v>
      </c>
      <c r="X19" s="35">
        <v>0.115</v>
      </c>
      <c r="Y19" s="35">
        <v>0.59</v>
      </c>
      <c r="Z19" s="35">
        <v>2.14</v>
      </c>
      <c r="AA19" s="35">
        <v>0</v>
      </c>
      <c r="AB19" s="34">
        <f>IF(SUM(T19:AA19)&gt;30,SUM(T19:AA19),30)</f>
        <v>52.550000000000004</v>
      </c>
      <c r="AC19" s="34">
        <f>ROUND($AB19*AC$14,2)</f>
        <v>1.39</v>
      </c>
      <c r="AD19" s="34">
        <f>SUM(AB19:AC19)+IF(SUM(AB19:AC19)&lt;30,30-AB19-AC19)</f>
        <v>53.940000000000005</v>
      </c>
      <c r="AE19" s="22"/>
      <c r="AF19" s="34">
        <f>AD19-R19</f>
        <v>1.4999999999999929</v>
      </c>
      <c r="AG19" s="36">
        <f>IF(R19=0,0,AF19/R19)</f>
        <v>2.8604118993134871E-2</v>
      </c>
      <c r="AH19" s="22"/>
      <c r="AI19" s="37">
        <f>IF(F19=0,0,R19/F19)*100</f>
        <v>20.976000000000006</v>
      </c>
      <c r="AJ19" s="37">
        <f>IF(F19=0,0,AD19/F19)*100</f>
        <v>21.576000000000001</v>
      </c>
      <c r="AL19" s="39">
        <f>T19/H19-1</f>
        <v>3.959062752491227E-2</v>
      </c>
    </row>
    <row r="20" spans="1:38" ht="14.4" customHeight="1" x14ac:dyDescent="0.3">
      <c r="A20" s="45">
        <v>6</v>
      </c>
      <c r="C20" s="45"/>
      <c r="E20" s="42"/>
      <c r="F20" s="43"/>
      <c r="G20" s="22"/>
      <c r="H20" s="34"/>
      <c r="I20" s="35"/>
      <c r="J20" s="35"/>
      <c r="K20" s="35"/>
      <c r="L20" s="35"/>
      <c r="M20" s="35"/>
      <c r="N20" s="35"/>
      <c r="O20" s="35"/>
      <c r="P20" s="34"/>
      <c r="Q20" s="34"/>
      <c r="R20" s="34"/>
      <c r="S20" s="22"/>
      <c r="T20" s="34"/>
      <c r="U20" s="35"/>
      <c r="V20" s="35"/>
      <c r="W20" s="35"/>
      <c r="X20" s="35"/>
      <c r="Y20" s="35"/>
      <c r="Z20" s="35"/>
      <c r="AA20" s="35"/>
      <c r="AB20" s="34"/>
      <c r="AC20" s="34"/>
      <c r="AD20" s="34"/>
      <c r="AE20" s="22"/>
      <c r="AF20" s="34"/>
      <c r="AG20" s="44"/>
      <c r="AH20" s="22"/>
      <c r="AI20" s="37"/>
      <c r="AJ20" s="37"/>
      <c r="AL20" s="39"/>
    </row>
    <row r="21" spans="1:38" ht="14.4" customHeight="1" x14ac:dyDescent="0.3">
      <c r="A21" s="30">
        <v>7</v>
      </c>
      <c r="B21" s="31"/>
      <c r="C21" s="45" t="str">
        <f>C19</f>
        <v>RS-1</v>
      </c>
      <c r="D21" s="31"/>
      <c r="E21" s="32" t="s">
        <v>77</v>
      </c>
      <c r="F21" s="43">
        <v>500</v>
      </c>
      <c r="G21" s="22"/>
      <c r="H21" s="34">
        <v>59.120000000000005</v>
      </c>
      <c r="I21" s="35">
        <v>18.504999999999999</v>
      </c>
      <c r="J21" s="35">
        <v>1.65</v>
      </c>
      <c r="K21" s="35">
        <v>2.0550000000000002</v>
      </c>
      <c r="L21" s="35">
        <v>0.23</v>
      </c>
      <c r="M21" s="35">
        <v>1.18</v>
      </c>
      <c r="N21" s="35">
        <v>4.28</v>
      </c>
      <c r="O21" s="35">
        <v>0</v>
      </c>
      <c r="P21" s="34">
        <f>IF(SUM(H21:O21)&gt;30,SUM(H21:O21),30)</f>
        <v>87.020000000000024</v>
      </c>
      <c r="Q21" s="34">
        <f>ROUND(P21*Q$14,2)</f>
        <v>2.31</v>
      </c>
      <c r="R21" s="34">
        <f>SUM(P21:Q21)+IF(SUM(P21:Q21)&lt;30,30-P21-Q21)</f>
        <v>89.330000000000027</v>
      </c>
      <c r="S21" s="22"/>
      <c r="T21" s="34">
        <v>61.75</v>
      </c>
      <c r="U21" s="35">
        <v>18.504999999999999</v>
      </c>
      <c r="V21" s="35">
        <v>1.65</v>
      </c>
      <c r="W21" s="35">
        <v>2.0550000000000002</v>
      </c>
      <c r="X21" s="35">
        <v>0.23</v>
      </c>
      <c r="Y21" s="35">
        <v>1.18</v>
      </c>
      <c r="Z21" s="35">
        <v>4.28</v>
      </c>
      <c r="AA21" s="35">
        <v>0</v>
      </c>
      <c r="AB21" s="34">
        <f>IF(SUM(T21:AA21)&gt;30,SUM(T21:AA21),30)</f>
        <v>89.65000000000002</v>
      </c>
      <c r="AC21" s="34">
        <f>ROUND($AB21*AC$14,2)</f>
        <v>2.38</v>
      </c>
      <c r="AD21" s="34">
        <f>SUM(AB21:AC21)+IF(SUM(AB21:AC21)&lt;30,30-AB21-AC21)</f>
        <v>92.030000000000015</v>
      </c>
      <c r="AE21" s="22"/>
      <c r="AF21" s="34">
        <f>AD21-R21</f>
        <v>2.6999999999999886</v>
      </c>
      <c r="AG21" s="36">
        <f>IF(R21=0,0,AF21/R21)</f>
        <v>3.0225008395835529E-2</v>
      </c>
      <c r="AH21" s="22"/>
      <c r="AI21" s="37">
        <f>IF(F21=0,0,R21/F21)*100</f>
        <v>17.866000000000003</v>
      </c>
      <c r="AJ21" s="37">
        <f>IF(F21=0,0,AD21/F21)*100</f>
        <v>18.406000000000002</v>
      </c>
      <c r="AL21" s="39">
        <f>T21/H21-1</f>
        <v>4.4485791610284098E-2</v>
      </c>
    </row>
    <row r="22" spans="1:38" ht="14.4" customHeight="1" x14ac:dyDescent="0.3">
      <c r="A22" s="40">
        <v>8</v>
      </c>
      <c r="B22" s="41"/>
      <c r="C22" s="40"/>
      <c r="D22" s="41"/>
      <c r="E22" s="32"/>
      <c r="F22" s="43"/>
      <c r="G22" s="22"/>
      <c r="H22" s="34"/>
      <c r="I22" s="35"/>
      <c r="J22" s="35"/>
      <c r="K22" s="35"/>
      <c r="L22" s="35"/>
      <c r="M22" s="35"/>
      <c r="N22" s="35"/>
      <c r="O22" s="35"/>
      <c r="P22" s="34"/>
      <c r="Q22" s="34"/>
      <c r="R22" s="34"/>
      <c r="S22" s="22"/>
      <c r="T22" s="34"/>
      <c r="U22" s="35"/>
      <c r="V22" s="35"/>
      <c r="W22" s="35"/>
      <c r="X22" s="35"/>
      <c r="Y22" s="35"/>
      <c r="Z22" s="35"/>
      <c r="AA22" s="35"/>
      <c r="AB22" s="34"/>
      <c r="AC22" s="34"/>
      <c r="AD22" s="34"/>
      <c r="AE22" s="22"/>
      <c r="AF22" s="34"/>
      <c r="AG22" s="44"/>
      <c r="AH22" s="22"/>
      <c r="AI22" s="37"/>
      <c r="AJ22" s="37"/>
      <c r="AL22" s="39"/>
    </row>
    <row r="23" spans="1:38" ht="14.4" customHeight="1" x14ac:dyDescent="0.3">
      <c r="A23" s="45">
        <v>9</v>
      </c>
      <c r="C23" s="45" t="str">
        <f>C21</f>
        <v>RS-1</v>
      </c>
      <c r="E23" s="32" t="s">
        <v>77</v>
      </c>
      <c r="F23" s="43">
        <v>750</v>
      </c>
      <c r="G23" s="22"/>
      <c r="H23" s="34">
        <v>81.11999999999999</v>
      </c>
      <c r="I23" s="35">
        <v>27.7575</v>
      </c>
      <c r="J23" s="35">
        <v>2.4750000000000001</v>
      </c>
      <c r="K23" s="35">
        <v>3.0825</v>
      </c>
      <c r="L23" s="35">
        <v>0.34499999999999997</v>
      </c>
      <c r="M23" s="35">
        <v>1.77</v>
      </c>
      <c r="N23" s="35">
        <v>6.42</v>
      </c>
      <c r="O23" s="35">
        <v>0</v>
      </c>
      <c r="P23" s="34">
        <f>IF(SUM(H23:O23)&gt;30,SUM(H23:O23),30)</f>
        <v>122.96999999999998</v>
      </c>
      <c r="Q23" s="34">
        <f>ROUND(P23*Q$14,2)</f>
        <v>3.26</v>
      </c>
      <c r="R23" s="34">
        <f>SUM(P23:Q23)+IF(SUM(P23:Q23)&lt;30,30-P23-Q23)</f>
        <v>126.22999999999999</v>
      </c>
      <c r="S23" s="22"/>
      <c r="T23" s="34">
        <v>84.9</v>
      </c>
      <c r="U23" s="35">
        <v>27.7575</v>
      </c>
      <c r="V23" s="35">
        <v>2.4750000000000001</v>
      </c>
      <c r="W23" s="35">
        <v>3.0825</v>
      </c>
      <c r="X23" s="35">
        <v>0.34499999999999997</v>
      </c>
      <c r="Y23" s="35">
        <v>1.77</v>
      </c>
      <c r="Z23" s="35">
        <v>6.42</v>
      </c>
      <c r="AA23" s="35">
        <v>0</v>
      </c>
      <c r="AB23" s="34">
        <f>IF(SUM(T23:AA23)&gt;30,SUM(T23:AA23),30)</f>
        <v>126.74999999999999</v>
      </c>
      <c r="AC23" s="34">
        <f>ROUND($AB23*AC$14,2)</f>
        <v>3.36</v>
      </c>
      <c r="AD23" s="34">
        <f>SUM(AB23:AC23)+IF(SUM(AB23:AC23)&lt;30,30-AB23-AC23)</f>
        <v>130.10999999999999</v>
      </c>
      <c r="AE23" s="22"/>
      <c r="AF23" s="34">
        <f>AD23-R23</f>
        <v>3.8799999999999955</v>
      </c>
      <c r="AG23" s="36">
        <f>IF(R23=0,0,AF23/R23)</f>
        <v>3.0737542581002898E-2</v>
      </c>
      <c r="AH23" s="22"/>
      <c r="AI23" s="37">
        <f>IF(F23=0,0,R23/F23)*100</f>
        <v>16.830666666666666</v>
      </c>
      <c r="AJ23" s="37">
        <f>IF(F23=0,0,AD23/F23)*100</f>
        <v>17.347999999999995</v>
      </c>
      <c r="AL23" s="39">
        <f>T23/H23-1</f>
        <v>4.6597633136094885E-2</v>
      </c>
    </row>
    <row r="24" spans="1:38" ht="14.4" customHeight="1" x14ac:dyDescent="0.3">
      <c r="A24" s="30">
        <v>10</v>
      </c>
      <c r="B24" s="31"/>
      <c r="C24" s="30"/>
      <c r="D24" s="31"/>
      <c r="E24" s="42"/>
      <c r="F24" s="43"/>
      <c r="G24" s="22"/>
      <c r="H24" s="34"/>
      <c r="I24" s="35"/>
      <c r="J24" s="35"/>
      <c r="K24" s="35"/>
      <c r="L24" s="35"/>
      <c r="M24" s="35"/>
      <c r="N24" s="35"/>
      <c r="O24" s="35"/>
      <c r="P24" s="34"/>
      <c r="Q24" s="34"/>
      <c r="R24" s="34"/>
      <c r="S24" s="22"/>
      <c r="T24" s="37"/>
      <c r="U24" s="35"/>
      <c r="V24" s="35"/>
      <c r="W24" s="35"/>
      <c r="X24" s="35"/>
      <c r="Y24" s="35"/>
      <c r="Z24" s="35"/>
      <c r="AA24" s="35"/>
      <c r="AB24" s="34"/>
      <c r="AC24" s="34"/>
      <c r="AD24" s="34"/>
      <c r="AE24" s="22"/>
      <c r="AF24" s="34"/>
      <c r="AG24" s="44"/>
      <c r="AH24" s="22"/>
      <c r="AI24" s="37"/>
      <c r="AJ24" s="37"/>
      <c r="AL24" s="39"/>
    </row>
    <row r="25" spans="1:38" ht="14.4" customHeight="1" x14ac:dyDescent="0.3">
      <c r="A25" s="40">
        <v>11</v>
      </c>
      <c r="B25" s="41"/>
      <c r="C25" s="45" t="str">
        <f>C23</f>
        <v>RS-1</v>
      </c>
      <c r="D25" s="41"/>
      <c r="E25" s="32" t="s">
        <v>77</v>
      </c>
      <c r="F25" s="43">
        <v>1000</v>
      </c>
      <c r="G25" s="22"/>
      <c r="H25" s="34">
        <v>103.11999999999999</v>
      </c>
      <c r="I25" s="35">
        <v>37.01</v>
      </c>
      <c r="J25" s="35">
        <v>3.3</v>
      </c>
      <c r="K25" s="35">
        <v>4.1100000000000003</v>
      </c>
      <c r="L25" s="35">
        <v>0.46</v>
      </c>
      <c r="M25" s="35">
        <v>2.36</v>
      </c>
      <c r="N25" s="35">
        <v>8.56</v>
      </c>
      <c r="O25" s="35">
        <v>0</v>
      </c>
      <c r="P25" s="34">
        <f>IF(SUM(H25:O25)&gt;30,SUM(H25:O25),30)</f>
        <v>158.92000000000004</v>
      </c>
      <c r="Q25" s="34">
        <f>ROUND(P25*Q$14,2)</f>
        <v>4.22</v>
      </c>
      <c r="R25" s="34">
        <f>SUM(P25:Q25)+IF(SUM(P25:Q25)&lt;30,30-P25-Q25)</f>
        <v>163.14000000000004</v>
      </c>
      <c r="S25" s="22"/>
      <c r="T25" s="34">
        <v>108.05</v>
      </c>
      <c r="U25" s="35">
        <v>37.01</v>
      </c>
      <c r="V25" s="35">
        <v>3.3</v>
      </c>
      <c r="W25" s="35">
        <v>4.1100000000000003</v>
      </c>
      <c r="X25" s="35">
        <v>0.46</v>
      </c>
      <c r="Y25" s="35">
        <v>2.36</v>
      </c>
      <c r="Z25" s="35">
        <v>8.56</v>
      </c>
      <c r="AA25" s="35">
        <v>0</v>
      </c>
      <c r="AB25" s="34">
        <f>IF(SUM(T25:AA25)&gt;30,SUM(T25:AA25),30)</f>
        <v>163.85000000000005</v>
      </c>
      <c r="AC25" s="34">
        <f>ROUND($AB25*AC$14,2)</f>
        <v>4.3499999999999996</v>
      </c>
      <c r="AD25" s="34">
        <f>SUM(AB25:AC25)+IF(SUM(AB25:AC25)&lt;30,30-AB25-AC25)</f>
        <v>168.20000000000005</v>
      </c>
      <c r="AE25" s="22"/>
      <c r="AF25" s="34">
        <f>AD25-R25</f>
        <v>5.0600000000000023</v>
      </c>
      <c r="AG25" s="36">
        <f>IF(R25=0,0,AF25/R25)</f>
        <v>3.1016305014098328E-2</v>
      </c>
      <c r="AH25" s="22"/>
      <c r="AI25" s="37">
        <f>IF(F25=0,0,R25/F25)*100</f>
        <v>16.314000000000004</v>
      </c>
      <c r="AJ25" s="37">
        <f>IF(F25=0,0,AD25/F25)*100</f>
        <v>16.820000000000004</v>
      </c>
      <c r="AL25" s="39">
        <f>T25/H25-1</f>
        <v>4.7808378588052758E-2</v>
      </c>
    </row>
    <row r="26" spans="1:38" ht="14.4" customHeight="1" x14ac:dyDescent="0.3">
      <c r="A26" s="45">
        <v>12</v>
      </c>
      <c r="B26" s="31"/>
      <c r="C26" s="45"/>
      <c r="D26" s="31"/>
      <c r="E26" s="42"/>
      <c r="F26" s="43"/>
      <c r="G26" s="22"/>
      <c r="H26" s="34"/>
      <c r="I26" s="35"/>
      <c r="J26" s="35"/>
      <c r="K26" s="35"/>
      <c r="L26" s="35"/>
      <c r="M26" s="35"/>
      <c r="N26" s="35"/>
      <c r="O26" s="35"/>
      <c r="P26" s="34"/>
      <c r="Q26" s="34"/>
      <c r="R26" s="34"/>
      <c r="S26" s="22"/>
      <c r="T26" s="34"/>
      <c r="U26" s="35"/>
      <c r="V26" s="35"/>
      <c r="W26" s="35"/>
      <c r="X26" s="35"/>
      <c r="Y26" s="35"/>
      <c r="Z26" s="35"/>
      <c r="AA26" s="35"/>
      <c r="AB26" s="34"/>
      <c r="AC26" s="34"/>
      <c r="AD26" s="34"/>
      <c r="AE26" s="22"/>
      <c r="AF26" s="34"/>
      <c r="AG26" s="44"/>
      <c r="AH26" s="22"/>
      <c r="AI26" s="37"/>
      <c r="AJ26" s="37"/>
      <c r="AL26" s="39"/>
    </row>
    <row r="27" spans="1:38" ht="14.4" customHeight="1" x14ac:dyDescent="0.3">
      <c r="A27" s="30">
        <v>13</v>
      </c>
      <c r="B27" s="31"/>
      <c r="C27" s="45" t="str">
        <f>C25</f>
        <v>RS-1</v>
      </c>
      <c r="D27" s="31"/>
      <c r="E27" s="32" t="s">
        <v>77</v>
      </c>
      <c r="F27" s="43">
        <v>1250</v>
      </c>
      <c r="G27" s="22"/>
      <c r="H27" s="34">
        <v>127.33</v>
      </c>
      <c r="I27" s="35">
        <v>48.9375</v>
      </c>
      <c r="J27" s="35">
        <v>4.125</v>
      </c>
      <c r="K27" s="35">
        <v>5.1375000000000002</v>
      </c>
      <c r="L27" s="35">
        <v>0.57499999999999996</v>
      </c>
      <c r="M27" s="35">
        <v>2.95</v>
      </c>
      <c r="N27" s="35">
        <v>10.7</v>
      </c>
      <c r="O27" s="35">
        <v>0</v>
      </c>
      <c r="P27" s="34">
        <f>IF(SUM(H27:O27)&gt;30,SUM(H27:O27),30)</f>
        <v>199.75499999999994</v>
      </c>
      <c r="Q27" s="34">
        <f>ROUND(P27*Q$14,2)</f>
        <v>5.3</v>
      </c>
      <c r="R27" s="34">
        <f>SUM(P27:Q27)+IF(SUM(P27:Q27)&lt;30,30-P27-Q27)</f>
        <v>205.05499999999995</v>
      </c>
      <c r="S27" s="22"/>
      <c r="T27" s="34">
        <v>133.4</v>
      </c>
      <c r="U27" s="35">
        <v>48.9375</v>
      </c>
      <c r="V27" s="35">
        <v>4.125</v>
      </c>
      <c r="W27" s="35">
        <v>5.1375000000000002</v>
      </c>
      <c r="X27" s="35">
        <v>0.57499999999999996</v>
      </c>
      <c r="Y27" s="35">
        <v>2.95</v>
      </c>
      <c r="Z27" s="35">
        <v>10.7</v>
      </c>
      <c r="AA27" s="35">
        <v>0</v>
      </c>
      <c r="AB27" s="34">
        <f>IF(SUM(T27:AA27)&gt;30,SUM(T27:AA27),30)</f>
        <v>205.82499999999996</v>
      </c>
      <c r="AC27" s="34">
        <f>ROUND($AB27*AC$14,2)</f>
        <v>5.46</v>
      </c>
      <c r="AD27" s="34">
        <f>SUM(AB27:AC27)+IF(SUM(AB27:AC27)&lt;30,30-AB27-AC27)</f>
        <v>211.28499999999997</v>
      </c>
      <c r="AE27" s="22"/>
      <c r="AF27" s="34">
        <f>AD27-R27</f>
        <v>6.2300000000000182</v>
      </c>
      <c r="AG27" s="36">
        <f>IF(R27=0,0,AF27/R27)</f>
        <v>3.038209260930004E-2</v>
      </c>
      <c r="AH27" s="22"/>
      <c r="AI27" s="37">
        <f>IF(F27=0,0,R27/F27)*100</f>
        <v>16.404399999999995</v>
      </c>
      <c r="AJ27" s="37">
        <f>IF(F27=0,0,AD27/F27)*100</f>
        <v>16.902799999999999</v>
      </c>
      <c r="AL27" s="39">
        <f>T27/H27-1</f>
        <v>4.7671405010602408E-2</v>
      </c>
    </row>
    <row r="28" spans="1:38" ht="14.4" customHeight="1" x14ac:dyDescent="0.3">
      <c r="A28" s="40">
        <v>14</v>
      </c>
      <c r="B28" s="31"/>
      <c r="C28" s="30"/>
      <c r="D28" s="31"/>
      <c r="E28" s="42"/>
      <c r="F28" s="43"/>
      <c r="G28" s="22"/>
      <c r="H28" s="34"/>
      <c r="I28" s="35"/>
      <c r="J28" s="35"/>
      <c r="K28" s="35"/>
      <c r="L28" s="35"/>
      <c r="M28" s="35"/>
      <c r="N28" s="35"/>
      <c r="O28" s="35"/>
      <c r="P28" s="34"/>
      <c r="Q28" s="34"/>
      <c r="R28" s="34"/>
      <c r="S28" s="22"/>
      <c r="T28" s="34"/>
      <c r="U28" s="35"/>
      <c r="V28" s="35"/>
      <c r="W28" s="35"/>
      <c r="X28" s="35"/>
      <c r="Y28" s="35"/>
      <c r="Z28" s="35"/>
      <c r="AA28" s="35"/>
      <c r="AB28" s="34"/>
      <c r="AC28" s="34"/>
      <c r="AD28" s="34"/>
      <c r="AE28" s="22"/>
      <c r="AF28" s="34"/>
      <c r="AG28" s="44"/>
      <c r="AH28" s="22"/>
      <c r="AI28" s="37"/>
      <c r="AJ28" s="37"/>
      <c r="AL28" s="39"/>
    </row>
    <row r="29" spans="1:38" ht="14.4" customHeight="1" x14ac:dyDescent="0.3">
      <c r="A29" s="45">
        <v>15</v>
      </c>
      <c r="B29" s="31"/>
      <c r="C29" s="45" t="str">
        <f>C27</f>
        <v>RS-1</v>
      </c>
      <c r="D29" s="31"/>
      <c r="E29" s="32" t="s">
        <v>77</v>
      </c>
      <c r="F29" s="43">
        <v>1500</v>
      </c>
      <c r="G29" s="22"/>
      <c r="H29" s="34">
        <v>151.54</v>
      </c>
      <c r="I29" s="35">
        <v>60.864999999999995</v>
      </c>
      <c r="J29" s="35">
        <v>4.95</v>
      </c>
      <c r="K29" s="35">
        <v>6.165</v>
      </c>
      <c r="L29" s="35">
        <v>0.69</v>
      </c>
      <c r="M29" s="35">
        <v>3.54</v>
      </c>
      <c r="N29" s="35">
        <v>12.84</v>
      </c>
      <c r="O29" s="35">
        <v>0</v>
      </c>
      <c r="P29" s="34">
        <f>IF(SUM(H29:O29)&gt;30,SUM(H29:O29),30)</f>
        <v>240.58999999999995</v>
      </c>
      <c r="Q29" s="34">
        <f>ROUND(P29*Q$14,2)</f>
        <v>6.38</v>
      </c>
      <c r="R29" s="34">
        <f>SUM(P29:Q29)+IF(SUM(P29:Q29)&lt;30,30-P29-Q29)</f>
        <v>246.96999999999994</v>
      </c>
      <c r="S29" s="22"/>
      <c r="T29" s="34">
        <v>158.75</v>
      </c>
      <c r="U29" s="35">
        <v>60.864999999999995</v>
      </c>
      <c r="V29" s="35">
        <v>4.95</v>
      </c>
      <c r="W29" s="35">
        <v>6.165</v>
      </c>
      <c r="X29" s="35">
        <v>0.69</v>
      </c>
      <c r="Y29" s="35">
        <v>3.54</v>
      </c>
      <c r="Z29" s="35">
        <v>12.84</v>
      </c>
      <c r="AA29" s="35">
        <v>0</v>
      </c>
      <c r="AB29" s="34">
        <f>IF(SUM(T29:AA29)&gt;30,SUM(T29:AA29),30)</f>
        <v>247.79999999999998</v>
      </c>
      <c r="AC29" s="34">
        <f>ROUND($AB29*AC$14,2)</f>
        <v>6.58</v>
      </c>
      <c r="AD29" s="34">
        <f>SUM(AB29:AC29)+IF(SUM(AB29:AC29)&lt;30,30-AB29-AC29)</f>
        <v>254.38</v>
      </c>
      <c r="AE29" s="22"/>
      <c r="AF29" s="34">
        <f>AD29-R29</f>
        <v>7.4100000000000534</v>
      </c>
      <c r="AG29" s="36">
        <f>IF(R29=0,0,AF29/R29)</f>
        <v>3.0003644167307993E-2</v>
      </c>
      <c r="AH29" s="22"/>
      <c r="AI29" s="37">
        <f>IF(F29=0,0,R29/F29)*100</f>
        <v>16.464666666666663</v>
      </c>
      <c r="AJ29" s="37">
        <f>IF(F29=0,0,AD29/F29)*100</f>
        <v>16.958666666666666</v>
      </c>
      <c r="AL29" s="39">
        <f>T29/H29-1</f>
        <v>4.757819717566325E-2</v>
      </c>
    </row>
    <row r="30" spans="1:38" ht="14.4" customHeight="1" x14ac:dyDescent="0.3">
      <c r="A30" s="30">
        <v>16</v>
      </c>
      <c r="B30" s="31"/>
      <c r="C30" s="30"/>
      <c r="D30" s="31"/>
      <c r="E30" s="42"/>
      <c r="F30" s="43"/>
      <c r="G30" s="22"/>
      <c r="H30" s="34"/>
      <c r="I30" s="35"/>
      <c r="J30" s="35"/>
      <c r="K30" s="35"/>
      <c r="L30" s="35"/>
      <c r="M30" s="35"/>
      <c r="N30" s="35"/>
      <c r="O30" s="35"/>
      <c r="P30" s="34"/>
      <c r="Q30" s="34"/>
      <c r="R30" s="34"/>
      <c r="S30" s="22"/>
      <c r="T30" s="34"/>
      <c r="U30" s="35"/>
      <c r="V30" s="35"/>
      <c r="W30" s="35"/>
      <c r="X30" s="35"/>
      <c r="Y30" s="35"/>
      <c r="Z30" s="35"/>
      <c r="AA30" s="35"/>
      <c r="AB30" s="34"/>
      <c r="AC30" s="34"/>
      <c r="AD30" s="34"/>
      <c r="AE30" s="22"/>
      <c r="AF30" s="34"/>
      <c r="AG30" s="44"/>
      <c r="AH30" s="22"/>
      <c r="AI30" s="37"/>
      <c r="AJ30" s="37"/>
      <c r="AL30" s="39"/>
    </row>
    <row r="31" spans="1:38" ht="14.4" customHeight="1" x14ac:dyDescent="0.3">
      <c r="A31" s="40">
        <v>17</v>
      </c>
      <c r="B31" s="31"/>
      <c r="C31" s="45" t="str">
        <f>C29</f>
        <v>RS-1</v>
      </c>
      <c r="D31" s="31"/>
      <c r="E31" s="32" t="s">
        <v>77</v>
      </c>
      <c r="F31" s="43">
        <v>2000</v>
      </c>
      <c r="G31" s="22"/>
      <c r="H31" s="34">
        <v>199.97</v>
      </c>
      <c r="I31" s="35">
        <v>84.72</v>
      </c>
      <c r="J31" s="35">
        <v>6.6</v>
      </c>
      <c r="K31" s="35">
        <v>8.2200000000000006</v>
      </c>
      <c r="L31" s="35">
        <v>0.92</v>
      </c>
      <c r="M31" s="35">
        <v>4.72</v>
      </c>
      <c r="N31" s="35">
        <v>17.12</v>
      </c>
      <c r="O31" s="35">
        <v>0</v>
      </c>
      <c r="P31" s="34">
        <f>IF(SUM(H31:O31)&gt;30,SUM(H31:O31),30)</f>
        <v>322.2700000000001</v>
      </c>
      <c r="Q31" s="34">
        <f>ROUND(P31*Q$14,2)</f>
        <v>8.5500000000000007</v>
      </c>
      <c r="R31" s="34">
        <f>SUM(P31:Q31)+IF(SUM(P31:Q31)&lt;30,30-P31-Q31)</f>
        <v>330.82000000000011</v>
      </c>
      <c r="S31" s="22"/>
      <c r="T31" s="34">
        <v>209.45999999999998</v>
      </c>
      <c r="U31" s="35">
        <v>84.72</v>
      </c>
      <c r="V31" s="35">
        <v>6.6</v>
      </c>
      <c r="W31" s="35">
        <v>8.2200000000000006</v>
      </c>
      <c r="X31" s="35">
        <v>0.92</v>
      </c>
      <c r="Y31" s="35">
        <v>4.72</v>
      </c>
      <c r="Z31" s="35">
        <v>17.12</v>
      </c>
      <c r="AA31" s="35">
        <v>0</v>
      </c>
      <c r="AB31" s="34">
        <f>IF(SUM(T31:AA31)&gt;30,SUM(T31:AA31),30)</f>
        <v>331.76000000000005</v>
      </c>
      <c r="AC31" s="34">
        <f>ROUND($AB31*AC$14,2)</f>
        <v>8.8000000000000007</v>
      </c>
      <c r="AD31" s="34">
        <f>SUM(AB31:AC31)+IF(SUM(AB31:AC31)&lt;30,30-AB31-AC31)</f>
        <v>340.56000000000006</v>
      </c>
      <c r="AE31" s="22"/>
      <c r="AF31" s="34">
        <f>AD31-R31</f>
        <v>9.7399999999999523</v>
      </c>
      <c r="AG31" s="36">
        <f>IF(R31=0,0,AF31/R31)</f>
        <v>2.9441992624387729E-2</v>
      </c>
      <c r="AH31" s="22"/>
      <c r="AI31" s="37">
        <f>IF(F31=0,0,R31/F31)*100</f>
        <v>16.541000000000004</v>
      </c>
      <c r="AJ31" s="37">
        <f>IF(F31=0,0,AD31/F31)*100</f>
        <v>17.028000000000006</v>
      </c>
      <c r="AL31" s="39">
        <f>T31/H31-1</f>
        <v>4.7457118567785006E-2</v>
      </c>
    </row>
    <row r="32" spans="1:38" ht="14.4" customHeight="1" x14ac:dyDescent="0.3">
      <c r="A32" s="45">
        <v>18</v>
      </c>
      <c r="B32" s="31"/>
      <c r="C32" s="45"/>
      <c r="D32" s="31"/>
      <c r="E32" s="42"/>
      <c r="F32" s="43"/>
      <c r="G32" s="22"/>
      <c r="H32" s="34"/>
      <c r="I32" s="35"/>
      <c r="J32" s="35"/>
      <c r="K32" s="35"/>
      <c r="L32" s="35"/>
      <c r="M32" s="35"/>
      <c r="N32" s="35"/>
      <c r="O32" s="35"/>
      <c r="P32" s="34"/>
      <c r="Q32" s="34"/>
      <c r="R32" s="34"/>
      <c r="S32" s="22"/>
      <c r="T32" s="34"/>
      <c r="U32" s="35"/>
      <c r="V32" s="35"/>
      <c r="W32" s="35"/>
      <c r="X32" s="35"/>
      <c r="Y32" s="35"/>
      <c r="Z32" s="35"/>
      <c r="AA32" s="35"/>
      <c r="AB32" s="34"/>
      <c r="AC32" s="34"/>
      <c r="AD32" s="34"/>
      <c r="AE32" s="22"/>
      <c r="AF32" s="34"/>
      <c r="AG32" s="44"/>
      <c r="AH32" s="22"/>
      <c r="AI32" s="37"/>
      <c r="AJ32" s="37"/>
      <c r="AL32" s="39"/>
    </row>
    <row r="33" spans="1:38" ht="14.4" customHeight="1" x14ac:dyDescent="0.3">
      <c r="A33" s="30">
        <v>19</v>
      </c>
      <c r="B33" s="31"/>
      <c r="C33" s="45" t="str">
        <f>C31</f>
        <v>RS-1</v>
      </c>
      <c r="D33" s="31"/>
      <c r="E33" s="32" t="s">
        <v>77</v>
      </c>
      <c r="F33" s="43">
        <v>3000</v>
      </c>
      <c r="G33" s="22"/>
      <c r="H33" s="34">
        <v>296.82</v>
      </c>
      <c r="I33" s="35">
        <v>132.43</v>
      </c>
      <c r="J33" s="35">
        <v>9.9</v>
      </c>
      <c r="K33" s="35">
        <v>12.33</v>
      </c>
      <c r="L33" s="35">
        <v>1.38</v>
      </c>
      <c r="M33" s="35">
        <v>7.08</v>
      </c>
      <c r="N33" s="35">
        <v>25.68</v>
      </c>
      <c r="O33" s="35">
        <v>0</v>
      </c>
      <c r="P33" s="34">
        <f>IF(SUM(H33:O33)&gt;30,SUM(H33:O33),30)</f>
        <v>485.61999999999995</v>
      </c>
      <c r="Q33" s="34">
        <f>ROUND(P33*Q$14,2)</f>
        <v>12.89</v>
      </c>
      <c r="R33" s="34">
        <f>SUM(P33:Q33)+IF(SUM(P33:Q33)&lt;30,30-P33-Q33)</f>
        <v>498.50999999999993</v>
      </c>
      <c r="S33" s="22"/>
      <c r="T33" s="34">
        <v>310.86</v>
      </c>
      <c r="U33" s="35">
        <v>132.43</v>
      </c>
      <c r="V33" s="35">
        <v>9.9</v>
      </c>
      <c r="W33" s="35">
        <v>12.33</v>
      </c>
      <c r="X33" s="35">
        <v>1.38</v>
      </c>
      <c r="Y33" s="35">
        <v>7.08</v>
      </c>
      <c r="Z33" s="35">
        <v>25.68</v>
      </c>
      <c r="AA33" s="35">
        <v>0</v>
      </c>
      <c r="AB33" s="34">
        <f>IF(SUM(T33:AA33)&gt;30,SUM(T33:AA33),30)</f>
        <v>499.65999999999997</v>
      </c>
      <c r="AC33" s="34">
        <f>ROUND($AB33*AC$14,2)</f>
        <v>13.26</v>
      </c>
      <c r="AD33" s="34">
        <f>SUM(AB33:AC33)+IF(SUM(AB33:AC33)&lt;30,30-AB33-AC33)</f>
        <v>512.91999999999996</v>
      </c>
      <c r="AE33" s="22"/>
      <c r="AF33" s="34">
        <f>AD33-R33</f>
        <v>14.410000000000025</v>
      </c>
      <c r="AG33" s="36">
        <f>IF(R33=0,0,AF33/R33)</f>
        <v>2.8906140298088356E-2</v>
      </c>
      <c r="AH33" s="22"/>
      <c r="AI33" s="37">
        <f>IF(F33=0,0,R33/F33)*100</f>
        <v>16.616999999999997</v>
      </c>
      <c r="AJ33" s="37">
        <f>IF(F33=0,0,AD33/F33)*100</f>
        <v>17.097333333333331</v>
      </c>
      <c r="AL33" s="39">
        <f>T33/H33-1</f>
        <v>4.7301394784718065E-2</v>
      </c>
    </row>
    <row r="34" spans="1:38" ht="14.4" customHeight="1" x14ac:dyDescent="0.3">
      <c r="A34" s="40">
        <v>20</v>
      </c>
      <c r="B34" s="31"/>
      <c r="C34" s="30"/>
      <c r="D34" s="31"/>
      <c r="E34" s="42"/>
      <c r="F34" s="43"/>
      <c r="G34" s="22"/>
      <c r="H34" s="34"/>
      <c r="I34" s="35"/>
      <c r="J34" s="35"/>
      <c r="K34" s="35"/>
      <c r="L34" s="35"/>
      <c r="M34" s="35"/>
      <c r="N34" s="35"/>
      <c r="O34" s="35"/>
      <c r="P34" s="34"/>
      <c r="Q34" s="34"/>
      <c r="R34" s="34"/>
      <c r="S34" s="22"/>
      <c r="T34" s="34"/>
      <c r="U34" s="35"/>
      <c r="V34" s="35"/>
      <c r="W34" s="35"/>
      <c r="X34" s="35"/>
      <c r="Y34" s="35"/>
      <c r="Z34" s="35"/>
      <c r="AA34" s="35"/>
      <c r="AB34" s="34"/>
      <c r="AC34" s="34"/>
      <c r="AD34" s="34"/>
      <c r="AE34" s="22"/>
      <c r="AF34" s="34"/>
      <c r="AG34" s="44"/>
      <c r="AH34" s="22"/>
      <c r="AI34" s="37"/>
      <c r="AJ34" s="37"/>
      <c r="AL34" s="39"/>
    </row>
    <row r="35" spans="1:38" ht="14.4" customHeight="1" x14ac:dyDescent="0.3">
      <c r="A35" s="45">
        <v>21</v>
      </c>
      <c r="B35" s="31"/>
      <c r="C35" s="45" t="str">
        <f>C33</f>
        <v>RS-1</v>
      </c>
      <c r="D35" s="31"/>
      <c r="E35" s="32" t="s">
        <v>77</v>
      </c>
      <c r="F35" s="43">
        <v>5000</v>
      </c>
      <c r="G35" s="22"/>
      <c r="H35" s="34">
        <v>490.52</v>
      </c>
      <c r="I35" s="35">
        <v>227.85</v>
      </c>
      <c r="J35" s="35">
        <v>16.5</v>
      </c>
      <c r="K35" s="35">
        <v>20.55</v>
      </c>
      <c r="L35" s="35">
        <v>2.2999999999999998</v>
      </c>
      <c r="M35" s="35">
        <v>11.8</v>
      </c>
      <c r="N35" s="35">
        <v>42.8</v>
      </c>
      <c r="O35" s="35">
        <v>0</v>
      </c>
      <c r="P35" s="34">
        <f>IF(SUM(H35:O35)&gt;30,SUM(H35:O35),30)</f>
        <v>812.31999999999982</v>
      </c>
      <c r="Q35" s="34">
        <f>ROUND(P35*Q$14,2)</f>
        <v>21.55</v>
      </c>
      <c r="R35" s="34">
        <f>SUM(P35:Q35)+IF(SUM(P35:Q35)&lt;30,30-P35-Q35)</f>
        <v>833.86999999999978</v>
      </c>
      <c r="S35" s="22"/>
      <c r="T35" s="34">
        <v>513.68000000000006</v>
      </c>
      <c r="U35" s="35">
        <v>227.85</v>
      </c>
      <c r="V35" s="35">
        <v>16.5</v>
      </c>
      <c r="W35" s="35">
        <v>20.55</v>
      </c>
      <c r="X35" s="35">
        <v>2.2999999999999998</v>
      </c>
      <c r="Y35" s="35">
        <v>11.8</v>
      </c>
      <c r="Z35" s="35">
        <v>42.8</v>
      </c>
      <c r="AA35" s="35">
        <v>0</v>
      </c>
      <c r="AB35" s="34">
        <f>IF(SUM(T35:AA35)&gt;30,SUM(T35:AA35),30)</f>
        <v>835.4799999999999</v>
      </c>
      <c r="AC35" s="34">
        <f>ROUND($AB35*AC$14,2)</f>
        <v>22.17</v>
      </c>
      <c r="AD35" s="34">
        <f>SUM(AB35:AC35)+IF(SUM(AB35:AC35)&lt;30,30-AB35-AC35)</f>
        <v>857.64999999999986</v>
      </c>
      <c r="AE35" s="22"/>
      <c r="AF35" s="34">
        <f>AD35-R35</f>
        <v>23.780000000000086</v>
      </c>
      <c r="AG35" s="36">
        <f>IF(R35=0,0,AF35/R35)</f>
        <v>2.8517634643289831E-2</v>
      </c>
      <c r="AH35" s="22"/>
      <c r="AI35" s="37">
        <f>IF(F35=0,0,R35/F35)*100</f>
        <v>16.677399999999995</v>
      </c>
      <c r="AJ35" s="37">
        <f>IF(F35=0,0,AD35/F35)*100</f>
        <v>17.152999999999995</v>
      </c>
      <c r="AL35" s="39">
        <f>T35/H35-1</f>
        <v>4.7215200195710905E-2</v>
      </c>
    </row>
    <row r="36" spans="1:38" ht="14.4" customHeight="1" x14ac:dyDescent="0.3">
      <c r="A36" s="45">
        <v>22</v>
      </c>
      <c r="B36" s="31"/>
      <c r="E36" s="46"/>
      <c r="F36" s="44"/>
      <c r="G36" s="44"/>
      <c r="H36" s="44"/>
      <c r="I36" s="35"/>
      <c r="J36" s="35"/>
      <c r="K36" s="35"/>
      <c r="L36" s="35"/>
      <c r="M36" s="35"/>
      <c r="N36" s="35"/>
      <c r="O36" s="35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</row>
    <row r="37" spans="1:38" ht="14.4" customHeight="1" x14ac:dyDescent="0.3">
      <c r="A37" s="45">
        <v>23</v>
      </c>
      <c r="F37" s="31"/>
      <c r="G37" s="38" t="s">
        <v>78</v>
      </c>
      <c r="H37" s="47" t="s">
        <v>79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F37" s="31"/>
      <c r="AG37" s="31"/>
      <c r="AI37" s="31"/>
    </row>
    <row r="38" spans="1:38" ht="14.4" customHeight="1" x14ac:dyDescent="0.3">
      <c r="A38" s="45">
        <v>24</v>
      </c>
      <c r="G38" s="38" t="s">
        <v>80</v>
      </c>
      <c r="H38" s="47" t="s">
        <v>81</v>
      </c>
    </row>
    <row r="39" spans="1:38" ht="14.4" customHeight="1" x14ac:dyDescent="0.3">
      <c r="A39" s="45">
        <v>25</v>
      </c>
      <c r="C39" s="48"/>
      <c r="G39" s="38" t="s">
        <v>82</v>
      </c>
      <c r="H39" s="47" t="s">
        <v>83</v>
      </c>
    </row>
    <row r="40" spans="1:38" ht="14.4" customHeight="1" x14ac:dyDescent="0.3">
      <c r="A40" s="45">
        <v>26</v>
      </c>
      <c r="C40" s="48"/>
      <c r="E40" s="31"/>
    </row>
    <row r="41" spans="1:38" ht="6.9" customHeight="1" x14ac:dyDescent="0.3">
      <c r="A41" s="45"/>
      <c r="B41" s="49"/>
      <c r="C41" s="49"/>
      <c r="D41" s="49"/>
      <c r="E41" s="49"/>
      <c r="F41" s="49"/>
      <c r="G41" s="49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49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49"/>
      <c r="AF41" s="50"/>
      <c r="AG41" s="50"/>
      <c r="AH41" s="49"/>
      <c r="AI41" s="50"/>
      <c r="AJ41" s="50"/>
    </row>
    <row r="42" spans="1:38" ht="12.6" customHeight="1" x14ac:dyDescent="0.3">
      <c r="A42" s="51" t="s">
        <v>84</v>
      </c>
      <c r="B42" s="51"/>
      <c r="C42" s="51"/>
      <c r="D42" s="51"/>
      <c r="E42" s="51"/>
      <c r="F42" s="51"/>
      <c r="G42" s="51"/>
      <c r="J42" s="31"/>
      <c r="K42" s="31"/>
      <c r="L42" s="31"/>
      <c r="M42" s="31"/>
      <c r="N42" s="31"/>
      <c r="O42" s="31"/>
      <c r="P42" s="31"/>
      <c r="Q42" s="31"/>
      <c r="R42" s="31"/>
      <c r="S42" s="5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51"/>
      <c r="AF42" s="31"/>
      <c r="AG42" s="31"/>
      <c r="AH42" s="51"/>
      <c r="AI42" s="31" t="s">
        <v>85</v>
      </c>
      <c r="AJ42" s="31"/>
    </row>
  </sheetData>
  <mergeCells count="6">
    <mergeCell ref="H11:R11"/>
    <mergeCell ref="T11:AD11"/>
    <mergeCell ref="AF11:AG11"/>
    <mergeCell ref="E13:F13"/>
    <mergeCell ref="I13:O13"/>
    <mergeCell ref="U13:AA13"/>
  </mergeCells>
  <pageMargins left="0.5" right="0.5" top="0.75" bottom="0.25" header="0.5" footer="0.25"/>
  <pageSetup scale="50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DF9E6-FA74-4983-A036-7567578E993A}">
  <sheetPr syncVertical="1" syncRef="A1" transitionEvaluation="1" transitionEntry="1">
    <tabColor rgb="FF92D050"/>
    <pageSetUpPr fitToPage="1"/>
  </sheetPr>
  <dimension ref="A1:AL42"/>
  <sheetViews>
    <sheetView tabSelected="1" workbookViewId="0"/>
  </sheetViews>
  <sheetFormatPr defaultColWidth="11" defaultRowHeight="13.8" x14ac:dyDescent="0.3"/>
  <cols>
    <col min="1" max="1" width="2.6640625" style="38" customWidth="1"/>
    <col min="2" max="2" width="2.33203125" style="38" customWidth="1"/>
    <col min="3" max="3" width="7.5546875" style="38" customWidth="1"/>
    <col min="4" max="4" width="3.44140625" style="38" customWidth="1"/>
    <col min="5" max="5" width="6.5546875" style="38" customWidth="1"/>
    <col min="6" max="6" width="7" style="38" customWidth="1"/>
    <col min="7" max="7" width="3.33203125" style="38" customWidth="1"/>
    <col min="8" max="8" width="7.6640625" style="38" customWidth="1"/>
    <col min="9" max="15" width="7.109375" style="38" customWidth="1"/>
    <col min="16" max="18" width="10" style="38" bestFit="1" customWidth="1"/>
    <col min="19" max="19" width="3.33203125" style="38" customWidth="1"/>
    <col min="20" max="20" width="7.6640625" style="38" customWidth="1"/>
    <col min="21" max="27" width="7.33203125" style="38" customWidth="1"/>
    <col min="28" max="30" width="10" style="38" bestFit="1" customWidth="1"/>
    <col min="31" max="31" width="3.33203125" style="38" customWidth="1"/>
    <col min="32" max="33" width="7.6640625" style="38" customWidth="1"/>
    <col min="34" max="34" width="3.33203125" style="38" customWidth="1"/>
    <col min="35" max="35" width="7.6640625" style="38" customWidth="1"/>
    <col min="36" max="16384" width="11" style="38"/>
  </cols>
  <sheetData>
    <row r="1" spans="1:38" s="1" customFormat="1" ht="12.75" customHeight="1" x14ac:dyDescent="0.3">
      <c r="A1" s="1" t="s">
        <v>0</v>
      </c>
      <c r="D1" s="2" t="s">
        <v>1</v>
      </c>
      <c r="E1" s="2"/>
      <c r="N1" s="1" t="s">
        <v>2</v>
      </c>
      <c r="P1" s="2"/>
      <c r="Q1" s="2"/>
      <c r="R1" s="2"/>
      <c r="T1" s="2"/>
      <c r="U1" s="2"/>
      <c r="V1" s="2"/>
      <c r="W1" s="2"/>
      <c r="X1" s="2"/>
      <c r="Y1" s="2"/>
      <c r="Z1" s="2"/>
      <c r="AB1" s="2"/>
      <c r="AC1" s="2"/>
      <c r="AD1" s="2"/>
      <c r="AF1" s="2"/>
      <c r="AG1" s="2"/>
      <c r="AI1" s="1" t="s">
        <v>142</v>
      </c>
    </row>
    <row r="2" spans="1:38" s="1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3"/>
      <c r="AF2" s="4"/>
      <c r="AG2" s="4"/>
      <c r="AH2" s="3"/>
      <c r="AI2" s="4"/>
      <c r="AJ2" s="4"/>
    </row>
    <row r="3" spans="1:38" s="1" customFormat="1" ht="6.9" customHeight="1" x14ac:dyDescent="0.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F3" s="2"/>
      <c r="AG3" s="2"/>
      <c r="AI3" s="2"/>
      <c r="AJ3" s="2"/>
    </row>
    <row r="4" spans="1:38" s="1" customFormat="1" ht="12.75" customHeight="1" x14ac:dyDescent="0.2">
      <c r="A4" s="5" t="s">
        <v>4</v>
      </c>
      <c r="B4" s="5"/>
      <c r="C4" s="6"/>
      <c r="L4" s="2"/>
      <c r="M4" s="2"/>
      <c r="N4" s="2" t="s">
        <v>5</v>
      </c>
      <c r="O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F4" s="7" t="s">
        <v>6</v>
      </c>
      <c r="AG4" s="7"/>
      <c r="AJ4" s="2"/>
    </row>
    <row r="5" spans="1:38" s="1" customFormat="1" ht="12.75" customHeight="1" x14ac:dyDescent="0.2">
      <c r="A5" s="6"/>
      <c r="B5" s="6"/>
      <c r="C5" s="6"/>
      <c r="I5" s="2"/>
      <c r="T5" s="2"/>
      <c r="U5" s="2"/>
      <c r="V5" s="2"/>
      <c r="W5" s="2"/>
      <c r="X5" s="2"/>
      <c r="Y5" s="2"/>
      <c r="Z5" s="2"/>
      <c r="AB5" s="2"/>
      <c r="AC5" s="2"/>
      <c r="AD5" s="2"/>
      <c r="AF5" s="8"/>
      <c r="AG5" s="8"/>
      <c r="AJ5" s="2"/>
    </row>
    <row r="6" spans="1:38" s="1" customFormat="1" ht="12.75" customHeight="1" x14ac:dyDescent="0.2">
      <c r="A6" s="5" t="s">
        <v>7</v>
      </c>
      <c r="B6" s="5"/>
      <c r="C6" s="6"/>
      <c r="T6" s="2"/>
      <c r="U6" s="2"/>
      <c r="V6" s="2"/>
      <c r="W6" s="2"/>
      <c r="X6" s="2"/>
      <c r="Y6" s="2"/>
      <c r="Z6" s="2"/>
      <c r="AB6" s="2"/>
      <c r="AC6" s="2"/>
      <c r="AD6" s="2"/>
      <c r="AF6" s="8" t="s">
        <v>141</v>
      </c>
      <c r="AG6" s="8"/>
      <c r="AJ6" s="2"/>
    </row>
    <row r="7" spans="1:38" s="1" customFormat="1" ht="12.75" customHeight="1" x14ac:dyDescent="0.2">
      <c r="A7" s="6"/>
      <c r="B7" s="6"/>
      <c r="C7" s="6"/>
      <c r="I7" s="2"/>
      <c r="T7" s="2"/>
      <c r="U7" s="2"/>
      <c r="Y7" s="2"/>
      <c r="Z7" s="2"/>
      <c r="AB7" s="2"/>
      <c r="AC7" s="2"/>
      <c r="AD7" s="2"/>
      <c r="AF7" s="8"/>
      <c r="AG7" s="8"/>
      <c r="AJ7" s="2"/>
    </row>
    <row r="8" spans="1:38" s="1" customFormat="1" ht="12.75" customHeight="1" x14ac:dyDescent="0.25">
      <c r="A8" s="5" t="s">
        <v>9</v>
      </c>
      <c r="B8" s="5"/>
      <c r="D8" s="9" t="str">
        <f>'RS ''26'!D8</f>
        <v>20240025-EI</v>
      </c>
      <c r="I8" s="2"/>
      <c r="T8" s="2"/>
      <c r="U8" s="2"/>
      <c r="Y8" s="2"/>
      <c r="AB8" s="2"/>
      <c r="AC8" s="2"/>
      <c r="AD8" s="2"/>
      <c r="AF8" s="7" t="s">
        <v>11</v>
      </c>
      <c r="AG8" s="7"/>
      <c r="AJ8" s="2"/>
    </row>
    <row r="9" spans="1:38" s="12" customFormat="1" ht="6.9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0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/>
      <c r="AF9" s="11"/>
      <c r="AG9" s="11"/>
      <c r="AH9" s="10"/>
      <c r="AI9" s="11"/>
      <c r="AJ9" s="11"/>
    </row>
    <row r="10" spans="1:38" s="12" customFormat="1" ht="14.4" customHeight="1" x14ac:dyDescent="0.3">
      <c r="A10" s="13" t="s">
        <v>12</v>
      </c>
      <c r="E10" s="14" t="s">
        <v>13</v>
      </c>
      <c r="F10" s="14" t="s">
        <v>14</v>
      </c>
      <c r="G10" s="14"/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  <c r="O10" s="14" t="s">
        <v>22</v>
      </c>
      <c r="P10" s="14" t="s">
        <v>23</v>
      </c>
      <c r="Q10" s="14" t="s">
        <v>24</v>
      </c>
      <c r="R10" s="14" t="s">
        <v>25</v>
      </c>
      <c r="S10" s="14"/>
      <c r="T10" s="14" t="s">
        <v>26</v>
      </c>
      <c r="U10" s="14" t="s">
        <v>27</v>
      </c>
      <c r="V10" s="14" t="s">
        <v>28</v>
      </c>
      <c r="W10" s="14" t="s">
        <v>29</v>
      </c>
      <c r="X10" s="14" t="s">
        <v>30</v>
      </c>
      <c r="Y10" s="14" t="s">
        <v>31</v>
      </c>
      <c r="Z10" s="14" t="s">
        <v>32</v>
      </c>
      <c r="AA10" s="14" t="s">
        <v>33</v>
      </c>
      <c r="AB10" s="14" t="s">
        <v>34</v>
      </c>
      <c r="AC10" s="14" t="s">
        <v>35</v>
      </c>
      <c r="AD10" s="14" t="s">
        <v>36</v>
      </c>
      <c r="AE10" s="14"/>
      <c r="AF10" s="14" t="s">
        <v>37</v>
      </c>
      <c r="AG10" s="14" t="s">
        <v>38</v>
      </c>
      <c r="AH10" s="14"/>
      <c r="AI10" s="14" t="s">
        <v>39</v>
      </c>
      <c r="AJ10" s="14" t="s">
        <v>40</v>
      </c>
    </row>
    <row r="11" spans="1:38" s="12" customFormat="1" ht="14.4" customHeight="1" x14ac:dyDescent="0.3">
      <c r="A11" s="13" t="s">
        <v>41</v>
      </c>
      <c r="E11" s="15"/>
      <c r="F11" s="15"/>
      <c r="G11" s="15"/>
      <c r="H11" s="75" t="s">
        <v>42</v>
      </c>
      <c r="I11" s="76"/>
      <c r="J11" s="76"/>
      <c r="K11" s="76"/>
      <c r="L11" s="76"/>
      <c r="M11" s="76"/>
      <c r="N11" s="76"/>
      <c r="O11" s="76"/>
      <c r="P11" s="76"/>
      <c r="Q11" s="76"/>
      <c r="R11" s="77"/>
      <c r="S11" s="16"/>
      <c r="T11" s="75" t="s">
        <v>43</v>
      </c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15"/>
      <c r="AF11" s="78" t="s">
        <v>44</v>
      </c>
      <c r="AG11" s="79"/>
      <c r="AH11" s="15"/>
      <c r="AI11" s="17" t="s">
        <v>45</v>
      </c>
      <c r="AJ11" s="18"/>
    </row>
    <row r="12" spans="1:38" s="12" customFormat="1" ht="14.4" customHeight="1" x14ac:dyDescent="0.3">
      <c r="E12" s="15"/>
      <c r="F12" s="15"/>
      <c r="G12" s="15"/>
      <c r="H12" s="15"/>
      <c r="I12" s="19"/>
      <c r="J12" s="19"/>
      <c r="K12" s="19"/>
      <c r="L12" s="19"/>
      <c r="M12" s="19"/>
      <c r="N12" s="19"/>
      <c r="O12" s="19"/>
      <c r="P12" s="20"/>
      <c r="Q12" s="20"/>
      <c r="R12" s="20"/>
      <c r="S12" s="15"/>
      <c r="T12" s="15"/>
      <c r="U12" s="19"/>
      <c r="V12" s="19"/>
      <c r="W12" s="19"/>
      <c r="X12" s="19"/>
      <c r="Y12" s="19"/>
      <c r="Z12" s="19"/>
      <c r="AA12" s="19"/>
      <c r="AB12" s="20"/>
      <c r="AC12" s="20"/>
      <c r="AD12" s="20"/>
      <c r="AE12" s="15"/>
      <c r="AF12" s="19"/>
      <c r="AG12" s="19"/>
      <c r="AH12" s="15"/>
      <c r="AI12" s="19"/>
      <c r="AJ12" s="19"/>
    </row>
    <row r="13" spans="1:38" s="12" customFormat="1" ht="14.4" customHeight="1" x14ac:dyDescent="0.3">
      <c r="A13" s="21"/>
      <c r="B13" s="21"/>
      <c r="C13" s="20" t="s">
        <v>46</v>
      </c>
      <c r="D13" s="20"/>
      <c r="E13" s="80" t="s">
        <v>47</v>
      </c>
      <c r="F13" s="80"/>
      <c r="G13" s="22"/>
      <c r="H13" s="20" t="s">
        <v>48</v>
      </c>
      <c r="I13" s="80" t="s">
        <v>49</v>
      </c>
      <c r="J13" s="80"/>
      <c r="K13" s="80"/>
      <c r="L13" s="80"/>
      <c r="M13" s="80"/>
      <c r="N13" s="80"/>
      <c r="O13" s="80"/>
      <c r="P13" s="20" t="s">
        <v>50</v>
      </c>
      <c r="Q13" s="20" t="s">
        <v>51</v>
      </c>
      <c r="R13" s="20" t="s">
        <v>52</v>
      </c>
      <c r="S13" s="22"/>
      <c r="T13" s="20" t="s">
        <v>48</v>
      </c>
      <c r="U13" s="80" t="s">
        <v>49</v>
      </c>
      <c r="V13" s="80"/>
      <c r="W13" s="80"/>
      <c r="X13" s="80"/>
      <c r="Y13" s="80"/>
      <c r="Z13" s="80"/>
      <c r="AA13" s="80"/>
      <c r="AB13" s="20" t="s">
        <v>50</v>
      </c>
      <c r="AC13" s="20" t="s">
        <v>51</v>
      </c>
      <c r="AD13" s="20" t="s">
        <v>52</v>
      </c>
      <c r="AE13" s="22"/>
      <c r="AF13" s="20" t="s">
        <v>53</v>
      </c>
      <c r="AG13" s="20" t="s">
        <v>54</v>
      </c>
      <c r="AH13" s="22"/>
      <c r="AI13" s="20" t="s">
        <v>55</v>
      </c>
      <c r="AJ13" s="20" t="s">
        <v>56</v>
      </c>
      <c r="AL13" s="23" t="s">
        <v>57</v>
      </c>
    </row>
    <row r="14" spans="1:38" s="29" customFormat="1" ht="14.4" customHeight="1" x14ac:dyDescent="0.3">
      <c r="A14" s="24" t="s">
        <v>58</v>
      </c>
      <c r="B14" s="21"/>
      <c r="C14" s="25" t="s">
        <v>59</v>
      </c>
      <c r="D14" s="20"/>
      <c r="E14" s="26" t="s">
        <v>60</v>
      </c>
      <c r="F14" s="25" t="s">
        <v>61</v>
      </c>
      <c r="G14" s="22"/>
      <c r="H14" s="25" t="s">
        <v>62</v>
      </c>
      <c r="I14" s="26" t="s">
        <v>63</v>
      </c>
      <c r="J14" s="26" t="s">
        <v>64</v>
      </c>
      <c r="K14" s="26" t="s">
        <v>65</v>
      </c>
      <c r="L14" s="26" t="s">
        <v>66</v>
      </c>
      <c r="M14" s="26" t="s">
        <v>67</v>
      </c>
      <c r="N14" s="26" t="s">
        <v>68</v>
      </c>
      <c r="O14" s="26" t="s">
        <v>69</v>
      </c>
      <c r="P14" s="25" t="s">
        <v>70</v>
      </c>
      <c r="Q14" s="27">
        <f>2.5663%+0.0871%</f>
        <v>2.6534000000000002E-2</v>
      </c>
      <c r="R14" s="25" t="s">
        <v>70</v>
      </c>
      <c r="S14" s="22"/>
      <c r="T14" s="25" t="s">
        <v>71</v>
      </c>
      <c r="U14" s="26" t="s">
        <v>63</v>
      </c>
      <c r="V14" s="26" t="s">
        <v>64</v>
      </c>
      <c r="W14" s="26" t="s">
        <v>65</v>
      </c>
      <c r="X14" s="26" t="s">
        <v>66</v>
      </c>
      <c r="Y14" s="26" t="s">
        <v>67</v>
      </c>
      <c r="Z14" s="26" t="s">
        <v>68</v>
      </c>
      <c r="AA14" s="26" t="s">
        <v>69</v>
      </c>
      <c r="AB14" s="25" t="s">
        <v>70</v>
      </c>
      <c r="AC14" s="27">
        <f>Q14</f>
        <v>2.6534000000000002E-2</v>
      </c>
      <c r="AD14" s="25" t="s">
        <v>70</v>
      </c>
      <c r="AE14" s="22"/>
      <c r="AF14" s="28" t="s">
        <v>72</v>
      </c>
      <c r="AG14" s="28" t="s">
        <v>73</v>
      </c>
      <c r="AH14" s="22"/>
      <c r="AI14" s="28" t="s">
        <v>74</v>
      </c>
      <c r="AJ14" s="28" t="s">
        <v>75</v>
      </c>
    </row>
    <row r="15" spans="1:38" ht="14.4" customHeight="1" x14ac:dyDescent="0.3">
      <c r="A15" s="30">
        <v>1</v>
      </c>
      <c r="B15" s="31"/>
      <c r="C15" s="30" t="s">
        <v>87</v>
      </c>
      <c r="D15" s="31"/>
      <c r="E15" s="32" t="s">
        <v>77</v>
      </c>
      <c r="F15" s="33">
        <v>0</v>
      </c>
      <c r="G15" s="22"/>
      <c r="H15" s="34">
        <v>14.86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4">
        <f>IF(SUM(H15:O15)&gt;30,SUM(H15:O15),30)</f>
        <v>30</v>
      </c>
      <c r="Q15" s="34">
        <f>ROUND(P15*Q$14,2)</f>
        <v>0.8</v>
      </c>
      <c r="R15" s="34">
        <f>SUM(P15:Q15)+IF(SUM(P15:Q15)&lt;30,30-P15-Q15)</f>
        <v>30.8</v>
      </c>
      <c r="S15" s="22"/>
      <c r="T15" s="34">
        <v>15.13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4">
        <f>IF(SUM(T15:AA15)&gt;30,SUM(T15:AA15),30)</f>
        <v>30</v>
      </c>
      <c r="AC15" s="34">
        <f>ROUND($AB15*AC$14,2)</f>
        <v>0.8</v>
      </c>
      <c r="AD15" s="34">
        <f>SUM(AB15:AC15)+IF(SUM(AB15:AC15)&lt;30,30-AB15-AC15)</f>
        <v>30.8</v>
      </c>
      <c r="AE15" s="22"/>
      <c r="AF15" s="34">
        <f>AD15-R15</f>
        <v>0</v>
      </c>
      <c r="AG15" s="36">
        <f>IF(R15=0,0,AF15/R15)</f>
        <v>0</v>
      </c>
      <c r="AH15" s="22"/>
      <c r="AI15" s="37">
        <f>IF(F15=0,0,R15/F15)*100</f>
        <v>0</v>
      </c>
      <c r="AJ15" s="37">
        <f>IF(F15=0,0,AD15/F15)*100</f>
        <v>0</v>
      </c>
      <c r="AL15" s="39">
        <f>T15/H15-1</f>
        <v>1.816958277254388E-2</v>
      </c>
    </row>
    <row r="16" spans="1:38" ht="14.4" customHeight="1" x14ac:dyDescent="0.3">
      <c r="A16" s="40">
        <v>2</v>
      </c>
      <c r="B16" s="41"/>
      <c r="C16" s="30"/>
      <c r="D16" s="41"/>
      <c r="E16" s="42"/>
      <c r="F16" s="43"/>
      <c r="G16" s="22"/>
      <c r="H16" s="34"/>
      <c r="I16" s="35"/>
      <c r="J16" s="35"/>
      <c r="K16" s="35"/>
      <c r="L16" s="35"/>
      <c r="M16" s="35"/>
      <c r="N16" s="35"/>
      <c r="O16" s="35"/>
      <c r="P16" s="34"/>
      <c r="Q16" s="34"/>
      <c r="R16" s="34"/>
      <c r="S16" s="22"/>
      <c r="T16" s="34"/>
      <c r="U16" s="35"/>
      <c r="V16" s="35"/>
      <c r="W16" s="35"/>
      <c r="X16" s="35"/>
      <c r="Y16" s="35"/>
      <c r="Z16" s="35"/>
      <c r="AA16" s="35"/>
      <c r="AB16" s="34"/>
      <c r="AC16" s="34"/>
      <c r="AD16" s="34"/>
      <c r="AE16" s="22"/>
      <c r="AF16" s="34"/>
      <c r="AG16" s="44"/>
      <c r="AH16" s="22"/>
      <c r="AI16" s="37"/>
      <c r="AJ16" s="37"/>
    </row>
    <row r="17" spans="1:38" ht="14.4" customHeight="1" x14ac:dyDescent="0.3">
      <c r="A17" s="45">
        <v>3</v>
      </c>
      <c r="C17" s="45" t="str">
        <f>C15</f>
        <v>RST-1</v>
      </c>
      <c r="E17" s="32" t="s">
        <v>77</v>
      </c>
      <c r="F17" s="43">
        <v>100</v>
      </c>
      <c r="G17" s="22"/>
      <c r="H17" s="34">
        <v>23.229929677634914</v>
      </c>
      <c r="I17" s="35">
        <v>3.9549741340756261</v>
      </c>
      <c r="J17" s="35">
        <v>0.33</v>
      </c>
      <c r="K17" s="35">
        <v>0.41099999999999992</v>
      </c>
      <c r="L17" s="35">
        <v>4.5999999999999999E-2</v>
      </c>
      <c r="M17" s="35">
        <v>0.23599999999999999</v>
      </c>
      <c r="N17" s="35">
        <v>0.85599999999999998</v>
      </c>
      <c r="O17" s="35">
        <v>0</v>
      </c>
      <c r="P17" s="34">
        <f>IF(SUM(H17:O17)&gt;30,SUM(H17:O17),30)</f>
        <v>30</v>
      </c>
      <c r="Q17" s="34">
        <f>ROUND(P17*Q$14,2)</f>
        <v>0.8</v>
      </c>
      <c r="R17" s="34">
        <f>SUM(P17:Q17)+IF(SUM(P17:Q17)&lt;30,30-P17-Q17)</f>
        <v>30.8</v>
      </c>
      <c r="S17" s="22"/>
      <c r="T17" s="34">
        <v>23.709121143964595</v>
      </c>
      <c r="U17" s="35">
        <v>3.9549741340756261</v>
      </c>
      <c r="V17" s="35">
        <v>0.33</v>
      </c>
      <c r="W17" s="35">
        <v>0.41099999999999992</v>
      </c>
      <c r="X17" s="35">
        <v>4.5999999999999999E-2</v>
      </c>
      <c r="Y17" s="35">
        <v>0.23599999999999999</v>
      </c>
      <c r="Z17" s="35">
        <v>0.85599999999999998</v>
      </c>
      <c r="AA17" s="35">
        <v>0</v>
      </c>
      <c r="AB17" s="34">
        <f>IF(SUM(T17:AA17)&gt;30,SUM(T17:AA17),30)</f>
        <v>30</v>
      </c>
      <c r="AC17" s="34">
        <f>ROUND($AB17*AC$14,2)</f>
        <v>0.8</v>
      </c>
      <c r="AD17" s="34">
        <f>SUM(AB17:AC17)+IF(SUM(AB17:AC17)&lt;30,30-AB17-AC17)</f>
        <v>30.8</v>
      </c>
      <c r="AE17" s="22"/>
      <c r="AF17" s="34">
        <f>AD17-R17</f>
        <v>0</v>
      </c>
      <c r="AG17" s="36">
        <f>IF(R17=0,0,AF17/R17)</f>
        <v>0</v>
      </c>
      <c r="AH17" s="22"/>
      <c r="AI17" s="37">
        <f>IF(F17=0,0,R17/F17)*100</f>
        <v>30.8</v>
      </c>
      <c r="AJ17" s="37">
        <f>IF(F17=0,0,AD17/F17)*100</f>
        <v>30.8</v>
      </c>
      <c r="AL17" s="39">
        <f>T17/H17-1</f>
        <v>2.0628192722900618E-2</v>
      </c>
    </row>
    <row r="18" spans="1:38" ht="14.4" customHeight="1" x14ac:dyDescent="0.3">
      <c r="A18" s="30">
        <v>4</v>
      </c>
      <c r="B18" s="31"/>
      <c r="C18" s="30"/>
      <c r="D18" s="31"/>
      <c r="E18" s="42"/>
      <c r="F18" s="43"/>
      <c r="G18" s="22"/>
      <c r="H18" s="34"/>
      <c r="I18" s="35"/>
      <c r="J18" s="35"/>
      <c r="K18" s="35"/>
      <c r="L18" s="35"/>
      <c r="M18" s="35"/>
      <c r="N18" s="35"/>
      <c r="O18" s="35"/>
      <c r="P18" s="34"/>
      <c r="Q18" s="34"/>
      <c r="R18" s="34"/>
      <c r="S18" s="22"/>
      <c r="T18" s="34"/>
      <c r="U18" s="35"/>
      <c r="V18" s="35"/>
      <c r="W18" s="35"/>
      <c r="X18" s="35"/>
      <c r="Y18" s="35"/>
      <c r="Z18" s="35"/>
      <c r="AA18" s="35"/>
      <c r="AB18" s="34"/>
      <c r="AC18" s="34"/>
      <c r="AD18" s="34"/>
      <c r="AE18" s="22"/>
      <c r="AF18" s="34"/>
      <c r="AG18" s="44"/>
      <c r="AH18" s="22"/>
      <c r="AI18" s="37"/>
      <c r="AJ18" s="37"/>
      <c r="AL18" s="39"/>
    </row>
    <row r="19" spans="1:38" ht="14.4" customHeight="1" x14ac:dyDescent="0.3">
      <c r="A19" s="40">
        <v>5</v>
      </c>
      <c r="B19" s="41"/>
      <c r="C19" s="45" t="str">
        <f>C17</f>
        <v>RST-1</v>
      </c>
      <c r="D19" s="41"/>
      <c r="E19" s="32" t="s">
        <v>77</v>
      </c>
      <c r="F19" s="43">
        <v>250</v>
      </c>
      <c r="G19" s="22"/>
      <c r="H19" s="34">
        <v>35.784824194087285</v>
      </c>
      <c r="I19" s="35">
        <v>9.8874353351890658</v>
      </c>
      <c r="J19" s="35">
        <v>0.82499999999999996</v>
      </c>
      <c r="K19" s="35">
        <v>1.0275000000000001</v>
      </c>
      <c r="L19" s="35">
        <v>0.115</v>
      </c>
      <c r="M19" s="35">
        <v>0.59</v>
      </c>
      <c r="N19" s="35">
        <v>2.14</v>
      </c>
      <c r="O19" s="35">
        <v>0</v>
      </c>
      <c r="P19" s="34">
        <f>IF(SUM(H19:O19)&gt;30,SUM(H19:O19),30)</f>
        <v>50.369759529276365</v>
      </c>
      <c r="Q19" s="34">
        <f>ROUND(P19*Q$14,2)</f>
        <v>1.34</v>
      </c>
      <c r="R19" s="34">
        <f>SUM(P19:Q19)+IF(SUM(P19:Q19)&lt;30,30-P19-Q19)</f>
        <v>51.709759529276369</v>
      </c>
      <c r="S19" s="22"/>
      <c r="T19" s="34">
        <v>36.577802859911493</v>
      </c>
      <c r="U19" s="35">
        <v>9.8874353351890658</v>
      </c>
      <c r="V19" s="35">
        <v>0.82499999999999996</v>
      </c>
      <c r="W19" s="35">
        <v>1.0275000000000001</v>
      </c>
      <c r="X19" s="35">
        <v>0.115</v>
      </c>
      <c r="Y19" s="35">
        <v>0.59</v>
      </c>
      <c r="Z19" s="35">
        <v>2.14</v>
      </c>
      <c r="AA19" s="35">
        <v>0</v>
      </c>
      <c r="AB19" s="34">
        <f>IF(SUM(T19:AA19)&gt;30,SUM(T19:AA19),30)</f>
        <v>51.162738195100573</v>
      </c>
      <c r="AC19" s="34">
        <f>ROUND($AB19*AC$14,2)</f>
        <v>1.36</v>
      </c>
      <c r="AD19" s="34">
        <f>SUM(AB19:AC19)+IF(SUM(AB19:AC19)&lt;30,30-AB19-AC19)</f>
        <v>52.522738195100573</v>
      </c>
      <c r="AE19" s="22"/>
      <c r="AF19" s="34">
        <f>AD19-R19</f>
        <v>0.81297866582420397</v>
      </c>
      <c r="AG19" s="36">
        <f>IF(R19=0,0,AF19/R19)</f>
        <v>1.5721957967410816E-2</v>
      </c>
      <c r="AH19" s="22"/>
      <c r="AI19" s="37">
        <f>IF(F19=0,0,R19/F19)*100</f>
        <v>20.683903811710547</v>
      </c>
      <c r="AJ19" s="37">
        <f>IF(F19=0,0,AD19/F19)*100</f>
        <v>21.009095278040231</v>
      </c>
      <c r="AL19" s="39">
        <f>T19/H19-1</f>
        <v>2.2159635646756382E-2</v>
      </c>
    </row>
    <row r="20" spans="1:38" ht="14.4" customHeight="1" x14ac:dyDescent="0.3">
      <c r="A20" s="45">
        <v>6</v>
      </c>
      <c r="C20" s="45"/>
      <c r="E20" s="42"/>
      <c r="F20" s="43"/>
      <c r="G20" s="22"/>
      <c r="H20" s="34"/>
      <c r="I20" s="35"/>
      <c r="J20" s="35"/>
      <c r="K20" s="35"/>
      <c r="L20" s="35"/>
      <c r="M20" s="35"/>
      <c r="N20" s="35"/>
      <c r="O20" s="35"/>
      <c r="P20" s="34"/>
      <c r="Q20" s="34"/>
      <c r="R20" s="34"/>
      <c r="S20" s="22"/>
      <c r="T20" s="34"/>
      <c r="U20" s="35"/>
      <c r="V20" s="35"/>
      <c r="W20" s="35"/>
      <c r="X20" s="35"/>
      <c r="Y20" s="35"/>
      <c r="Z20" s="35"/>
      <c r="AA20" s="35"/>
      <c r="AB20" s="34"/>
      <c r="AC20" s="34"/>
      <c r="AD20" s="34"/>
      <c r="AE20" s="22"/>
      <c r="AF20" s="34"/>
      <c r="AG20" s="44"/>
      <c r="AH20" s="22"/>
      <c r="AI20" s="37"/>
      <c r="AJ20" s="37"/>
      <c r="AL20" s="39"/>
    </row>
    <row r="21" spans="1:38" ht="14.4" customHeight="1" x14ac:dyDescent="0.3">
      <c r="A21" s="30">
        <v>7</v>
      </c>
      <c r="B21" s="31"/>
      <c r="C21" s="45" t="str">
        <f>C19</f>
        <v>RST-1</v>
      </c>
      <c r="D21" s="31"/>
      <c r="E21" s="32" t="s">
        <v>77</v>
      </c>
      <c r="F21" s="43">
        <v>500</v>
      </c>
      <c r="G21" s="22"/>
      <c r="H21" s="34">
        <v>56.709648388174571</v>
      </c>
      <c r="I21" s="35">
        <v>19.774870670378132</v>
      </c>
      <c r="J21" s="35">
        <v>1.65</v>
      </c>
      <c r="K21" s="35">
        <v>2.0550000000000002</v>
      </c>
      <c r="L21" s="35">
        <v>0.23</v>
      </c>
      <c r="M21" s="35">
        <v>1.18</v>
      </c>
      <c r="N21" s="35">
        <v>4.28</v>
      </c>
      <c r="O21" s="35">
        <v>0</v>
      </c>
      <c r="P21" s="34">
        <f>IF(SUM(H21:O21)&gt;30,SUM(H21:O21),30)</f>
        <v>85.879519058552731</v>
      </c>
      <c r="Q21" s="34">
        <f>ROUND(P21*Q$14,2)</f>
        <v>2.2799999999999998</v>
      </c>
      <c r="R21" s="34">
        <f>SUM(P21:Q21)+IF(SUM(P21:Q21)&lt;30,30-P21-Q21)</f>
        <v>88.159519058552732</v>
      </c>
      <c r="S21" s="22"/>
      <c r="T21" s="34">
        <v>58.025605719822984</v>
      </c>
      <c r="U21" s="35">
        <v>19.774870670378132</v>
      </c>
      <c r="V21" s="35">
        <v>1.65</v>
      </c>
      <c r="W21" s="35">
        <v>2.0550000000000002</v>
      </c>
      <c r="X21" s="35">
        <v>0.23</v>
      </c>
      <c r="Y21" s="35">
        <v>1.18</v>
      </c>
      <c r="Z21" s="35">
        <v>4.28</v>
      </c>
      <c r="AA21" s="35">
        <v>0</v>
      </c>
      <c r="AB21" s="34">
        <f>IF(SUM(T21:AA21)&gt;30,SUM(T21:AA21),30)</f>
        <v>87.195476390201136</v>
      </c>
      <c r="AC21" s="34">
        <f>ROUND($AB21*AC$14,2)</f>
        <v>2.31</v>
      </c>
      <c r="AD21" s="34">
        <f>SUM(AB21:AC21)+IF(SUM(AB21:AC21)&lt;30,30-AB21-AC21)</f>
        <v>89.505476390201139</v>
      </c>
      <c r="AE21" s="22"/>
      <c r="AF21" s="34">
        <f>AD21-R21</f>
        <v>1.3459573316484068</v>
      </c>
      <c r="AG21" s="36">
        <f>IF(R21=0,0,AF21/R21)</f>
        <v>1.5267294400216328E-2</v>
      </c>
      <c r="AH21" s="22"/>
      <c r="AI21" s="37">
        <f>IF(F21=0,0,R21/F21)*100</f>
        <v>17.631903811710547</v>
      </c>
      <c r="AJ21" s="37">
        <f>IF(F21=0,0,AD21/F21)*100</f>
        <v>17.901095278040227</v>
      </c>
      <c r="AL21" s="39">
        <f>T21/H21-1</f>
        <v>2.3205175292936975E-2</v>
      </c>
    </row>
    <row r="22" spans="1:38" ht="14.4" customHeight="1" x14ac:dyDescent="0.3">
      <c r="A22" s="40">
        <v>8</v>
      </c>
      <c r="B22" s="41"/>
      <c r="C22" s="40"/>
      <c r="D22" s="41"/>
      <c r="E22" s="32"/>
      <c r="F22" s="43"/>
      <c r="G22" s="22"/>
      <c r="H22" s="34"/>
      <c r="I22" s="35"/>
      <c r="J22" s="35"/>
      <c r="K22" s="35"/>
      <c r="L22" s="35"/>
      <c r="M22" s="35"/>
      <c r="N22" s="35"/>
      <c r="O22" s="35"/>
      <c r="P22" s="34"/>
      <c r="Q22" s="34"/>
      <c r="R22" s="34"/>
      <c r="S22" s="22"/>
      <c r="T22" s="34"/>
      <c r="U22" s="35"/>
      <c r="V22" s="35"/>
      <c r="W22" s="35"/>
      <c r="X22" s="35"/>
      <c r="Y22" s="35"/>
      <c r="Z22" s="35"/>
      <c r="AA22" s="35"/>
      <c r="AB22" s="34"/>
      <c r="AC22" s="34"/>
      <c r="AD22" s="34"/>
      <c r="AE22" s="22"/>
      <c r="AF22" s="34"/>
      <c r="AG22" s="44"/>
      <c r="AH22" s="22"/>
      <c r="AI22" s="37"/>
      <c r="AJ22" s="37"/>
      <c r="AL22" s="39"/>
    </row>
    <row r="23" spans="1:38" ht="14.4" customHeight="1" x14ac:dyDescent="0.3">
      <c r="A23" s="45">
        <v>9</v>
      </c>
      <c r="C23" s="45" t="str">
        <f>C21</f>
        <v>RST-1</v>
      </c>
      <c r="E23" s="32" t="s">
        <v>77</v>
      </c>
      <c r="F23" s="43">
        <v>750</v>
      </c>
      <c r="G23" s="22"/>
      <c r="H23" s="34">
        <v>77.63447258226185</v>
      </c>
      <c r="I23" s="35">
        <v>29.662306005567196</v>
      </c>
      <c r="J23" s="35">
        <v>2.4750000000000001</v>
      </c>
      <c r="K23" s="35">
        <v>3.0825</v>
      </c>
      <c r="L23" s="35">
        <v>0.34499999999999997</v>
      </c>
      <c r="M23" s="35">
        <v>1.77</v>
      </c>
      <c r="N23" s="35">
        <v>6.42</v>
      </c>
      <c r="O23" s="35">
        <v>0</v>
      </c>
      <c r="P23" s="34">
        <f>IF(SUM(H23:O23)&gt;30,SUM(H23:O23),30)</f>
        <v>121.38927858782903</v>
      </c>
      <c r="Q23" s="34">
        <f>ROUND(P23*Q$14,2)</f>
        <v>3.22</v>
      </c>
      <c r="R23" s="34">
        <f>SUM(P23:Q23)+IF(SUM(P23:Q23)&lt;30,30-P23-Q23)</f>
        <v>124.60927858782902</v>
      </c>
      <c r="S23" s="22"/>
      <c r="T23" s="34">
        <v>79.473408579734468</v>
      </c>
      <c r="U23" s="35">
        <v>29.662306005567196</v>
      </c>
      <c r="V23" s="35">
        <v>2.4750000000000001</v>
      </c>
      <c r="W23" s="35">
        <v>3.0825</v>
      </c>
      <c r="X23" s="35">
        <v>0.34499999999999997</v>
      </c>
      <c r="Y23" s="35">
        <v>1.77</v>
      </c>
      <c r="Z23" s="35">
        <v>6.42</v>
      </c>
      <c r="AA23" s="35">
        <v>0</v>
      </c>
      <c r="AB23" s="34">
        <f>IF(SUM(T23:AA23)&gt;30,SUM(T23:AA23),30)</f>
        <v>123.22821458530164</v>
      </c>
      <c r="AC23" s="34">
        <f>ROUND($AB23*AC$14,2)</f>
        <v>3.27</v>
      </c>
      <c r="AD23" s="34">
        <f>SUM(AB23:AC23)+IF(SUM(AB23:AC23)&lt;30,30-AB23-AC23)</f>
        <v>126.49821458530164</v>
      </c>
      <c r="AE23" s="22"/>
      <c r="AF23" s="34">
        <f>AD23-R23</f>
        <v>1.8889359974726148</v>
      </c>
      <c r="AG23" s="36">
        <f>IF(R23=0,0,AF23/R23)</f>
        <v>1.5158871144103655E-2</v>
      </c>
      <c r="AH23" s="22"/>
      <c r="AI23" s="37">
        <f>IF(F23=0,0,R23/F23)*100</f>
        <v>16.614570478377203</v>
      </c>
      <c r="AJ23" s="37">
        <f>IF(F23=0,0,AD23/F23)*100</f>
        <v>16.86642861137355</v>
      </c>
      <c r="AL23" s="39">
        <f>T23/H23-1</f>
        <v>2.3687106208186925E-2</v>
      </c>
    </row>
    <row r="24" spans="1:38" ht="14.4" customHeight="1" x14ac:dyDescent="0.3">
      <c r="A24" s="30">
        <v>10</v>
      </c>
      <c r="B24" s="31"/>
      <c r="C24" s="30"/>
      <c r="D24" s="31"/>
      <c r="E24" s="42"/>
      <c r="F24" s="43"/>
      <c r="G24" s="22"/>
      <c r="H24" s="34"/>
      <c r="I24" s="35"/>
      <c r="J24" s="35"/>
      <c r="K24" s="35"/>
      <c r="L24" s="35"/>
      <c r="M24" s="35"/>
      <c r="N24" s="35"/>
      <c r="O24" s="35"/>
      <c r="P24" s="34"/>
      <c r="Q24" s="34"/>
      <c r="R24" s="34"/>
      <c r="S24" s="22"/>
      <c r="T24" s="34"/>
      <c r="U24" s="35"/>
      <c r="V24" s="35"/>
      <c r="W24" s="35"/>
      <c r="X24" s="35"/>
      <c r="Y24" s="35"/>
      <c r="Z24" s="35"/>
      <c r="AA24" s="35"/>
      <c r="AB24" s="34"/>
      <c r="AC24" s="34"/>
      <c r="AD24" s="34"/>
      <c r="AE24" s="22"/>
      <c r="AF24" s="34"/>
      <c r="AG24" s="44"/>
      <c r="AH24" s="22"/>
      <c r="AI24" s="37"/>
      <c r="AJ24" s="37"/>
      <c r="AL24" s="39"/>
    </row>
    <row r="25" spans="1:38" ht="14.4" customHeight="1" x14ac:dyDescent="0.3">
      <c r="A25" s="40">
        <v>11</v>
      </c>
      <c r="B25" s="41"/>
      <c r="C25" s="45" t="str">
        <f>C23</f>
        <v>RST-1</v>
      </c>
      <c r="D25" s="41"/>
      <c r="E25" s="32" t="s">
        <v>77</v>
      </c>
      <c r="F25" s="43">
        <v>1000</v>
      </c>
      <c r="G25" s="22"/>
      <c r="H25" s="34">
        <v>98.559296776349143</v>
      </c>
      <c r="I25" s="35">
        <v>39.549741340756263</v>
      </c>
      <c r="J25" s="35">
        <v>3.3</v>
      </c>
      <c r="K25" s="35">
        <v>4.1100000000000003</v>
      </c>
      <c r="L25" s="35">
        <v>0.46</v>
      </c>
      <c r="M25" s="35">
        <v>2.36</v>
      </c>
      <c r="N25" s="35">
        <v>8.56</v>
      </c>
      <c r="O25" s="35">
        <v>0</v>
      </c>
      <c r="P25" s="34">
        <f>IF(SUM(H25:O25)&gt;30,SUM(H25:O25),30)</f>
        <v>156.89903811710545</v>
      </c>
      <c r="Q25" s="34">
        <f>ROUND(P25*Q$14,2)</f>
        <v>4.16</v>
      </c>
      <c r="R25" s="34">
        <f>SUM(P25:Q25)+IF(SUM(P25:Q25)&lt;30,30-P25-Q25)</f>
        <v>161.05903811710544</v>
      </c>
      <c r="S25" s="22"/>
      <c r="T25" s="34">
        <v>100.92121143964596</v>
      </c>
      <c r="U25" s="35">
        <v>39.549741340756263</v>
      </c>
      <c r="V25" s="35">
        <v>3.3</v>
      </c>
      <c r="W25" s="35">
        <v>4.1100000000000003</v>
      </c>
      <c r="X25" s="35">
        <v>0.46</v>
      </c>
      <c r="Y25" s="35">
        <v>2.36</v>
      </c>
      <c r="Z25" s="35">
        <v>8.56</v>
      </c>
      <c r="AA25" s="35">
        <v>0</v>
      </c>
      <c r="AB25" s="34">
        <f>IF(SUM(T25:AA25)&gt;30,SUM(T25:AA25),30)</f>
        <v>159.26095278040228</v>
      </c>
      <c r="AC25" s="34">
        <f>ROUND($AB25*AC$14,2)</f>
        <v>4.2300000000000004</v>
      </c>
      <c r="AD25" s="34">
        <f>SUM(AB25:AC25)+IF(SUM(AB25:AC25)&lt;30,30-AB25-AC25)</f>
        <v>163.49095278040227</v>
      </c>
      <c r="AE25" s="22"/>
      <c r="AF25" s="34">
        <f>AD25-R25</f>
        <v>2.4319146632968227</v>
      </c>
      <c r="AG25" s="36">
        <f>IF(R25=0,0,AF25/R25)</f>
        <v>1.5099523080030978E-2</v>
      </c>
      <c r="AH25" s="22"/>
      <c r="AI25" s="37">
        <f>IF(F25=0,0,R25/F25)*100</f>
        <v>16.105903811710544</v>
      </c>
      <c r="AJ25" s="37">
        <f>IF(F25=0,0,AD25/F25)*100</f>
        <v>16.349095278040227</v>
      </c>
      <c r="AL25" s="39">
        <f>T25/H25-1</f>
        <v>2.3964402553078967E-2</v>
      </c>
    </row>
    <row r="26" spans="1:38" ht="14.4" customHeight="1" x14ac:dyDescent="0.3">
      <c r="A26" s="45">
        <v>12</v>
      </c>
      <c r="B26" s="31"/>
      <c r="C26" s="45"/>
      <c r="D26" s="31"/>
      <c r="E26" s="42"/>
      <c r="F26" s="43"/>
      <c r="G26" s="22"/>
      <c r="H26" s="34"/>
      <c r="I26" s="35"/>
      <c r="J26" s="35"/>
      <c r="K26" s="35"/>
      <c r="L26" s="35"/>
      <c r="M26" s="35"/>
      <c r="N26" s="35"/>
      <c r="O26" s="35"/>
      <c r="P26" s="34"/>
      <c r="Q26" s="34"/>
      <c r="R26" s="34"/>
      <c r="S26" s="22"/>
      <c r="T26" s="34"/>
      <c r="U26" s="35"/>
      <c r="V26" s="35"/>
      <c r="W26" s="35"/>
      <c r="X26" s="35"/>
      <c r="Y26" s="35"/>
      <c r="Z26" s="35"/>
      <c r="AA26" s="35"/>
      <c r="AB26" s="34"/>
      <c r="AC26" s="34"/>
      <c r="AD26" s="34"/>
      <c r="AE26" s="22"/>
      <c r="AF26" s="34"/>
      <c r="AG26" s="44"/>
      <c r="AH26" s="22"/>
      <c r="AI26" s="37"/>
      <c r="AJ26" s="37"/>
      <c r="AL26" s="39"/>
    </row>
    <row r="27" spans="1:38" ht="14.4" customHeight="1" x14ac:dyDescent="0.3">
      <c r="A27" s="30">
        <v>13</v>
      </c>
      <c r="B27" s="31"/>
      <c r="C27" s="45" t="str">
        <f>C25</f>
        <v>RST-1</v>
      </c>
      <c r="D27" s="31"/>
      <c r="E27" s="32" t="s">
        <v>77</v>
      </c>
      <c r="F27" s="43">
        <v>1250</v>
      </c>
      <c r="G27" s="22"/>
      <c r="H27" s="34">
        <v>119.48412097043644</v>
      </c>
      <c r="I27" s="35">
        <v>49.437176675945331</v>
      </c>
      <c r="J27" s="35">
        <v>4.125</v>
      </c>
      <c r="K27" s="35">
        <v>5.1375000000000002</v>
      </c>
      <c r="L27" s="35">
        <v>0.57499999999999996</v>
      </c>
      <c r="M27" s="35">
        <v>2.95</v>
      </c>
      <c r="N27" s="35">
        <v>10.7</v>
      </c>
      <c r="O27" s="35">
        <v>0</v>
      </c>
      <c r="P27" s="34">
        <f>IF(SUM(H27:O27)&gt;30,SUM(H27:O27),30)</f>
        <v>192.40879764638171</v>
      </c>
      <c r="Q27" s="34">
        <f>ROUND(P27*Q$14,2)</f>
        <v>5.1100000000000003</v>
      </c>
      <c r="R27" s="34">
        <f>SUM(P27:Q27)+IF(SUM(P27:Q27)&lt;30,30-P27-Q27)</f>
        <v>197.51879764638173</v>
      </c>
      <c r="S27" s="22"/>
      <c r="T27" s="34">
        <v>122.36901429955745</v>
      </c>
      <c r="U27" s="35">
        <v>49.437176675945331</v>
      </c>
      <c r="V27" s="35">
        <v>4.125</v>
      </c>
      <c r="W27" s="35">
        <v>5.1375000000000002</v>
      </c>
      <c r="X27" s="35">
        <v>0.57499999999999996</v>
      </c>
      <c r="Y27" s="35">
        <v>2.95</v>
      </c>
      <c r="Z27" s="35">
        <v>10.7</v>
      </c>
      <c r="AA27" s="35">
        <v>0</v>
      </c>
      <c r="AB27" s="34">
        <f>IF(SUM(T27:AA27)&gt;30,SUM(T27:AA27),30)</f>
        <v>195.29369097550273</v>
      </c>
      <c r="AC27" s="34">
        <f>ROUND($AB27*AC$14,2)</f>
        <v>5.18</v>
      </c>
      <c r="AD27" s="34">
        <f>SUM(AB27:AC27)+IF(SUM(AB27:AC27)&lt;30,30-AB27-AC27)</f>
        <v>200.47369097550273</v>
      </c>
      <c r="AE27" s="22"/>
      <c r="AF27" s="34">
        <f>AD27-R27</f>
        <v>2.9548933291210062</v>
      </c>
      <c r="AG27" s="36">
        <f>IF(R27=0,0,AF27/R27)</f>
        <v>1.4960061342673608E-2</v>
      </c>
      <c r="AH27" s="22"/>
      <c r="AI27" s="37">
        <f>IF(F27=0,0,R27/F27)*100</f>
        <v>15.801503811710537</v>
      </c>
      <c r="AJ27" s="37">
        <f>IF(F27=0,0,AD27/F27)*100</f>
        <v>16.037895278040217</v>
      </c>
      <c r="AL27" s="39">
        <f>T27/H27-1</f>
        <v>2.4144575075669028E-2</v>
      </c>
    </row>
    <row r="28" spans="1:38" ht="14.4" customHeight="1" x14ac:dyDescent="0.3">
      <c r="A28" s="40">
        <v>14</v>
      </c>
      <c r="B28" s="31"/>
      <c r="C28" s="30"/>
      <c r="D28" s="31"/>
      <c r="E28" s="42"/>
      <c r="F28" s="43"/>
      <c r="G28" s="22"/>
      <c r="H28" s="34"/>
      <c r="I28" s="35"/>
      <c r="J28" s="35"/>
      <c r="K28" s="35"/>
      <c r="L28" s="35"/>
      <c r="M28" s="35"/>
      <c r="N28" s="35"/>
      <c r="O28" s="35"/>
      <c r="P28" s="34"/>
      <c r="Q28" s="34"/>
      <c r="R28" s="34"/>
      <c r="S28" s="22"/>
      <c r="T28" s="34"/>
      <c r="U28" s="35"/>
      <c r="V28" s="35"/>
      <c r="W28" s="35"/>
      <c r="X28" s="35"/>
      <c r="Y28" s="35"/>
      <c r="Z28" s="35"/>
      <c r="AA28" s="35"/>
      <c r="AB28" s="34"/>
      <c r="AC28" s="34"/>
      <c r="AD28" s="34"/>
      <c r="AE28" s="22"/>
      <c r="AF28" s="34"/>
      <c r="AG28" s="44"/>
      <c r="AH28" s="22"/>
      <c r="AI28" s="37"/>
      <c r="AJ28" s="37"/>
      <c r="AL28" s="39"/>
    </row>
    <row r="29" spans="1:38" ht="14.4" customHeight="1" x14ac:dyDescent="0.3">
      <c r="A29" s="45">
        <v>15</v>
      </c>
      <c r="B29" s="31"/>
      <c r="C29" s="45" t="str">
        <f>C27</f>
        <v>RST-1</v>
      </c>
      <c r="D29" s="31"/>
      <c r="E29" s="32" t="s">
        <v>77</v>
      </c>
      <c r="F29" s="43">
        <v>1500</v>
      </c>
      <c r="G29" s="22"/>
      <c r="H29" s="34">
        <v>140.40894516452371</v>
      </c>
      <c r="I29" s="35">
        <v>59.324612011134391</v>
      </c>
      <c r="J29" s="35">
        <v>4.95</v>
      </c>
      <c r="K29" s="35">
        <v>6.165</v>
      </c>
      <c r="L29" s="35">
        <v>0.69</v>
      </c>
      <c r="M29" s="35">
        <v>3.54</v>
      </c>
      <c r="N29" s="35">
        <v>12.84</v>
      </c>
      <c r="O29" s="35">
        <v>0</v>
      </c>
      <c r="P29" s="34">
        <f>IF(SUM(H29:O29)&gt;30,SUM(H29:O29),30)</f>
        <v>227.91855717565809</v>
      </c>
      <c r="Q29" s="34">
        <f>ROUND(P29*Q$14,2)</f>
        <v>6.05</v>
      </c>
      <c r="R29" s="34">
        <f>SUM(P29:Q29)+IF(SUM(P29:Q29)&lt;30,30-P29-Q29)</f>
        <v>233.96855717565811</v>
      </c>
      <c r="S29" s="22"/>
      <c r="T29" s="34">
        <v>143.81681715946894</v>
      </c>
      <c r="U29" s="35">
        <v>59.324612011134391</v>
      </c>
      <c r="V29" s="35">
        <v>4.95</v>
      </c>
      <c r="W29" s="35">
        <v>6.165</v>
      </c>
      <c r="X29" s="35">
        <v>0.69</v>
      </c>
      <c r="Y29" s="35">
        <v>3.54</v>
      </c>
      <c r="Z29" s="35">
        <v>12.84</v>
      </c>
      <c r="AA29" s="35">
        <v>0</v>
      </c>
      <c r="AB29" s="34">
        <f>IF(SUM(T29:AA29)&gt;30,SUM(T29:AA29),30)</f>
        <v>231.32642917060329</v>
      </c>
      <c r="AC29" s="34">
        <f>ROUND($AB29*AC$14,2)</f>
        <v>6.14</v>
      </c>
      <c r="AD29" s="34">
        <f>SUM(AB29:AC29)+IF(SUM(AB29:AC29)&lt;30,30-AB29-AC29)</f>
        <v>237.46642917060328</v>
      </c>
      <c r="AE29" s="22"/>
      <c r="AF29" s="34">
        <f>AD29-R29</f>
        <v>3.4978719949451715</v>
      </c>
      <c r="AG29" s="36">
        <f>IF(R29=0,0,AF29/R29)</f>
        <v>1.495017978983839E-2</v>
      </c>
      <c r="AH29" s="22"/>
      <c r="AI29" s="37">
        <f>IF(F29=0,0,R29/F29)*100</f>
        <v>15.597903811710539</v>
      </c>
      <c r="AJ29" s="37">
        <f>IF(F29=0,0,AD29/F29)*100</f>
        <v>15.83109527804022</v>
      </c>
      <c r="AL29" s="39">
        <f>T29/H29-1</f>
        <v>2.4271046199742186E-2</v>
      </c>
    </row>
    <row r="30" spans="1:38" ht="14.4" customHeight="1" x14ac:dyDescent="0.3">
      <c r="A30" s="30">
        <v>16</v>
      </c>
      <c r="B30" s="31"/>
      <c r="C30" s="30"/>
      <c r="D30" s="31"/>
      <c r="E30" s="42"/>
      <c r="F30" s="43"/>
      <c r="G30" s="22"/>
      <c r="H30" s="34"/>
      <c r="I30" s="35"/>
      <c r="J30" s="35"/>
      <c r="K30" s="35"/>
      <c r="L30" s="35"/>
      <c r="M30" s="35"/>
      <c r="N30" s="35"/>
      <c r="O30" s="35"/>
      <c r="P30" s="34"/>
      <c r="Q30" s="34"/>
      <c r="R30" s="34"/>
      <c r="S30" s="22"/>
      <c r="T30" s="34"/>
      <c r="U30" s="35"/>
      <c r="V30" s="35"/>
      <c r="W30" s="35"/>
      <c r="X30" s="35"/>
      <c r="Y30" s="35"/>
      <c r="Z30" s="35"/>
      <c r="AA30" s="35"/>
      <c r="AB30" s="34"/>
      <c r="AC30" s="34"/>
      <c r="AD30" s="34"/>
      <c r="AE30" s="22"/>
      <c r="AF30" s="34"/>
      <c r="AG30" s="44"/>
      <c r="AH30" s="22"/>
      <c r="AI30" s="37"/>
      <c r="AJ30" s="37"/>
      <c r="AL30" s="39"/>
    </row>
    <row r="31" spans="1:38" ht="14.4" customHeight="1" x14ac:dyDescent="0.3">
      <c r="A31" s="40">
        <v>17</v>
      </c>
      <c r="B31" s="31"/>
      <c r="C31" s="45" t="str">
        <f>C29</f>
        <v>RST-1</v>
      </c>
      <c r="D31" s="31"/>
      <c r="E31" s="32" t="s">
        <v>77</v>
      </c>
      <c r="F31" s="43">
        <v>2000</v>
      </c>
      <c r="G31" s="22"/>
      <c r="H31" s="34">
        <v>182.2585935526983</v>
      </c>
      <c r="I31" s="35">
        <v>79.099482681512526</v>
      </c>
      <c r="J31" s="35">
        <v>6.6</v>
      </c>
      <c r="K31" s="35">
        <v>8.2200000000000006</v>
      </c>
      <c r="L31" s="35">
        <v>0.92</v>
      </c>
      <c r="M31" s="35">
        <v>4.72</v>
      </c>
      <c r="N31" s="35">
        <v>17.12</v>
      </c>
      <c r="O31" s="35">
        <v>0</v>
      </c>
      <c r="P31" s="34">
        <f>IF(SUM(H31:O31)&gt;30,SUM(H31:O31),30)</f>
        <v>298.93807623421094</v>
      </c>
      <c r="Q31" s="34">
        <f>ROUND(P31*Q$14,2)</f>
        <v>7.93</v>
      </c>
      <c r="R31" s="34">
        <f>SUM(P31:Q31)+IF(SUM(P31:Q31)&lt;30,30-P31-Q31)</f>
        <v>306.86807623421095</v>
      </c>
      <c r="S31" s="22"/>
      <c r="T31" s="34">
        <v>186.71242287929192</v>
      </c>
      <c r="U31" s="35">
        <v>79.099482681512526</v>
      </c>
      <c r="V31" s="35">
        <v>6.6</v>
      </c>
      <c r="W31" s="35">
        <v>8.2200000000000006</v>
      </c>
      <c r="X31" s="35">
        <v>0.92</v>
      </c>
      <c r="Y31" s="35">
        <v>4.72</v>
      </c>
      <c r="Z31" s="35">
        <v>17.12</v>
      </c>
      <c r="AA31" s="35">
        <v>0</v>
      </c>
      <c r="AB31" s="34">
        <f>IF(SUM(T31:AA31)&gt;30,SUM(T31:AA31),30)</f>
        <v>303.39190556080456</v>
      </c>
      <c r="AC31" s="34">
        <f>ROUND($AB31*AC$14,2)</f>
        <v>8.0500000000000007</v>
      </c>
      <c r="AD31" s="34">
        <f>SUM(AB31:AC31)+IF(SUM(AB31:AC31)&lt;30,30-AB31-AC31)</f>
        <v>311.44190556080457</v>
      </c>
      <c r="AE31" s="22"/>
      <c r="AF31" s="34">
        <f>AD31-R31</f>
        <v>4.573829326593625</v>
      </c>
      <c r="AG31" s="36">
        <f>IF(R31=0,0,AF31/R31)</f>
        <v>1.4904871770052551E-2</v>
      </c>
      <c r="AH31" s="22"/>
      <c r="AI31" s="37">
        <f>IF(F31=0,0,R31/F31)*100</f>
        <v>15.343403811710548</v>
      </c>
      <c r="AJ31" s="37">
        <f>IF(F31=0,0,AD31/F31)*100</f>
        <v>15.57209527804023</v>
      </c>
      <c r="AL31" s="39">
        <f>T31/H31-1</f>
        <v>2.4436868735661754E-2</v>
      </c>
    </row>
    <row r="32" spans="1:38" ht="14.4" customHeight="1" x14ac:dyDescent="0.3">
      <c r="A32" s="45">
        <v>18</v>
      </c>
      <c r="B32" s="31"/>
      <c r="C32" s="45"/>
      <c r="D32" s="31"/>
      <c r="E32" s="42"/>
      <c r="F32" s="43"/>
      <c r="G32" s="22"/>
      <c r="H32" s="34"/>
      <c r="I32" s="35"/>
      <c r="J32" s="35"/>
      <c r="K32" s="35"/>
      <c r="L32" s="35"/>
      <c r="M32" s="35"/>
      <c r="N32" s="35"/>
      <c r="O32" s="35"/>
      <c r="P32" s="34"/>
      <c r="Q32" s="34"/>
      <c r="R32" s="34"/>
      <c r="S32" s="22"/>
      <c r="T32" s="34"/>
      <c r="U32" s="35"/>
      <c r="V32" s="35"/>
      <c r="W32" s="35"/>
      <c r="X32" s="35"/>
      <c r="Y32" s="35"/>
      <c r="Z32" s="35"/>
      <c r="AA32" s="35"/>
      <c r="AB32" s="34"/>
      <c r="AC32" s="34"/>
      <c r="AD32" s="34"/>
      <c r="AE32" s="22"/>
      <c r="AF32" s="34"/>
      <c r="AG32" s="44"/>
      <c r="AH32" s="22"/>
      <c r="AI32" s="37"/>
      <c r="AJ32" s="37"/>
      <c r="AL32" s="39"/>
    </row>
    <row r="33" spans="1:38" ht="14.4" customHeight="1" x14ac:dyDescent="0.3">
      <c r="A33" s="30">
        <v>19</v>
      </c>
      <c r="B33" s="31"/>
      <c r="C33" s="45" t="str">
        <f>C31</f>
        <v>RST-1</v>
      </c>
      <c r="D33" s="31"/>
      <c r="E33" s="32" t="s">
        <v>77</v>
      </c>
      <c r="F33" s="43">
        <v>3000</v>
      </c>
      <c r="G33" s="22"/>
      <c r="H33" s="34">
        <v>265.95789032904742</v>
      </c>
      <c r="I33" s="35">
        <v>118.64922402226878</v>
      </c>
      <c r="J33" s="35">
        <v>9.9</v>
      </c>
      <c r="K33" s="35">
        <v>12.33</v>
      </c>
      <c r="L33" s="35">
        <v>1.38</v>
      </c>
      <c r="M33" s="35">
        <v>7.08</v>
      </c>
      <c r="N33" s="35">
        <v>25.68</v>
      </c>
      <c r="O33" s="35">
        <v>0</v>
      </c>
      <c r="P33" s="34">
        <f>IF(SUM(H33:O33)&gt;30,SUM(H33:O33),30)</f>
        <v>440.97711435131617</v>
      </c>
      <c r="Q33" s="34">
        <f>ROUND(P33*Q$14,2)</f>
        <v>11.7</v>
      </c>
      <c r="R33" s="34">
        <f>SUM(P33:Q33)+IF(SUM(P33:Q33)&lt;30,30-P33-Q33)</f>
        <v>452.67711435131616</v>
      </c>
      <c r="S33" s="22"/>
      <c r="T33" s="34">
        <v>272.50363431893788</v>
      </c>
      <c r="U33" s="35">
        <v>118.64922402226878</v>
      </c>
      <c r="V33" s="35">
        <v>9.9</v>
      </c>
      <c r="W33" s="35">
        <v>12.33</v>
      </c>
      <c r="X33" s="35">
        <v>1.38</v>
      </c>
      <c r="Y33" s="35">
        <v>7.08</v>
      </c>
      <c r="Z33" s="35">
        <v>25.68</v>
      </c>
      <c r="AA33" s="35">
        <v>0</v>
      </c>
      <c r="AB33" s="34">
        <f>IF(SUM(T33:AA33)&gt;30,SUM(T33:AA33),30)</f>
        <v>447.52285834120659</v>
      </c>
      <c r="AC33" s="34">
        <f>ROUND($AB33*AC$14,2)</f>
        <v>11.87</v>
      </c>
      <c r="AD33" s="34">
        <f>SUM(AB33:AC33)+IF(SUM(AB33:AC33)&lt;30,30-AB33-AC33)</f>
        <v>459.39285834120659</v>
      </c>
      <c r="AE33" s="22"/>
      <c r="AF33" s="34">
        <f>AD33-R33</f>
        <v>6.7157439898904272</v>
      </c>
      <c r="AG33" s="36">
        <f>IF(R33=0,0,AF33/R33)</f>
        <v>1.4835616330006105E-2</v>
      </c>
      <c r="AH33" s="22"/>
      <c r="AI33" s="37">
        <f>IF(F33=0,0,R33/F33)*100</f>
        <v>15.089237145043871</v>
      </c>
      <c r="AJ33" s="37">
        <f>IF(F33=0,0,AD33/F33)*100</f>
        <v>15.313095278040221</v>
      </c>
      <c r="AL33" s="39">
        <f>T33/H33-1</f>
        <v>2.4611956358173703E-2</v>
      </c>
    </row>
    <row r="34" spans="1:38" ht="14.4" customHeight="1" x14ac:dyDescent="0.3">
      <c r="A34" s="40">
        <v>20</v>
      </c>
      <c r="B34" s="31"/>
      <c r="C34" s="30"/>
      <c r="D34" s="31"/>
      <c r="E34" s="42"/>
      <c r="F34" s="43"/>
      <c r="G34" s="22"/>
      <c r="H34" s="34"/>
      <c r="I34" s="35"/>
      <c r="J34" s="35"/>
      <c r="K34" s="35"/>
      <c r="L34" s="35"/>
      <c r="M34" s="35"/>
      <c r="N34" s="35"/>
      <c r="O34" s="35"/>
      <c r="P34" s="34"/>
      <c r="Q34" s="34"/>
      <c r="R34" s="34"/>
      <c r="S34" s="22"/>
      <c r="T34" s="34"/>
      <c r="U34" s="35"/>
      <c r="V34" s="35"/>
      <c r="W34" s="35"/>
      <c r="X34" s="35"/>
      <c r="Y34" s="35"/>
      <c r="Z34" s="35"/>
      <c r="AA34" s="35"/>
      <c r="AB34" s="34"/>
      <c r="AC34" s="34"/>
      <c r="AD34" s="34"/>
      <c r="AE34" s="22"/>
      <c r="AF34" s="34"/>
      <c r="AG34" s="44"/>
      <c r="AH34" s="22"/>
      <c r="AI34" s="37"/>
      <c r="AJ34" s="37"/>
      <c r="AL34" s="39"/>
    </row>
    <row r="35" spans="1:38" ht="14.4" customHeight="1" x14ac:dyDescent="0.3">
      <c r="A35" s="45">
        <v>21</v>
      </c>
      <c r="B35" s="31"/>
      <c r="C35" s="45" t="str">
        <f>C33</f>
        <v>RST-1</v>
      </c>
      <c r="D35" s="31"/>
      <c r="E35" s="32" t="s">
        <v>77</v>
      </c>
      <c r="F35" s="43">
        <v>5000</v>
      </c>
      <c r="G35" s="22"/>
      <c r="H35" s="34">
        <v>433.35648388174576</v>
      </c>
      <c r="I35" s="35">
        <v>197.74870670378132</v>
      </c>
      <c r="J35" s="35">
        <v>16.5</v>
      </c>
      <c r="K35" s="35">
        <v>20.55</v>
      </c>
      <c r="L35" s="35">
        <v>2.2999999999999998</v>
      </c>
      <c r="M35" s="35">
        <v>11.8</v>
      </c>
      <c r="N35" s="35">
        <v>42.8</v>
      </c>
      <c r="O35" s="35">
        <v>0</v>
      </c>
      <c r="P35" s="34">
        <f>IF(SUM(H35:O35)&gt;30,SUM(H35:O35),30)</f>
        <v>725.05519058552693</v>
      </c>
      <c r="Q35" s="34">
        <f>ROUND(P35*Q$14,2)</f>
        <v>19.239999999999998</v>
      </c>
      <c r="R35" s="34">
        <f>SUM(P35:Q35)+IF(SUM(P35:Q35)&lt;30,30-P35-Q35)</f>
        <v>744.29519058552694</v>
      </c>
      <c r="S35" s="22"/>
      <c r="T35" s="34">
        <v>444.08605719822981</v>
      </c>
      <c r="U35" s="35">
        <v>197.74870670378132</v>
      </c>
      <c r="V35" s="35">
        <v>16.5</v>
      </c>
      <c r="W35" s="35">
        <v>20.55</v>
      </c>
      <c r="X35" s="35">
        <v>2.2999999999999998</v>
      </c>
      <c r="Y35" s="35">
        <v>11.8</v>
      </c>
      <c r="Z35" s="35">
        <v>42.8</v>
      </c>
      <c r="AA35" s="35">
        <v>0</v>
      </c>
      <c r="AB35" s="34">
        <f>IF(SUM(T35:AA35)&gt;30,SUM(T35:AA35),30)</f>
        <v>735.78476390201092</v>
      </c>
      <c r="AC35" s="34">
        <f>ROUND($AB35*AC$14,2)</f>
        <v>19.52</v>
      </c>
      <c r="AD35" s="34">
        <f>SUM(AB35:AC35)+IF(SUM(AB35:AC35)&lt;30,30-AB35-AC35)</f>
        <v>755.3047639020109</v>
      </c>
      <c r="AE35" s="22"/>
      <c r="AF35" s="34">
        <f>AD35-R35</f>
        <v>11.009573316483966</v>
      </c>
      <c r="AG35" s="36">
        <f>IF(R35=0,0,AF35/R35)</f>
        <v>1.479194472266156E-2</v>
      </c>
      <c r="AH35" s="22"/>
      <c r="AI35" s="37">
        <f>IF(F35=0,0,R35/F35)*100</f>
        <v>14.885903811710538</v>
      </c>
      <c r="AJ35" s="37">
        <f>IF(F35=0,0,AD35/F35)*100</f>
        <v>15.106095278040218</v>
      </c>
      <c r="AL35" s="39">
        <f>T35/H35-1</f>
        <v>2.4759231061630915E-2</v>
      </c>
    </row>
    <row r="36" spans="1:38" ht="14.4" customHeight="1" x14ac:dyDescent="0.3">
      <c r="A36" s="45">
        <v>22</v>
      </c>
      <c r="B36" s="31"/>
      <c r="E36" s="46"/>
      <c r="F36" s="44"/>
      <c r="G36" s="44"/>
      <c r="H36" s="34"/>
      <c r="I36" s="35"/>
      <c r="J36" s="35"/>
      <c r="K36" s="35"/>
      <c r="L36" s="35"/>
      <c r="M36" s="35"/>
      <c r="N36" s="35"/>
      <c r="O36" s="35"/>
      <c r="P36" s="44"/>
      <c r="Q36" s="44"/>
      <c r="R36" s="44"/>
      <c r="S36" s="44"/>
      <c r="T36" s="34"/>
      <c r="U36" s="35"/>
      <c r="V36" s="35"/>
      <c r="W36" s="35"/>
      <c r="X36" s="35"/>
      <c r="Y36" s="35"/>
      <c r="Z36" s="35"/>
      <c r="AA36" s="35"/>
      <c r="AB36" s="44"/>
      <c r="AC36" s="44"/>
      <c r="AD36" s="44"/>
      <c r="AE36" s="44"/>
      <c r="AF36" s="44"/>
      <c r="AG36" s="44"/>
      <c r="AH36" s="44"/>
      <c r="AI36" s="44"/>
    </row>
    <row r="37" spans="1:38" ht="14.4" customHeight="1" x14ac:dyDescent="0.3">
      <c r="A37" s="45">
        <v>23</v>
      </c>
      <c r="F37" s="31"/>
      <c r="G37" s="38" t="s">
        <v>78</v>
      </c>
      <c r="H37" s="47" t="s">
        <v>88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F37" s="31"/>
      <c r="AG37" s="31"/>
      <c r="AI37" s="31"/>
    </row>
    <row r="38" spans="1:38" ht="14.4" customHeight="1" x14ac:dyDescent="0.3">
      <c r="A38" s="45">
        <v>24</v>
      </c>
      <c r="G38" s="38" t="s">
        <v>80</v>
      </c>
      <c r="H38" s="47" t="s">
        <v>89</v>
      </c>
    </row>
    <row r="39" spans="1:38" ht="14.4" customHeight="1" x14ac:dyDescent="0.3">
      <c r="A39" s="45">
        <v>25</v>
      </c>
      <c r="C39" s="48"/>
      <c r="G39" s="38" t="s">
        <v>82</v>
      </c>
      <c r="H39" s="47" t="s">
        <v>83</v>
      </c>
    </row>
    <row r="40" spans="1:38" ht="14.4" customHeight="1" x14ac:dyDescent="0.3">
      <c r="A40" s="45">
        <v>26</v>
      </c>
      <c r="C40" s="48"/>
      <c r="E40" s="31"/>
    </row>
    <row r="41" spans="1:38" ht="6.9" customHeight="1" x14ac:dyDescent="0.3">
      <c r="A41" s="45"/>
      <c r="B41" s="49"/>
      <c r="C41" s="49"/>
      <c r="D41" s="49"/>
      <c r="E41" s="49"/>
      <c r="F41" s="49"/>
      <c r="G41" s="49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49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49"/>
      <c r="AF41" s="50"/>
      <c r="AG41" s="50"/>
      <c r="AH41" s="49"/>
      <c r="AI41" s="50"/>
      <c r="AJ41" s="50"/>
    </row>
    <row r="42" spans="1:38" ht="12.6" customHeight="1" x14ac:dyDescent="0.3">
      <c r="A42" s="51" t="s">
        <v>84</v>
      </c>
      <c r="B42" s="51"/>
      <c r="C42" s="51"/>
      <c r="D42" s="51"/>
      <c r="E42" s="51"/>
      <c r="F42" s="51"/>
      <c r="G42" s="51"/>
      <c r="J42" s="31"/>
      <c r="K42" s="31"/>
      <c r="L42" s="31"/>
      <c r="M42" s="31"/>
      <c r="N42" s="31"/>
      <c r="O42" s="31"/>
      <c r="P42" s="31"/>
      <c r="Q42" s="31"/>
      <c r="R42" s="31"/>
      <c r="S42" s="5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51"/>
      <c r="AF42" s="31"/>
      <c r="AG42" s="31"/>
      <c r="AH42" s="51"/>
      <c r="AI42" s="31" t="s">
        <v>85</v>
      </c>
      <c r="AJ42" s="31"/>
    </row>
  </sheetData>
  <mergeCells count="6">
    <mergeCell ref="H11:R11"/>
    <mergeCell ref="T11:AD11"/>
    <mergeCell ref="AF11:AG11"/>
    <mergeCell ref="E13:F13"/>
    <mergeCell ref="I13:O13"/>
    <mergeCell ref="U13:AA13"/>
  </mergeCells>
  <pageMargins left="0.5" right="0.5" top="0.75" bottom="0.25" header="0.5" footer="0.25"/>
  <pageSetup scale="50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1D792-3174-4465-9167-B305607BB38B}">
  <sheetPr syncVertical="1" syncRef="A1" transitionEvaluation="1" transitionEntry="1">
    <tabColor rgb="FF92D050"/>
    <pageSetUpPr fitToPage="1"/>
  </sheetPr>
  <dimension ref="A1:AL46"/>
  <sheetViews>
    <sheetView tabSelected="1" workbookViewId="0"/>
  </sheetViews>
  <sheetFormatPr defaultColWidth="11" defaultRowHeight="13.8" x14ac:dyDescent="0.3"/>
  <cols>
    <col min="1" max="1" width="2.6640625" style="38" customWidth="1"/>
    <col min="2" max="2" width="2.33203125" style="38" customWidth="1"/>
    <col min="3" max="3" width="7.5546875" style="38" customWidth="1"/>
    <col min="4" max="4" width="3.44140625" style="38" customWidth="1"/>
    <col min="5" max="5" width="6.5546875" style="38" customWidth="1"/>
    <col min="6" max="6" width="7" style="38" customWidth="1"/>
    <col min="7" max="7" width="3.33203125" style="38" customWidth="1"/>
    <col min="8" max="8" width="8.109375" style="38" bestFit="1" customWidth="1"/>
    <col min="9" max="15" width="7.109375" style="38" customWidth="1"/>
    <col min="16" max="18" width="10" style="38" bestFit="1" customWidth="1"/>
    <col min="19" max="19" width="3.33203125" style="38" customWidth="1"/>
    <col min="20" max="20" width="8.109375" style="38" bestFit="1" customWidth="1"/>
    <col min="21" max="27" width="7.109375" style="38" customWidth="1"/>
    <col min="28" max="30" width="10" style="38" bestFit="1" customWidth="1"/>
    <col min="31" max="31" width="3.33203125" style="38" customWidth="1"/>
    <col min="32" max="33" width="7.6640625" style="38" customWidth="1"/>
    <col min="34" max="34" width="3.33203125" style="38" customWidth="1"/>
    <col min="35" max="35" width="7.6640625" style="38" customWidth="1"/>
    <col min="36" max="16384" width="11" style="38"/>
  </cols>
  <sheetData>
    <row r="1" spans="1:38" s="1" customFormat="1" ht="12.75" customHeight="1" x14ac:dyDescent="0.3">
      <c r="A1" s="1" t="s">
        <v>0</v>
      </c>
      <c r="D1" s="2" t="s">
        <v>1</v>
      </c>
      <c r="E1" s="2"/>
      <c r="H1" s="2"/>
      <c r="N1" s="1" t="s">
        <v>2</v>
      </c>
      <c r="P1" s="2"/>
      <c r="Q1" s="2"/>
      <c r="R1" s="2"/>
      <c r="T1" s="2"/>
      <c r="U1" s="2"/>
      <c r="V1" s="2"/>
      <c r="W1" s="2"/>
      <c r="X1" s="2"/>
      <c r="Y1" s="2"/>
      <c r="Z1" s="2"/>
      <c r="AB1" s="2"/>
      <c r="AC1" s="2"/>
      <c r="AD1" s="2"/>
      <c r="AF1" s="2"/>
      <c r="AG1" s="2"/>
      <c r="AI1" s="1" t="s">
        <v>143</v>
      </c>
    </row>
    <row r="2" spans="1:38" s="1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3"/>
      <c r="AF2" s="4"/>
      <c r="AG2" s="4"/>
      <c r="AH2" s="3"/>
      <c r="AI2" s="4"/>
      <c r="AJ2" s="4"/>
    </row>
    <row r="3" spans="1:38" s="1" customFormat="1" ht="6.9" customHeight="1" x14ac:dyDescent="0.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F3" s="2"/>
      <c r="AG3" s="2"/>
      <c r="AI3" s="2"/>
      <c r="AJ3" s="2"/>
    </row>
    <row r="4" spans="1:38" s="1" customFormat="1" ht="12.75" customHeight="1" x14ac:dyDescent="0.2">
      <c r="A4" s="5" t="s">
        <v>4</v>
      </c>
      <c r="B4" s="5"/>
      <c r="C4" s="6"/>
      <c r="H4" s="2"/>
      <c r="L4" s="2"/>
      <c r="M4" s="2"/>
      <c r="N4" s="2" t="s">
        <v>5</v>
      </c>
      <c r="O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F4" s="7" t="s">
        <v>6</v>
      </c>
      <c r="AG4" s="7"/>
      <c r="AJ4" s="2"/>
    </row>
    <row r="5" spans="1:38" s="1" customFormat="1" ht="12.75" customHeight="1" x14ac:dyDescent="0.2">
      <c r="A5" s="6"/>
      <c r="B5" s="6"/>
      <c r="C5" s="6"/>
      <c r="H5" s="2"/>
      <c r="I5" s="2"/>
      <c r="T5" s="2"/>
      <c r="U5" s="2"/>
      <c r="V5" s="2"/>
      <c r="W5" s="2"/>
      <c r="X5" s="2"/>
      <c r="Y5" s="2"/>
      <c r="Z5" s="2"/>
      <c r="AB5" s="2"/>
      <c r="AC5" s="2"/>
      <c r="AD5" s="2"/>
      <c r="AF5" s="8"/>
      <c r="AG5" s="8"/>
      <c r="AJ5" s="2"/>
    </row>
    <row r="6" spans="1:38" s="1" customFormat="1" ht="12.75" customHeight="1" x14ac:dyDescent="0.2">
      <c r="A6" s="5" t="s">
        <v>7</v>
      </c>
      <c r="B6" s="5"/>
      <c r="C6" s="6"/>
      <c r="H6" s="2"/>
      <c r="T6" s="2"/>
      <c r="U6" s="2"/>
      <c r="V6" s="2"/>
      <c r="W6" s="2"/>
      <c r="X6" s="2"/>
      <c r="Y6" s="2"/>
      <c r="Z6" s="2"/>
      <c r="AB6" s="2"/>
      <c r="AC6" s="2"/>
      <c r="AD6" s="2"/>
      <c r="AF6" s="8" t="s">
        <v>141</v>
      </c>
      <c r="AG6" s="8"/>
      <c r="AJ6" s="2"/>
    </row>
    <row r="7" spans="1:38" s="1" customFormat="1" ht="12.75" customHeight="1" x14ac:dyDescent="0.2">
      <c r="A7" s="6"/>
      <c r="B7" s="6"/>
      <c r="C7" s="6"/>
      <c r="H7" s="2"/>
      <c r="I7" s="2"/>
      <c r="T7" s="2"/>
      <c r="U7" s="2"/>
      <c r="Y7" s="2"/>
      <c r="Z7" s="2"/>
      <c r="AB7" s="2"/>
      <c r="AC7" s="2"/>
      <c r="AD7" s="2"/>
      <c r="AF7" s="8"/>
      <c r="AG7" s="8"/>
      <c r="AJ7" s="2"/>
    </row>
    <row r="8" spans="1:38" s="1" customFormat="1" ht="12.75" customHeight="1" x14ac:dyDescent="0.25">
      <c r="A8" s="5" t="s">
        <v>9</v>
      </c>
      <c r="B8" s="5"/>
      <c r="D8" s="9" t="str">
        <f>'RS ''26'!D8</f>
        <v>20240025-EI</v>
      </c>
      <c r="H8" s="2"/>
      <c r="I8" s="2"/>
      <c r="T8" s="2"/>
      <c r="U8" s="2"/>
      <c r="Y8" s="2"/>
      <c r="AB8" s="2"/>
      <c r="AC8" s="2"/>
      <c r="AD8" s="2"/>
      <c r="AF8" s="7" t="s">
        <v>11</v>
      </c>
      <c r="AG8" s="7"/>
      <c r="AJ8" s="2"/>
    </row>
    <row r="9" spans="1:38" s="12" customFormat="1" ht="6.9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0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/>
      <c r="AF9" s="11"/>
      <c r="AG9" s="11"/>
      <c r="AH9" s="10"/>
      <c r="AI9" s="11"/>
      <c r="AJ9" s="11"/>
    </row>
    <row r="10" spans="1:38" s="12" customFormat="1" ht="14.4" customHeight="1" x14ac:dyDescent="0.3">
      <c r="A10" s="13" t="s">
        <v>91</v>
      </c>
      <c r="E10" s="14" t="s">
        <v>13</v>
      </c>
      <c r="F10" s="14" t="s">
        <v>14</v>
      </c>
      <c r="G10" s="14"/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  <c r="O10" s="14" t="s">
        <v>22</v>
      </c>
      <c r="P10" s="14" t="s">
        <v>23</v>
      </c>
      <c r="Q10" s="14" t="s">
        <v>24</v>
      </c>
      <c r="R10" s="14" t="s">
        <v>25</v>
      </c>
      <c r="S10" s="14"/>
      <c r="T10" s="14" t="s">
        <v>26</v>
      </c>
      <c r="U10" s="14" t="s">
        <v>27</v>
      </c>
      <c r="V10" s="14" t="s">
        <v>28</v>
      </c>
      <c r="W10" s="14" t="s">
        <v>29</v>
      </c>
      <c r="X10" s="14" t="s">
        <v>30</v>
      </c>
      <c r="Y10" s="14" t="s">
        <v>31</v>
      </c>
      <c r="Z10" s="14" t="s">
        <v>32</v>
      </c>
      <c r="AA10" s="14" t="s">
        <v>33</v>
      </c>
      <c r="AB10" s="14" t="s">
        <v>34</v>
      </c>
      <c r="AC10" s="14" t="s">
        <v>35</v>
      </c>
      <c r="AD10" s="14" t="s">
        <v>36</v>
      </c>
      <c r="AE10" s="14"/>
      <c r="AF10" s="14" t="s">
        <v>37</v>
      </c>
      <c r="AG10" s="14" t="s">
        <v>38</v>
      </c>
      <c r="AH10" s="14"/>
      <c r="AI10" s="14" t="s">
        <v>39</v>
      </c>
      <c r="AJ10" s="14" t="s">
        <v>40</v>
      </c>
    </row>
    <row r="11" spans="1:38" s="12" customFormat="1" ht="14.4" customHeight="1" x14ac:dyDescent="0.3">
      <c r="A11" s="13" t="s">
        <v>92</v>
      </c>
      <c r="E11" s="15"/>
      <c r="F11" s="15"/>
      <c r="G11" s="15"/>
      <c r="H11" s="75" t="s">
        <v>42</v>
      </c>
      <c r="I11" s="76"/>
      <c r="J11" s="76"/>
      <c r="K11" s="76"/>
      <c r="L11" s="76"/>
      <c r="M11" s="76"/>
      <c r="N11" s="76"/>
      <c r="O11" s="76"/>
      <c r="P11" s="76"/>
      <c r="Q11" s="76"/>
      <c r="R11" s="77"/>
      <c r="S11" s="16"/>
      <c r="T11" s="75" t="s">
        <v>43</v>
      </c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15"/>
      <c r="AF11" s="78" t="s">
        <v>44</v>
      </c>
      <c r="AG11" s="79"/>
      <c r="AH11" s="15"/>
      <c r="AI11" s="17" t="s">
        <v>45</v>
      </c>
      <c r="AJ11" s="18"/>
    </row>
    <row r="12" spans="1:38" s="12" customFormat="1" ht="14.4" customHeight="1" x14ac:dyDescent="0.3">
      <c r="E12" s="15"/>
      <c r="F12" s="15"/>
      <c r="G12" s="15"/>
      <c r="H12" s="15"/>
      <c r="I12" s="19"/>
      <c r="J12" s="19"/>
      <c r="K12" s="19"/>
      <c r="L12" s="19"/>
      <c r="M12" s="19"/>
      <c r="N12" s="19"/>
      <c r="O12" s="19"/>
      <c r="P12" s="20"/>
      <c r="Q12" s="20"/>
      <c r="R12" s="20"/>
      <c r="S12" s="15"/>
      <c r="T12" s="15"/>
      <c r="U12" s="19"/>
      <c r="V12" s="19"/>
      <c r="W12" s="19"/>
      <c r="X12" s="19"/>
      <c r="Y12" s="19"/>
      <c r="Z12" s="19"/>
      <c r="AA12" s="19"/>
      <c r="AB12" s="20"/>
      <c r="AC12" s="20"/>
      <c r="AD12" s="20"/>
      <c r="AE12" s="15"/>
      <c r="AF12" s="19"/>
      <c r="AG12" s="19"/>
      <c r="AH12" s="15"/>
      <c r="AI12" s="19"/>
      <c r="AJ12" s="19"/>
    </row>
    <row r="13" spans="1:38" s="12" customFormat="1" ht="14.4" customHeight="1" x14ac:dyDescent="0.3">
      <c r="A13" s="21"/>
      <c r="B13" s="21"/>
      <c r="C13" s="20" t="s">
        <v>46</v>
      </c>
      <c r="D13" s="20"/>
      <c r="E13" s="80" t="s">
        <v>47</v>
      </c>
      <c r="F13" s="80"/>
      <c r="G13" s="22"/>
      <c r="H13" s="20" t="s">
        <v>48</v>
      </c>
      <c r="I13" s="80" t="s">
        <v>49</v>
      </c>
      <c r="J13" s="80"/>
      <c r="K13" s="80"/>
      <c r="L13" s="80"/>
      <c r="M13" s="80"/>
      <c r="N13" s="80"/>
      <c r="O13" s="80"/>
      <c r="P13" s="20" t="s">
        <v>50</v>
      </c>
      <c r="Q13" s="20" t="s">
        <v>51</v>
      </c>
      <c r="R13" s="20" t="s">
        <v>52</v>
      </c>
      <c r="S13" s="22"/>
      <c r="T13" s="20" t="s">
        <v>48</v>
      </c>
      <c r="U13" s="80" t="s">
        <v>49</v>
      </c>
      <c r="V13" s="80"/>
      <c r="W13" s="80"/>
      <c r="X13" s="80"/>
      <c r="Y13" s="80"/>
      <c r="Z13" s="80"/>
      <c r="AA13" s="80"/>
      <c r="AB13" s="20" t="s">
        <v>50</v>
      </c>
      <c r="AC13" s="20" t="s">
        <v>51</v>
      </c>
      <c r="AD13" s="20" t="s">
        <v>52</v>
      </c>
      <c r="AE13" s="22"/>
      <c r="AF13" s="20" t="s">
        <v>53</v>
      </c>
      <c r="AG13" s="20" t="s">
        <v>54</v>
      </c>
      <c r="AH13" s="22"/>
      <c r="AI13" s="20" t="s">
        <v>55</v>
      </c>
      <c r="AJ13" s="20" t="s">
        <v>56</v>
      </c>
      <c r="AL13" s="23" t="s">
        <v>57</v>
      </c>
    </row>
    <row r="14" spans="1:38" s="29" customFormat="1" ht="14.4" customHeight="1" x14ac:dyDescent="0.3">
      <c r="A14" s="24" t="s">
        <v>58</v>
      </c>
      <c r="B14" s="21"/>
      <c r="C14" s="25" t="s">
        <v>59</v>
      </c>
      <c r="D14" s="20"/>
      <c r="E14" s="26" t="s">
        <v>60</v>
      </c>
      <c r="F14" s="25" t="s">
        <v>61</v>
      </c>
      <c r="G14" s="22"/>
      <c r="H14" s="25" t="s">
        <v>62</v>
      </c>
      <c r="I14" s="26" t="s">
        <v>63</v>
      </c>
      <c r="J14" s="26" t="s">
        <v>64</v>
      </c>
      <c r="K14" s="26" t="s">
        <v>65</v>
      </c>
      <c r="L14" s="26" t="s">
        <v>66</v>
      </c>
      <c r="M14" s="26" t="s">
        <v>67</v>
      </c>
      <c r="N14" s="26" t="s">
        <v>68</v>
      </c>
      <c r="O14" s="26" t="s">
        <v>69</v>
      </c>
      <c r="P14" s="25" t="s">
        <v>70</v>
      </c>
      <c r="Q14" s="27">
        <f>2.5663%+0.0871%</f>
        <v>2.6534000000000002E-2</v>
      </c>
      <c r="R14" s="25" t="s">
        <v>70</v>
      </c>
      <c r="S14" s="22"/>
      <c r="T14" s="25" t="s">
        <v>71</v>
      </c>
      <c r="U14" s="26" t="s">
        <v>63</v>
      </c>
      <c r="V14" s="26" t="s">
        <v>64</v>
      </c>
      <c r="W14" s="26" t="s">
        <v>65</v>
      </c>
      <c r="X14" s="26" t="s">
        <v>66</v>
      </c>
      <c r="Y14" s="26" t="s">
        <v>67</v>
      </c>
      <c r="Z14" s="26" t="s">
        <v>68</v>
      </c>
      <c r="AA14" s="26" t="s">
        <v>69</v>
      </c>
      <c r="AB14" s="25" t="s">
        <v>70</v>
      </c>
      <c r="AC14" s="27">
        <f>Q14</f>
        <v>2.6534000000000002E-2</v>
      </c>
      <c r="AD14" s="25" t="s">
        <v>70</v>
      </c>
      <c r="AE14" s="22"/>
      <c r="AF14" s="28" t="s">
        <v>72</v>
      </c>
      <c r="AG14" s="28" t="s">
        <v>73</v>
      </c>
      <c r="AH14" s="22"/>
      <c r="AI14" s="28" t="s">
        <v>74</v>
      </c>
      <c r="AJ14" s="28" t="s">
        <v>75</v>
      </c>
    </row>
    <row r="15" spans="1:38" ht="14.4" customHeight="1" x14ac:dyDescent="0.3">
      <c r="A15" s="30">
        <v>1</v>
      </c>
      <c r="B15" s="31"/>
      <c r="C15" s="30" t="s">
        <v>93</v>
      </c>
      <c r="D15" s="31"/>
      <c r="E15" s="32" t="s">
        <v>77</v>
      </c>
      <c r="F15" s="33">
        <v>0</v>
      </c>
      <c r="G15" s="22"/>
      <c r="H15" s="34">
        <v>16.16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4">
        <f>IF(SUM(H15:O15)&gt;30,SUM(H15:O15),30)</f>
        <v>30</v>
      </c>
      <c r="Q15" s="34">
        <f>ROUND(P15*Q$14,2)</f>
        <v>0.8</v>
      </c>
      <c r="R15" s="34">
        <f>SUM(P15:Q15)+IF(SUM(P15:Q15)&lt;30,30-P15-Q15)</f>
        <v>30.8</v>
      </c>
      <c r="S15" s="22"/>
      <c r="T15" s="34">
        <v>16.64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4">
        <f>IF(SUM(T15:AA15)&gt;30,SUM(T15:AA15),30)</f>
        <v>30</v>
      </c>
      <c r="AC15" s="34">
        <f>ROUND($AB15*AC$14,2)</f>
        <v>0.8</v>
      </c>
      <c r="AD15" s="34">
        <f>SUM(AB15:AC15)+IF(SUM(AB15:AC15)&lt;30,30-AB15-AC15)</f>
        <v>30.8</v>
      </c>
      <c r="AE15" s="22"/>
      <c r="AF15" s="34">
        <f>AD15-R15</f>
        <v>0</v>
      </c>
      <c r="AG15" s="36">
        <f>IF(R15=0,0,AF15/R15)</f>
        <v>0</v>
      </c>
      <c r="AH15" s="22"/>
      <c r="AI15" s="37">
        <f>IF(F15=0,0,R15/F15)*100</f>
        <v>0</v>
      </c>
      <c r="AJ15" s="37">
        <f>IF(F15=0,0,AD15/F15)*100</f>
        <v>0</v>
      </c>
      <c r="AL15" s="39">
        <f>T15/H15-1</f>
        <v>2.9702970297029729E-2</v>
      </c>
    </row>
    <row r="16" spans="1:38" ht="14.4" customHeight="1" x14ac:dyDescent="0.3">
      <c r="A16" s="40">
        <v>2</v>
      </c>
      <c r="B16" s="41"/>
      <c r="C16" s="30"/>
      <c r="D16" s="41"/>
      <c r="E16" s="42"/>
      <c r="F16" s="43"/>
      <c r="G16" s="22"/>
      <c r="H16" s="34"/>
      <c r="I16" s="35"/>
      <c r="J16" s="35"/>
      <c r="K16" s="35"/>
      <c r="L16" s="35"/>
      <c r="M16" s="35"/>
      <c r="N16" s="35"/>
      <c r="O16" s="35"/>
      <c r="P16" s="34"/>
      <c r="Q16" s="34"/>
      <c r="R16" s="34"/>
      <c r="S16" s="22"/>
      <c r="T16" s="34"/>
      <c r="U16" s="35"/>
      <c r="V16" s="35"/>
      <c r="W16" s="35"/>
      <c r="X16" s="35"/>
      <c r="Y16" s="35"/>
      <c r="Z16" s="35"/>
      <c r="AA16" s="35"/>
      <c r="AB16" s="34"/>
      <c r="AC16" s="34"/>
      <c r="AD16" s="34"/>
      <c r="AE16" s="22"/>
      <c r="AF16" s="34"/>
      <c r="AG16" s="44"/>
      <c r="AH16" s="22"/>
      <c r="AI16" s="37"/>
      <c r="AJ16" s="37"/>
    </row>
    <row r="17" spans="1:38" ht="14.4" customHeight="1" x14ac:dyDescent="0.3">
      <c r="A17" s="45">
        <v>3</v>
      </c>
      <c r="C17" s="45" t="str">
        <f>C15</f>
        <v>GS-1</v>
      </c>
      <c r="E17" s="32" t="s">
        <v>77</v>
      </c>
      <c r="F17" s="43">
        <v>100</v>
      </c>
      <c r="G17" s="22"/>
      <c r="H17" s="34">
        <v>23.560000000000002</v>
      </c>
      <c r="I17" s="35">
        <v>3.9989999999999997</v>
      </c>
      <c r="J17" s="35">
        <v>0.28999999999999998</v>
      </c>
      <c r="K17" s="35">
        <v>0.35899999999999999</v>
      </c>
      <c r="L17" s="35">
        <v>4.3999999999999997E-2</v>
      </c>
      <c r="M17" s="35">
        <v>0.20399999999999999</v>
      </c>
      <c r="N17" s="35">
        <v>0.83200000000000007</v>
      </c>
      <c r="O17" s="35">
        <v>0</v>
      </c>
      <c r="P17" s="34">
        <f t="shared" ref="P17" si="0">IF(SUM(H17:O17)&gt;30,SUM(H17:O17),30)</f>
        <v>30</v>
      </c>
      <c r="Q17" s="34">
        <f t="shared" ref="Q17" si="1">ROUND(P17*Q$14,2)</f>
        <v>0.8</v>
      </c>
      <c r="R17" s="34">
        <f t="shared" ref="R17" si="2">SUM(P17:Q17)+IF(SUM(P17:Q17)&lt;30,30-P17-Q17)</f>
        <v>30.8</v>
      </c>
      <c r="S17" s="22"/>
      <c r="T17" s="34">
        <v>24.279</v>
      </c>
      <c r="U17" s="35">
        <v>3.9989999999999997</v>
      </c>
      <c r="V17" s="35">
        <v>0.28999999999999998</v>
      </c>
      <c r="W17" s="35">
        <v>0.35899999999999999</v>
      </c>
      <c r="X17" s="35">
        <v>4.3999999999999997E-2</v>
      </c>
      <c r="Y17" s="35">
        <v>0.20399999999999999</v>
      </c>
      <c r="Z17" s="35">
        <v>0.83200000000000007</v>
      </c>
      <c r="AA17" s="35">
        <v>0</v>
      </c>
      <c r="AB17" s="34">
        <f t="shared" ref="AB17" si="3">IF(SUM(T17:AA17)&gt;30,SUM(T17:AA17),30)</f>
        <v>30.007000000000001</v>
      </c>
      <c r="AC17" s="34">
        <f t="shared" ref="AC17" si="4">ROUND($AB17*AC$14,2)</f>
        <v>0.8</v>
      </c>
      <c r="AD17" s="34">
        <f t="shared" ref="AD17" si="5">SUM(AB17:AC17)+IF(SUM(AB17:AC17)&lt;30,30-AB17-AC17)</f>
        <v>30.807000000000002</v>
      </c>
      <c r="AE17" s="22"/>
      <c r="AF17" s="34">
        <f t="shared" ref="AF17" si="6">AD17-R17</f>
        <v>7.0000000000014495E-3</v>
      </c>
      <c r="AG17" s="36">
        <f t="shared" ref="AG17" si="7">IF(R17=0,0,AF17/R17)</f>
        <v>2.2727272727277433E-4</v>
      </c>
      <c r="AH17" s="22"/>
      <c r="AI17" s="37">
        <f t="shared" ref="AI17" si="8">IF(F17=0,0,R17/F17)*100</f>
        <v>30.8</v>
      </c>
      <c r="AJ17" s="37">
        <f t="shared" ref="AJ17" si="9">IF(F17=0,0,AD17/F17)*100</f>
        <v>30.807000000000002</v>
      </c>
      <c r="AL17" s="39">
        <f t="shared" ref="AL17" si="10">T17/H17-1</f>
        <v>3.0517826825127159E-2</v>
      </c>
    </row>
    <row r="18" spans="1:38" ht="14.4" customHeight="1" x14ac:dyDescent="0.3">
      <c r="A18" s="30">
        <v>4</v>
      </c>
      <c r="B18" s="31"/>
      <c r="C18" s="30"/>
      <c r="D18" s="31"/>
      <c r="E18" s="42"/>
      <c r="F18" s="43"/>
      <c r="G18" s="22"/>
      <c r="H18" s="34"/>
      <c r="I18" s="35"/>
      <c r="J18" s="35"/>
      <c r="K18" s="35"/>
      <c r="L18" s="35"/>
      <c r="M18" s="35"/>
      <c r="N18" s="35"/>
      <c r="O18" s="35"/>
      <c r="P18" s="34"/>
      <c r="Q18" s="34"/>
      <c r="R18" s="34"/>
      <c r="S18" s="22"/>
      <c r="T18" s="34"/>
      <c r="U18" s="35"/>
      <c r="V18" s="35"/>
      <c r="W18" s="35"/>
      <c r="X18" s="35"/>
      <c r="Y18" s="35"/>
      <c r="Z18" s="35"/>
      <c r="AA18" s="35"/>
      <c r="AB18" s="34"/>
      <c r="AC18" s="34"/>
      <c r="AD18" s="34"/>
      <c r="AE18" s="22"/>
      <c r="AF18" s="34"/>
      <c r="AG18" s="44"/>
      <c r="AH18" s="22"/>
      <c r="AI18" s="37"/>
      <c r="AJ18" s="37"/>
    </row>
    <row r="19" spans="1:38" ht="14.4" customHeight="1" x14ac:dyDescent="0.3">
      <c r="A19" s="40">
        <v>5</v>
      </c>
      <c r="B19" s="41"/>
      <c r="C19" s="45" t="str">
        <f>C17</f>
        <v>GS-1</v>
      </c>
      <c r="D19" s="41"/>
      <c r="E19" s="32" t="s">
        <v>77</v>
      </c>
      <c r="F19" s="43">
        <v>250</v>
      </c>
      <c r="G19" s="22"/>
      <c r="H19" s="34">
        <v>34.659999999999997</v>
      </c>
      <c r="I19" s="35">
        <v>9.9974999999999987</v>
      </c>
      <c r="J19" s="35">
        <v>0.72499999999999998</v>
      </c>
      <c r="K19" s="35">
        <v>0.89749999999999996</v>
      </c>
      <c r="L19" s="35">
        <v>0.11</v>
      </c>
      <c r="M19" s="35">
        <v>0.51</v>
      </c>
      <c r="N19" s="35">
        <v>2.08</v>
      </c>
      <c r="O19" s="35">
        <v>0</v>
      </c>
      <c r="P19" s="34">
        <f t="shared" ref="P19" si="11">IF(SUM(H19:O19)&gt;30,SUM(H19:O19),30)</f>
        <v>48.98</v>
      </c>
      <c r="Q19" s="34">
        <f t="shared" ref="Q19" si="12">ROUND(P19*Q$14,2)</f>
        <v>1.3</v>
      </c>
      <c r="R19" s="34">
        <f t="shared" ref="R19" si="13">SUM(P19:Q19)+IF(SUM(P19:Q19)&lt;30,30-P19-Q19)</f>
        <v>50.279999999999994</v>
      </c>
      <c r="S19" s="22"/>
      <c r="T19" s="34">
        <v>35.737499999999997</v>
      </c>
      <c r="U19" s="35">
        <v>9.9974999999999987</v>
      </c>
      <c r="V19" s="35">
        <v>0.72499999999999998</v>
      </c>
      <c r="W19" s="35">
        <v>0.89749999999999996</v>
      </c>
      <c r="X19" s="35">
        <v>0.11</v>
      </c>
      <c r="Y19" s="35">
        <v>0.51</v>
      </c>
      <c r="Z19" s="35">
        <v>2.08</v>
      </c>
      <c r="AA19" s="35">
        <v>0</v>
      </c>
      <c r="AB19" s="34">
        <f t="shared" ref="AB19" si="14">IF(SUM(T19:AA19)&gt;30,SUM(T19:AA19),30)</f>
        <v>50.057499999999997</v>
      </c>
      <c r="AC19" s="34">
        <f t="shared" ref="AC19" si="15">ROUND($AB19*AC$14,2)</f>
        <v>1.33</v>
      </c>
      <c r="AD19" s="34">
        <f t="shared" ref="AD19" si="16">SUM(AB19:AC19)+IF(SUM(AB19:AC19)&lt;30,30-AB19-AC19)</f>
        <v>51.387499999999996</v>
      </c>
      <c r="AE19" s="22"/>
      <c r="AF19" s="34">
        <f t="shared" ref="AF19" si="17">AD19-R19</f>
        <v>1.1075000000000017</v>
      </c>
      <c r="AG19" s="36">
        <f t="shared" ref="AG19" si="18">IF(R19=0,0,AF19/R19)</f>
        <v>2.2026650755767738E-2</v>
      </c>
      <c r="AH19" s="22"/>
      <c r="AI19" s="37">
        <f t="shared" ref="AI19" si="19">IF(F19=0,0,R19/F19)*100</f>
        <v>20.111999999999995</v>
      </c>
      <c r="AJ19" s="37">
        <f t="shared" ref="AJ19" si="20">IF(F19=0,0,AD19/F19)*100</f>
        <v>20.555</v>
      </c>
      <c r="AL19" s="39">
        <f t="shared" ref="AL19" si="21">T19/H19-1</f>
        <v>3.1087709174841383E-2</v>
      </c>
    </row>
    <row r="20" spans="1:38" ht="14.4" customHeight="1" x14ac:dyDescent="0.3">
      <c r="A20" s="45">
        <v>6</v>
      </c>
      <c r="C20" s="45"/>
      <c r="E20" s="42"/>
      <c r="F20" s="43"/>
      <c r="G20" s="22"/>
      <c r="H20" s="34"/>
      <c r="I20" s="35"/>
      <c r="J20" s="35"/>
      <c r="K20" s="35"/>
      <c r="L20" s="35"/>
      <c r="M20" s="35"/>
      <c r="N20" s="35"/>
      <c r="O20" s="35"/>
      <c r="P20" s="34"/>
      <c r="Q20" s="34"/>
      <c r="R20" s="34"/>
      <c r="S20" s="22"/>
      <c r="T20" s="34"/>
      <c r="U20" s="35"/>
      <c r="V20" s="35"/>
      <c r="W20" s="35"/>
      <c r="X20" s="35"/>
      <c r="Y20" s="35"/>
      <c r="Z20" s="35"/>
      <c r="AA20" s="35"/>
      <c r="AB20" s="34"/>
      <c r="AC20" s="34"/>
      <c r="AD20" s="34"/>
      <c r="AE20" s="22"/>
      <c r="AF20" s="34"/>
      <c r="AG20" s="44"/>
      <c r="AH20" s="22"/>
      <c r="AI20" s="37"/>
      <c r="AJ20" s="37"/>
    </row>
    <row r="21" spans="1:38" ht="14.4" customHeight="1" x14ac:dyDescent="0.3">
      <c r="A21" s="30">
        <v>7</v>
      </c>
      <c r="B21" s="31"/>
      <c r="C21" s="45" t="str">
        <f>C19</f>
        <v>GS-1</v>
      </c>
      <c r="D21" s="31"/>
      <c r="E21" s="32" t="s">
        <v>77</v>
      </c>
      <c r="F21" s="43">
        <v>500</v>
      </c>
      <c r="G21" s="22"/>
      <c r="H21" s="34">
        <v>53.16</v>
      </c>
      <c r="I21" s="35">
        <v>19.994999999999997</v>
      </c>
      <c r="J21" s="35">
        <v>1.45</v>
      </c>
      <c r="K21" s="35">
        <v>1.7949999999999999</v>
      </c>
      <c r="L21" s="35">
        <v>0.22</v>
      </c>
      <c r="M21" s="35">
        <v>1.02</v>
      </c>
      <c r="N21" s="35">
        <v>4.16</v>
      </c>
      <c r="O21" s="35">
        <v>0</v>
      </c>
      <c r="P21" s="34">
        <f t="shared" ref="P21" si="22">IF(SUM(H21:O21)&gt;30,SUM(H21:O21),30)</f>
        <v>81.8</v>
      </c>
      <c r="Q21" s="34">
        <f t="shared" ref="Q21" si="23">ROUND(P21*Q$14,2)</f>
        <v>2.17</v>
      </c>
      <c r="R21" s="34">
        <f t="shared" ref="R21" si="24">SUM(P21:Q21)+IF(SUM(P21:Q21)&lt;30,30-P21-Q21)</f>
        <v>83.97</v>
      </c>
      <c r="S21" s="22"/>
      <c r="T21" s="34">
        <v>54.835000000000001</v>
      </c>
      <c r="U21" s="35">
        <v>19.994999999999997</v>
      </c>
      <c r="V21" s="35">
        <v>1.45</v>
      </c>
      <c r="W21" s="35">
        <v>1.7949999999999999</v>
      </c>
      <c r="X21" s="35">
        <v>0.22</v>
      </c>
      <c r="Y21" s="35">
        <v>1.02</v>
      </c>
      <c r="Z21" s="35">
        <v>4.16</v>
      </c>
      <c r="AA21" s="35">
        <v>0</v>
      </c>
      <c r="AB21" s="34">
        <f t="shared" ref="AB21" si="25">IF(SUM(T21:AA21)&gt;30,SUM(T21:AA21),30)</f>
        <v>83.474999999999994</v>
      </c>
      <c r="AC21" s="34">
        <f t="shared" ref="AC21" si="26">ROUND($AB21*AC$14,2)</f>
        <v>2.21</v>
      </c>
      <c r="AD21" s="34">
        <f t="shared" ref="AD21" si="27">SUM(AB21:AC21)+IF(SUM(AB21:AC21)&lt;30,30-AB21-AC21)</f>
        <v>85.684999999999988</v>
      </c>
      <c r="AE21" s="22"/>
      <c r="AF21" s="34">
        <f t="shared" ref="AF21" si="28">AD21-R21</f>
        <v>1.7149999999999892</v>
      </c>
      <c r="AG21" s="36">
        <f t="shared" ref="AG21" si="29">IF(R21=0,0,AF21/R21)</f>
        <v>2.0423960938430262E-2</v>
      </c>
      <c r="AH21" s="22"/>
      <c r="AI21" s="37">
        <f t="shared" ref="AI21" si="30">IF(F21=0,0,R21/F21)*100</f>
        <v>16.794</v>
      </c>
      <c r="AJ21" s="37">
        <f t="shared" ref="AJ21" si="31">IF(F21=0,0,AD21/F21)*100</f>
        <v>17.136999999999997</v>
      </c>
      <c r="AL21" s="39">
        <f t="shared" ref="AL21" si="32">T21/H21-1</f>
        <v>3.1508653122648722E-2</v>
      </c>
    </row>
    <row r="22" spans="1:38" ht="14.4" customHeight="1" x14ac:dyDescent="0.3">
      <c r="A22" s="40">
        <v>8</v>
      </c>
      <c r="B22" s="41"/>
      <c r="C22" s="40"/>
      <c r="D22" s="41"/>
      <c r="E22" s="32"/>
      <c r="F22" s="43"/>
      <c r="G22" s="22"/>
      <c r="H22" s="34"/>
      <c r="I22" s="35"/>
      <c r="J22" s="35"/>
      <c r="K22" s="35"/>
      <c r="L22" s="35"/>
      <c r="M22" s="35"/>
      <c r="N22" s="35"/>
      <c r="O22" s="35"/>
      <c r="P22" s="34"/>
      <c r="Q22" s="34"/>
      <c r="R22" s="34"/>
      <c r="S22" s="22"/>
      <c r="T22" s="34"/>
      <c r="U22" s="35"/>
      <c r="V22" s="35"/>
      <c r="W22" s="35"/>
      <c r="X22" s="35"/>
      <c r="Y22" s="35"/>
      <c r="Z22" s="35"/>
      <c r="AA22" s="35"/>
      <c r="AB22" s="34"/>
      <c r="AC22" s="34"/>
      <c r="AD22" s="34"/>
      <c r="AE22" s="22"/>
      <c r="AF22" s="34"/>
      <c r="AG22" s="44"/>
      <c r="AH22" s="22"/>
      <c r="AI22" s="37"/>
      <c r="AJ22" s="37"/>
    </row>
    <row r="23" spans="1:38" ht="14.4" customHeight="1" x14ac:dyDescent="0.3">
      <c r="A23" s="45">
        <v>9</v>
      </c>
      <c r="C23" s="45" t="str">
        <f>C21</f>
        <v>GS-1</v>
      </c>
      <c r="E23" s="32" t="s">
        <v>77</v>
      </c>
      <c r="F23" s="43">
        <v>750</v>
      </c>
      <c r="G23" s="22"/>
      <c r="H23" s="34">
        <v>71.66</v>
      </c>
      <c r="I23" s="35">
        <v>29.9925</v>
      </c>
      <c r="J23" s="35">
        <v>2.1749999999999998</v>
      </c>
      <c r="K23" s="35">
        <v>2.6924999999999999</v>
      </c>
      <c r="L23" s="35">
        <v>0.33</v>
      </c>
      <c r="M23" s="35">
        <v>1.53</v>
      </c>
      <c r="N23" s="35">
        <v>6.24</v>
      </c>
      <c r="O23" s="35">
        <v>0</v>
      </c>
      <c r="P23" s="34">
        <f t="shared" ref="P23" si="33">IF(SUM(H23:O23)&gt;30,SUM(H23:O23),30)</f>
        <v>114.61999999999999</v>
      </c>
      <c r="Q23" s="34">
        <f t="shared" ref="Q23" si="34">ROUND(P23*Q$14,2)</f>
        <v>3.04</v>
      </c>
      <c r="R23" s="34">
        <f t="shared" ref="R23" si="35">SUM(P23:Q23)+IF(SUM(P23:Q23)&lt;30,30-P23-Q23)</f>
        <v>117.66</v>
      </c>
      <c r="S23" s="22"/>
      <c r="T23" s="34">
        <v>73.932500000000005</v>
      </c>
      <c r="U23" s="35">
        <v>29.9925</v>
      </c>
      <c r="V23" s="35">
        <v>2.1749999999999998</v>
      </c>
      <c r="W23" s="35">
        <v>2.6924999999999999</v>
      </c>
      <c r="X23" s="35">
        <v>0.33</v>
      </c>
      <c r="Y23" s="35">
        <v>1.53</v>
      </c>
      <c r="Z23" s="35">
        <v>6.24</v>
      </c>
      <c r="AA23" s="35">
        <v>0</v>
      </c>
      <c r="AB23" s="34">
        <f t="shared" ref="AB23" si="36">IF(SUM(T23:AA23)&gt;30,SUM(T23:AA23),30)</f>
        <v>116.8925</v>
      </c>
      <c r="AC23" s="34">
        <f t="shared" ref="AC23" si="37">ROUND($AB23*AC$14,2)</f>
        <v>3.1</v>
      </c>
      <c r="AD23" s="34">
        <f t="shared" ref="AD23" si="38">SUM(AB23:AC23)+IF(SUM(AB23:AC23)&lt;30,30-AB23-AC23)</f>
        <v>119.99249999999999</v>
      </c>
      <c r="AE23" s="22"/>
      <c r="AF23" s="34">
        <f t="shared" ref="AF23" si="39">AD23-R23</f>
        <v>2.332499999999996</v>
      </c>
      <c r="AG23" s="36">
        <f t="shared" ref="AG23" si="40">IF(R23=0,0,AF23/R23)</f>
        <v>1.9824069352371205E-2</v>
      </c>
      <c r="AH23" s="22"/>
      <c r="AI23" s="37">
        <f t="shared" ref="AI23" si="41">IF(F23=0,0,R23/F23)*100</f>
        <v>15.687999999999999</v>
      </c>
      <c r="AJ23" s="37">
        <f t="shared" ref="AJ23" si="42">IF(F23=0,0,AD23/F23)*100</f>
        <v>15.998999999999999</v>
      </c>
      <c r="AL23" s="39">
        <f t="shared" ref="AL23" si="43">T23/H23-1</f>
        <v>3.1712252302539934E-2</v>
      </c>
    </row>
    <row r="24" spans="1:38" ht="14.4" customHeight="1" x14ac:dyDescent="0.3">
      <c r="A24" s="30">
        <v>10</v>
      </c>
      <c r="B24" s="31"/>
      <c r="C24" s="30"/>
      <c r="D24" s="31"/>
      <c r="E24" s="42"/>
      <c r="F24" s="43"/>
      <c r="G24" s="22"/>
      <c r="H24" s="34"/>
      <c r="I24" s="35"/>
      <c r="J24" s="35"/>
      <c r="K24" s="35"/>
      <c r="L24" s="35"/>
      <c r="M24" s="35"/>
      <c r="N24" s="35"/>
      <c r="O24" s="35"/>
      <c r="P24" s="34"/>
      <c r="Q24" s="34"/>
      <c r="R24" s="34"/>
      <c r="S24" s="22"/>
      <c r="T24" s="34"/>
      <c r="U24" s="35"/>
      <c r="V24" s="35"/>
      <c r="W24" s="35"/>
      <c r="X24" s="35"/>
      <c r="Y24" s="35"/>
      <c r="Z24" s="35"/>
      <c r="AA24" s="35"/>
      <c r="AB24" s="34"/>
      <c r="AC24" s="34"/>
      <c r="AD24" s="34"/>
      <c r="AE24" s="22"/>
      <c r="AF24" s="34"/>
      <c r="AG24" s="44"/>
      <c r="AH24" s="22"/>
      <c r="AI24" s="37"/>
      <c r="AJ24" s="37"/>
    </row>
    <row r="25" spans="1:38" ht="14.4" customHeight="1" x14ac:dyDescent="0.3">
      <c r="A25" s="40">
        <v>11</v>
      </c>
      <c r="B25" s="41"/>
      <c r="C25" s="45" t="str">
        <f>C23</f>
        <v>GS-1</v>
      </c>
      <c r="D25" s="41"/>
      <c r="E25" s="32" t="s">
        <v>77</v>
      </c>
      <c r="F25" s="43">
        <v>1000</v>
      </c>
      <c r="G25" s="22"/>
      <c r="H25" s="34">
        <v>90.16</v>
      </c>
      <c r="I25" s="35">
        <v>39.989999999999995</v>
      </c>
      <c r="J25" s="35">
        <v>2.9</v>
      </c>
      <c r="K25" s="35">
        <v>3.59</v>
      </c>
      <c r="L25" s="35">
        <v>0.44</v>
      </c>
      <c r="M25" s="35">
        <v>2.04</v>
      </c>
      <c r="N25" s="35">
        <v>8.32</v>
      </c>
      <c r="O25" s="35">
        <v>0</v>
      </c>
      <c r="P25" s="34">
        <f t="shared" ref="P25" si="44">IF(SUM(H25:O25)&gt;30,SUM(H25:O25),30)</f>
        <v>147.43999999999997</v>
      </c>
      <c r="Q25" s="34">
        <f t="shared" ref="Q25" si="45">ROUND(P25*Q$14,2)</f>
        <v>3.91</v>
      </c>
      <c r="R25" s="34">
        <f t="shared" ref="R25" si="46">SUM(P25:Q25)+IF(SUM(P25:Q25)&lt;30,30-P25-Q25)</f>
        <v>151.34999999999997</v>
      </c>
      <c r="S25" s="22"/>
      <c r="T25" s="34">
        <v>93.03</v>
      </c>
      <c r="U25" s="35">
        <v>39.989999999999995</v>
      </c>
      <c r="V25" s="35">
        <v>2.9</v>
      </c>
      <c r="W25" s="35">
        <v>3.59</v>
      </c>
      <c r="X25" s="35">
        <v>0.44</v>
      </c>
      <c r="Y25" s="35">
        <v>2.04</v>
      </c>
      <c r="Z25" s="35">
        <v>8.32</v>
      </c>
      <c r="AA25" s="35">
        <v>0</v>
      </c>
      <c r="AB25" s="34">
        <f t="shared" ref="AB25" si="47">IF(SUM(T25:AA25)&gt;30,SUM(T25:AA25),30)</f>
        <v>150.30999999999997</v>
      </c>
      <c r="AC25" s="34">
        <f t="shared" ref="AC25" si="48">ROUND($AB25*AC$14,2)</f>
        <v>3.99</v>
      </c>
      <c r="AD25" s="34">
        <f t="shared" ref="AD25" si="49">SUM(AB25:AC25)+IF(SUM(AB25:AC25)&lt;30,30-AB25-AC25)</f>
        <v>154.29999999999998</v>
      </c>
      <c r="AE25" s="22"/>
      <c r="AF25" s="34">
        <f t="shared" ref="AF25" si="50">AD25-R25</f>
        <v>2.9500000000000171</v>
      </c>
      <c r="AG25" s="36">
        <f t="shared" ref="AG25" si="51">IF(R25=0,0,AF25/R25)</f>
        <v>1.9491245457548847E-2</v>
      </c>
      <c r="AH25" s="22"/>
      <c r="AI25" s="37">
        <f t="shared" ref="AI25" si="52">IF(F25=0,0,R25/F25)*100</f>
        <v>15.134999999999996</v>
      </c>
      <c r="AJ25" s="37">
        <f t="shared" ref="AJ25" si="53">IF(F25=0,0,AD25/F25)*100</f>
        <v>15.43</v>
      </c>
      <c r="AL25" s="39">
        <f t="shared" ref="AL25" si="54">T25/H25-1</f>
        <v>3.183229813664612E-2</v>
      </c>
    </row>
    <row r="26" spans="1:38" ht="14.4" customHeight="1" x14ac:dyDescent="0.3">
      <c r="A26" s="45">
        <v>12</v>
      </c>
      <c r="B26" s="31"/>
      <c r="C26" s="45"/>
      <c r="D26" s="31"/>
      <c r="E26" s="42"/>
      <c r="F26" s="43"/>
      <c r="G26" s="22"/>
      <c r="H26" s="34"/>
      <c r="I26" s="35"/>
      <c r="J26" s="35"/>
      <c r="K26" s="35"/>
      <c r="L26" s="35"/>
      <c r="M26" s="35"/>
      <c r="N26" s="35"/>
      <c r="O26" s="35"/>
      <c r="P26" s="34"/>
      <c r="Q26" s="34"/>
      <c r="R26" s="34"/>
      <c r="S26" s="22"/>
      <c r="T26" s="34"/>
      <c r="U26" s="35"/>
      <c r="V26" s="35"/>
      <c r="W26" s="35"/>
      <c r="X26" s="35"/>
      <c r="Y26" s="35"/>
      <c r="Z26" s="35"/>
      <c r="AA26" s="35"/>
      <c r="AB26" s="34"/>
      <c r="AC26" s="34"/>
      <c r="AD26" s="34"/>
      <c r="AE26" s="22"/>
      <c r="AF26" s="34"/>
      <c r="AG26" s="44"/>
      <c r="AH26" s="22"/>
      <c r="AI26" s="37"/>
      <c r="AJ26" s="37"/>
    </row>
    <row r="27" spans="1:38" ht="14.4" customHeight="1" x14ac:dyDescent="0.3">
      <c r="A27" s="30">
        <v>13</v>
      </c>
      <c r="B27" s="31"/>
      <c r="C27" s="45" t="str">
        <f>C25</f>
        <v>GS-1</v>
      </c>
      <c r="D27" s="31"/>
      <c r="E27" s="32" t="s">
        <v>77</v>
      </c>
      <c r="F27" s="43">
        <v>1250</v>
      </c>
      <c r="G27" s="22"/>
      <c r="H27" s="34">
        <v>108.66</v>
      </c>
      <c r="I27" s="35">
        <v>49.987499999999997</v>
      </c>
      <c r="J27" s="35">
        <v>3.625</v>
      </c>
      <c r="K27" s="35">
        <v>4.4874999999999998</v>
      </c>
      <c r="L27" s="35">
        <v>0.55000000000000004</v>
      </c>
      <c r="M27" s="35">
        <v>2.5499999999999998</v>
      </c>
      <c r="N27" s="35">
        <v>10.4</v>
      </c>
      <c r="O27" s="35">
        <v>0</v>
      </c>
      <c r="P27" s="34">
        <f t="shared" ref="P27" si="55">IF(SUM(H27:O27)&gt;30,SUM(H27:O27),30)</f>
        <v>180.26000000000002</v>
      </c>
      <c r="Q27" s="34">
        <f t="shared" ref="Q27" si="56">ROUND(P27*Q$14,2)</f>
        <v>4.78</v>
      </c>
      <c r="R27" s="34">
        <f t="shared" ref="R27" si="57">SUM(P27:Q27)+IF(SUM(P27:Q27)&lt;30,30-P27-Q27)</f>
        <v>185.04000000000002</v>
      </c>
      <c r="S27" s="22"/>
      <c r="T27" s="34">
        <v>112.1275</v>
      </c>
      <c r="U27" s="35">
        <v>49.987499999999997</v>
      </c>
      <c r="V27" s="35">
        <v>3.625</v>
      </c>
      <c r="W27" s="35">
        <v>4.4874999999999998</v>
      </c>
      <c r="X27" s="35">
        <v>0.55000000000000004</v>
      </c>
      <c r="Y27" s="35">
        <v>2.5499999999999998</v>
      </c>
      <c r="Z27" s="35">
        <v>10.4</v>
      </c>
      <c r="AA27" s="35">
        <v>0</v>
      </c>
      <c r="AB27" s="34">
        <f t="shared" ref="AB27" si="58">IF(SUM(T27:AA27)&gt;30,SUM(T27:AA27),30)</f>
        <v>183.72750000000005</v>
      </c>
      <c r="AC27" s="34">
        <f t="shared" ref="AC27" si="59">ROUND($AB27*AC$14,2)</f>
        <v>4.88</v>
      </c>
      <c r="AD27" s="34">
        <f t="shared" ref="AD27" si="60">SUM(AB27:AC27)+IF(SUM(AB27:AC27)&lt;30,30-AB27-AC27)</f>
        <v>188.60750000000004</v>
      </c>
      <c r="AE27" s="22"/>
      <c r="AF27" s="34">
        <f t="shared" ref="AF27" si="61">AD27-R27</f>
        <v>3.5675000000000239</v>
      </c>
      <c r="AG27" s="36">
        <f t="shared" ref="AG27" si="62">IF(R27=0,0,AF27/R27)</f>
        <v>1.9279615218331297E-2</v>
      </c>
      <c r="AH27" s="22"/>
      <c r="AI27" s="37">
        <f t="shared" ref="AI27" si="63">IF(F27=0,0,R27/F27)*100</f>
        <v>14.803200000000002</v>
      </c>
      <c r="AJ27" s="37">
        <f t="shared" ref="AJ27" si="64">IF(F27=0,0,AD27/F27)*100</f>
        <v>15.088600000000005</v>
      </c>
      <c r="AL27" s="39">
        <f t="shared" ref="AL27" si="65">T27/H27-1</f>
        <v>3.1911466961163315E-2</v>
      </c>
    </row>
    <row r="28" spans="1:38" ht="14.4" customHeight="1" x14ac:dyDescent="0.3">
      <c r="A28" s="40">
        <v>14</v>
      </c>
      <c r="B28" s="31"/>
      <c r="C28" s="30"/>
      <c r="D28" s="31"/>
      <c r="E28" s="42"/>
      <c r="F28" s="43"/>
      <c r="G28" s="22"/>
      <c r="H28" s="34"/>
      <c r="I28" s="35"/>
      <c r="J28" s="35"/>
      <c r="K28" s="35"/>
      <c r="L28" s="35"/>
      <c r="M28" s="35"/>
      <c r="N28" s="35"/>
      <c r="O28" s="35"/>
      <c r="P28" s="34"/>
      <c r="Q28" s="34"/>
      <c r="R28" s="34"/>
      <c r="S28" s="22"/>
      <c r="T28" s="34"/>
      <c r="U28" s="35"/>
      <c r="V28" s="35"/>
      <c r="W28" s="35"/>
      <c r="X28" s="35"/>
      <c r="Y28" s="35"/>
      <c r="Z28" s="35"/>
      <c r="AA28" s="35"/>
      <c r="AB28" s="34"/>
      <c r="AC28" s="34"/>
      <c r="AD28" s="34"/>
      <c r="AE28" s="22"/>
      <c r="AF28" s="34"/>
      <c r="AG28" s="44"/>
      <c r="AH28" s="22"/>
      <c r="AI28" s="37"/>
      <c r="AJ28" s="37"/>
    </row>
    <row r="29" spans="1:38" ht="14.4" customHeight="1" x14ac:dyDescent="0.3">
      <c r="A29" s="45">
        <v>15</v>
      </c>
      <c r="B29" s="31"/>
      <c r="C29" s="45" t="str">
        <f>C27</f>
        <v>GS-1</v>
      </c>
      <c r="D29" s="31"/>
      <c r="E29" s="32" t="s">
        <v>77</v>
      </c>
      <c r="F29" s="43">
        <v>1500</v>
      </c>
      <c r="G29" s="22"/>
      <c r="H29" s="34">
        <v>127.16</v>
      </c>
      <c r="I29" s="35">
        <v>59.984999999999999</v>
      </c>
      <c r="J29" s="35">
        <v>4.3499999999999996</v>
      </c>
      <c r="K29" s="35">
        <v>5.3849999999999998</v>
      </c>
      <c r="L29" s="35">
        <v>0.66</v>
      </c>
      <c r="M29" s="35">
        <v>3.06</v>
      </c>
      <c r="N29" s="35">
        <v>12.48</v>
      </c>
      <c r="O29" s="35">
        <v>0</v>
      </c>
      <c r="P29" s="34">
        <f t="shared" ref="P29" si="66">IF(SUM(H29:O29)&gt;30,SUM(H29:O29),30)</f>
        <v>213.07999999999996</v>
      </c>
      <c r="Q29" s="34">
        <f t="shared" ref="Q29" si="67">ROUND(P29*Q$14,2)</f>
        <v>5.65</v>
      </c>
      <c r="R29" s="34">
        <f t="shared" ref="R29" si="68">SUM(P29:Q29)+IF(SUM(P29:Q29)&lt;30,30-P29-Q29)</f>
        <v>218.72999999999996</v>
      </c>
      <c r="S29" s="22"/>
      <c r="T29" s="34">
        <v>131.22499999999999</v>
      </c>
      <c r="U29" s="35">
        <v>59.984999999999999</v>
      </c>
      <c r="V29" s="35">
        <v>4.3499999999999996</v>
      </c>
      <c r="W29" s="35">
        <v>5.3849999999999998</v>
      </c>
      <c r="X29" s="35">
        <v>0.66</v>
      </c>
      <c r="Y29" s="35">
        <v>3.06</v>
      </c>
      <c r="Z29" s="35">
        <v>12.48</v>
      </c>
      <c r="AA29" s="35">
        <v>0</v>
      </c>
      <c r="AB29" s="34">
        <f t="shared" ref="AB29" si="69">IF(SUM(T29:AA29)&gt;30,SUM(T29:AA29),30)</f>
        <v>217.14499999999995</v>
      </c>
      <c r="AC29" s="34">
        <f t="shared" ref="AC29" si="70">ROUND($AB29*AC$14,2)</f>
        <v>5.76</v>
      </c>
      <c r="AD29" s="34">
        <f t="shared" ref="AD29" si="71">SUM(AB29:AC29)+IF(SUM(AB29:AC29)&lt;30,30-AB29-AC29)</f>
        <v>222.90499999999994</v>
      </c>
      <c r="AE29" s="22"/>
      <c r="AF29" s="34">
        <f t="shared" ref="AF29" si="72">AD29-R29</f>
        <v>4.1749999999999829</v>
      </c>
      <c r="AG29" s="36">
        <f t="shared" ref="AG29" si="73">IF(R29=0,0,AF29/R29)</f>
        <v>1.9087459424861626E-2</v>
      </c>
      <c r="AH29" s="22"/>
      <c r="AI29" s="37">
        <f t="shared" ref="AI29" si="74">IF(F29=0,0,R29/F29)*100</f>
        <v>14.581999999999997</v>
      </c>
      <c r="AJ29" s="37">
        <f t="shared" ref="AJ29" si="75">IF(F29=0,0,AD29/F29)*100</f>
        <v>14.860333333333331</v>
      </c>
      <c r="AL29" s="39">
        <f t="shared" ref="AL29" si="76">T29/H29-1</f>
        <v>3.1967599874174191E-2</v>
      </c>
    </row>
    <row r="30" spans="1:38" ht="14.4" customHeight="1" x14ac:dyDescent="0.3">
      <c r="A30" s="30">
        <v>16</v>
      </c>
      <c r="B30" s="31"/>
      <c r="C30" s="30"/>
      <c r="D30" s="31"/>
      <c r="E30" s="42"/>
      <c r="F30" s="43"/>
      <c r="G30" s="22"/>
      <c r="H30" s="34"/>
      <c r="I30" s="35"/>
      <c r="J30" s="35"/>
      <c r="K30" s="35"/>
      <c r="L30" s="35"/>
      <c r="M30" s="35"/>
      <c r="N30" s="35"/>
      <c r="O30" s="35"/>
      <c r="P30" s="34"/>
      <c r="Q30" s="34"/>
      <c r="R30" s="34"/>
      <c r="S30" s="22"/>
      <c r="T30" s="34"/>
      <c r="U30" s="35"/>
      <c r="V30" s="35"/>
      <c r="W30" s="35"/>
      <c r="X30" s="35"/>
      <c r="Y30" s="35"/>
      <c r="Z30" s="35"/>
      <c r="AA30" s="35"/>
      <c r="AB30" s="34"/>
      <c r="AC30" s="34"/>
      <c r="AD30" s="34"/>
      <c r="AE30" s="22"/>
      <c r="AF30" s="34"/>
      <c r="AG30" s="44"/>
      <c r="AH30" s="22"/>
      <c r="AI30" s="37"/>
      <c r="AJ30" s="37"/>
    </row>
    <row r="31" spans="1:38" ht="14.4" customHeight="1" x14ac:dyDescent="0.3">
      <c r="A31" s="40">
        <v>17</v>
      </c>
      <c r="B31" s="31"/>
      <c r="C31" s="45" t="str">
        <f>C29</f>
        <v>GS-1</v>
      </c>
      <c r="D31" s="31"/>
      <c r="E31" s="32" t="s">
        <v>77</v>
      </c>
      <c r="F31" s="43">
        <v>2000</v>
      </c>
      <c r="G31" s="22"/>
      <c r="H31" s="34">
        <v>164.16</v>
      </c>
      <c r="I31" s="35">
        <v>79.97999999999999</v>
      </c>
      <c r="J31" s="35">
        <v>5.8</v>
      </c>
      <c r="K31" s="35">
        <v>7.18</v>
      </c>
      <c r="L31" s="35">
        <v>0.88</v>
      </c>
      <c r="M31" s="35">
        <v>4.08</v>
      </c>
      <c r="N31" s="35">
        <v>16.64</v>
      </c>
      <c r="O31" s="35">
        <v>0</v>
      </c>
      <c r="P31" s="34">
        <f t="shared" ref="P31" si="77">IF(SUM(H31:O31)&gt;30,SUM(H31:O31),30)</f>
        <v>278.71999999999997</v>
      </c>
      <c r="Q31" s="34">
        <f t="shared" ref="Q31" si="78">ROUND(P31*Q$14,2)</f>
        <v>7.4</v>
      </c>
      <c r="R31" s="34">
        <f t="shared" ref="R31" si="79">SUM(P31:Q31)+IF(SUM(P31:Q31)&lt;30,30-P31-Q31)</f>
        <v>286.11999999999995</v>
      </c>
      <c r="S31" s="22"/>
      <c r="T31" s="34">
        <v>169.42000000000002</v>
      </c>
      <c r="U31" s="35">
        <v>79.97999999999999</v>
      </c>
      <c r="V31" s="35">
        <v>5.8</v>
      </c>
      <c r="W31" s="35">
        <v>7.18</v>
      </c>
      <c r="X31" s="35">
        <v>0.88</v>
      </c>
      <c r="Y31" s="35">
        <v>4.08</v>
      </c>
      <c r="Z31" s="35">
        <v>16.64</v>
      </c>
      <c r="AA31" s="35">
        <v>0</v>
      </c>
      <c r="AB31" s="34">
        <f t="shared" ref="AB31" si="80">IF(SUM(T31:AA31)&gt;30,SUM(T31:AA31),30)</f>
        <v>283.97999999999996</v>
      </c>
      <c r="AC31" s="34">
        <f t="shared" ref="AC31" si="81">ROUND($AB31*AC$14,2)</f>
        <v>7.54</v>
      </c>
      <c r="AD31" s="34">
        <f t="shared" ref="AD31" si="82">SUM(AB31:AC31)+IF(SUM(AB31:AC31)&lt;30,30-AB31-AC31)</f>
        <v>291.52</v>
      </c>
      <c r="AE31" s="22"/>
      <c r="AF31" s="34">
        <f t="shared" ref="AF31" si="83">AD31-R31</f>
        <v>5.4000000000000341</v>
      </c>
      <c r="AG31" s="36">
        <f t="shared" ref="AG31" si="84">IF(R31=0,0,AF31/R31)</f>
        <v>1.8873200055920716E-2</v>
      </c>
      <c r="AH31" s="22"/>
      <c r="AI31" s="37">
        <f t="shared" ref="AI31" si="85">IF(F31=0,0,R31/F31)*100</f>
        <v>14.305999999999997</v>
      </c>
      <c r="AJ31" s="37">
        <f t="shared" ref="AJ31" si="86">IF(F31=0,0,AD31/F31)*100</f>
        <v>14.576000000000001</v>
      </c>
      <c r="AL31" s="39">
        <f t="shared" ref="AL31" si="87">T31/H31-1</f>
        <v>3.2041910331384038E-2</v>
      </c>
    </row>
    <row r="32" spans="1:38" ht="14.4" customHeight="1" x14ac:dyDescent="0.3">
      <c r="A32" s="45">
        <v>18</v>
      </c>
      <c r="B32" s="31"/>
      <c r="C32" s="45"/>
      <c r="D32" s="31"/>
      <c r="E32" s="42"/>
      <c r="F32" s="43"/>
      <c r="G32" s="22"/>
      <c r="H32" s="34"/>
      <c r="I32" s="35"/>
      <c r="J32" s="35"/>
      <c r="K32" s="35"/>
      <c r="L32" s="35"/>
      <c r="M32" s="35"/>
      <c r="N32" s="35"/>
      <c r="O32" s="35"/>
      <c r="P32" s="34"/>
      <c r="Q32" s="34"/>
      <c r="R32" s="34"/>
      <c r="S32" s="22"/>
      <c r="T32" s="34"/>
      <c r="U32" s="35"/>
      <c r="V32" s="35"/>
      <c r="W32" s="35"/>
      <c r="X32" s="35"/>
      <c r="Y32" s="35"/>
      <c r="Z32" s="35"/>
      <c r="AA32" s="35"/>
      <c r="AB32" s="34"/>
      <c r="AC32" s="34"/>
      <c r="AD32" s="34"/>
      <c r="AE32" s="22"/>
      <c r="AF32" s="34"/>
      <c r="AG32" s="44"/>
      <c r="AH32" s="22"/>
      <c r="AI32" s="37"/>
      <c r="AJ32" s="37"/>
    </row>
    <row r="33" spans="1:38" ht="14.4" customHeight="1" x14ac:dyDescent="0.3">
      <c r="A33" s="30">
        <v>19</v>
      </c>
      <c r="B33" s="31"/>
      <c r="C33" s="45" t="str">
        <f>C31</f>
        <v>GS-1</v>
      </c>
      <c r="D33" s="31"/>
      <c r="E33" s="32" t="s">
        <v>77</v>
      </c>
      <c r="F33" s="43">
        <v>3000</v>
      </c>
      <c r="G33" s="22"/>
      <c r="H33" s="34">
        <v>238.16</v>
      </c>
      <c r="I33" s="35">
        <v>119.97</v>
      </c>
      <c r="J33" s="35">
        <v>8.6999999999999993</v>
      </c>
      <c r="K33" s="35">
        <v>10.77</v>
      </c>
      <c r="L33" s="35">
        <v>1.32</v>
      </c>
      <c r="M33" s="35">
        <v>6.12</v>
      </c>
      <c r="N33" s="35">
        <v>24.96</v>
      </c>
      <c r="O33" s="35">
        <v>0</v>
      </c>
      <c r="P33" s="34">
        <f t="shared" ref="P33" si="88">IF(SUM(H33:O33)&gt;30,SUM(H33:O33),30)</f>
        <v>409.99999999999994</v>
      </c>
      <c r="Q33" s="34">
        <f t="shared" ref="Q33" si="89">ROUND(P33*Q$14,2)</f>
        <v>10.88</v>
      </c>
      <c r="R33" s="34">
        <f t="shared" ref="R33" si="90">SUM(P33:Q33)+IF(SUM(P33:Q33)&lt;30,30-P33-Q33)</f>
        <v>420.87999999999994</v>
      </c>
      <c r="S33" s="22"/>
      <c r="T33" s="34">
        <v>245.81</v>
      </c>
      <c r="U33" s="35">
        <v>119.97</v>
      </c>
      <c r="V33" s="35">
        <v>8.6999999999999993</v>
      </c>
      <c r="W33" s="35">
        <v>10.77</v>
      </c>
      <c r="X33" s="35">
        <v>1.32</v>
      </c>
      <c r="Y33" s="35">
        <v>6.12</v>
      </c>
      <c r="Z33" s="35">
        <v>24.96</v>
      </c>
      <c r="AA33" s="35">
        <v>0</v>
      </c>
      <c r="AB33" s="34">
        <f t="shared" ref="AB33" si="91">IF(SUM(T33:AA33)&gt;30,SUM(T33:AA33),30)</f>
        <v>417.64999999999992</v>
      </c>
      <c r="AC33" s="34">
        <f t="shared" ref="AC33" si="92">ROUND($AB33*AC$14,2)</f>
        <v>11.08</v>
      </c>
      <c r="AD33" s="34">
        <f t="shared" ref="AD33" si="93">SUM(AB33:AC33)+IF(SUM(AB33:AC33)&lt;30,30-AB33-AC33)</f>
        <v>428.7299999999999</v>
      </c>
      <c r="AE33" s="22"/>
      <c r="AF33" s="34">
        <f t="shared" ref="AF33" si="94">AD33-R33</f>
        <v>7.8499999999999659</v>
      </c>
      <c r="AG33" s="36">
        <f t="shared" ref="AG33" si="95">IF(R33=0,0,AF33/R33)</f>
        <v>1.865139707279977E-2</v>
      </c>
      <c r="AH33" s="22"/>
      <c r="AI33" s="37">
        <f t="shared" ref="AI33" si="96">IF(F33=0,0,R33/F33)*100</f>
        <v>14.029333333333332</v>
      </c>
      <c r="AJ33" s="37">
        <f t="shared" ref="AJ33" si="97">IF(F33=0,0,AD33/F33)*100</f>
        <v>14.290999999999999</v>
      </c>
      <c r="AL33" s="39">
        <f t="shared" ref="AL33" si="98">T33/H33-1</f>
        <v>3.2121263016459567E-2</v>
      </c>
    </row>
    <row r="34" spans="1:38" ht="14.4" customHeight="1" x14ac:dyDescent="0.3">
      <c r="A34" s="40">
        <v>20</v>
      </c>
      <c r="B34" s="31"/>
      <c r="C34" s="30"/>
      <c r="D34" s="31"/>
      <c r="E34" s="42"/>
      <c r="F34" s="43"/>
      <c r="G34" s="22"/>
      <c r="H34" s="34"/>
      <c r="I34" s="35"/>
      <c r="J34" s="35"/>
      <c r="K34" s="35"/>
      <c r="L34" s="35"/>
      <c r="M34" s="35"/>
      <c r="N34" s="35"/>
      <c r="O34" s="35"/>
      <c r="P34" s="34"/>
      <c r="Q34" s="34"/>
      <c r="R34" s="34"/>
      <c r="S34" s="22"/>
      <c r="T34" s="34"/>
      <c r="U34" s="35"/>
      <c r="V34" s="35"/>
      <c r="W34" s="35"/>
      <c r="X34" s="35"/>
      <c r="Y34" s="35"/>
      <c r="Z34" s="35"/>
      <c r="AA34" s="35"/>
      <c r="AB34" s="34"/>
      <c r="AC34" s="34"/>
      <c r="AD34" s="34"/>
      <c r="AE34" s="22"/>
      <c r="AF34" s="34"/>
      <c r="AG34" s="44"/>
      <c r="AH34" s="22"/>
      <c r="AI34" s="37"/>
      <c r="AJ34" s="37"/>
    </row>
    <row r="35" spans="1:38" ht="14.4" customHeight="1" x14ac:dyDescent="0.3">
      <c r="A35" s="45">
        <v>21</v>
      </c>
      <c r="B35" s="31"/>
      <c r="C35" s="45" t="str">
        <f>C33</f>
        <v>GS-1</v>
      </c>
      <c r="D35" s="31"/>
      <c r="E35" s="32" t="s">
        <v>77</v>
      </c>
      <c r="F35" s="43">
        <v>5000</v>
      </c>
      <c r="G35" s="22"/>
      <c r="H35" s="34">
        <v>386.16</v>
      </c>
      <c r="I35" s="35">
        <v>199.95</v>
      </c>
      <c r="J35" s="35">
        <v>14.5</v>
      </c>
      <c r="K35" s="35">
        <v>17.95</v>
      </c>
      <c r="L35" s="35">
        <v>2.2000000000000002</v>
      </c>
      <c r="M35" s="35">
        <v>10.199999999999999</v>
      </c>
      <c r="N35" s="35">
        <v>41.6</v>
      </c>
      <c r="O35" s="35">
        <v>0</v>
      </c>
      <c r="P35" s="34">
        <f t="shared" ref="P35" si="99">IF(SUM(H35:O35)&gt;30,SUM(H35:O35),30)</f>
        <v>672.56000000000017</v>
      </c>
      <c r="Q35" s="34">
        <f t="shared" ref="Q35" si="100">ROUND(P35*Q$14,2)</f>
        <v>17.850000000000001</v>
      </c>
      <c r="R35" s="34">
        <f t="shared" ref="R35" si="101">SUM(P35:Q35)+IF(SUM(P35:Q35)&lt;30,30-P35-Q35)</f>
        <v>690.4100000000002</v>
      </c>
      <c r="S35" s="22"/>
      <c r="T35" s="34">
        <v>398.59</v>
      </c>
      <c r="U35" s="35">
        <v>199.95</v>
      </c>
      <c r="V35" s="35">
        <v>14.5</v>
      </c>
      <c r="W35" s="35">
        <v>17.95</v>
      </c>
      <c r="X35" s="35">
        <v>2.2000000000000002</v>
      </c>
      <c r="Y35" s="35">
        <v>10.199999999999999</v>
      </c>
      <c r="Z35" s="35">
        <v>41.6</v>
      </c>
      <c r="AA35" s="35">
        <v>0</v>
      </c>
      <c r="AB35" s="34">
        <f t="shared" ref="AB35" si="102">IF(SUM(T35:AA35)&gt;30,SUM(T35:AA35),30)</f>
        <v>684.99000000000012</v>
      </c>
      <c r="AC35" s="34">
        <f t="shared" ref="AC35" si="103">ROUND($AB35*AC$14,2)</f>
        <v>18.18</v>
      </c>
      <c r="AD35" s="34">
        <f t="shared" ref="AD35" si="104">SUM(AB35:AC35)+IF(SUM(AB35:AC35)&lt;30,30-AB35-AC35)</f>
        <v>703.17000000000007</v>
      </c>
      <c r="AE35" s="22"/>
      <c r="AF35" s="34">
        <f t="shared" ref="AF35" si="105">AD35-R35</f>
        <v>12.759999999999877</v>
      </c>
      <c r="AG35" s="36">
        <f t="shared" ref="AG35" si="106">IF(R35=0,0,AF35/R35)</f>
        <v>1.8481771700873211E-2</v>
      </c>
      <c r="AH35" s="22"/>
      <c r="AI35" s="37">
        <f t="shared" ref="AI35" si="107">IF(F35=0,0,R35/F35)*100</f>
        <v>13.808200000000003</v>
      </c>
      <c r="AJ35" s="37">
        <f t="shared" ref="AJ35" si="108">IF(F35=0,0,AD35/F35)*100</f>
        <v>14.063400000000001</v>
      </c>
      <c r="AL35" s="39">
        <f t="shared" ref="AL35" si="109">T35/H35-1</f>
        <v>3.2188730060078496E-2</v>
      </c>
    </row>
    <row r="36" spans="1:38" ht="14.4" customHeight="1" x14ac:dyDescent="0.3">
      <c r="A36" s="45">
        <v>22</v>
      </c>
      <c r="B36" s="31"/>
      <c r="C36" s="30"/>
      <c r="D36" s="31"/>
      <c r="E36" s="43"/>
      <c r="F36" s="43"/>
      <c r="G36" s="22"/>
      <c r="H36" s="34"/>
      <c r="I36" s="35"/>
      <c r="J36" s="35"/>
      <c r="K36" s="35"/>
      <c r="L36" s="35"/>
      <c r="M36" s="35"/>
      <c r="N36" s="35"/>
      <c r="O36" s="35"/>
      <c r="P36" s="34"/>
      <c r="Q36" s="34"/>
      <c r="R36" s="34"/>
      <c r="S36" s="22"/>
      <c r="T36" s="34"/>
      <c r="U36" s="35"/>
      <c r="V36" s="35"/>
      <c r="W36" s="35"/>
      <c r="X36" s="35"/>
      <c r="Y36" s="35"/>
      <c r="Z36" s="35"/>
      <c r="AA36" s="35"/>
      <c r="AB36" s="34"/>
      <c r="AC36" s="34"/>
      <c r="AD36" s="34"/>
      <c r="AE36" s="22"/>
      <c r="AF36" s="34"/>
      <c r="AG36" s="44"/>
      <c r="AH36" s="22"/>
      <c r="AI36" s="37"/>
      <c r="AJ36" s="37"/>
    </row>
    <row r="37" spans="1:38" ht="14.4" customHeight="1" x14ac:dyDescent="0.3">
      <c r="A37" s="45">
        <v>23</v>
      </c>
      <c r="B37" s="31"/>
      <c r="C37" s="45" t="str">
        <f>C35</f>
        <v>GS-1</v>
      </c>
      <c r="D37" s="31"/>
      <c r="E37" s="32" t="s">
        <v>77</v>
      </c>
      <c r="F37" s="43">
        <v>10000</v>
      </c>
      <c r="G37" s="22"/>
      <c r="H37" s="34">
        <v>756.16</v>
      </c>
      <c r="I37" s="35">
        <v>399.9</v>
      </c>
      <c r="J37" s="35">
        <v>29</v>
      </c>
      <c r="K37" s="35">
        <v>35.9</v>
      </c>
      <c r="L37" s="35">
        <v>4.4000000000000004</v>
      </c>
      <c r="M37" s="35">
        <v>20.399999999999999</v>
      </c>
      <c r="N37" s="35">
        <v>83.2</v>
      </c>
      <c r="O37" s="35">
        <v>0</v>
      </c>
      <c r="P37" s="34">
        <f t="shared" ref="P37" si="110">IF(SUM(H37:O37)&gt;30,SUM(H37:O37),30)</f>
        <v>1328.9600000000003</v>
      </c>
      <c r="Q37" s="34">
        <f t="shared" ref="Q37" si="111">ROUND(P37*Q$14,2)</f>
        <v>35.26</v>
      </c>
      <c r="R37" s="34">
        <f t="shared" ref="R37" si="112">SUM(P37:Q37)+IF(SUM(P37:Q37)&lt;30,30-P37-Q37)</f>
        <v>1364.2200000000003</v>
      </c>
      <c r="S37" s="22"/>
      <c r="T37" s="34">
        <v>780.54</v>
      </c>
      <c r="U37" s="35">
        <v>399.9</v>
      </c>
      <c r="V37" s="35">
        <v>29</v>
      </c>
      <c r="W37" s="35">
        <v>35.9</v>
      </c>
      <c r="X37" s="35">
        <v>4.4000000000000004</v>
      </c>
      <c r="Y37" s="35">
        <v>20.399999999999999</v>
      </c>
      <c r="Z37" s="35">
        <v>83.2</v>
      </c>
      <c r="AA37" s="35">
        <v>0</v>
      </c>
      <c r="AB37" s="34">
        <f t="shared" ref="AB37" si="113">IF(SUM(T37:AA37)&gt;30,SUM(T37:AA37),30)</f>
        <v>1353.3400000000004</v>
      </c>
      <c r="AC37" s="34">
        <f t="shared" ref="AC37" si="114">ROUND($AB37*AC$14,2)</f>
        <v>35.909999999999997</v>
      </c>
      <c r="AD37" s="34">
        <f t="shared" ref="AD37" si="115">SUM(AB37:AC37)+IF(SUM(AB37:AC37)&lt;30,30-AB37-AC37)</f>
        <v>1389.2500000000005</v>
      </c>
      <c r="AE37" s="22"/>
      <c r="AF37" s="34">
        <f t="shared" ref="AF37" si="116">AD37-R37</f>
        <v>25.0300000000002</v>
      </c>
      <c r="AG37" s="36">
        <f t="shared" ref="AG37" si="117">IF(R37=0,0,AF37/R37)</f>
        <v>1.8347480611631699E-2</v>
      </c>
      <c r="AH37" s="22"/>
      <c r="AI37" s="37">
        <f t="shared" ref="AI37" si="118">IF(F37=0,0,R37/F37)*100</f>
        <v>13.642200000000001</v>
      </c>
      <c r="AJ37" s="37">
        <f t="shared" ref="AJ37" si="119">IF(F37=0,0,AD37/F37)*100</f>
        <v>13.892500000000005</v>
      </c>
      <c r="AL37" s="39">
        <f t="shared" ref="AL37" si="120">T37/H37-1</f>
        <v>3.2241853575962764E-2</v>
      </c>
    </row>
    <row r="38" spans="1:38" ht="14.4" customHeight="1" x14ac:dyDescent="0.3">
      <c r="A38" s="45">
        <v>24</v>
      </c>
      <c r="B38" s="31"/>
      <c r="C38" s="45"/>
      <c r="E38" s="46"/>
      <c r="F38" s="44"/>
      <c r="G38" s="22"/>
      <c r="H38" s="34"/>
      <c r="I38" s="35"/>
      <c r="J38" s="35"/>
      <c r="K38" s="35"/>
      <c r="L38" s="35"/>
      <c r="M38" s="35"/>
      <c r="N38" s="35"/>
      <c r="O38" s="35"/>
      <c r="P38" s="34"/>
      <c r="Q38" s="34"/>
      <c r="R38" s="34"/>
      <c r="S38" s="22"/>
      <c r="T38" s="34"/>
      <c r="U38" s="35"/>
      <c r="V38" s="35"/>
      <c r="W38" s="35"/>
      <c r="X38" s="35"/>
      <c r="Y38" s="35"/>
      <c r="Z38" s="35"/>
      <c r="AA38" s="35"/>
      <c r="AB38" s="34"/>
      <c r="AC38" s="34"/>
      <c r="AD38" s="34"/>
      <c r="AE38" s="22"/>
      <c r="AF38" s="34"/>
      <c r="AG38" s="44"/>
      <c r="AH38" s="22"/>
      <c r="AI38" s="37"/>
      <c r="AJ38" s="37"/>
    </row>
    <row r="39" spans="1:38" ht="14.4" customHeight="1" x14ac:dyDescent="0.3">
      <c r="A39" s="45">
        <v>25</v>
      </c>
      <c r="B39" s="31"/>
      <c r="C39" s="45" t="str">
        <f>C37</f>
        <v>GS-1</v>
      </c>
      <c r="D39" s="31"/>
      <c r="E39" s="32" t="s">
        <v>77</v>
      </c>
      <c r="F39" s="43">
        <v>15000</v>
      </c>
      <c r="G39" s="22"/>
      <c r="H39" s="34">
        <v>1126.1600000000001</v>
      </c>
      <c r="I39" s="35">
        <v>599.85</v>
      </c>
      <c r="J39" s="35">
        <v>43.5</v>
      </c>
      <c r="K39" s="35">
        <v>53.85</v>
      </c>
      <c r="L39" s="35">
        <v>6.6</v>
      </c>
      <c r="M39" s="35">
        <v>30.6</v>
      </c>
      <c r="N39" s="35">
        <v>124.8</v>
      </c>
      <c r="O39" s="35">
        <v>0</v>
      </c>
      <c r="P39" s="34">
        <f t="shared" ref="P39" si="121">IF(SUM(H39:O39)&gt;30,SUM(H39:O39),30)</f>
        <v>1985.36</v>
      </c>
      <c r="Q39" s="34">
        <f t="shared" ref="Q39" si="122">ROUND(P39*Q$14,2)</f>
        <v>52.68</v>
      </c>
      <c r="R39" s="34">
        <f t="shared" ref="R39" si="123">SUM(P39:Q39)+IF(SUM(P39:Q39)&lt;30,30-P39-Q39)</f>
        <v>2038.04</v>
      </c>
      <c r="S39" s="22"/>
      <c r="T39" s="34">
        <v>1162.49</v>
      </c>
      <c r="U39" s="35">
        <v>599.85</v>
      </c>
      <c r="V39" s="35">
        <v>43.5</v>
      </c>
      <c r="W39" s="35">
        <v>53.85</v>
      </c>
      <c r="X39" s="35">
        <v>6.6</v>
      </c>
      <c r="Y39" s="35">
        <v>30.6</v>
      </c>
      <c r="Z39" s="35">
        <v>124.8</v>
      </c>
      <c r="AA39" s="35">
        <v>0</v>
      </c>
      <c r="AB39" s="34">
        <f t="shared" ref="AB39" si="124">IF(SUM(T39:AA39)&gt;30,SUM(T39:AA39),30)</f>
        <v>2021.6899999999998</v>
      </c>
      <c r="AC39" s="34">
        <f t="shared" ref="AC39" si="125">ROUND($AB39*AC$14,2)</f>
        <v>53.64</v>
      </c>
      <c r="AD39" s="34">
        <f t="shared" ref="AD39" si="126">SUM(AB39:AC39)+IF(SUM(AB39:AC39)&lt;30,30-AB39-AC39)</f>
        <v>2075.33</v>
      </c>
      <c r="AE39" s="22"/>
      <c r="AF39" s="34">
        <f t="shared" ref="AF39" si="127">AD39-R39</f>
        <v>37.289999999999964</v>
      </c>
      <c r="AG39" s="36">
        <f t="shared" ref="AG39" si="128">IF(R39=0,0,AF39/R39)</f>
        <v>1.8296991226865008E-2</v>
      </c>
      <c r="AH39" s="22"/>
      <c r="AI39" s="37">
        <f t="shared" ref="AI39" si="129">IF(F39=0,0,R39/F39)*100</f>
        <v>13.586933333333334</v>
      </c>
      <c r="AJ39" s="37">
        <f t="shared" ref="AJ39" si="130">IF(F39=0,0,AD39/F39)*100</f>
        <v>13.835533333333332</v>
      </c>
      <c r="AL39" s="39">
        <f t="shared" ref="AL39" si="131">T39/H39-1</f>
        <v>3.2260069617105813E-2</v>
      </c>
    </row>
    <row r="40" spans="1:38" ht="14.4" customHeight="1" x14ac:dyDescent="0.3">
      <c r="A40" s="45">
        <v>26</v>
      </c>
      <c r="B40" s="31"/>
      <c r="C40" s="45"/>
      <c r="D40" s="31"/>
      <c r="E40" s="32"/>
      <c r="F40" s="43"/>
      <c r="G40" s="52"/>
      <c r="H40" s="34"/>
      <c r="I40" s="35"/>
      <c r="J40" s="35"/>
      <c r="K40" s="35"/>
      <c r="L40" s="35"/>
      <c r="M40" s="35"/>
      <c r="N40" s="35"/>
      <c r="O40" s="35"/>
      <c r="P40" s="34"/>
      <c r="Q40" s="34"/>
      <c r="R40" s="34"/>
      <c r="T40" s="34"/>
      <c r="U40" s="35"/>
      <c r="V40" s="35"/>
      <c r="W40" s="35"/>
      <c r="X40" s="35"/>
      <c r="Y40" s="35"/>
      <c r="Z40" s="35"/>
      <c r="AA40" s="35"/>
      <c r="AB40" s="34"/>
      <c r="AC40" s="34"/>
      <c r="AD40" s="34"/>
      <c r="AF40" s="31"/>
      <c r="AG40" s="31"/>
      <c r="AI40" s="37"/>
      <c r="AJ40" s="37"/>
    </row>
    <row r="41" spans="1:38" ht="14.4" customHeight="1" x14ac:dyDescent="0.3">
      <c r="A41" s="45">
        <v>27</v>
      </c>
      <c r="F41" s="31"/>
      <c r="G41" s="38" t="s">
        <v>78</v>
      </c>
      <c r="H41" s="47" t="s">
        <v>79</v>
      </c>
      <c r="I41" s="31"/>
      <c r="J41" s="31"/>
      <c r="K41" s="31"/>
      <c r="L41" s="31"/>
      <c r="M41" s="31"/>
      <c r="N41" s="31"/>
      <c r="O41" s="31"/>
      <c r="P41" s="31"/>
      <c r="Q41" s="31"/>
      <c r="R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F41" s="31"/>
      <c r="AG41" s="31"/>
      <c r="AI41" s="31"/>
    </row>
    <row r="42" spans="1:38" ht="14.4" customHeight="1" x14ac:dyDescent="0.3">
      <c r="A42" s="45">
        <v>28</v>
      </c>
      <c r="G42" s="38" t="s">
        <v>80</v>
      </c>
      <c r="H42" s="47" t="s">
        <v>81</v>
      </c>
    </row>
    <row r="43" spans="1:38" ht="14.4" customHeight="1" x14ac:dyDescent="0.3">
      <c r="A43" s="45">
        <v>29</v>
      </c>
      <c r="C43" s="48"/>
      <c r="G43" s="38" t="s">
        <v>82</v>
      </c>
      <c r="H43" s="47" t="s">
        <v>83</v>
      </c>
    </row>
    <row r="44" spans="1:38" ht="14.4" customHeight="1" x14ac:dyDescent="0.3">
      <c r="A44" s="45">
        <v>30</v>
      </c>
      <c r="C44" s="48"/>
      <c r="E44" s="31"/>
    </row>
    <row r="45" spans="1:38" ht="6.9" customHeight="1" x14ac:dyDescent="0.3">
      <c r="A45" s="45"/>
      <c r="B45" s="49"/>
      <c r="C45" s="49"/>
      <c r="D45" s="49"/>
      <c r="E45" s="49"/>
      <c r="F45" s="49"/>
      <c r="G45" s="49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49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49"/>
      <c r="AF45" s="50"/>
      <c r="AG45" s="50"/>
      <c r="AH45" s="49"/>
      <c r="AI45" s="50"/>
      <c r="AJ45" s="50"/>
    </row>
    <row r="46" spans="1:38" ht="12.6" customHeight="1" x14ac:dyDescent="0.3">
      <c r="A46" s="51" t="s">
        <v>84</v>
      </c>
      <c r="B46" s="51"/>
      <c r="C46" s="51"/>
      <c r="D46" s="51"/>
      <c r="E46" s="51"/>
      <c r="F46" s="51"/>
      <c r="G46" s="51"/>
      <c r="H46" s="31"/>
      <c r="J46" s="31"/>
      <c r="K46" s="31"/>
      <c r="L46" s="31"/>
      <c r="M46" s="31"/>
      <c r="N46" s="31"/>
      <c r="O46" s="31"/>
      <c r="P46" s="31"/>
      <c r="Q46" s="31"/>
      <c r="R46" s="31"/>
      <c r="S46" s="5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51"/>
      <c r="AF46" s="31"/>
      <c r="AG46" s="31"/>
      <c r="AH46" s="51"/>
      <c r="AI46" s="31" t="s">
        <v>85</v>
      </c>
      <c r="AJ46" s="31"/>
    </row>
  </sheetData>
  <mergeCells count="6">
    <mergeCell ref="H11:R11"/>
    <mergeCell ref="T11:AD11"/>
    <mergeCell ref="AF11:AG11"/>
    <mergeCell ref="E13:F13"/>
    <mergeCell ref="I13:O13"/>
    <mergeCell ref="U13:AA13"/>
  </mergeCells>
  <pageMargins left="0.5" right="0.5" top="0.75" bottom="0.25" header="0.5" footer="0.25"/>
  <pageSetup scale="50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1A279-2A74-4C66-84A4-EE0427864C1F}">
  <sheetPr syncVertical="1" syncRef="A1" transitionEvaluation="1" transitionEntry="1">
    <tabColor rgb="FF92D050"/>
    <pageSetUpPr fitToPage="1"/>
  </sheetPr>
  <dimension ref="A1:AL46"/>
  <sheetViews>
    <sheetView tabSelected="1" workbookViewId="0"/>
  </sheetViews>
  <sheetFormatPr defaultColWidth="11" defaultRowHeight="13.8" x14ac:dyDescent="0.3"/>
  <cols>
    <col min="1" max="1" width="2.6640625" style="38" customWidth="1"/>
    <col min="2" max="2" width="2.33203125" style="38" customWidth="1"/>
    <col min="3" max="3" width="7.5546875" style="38" customWidth="1"/>
    <col min="4" max="4" width="3.44140625" style="38" customWidth="1"/>
    <col min="5" max="5" width="6.5546875" style="38" customWidth="1"/>
    <col min="6" max="6" width="7" style="38" customWidth="1"/>
    <col min="7" max="7" width="3.33203125" style="38" customWidth="1"/>
    <col min="8" max="8" width="8.109375" style="38" bestFit="1" customWidth="1"/>
    <col min="9" max="15" width="7.109375" style="38" customWidth="1"/>
    <col min="16" max="18" width="10" style="38" bestFit="1" customWidth="1"/>
    <col min="19" max="19" width="3.33203125" style="38" customWidth="1"/>
    <col min="20" max="20" width="8.109375" style="38" bestFit="1" customWidth="1"/>
    <col min="21" max="27" width="7.109375" style="38" customWidth="1"/>
    <col min="28" max="30" width="10" style="38" bestFit="1" customWidth="1"/>
    <col min="31" max="31" width="3.33203125" style="38" customWidth="1"/>
    <col min="32" max="33" width="7.6640625" style="38" customWidth="1"/>
    <col min="34" max="34" width="3.33203125" style="38" customWidth="1"/>
    <col min="35" max="35" width="7.6640625" style="38" customWidth="1"/>
    <col min="36" max="16384" width="11" style="38"/>
  </cols>
  <sheetData>
    <row r="1" spans="1:38" s="1" customFormat="1" ht="12.75" customHeight="1" x14ac:dyDescent="0.3">
      <c r="A1" s="1" t="s">
        <v>0</v>
      </c>
      <c r="D1" s="2" t="s">
        <v>1</v>
      </c>
      <c r="E1" s="2"/>
      <c r="H1" s="2"/>
      <c r="N1" s="1" t="s">
        <v>2</v>
      </c>
      <c r="P1" s="2"/>
      <c r="Q1" s="2"/>
      <c r="R1" s="2"/>
      <c r="T1" s="2"/>
      <c r="U1" s="2"/>
      <c r="V1" s="2"/>
      <c r="W1" s="2"/>
      <c r="X1" s="2"/>
      <c r="Y1" s="2"/>
      <c r="Z1" s="2"/>
      <c r="AB1" s="2"/>
      <c r="AC1" s="2"/>
      <c r="AD1" s="2"/>
      <c r="AF1" s="2"/>
      <c r="AG1" s="2"/>
      <c r="AI1" s="1" t="s">
        <v>144</v>
      </c>
    </row>
    <row r="2" spans="1:38" s="1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3"/>
      <c r="AF2" s="4"/>
      <c r="AG2" s="4"/>
      <c r="AH2" s="3"/>
      <c r="AI2" s="4"/>
      <c r="AJ2" s="4"/>
    </row>
    <row r="3" spans="1:38" s="1" customFormat="1" ht="6.9" customHeight="1" x14ac:dyDescent="0.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F3" s="2"/>
      <c r="AG3" s="2"/>
      <c r="AI3" s="2"/>
      <c r="AJ3" s="2"/>
    </row>
    <row r="4" spans="1:38" s="1" customFormat="1" ht="12.75" customHeight="1" x14ac:dyDescent="0.2">
      <c r="A4" s="5" t="s">
        <v>4</v>
      </c>
      <c r="B4" s="5"/>
      <c r="C4" s="6"/>
      <c r="H4" s="2"/>
      <c r="L4" s="2"/>
      <c r="M4" s="2"/>
      <c r="N4" s="2" t="s">
        <v>5</v>
      </c>
      <c r="O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F4" s="7" t="s">
        <v>6</v>
      </c>
      <c r="AG4" s="7"/>
      <c r="AJ4" s="2"/>
    </row>
    <row r="5" spans="1:38" s="1" customFormat="1" ht="12.75" customHeight="1" x14ac:dyDescent="0.2">
      <c r="A5" s="6"/>
      <c r="B5" s="6"/>
      <c r="C5" s="6"/>
      <c r="H5" s="2"/>
      <c r="I5" s="2"/>
      <c r="T5" s="2"/>
      <c r="U5" s="2"/>
      <c r="V5" s="2"/>
      <c r="W5" s="2"/>
      <c r="X5" s="2"/>
      <c r="Y5" s="2"/>
      <c r="Z5" s="2"/>
      <c r="AB5" s="2"/>
      <c r="AC5" s="2"/>
      <c r="AD5" s="2"/>
      <c r="AF5" s="8"/>
      <c r="AG5" s="8"/>
      <c r="AJ5" s="2"/>
    </row>
    <row r="6" spans="1:38" s="1" customFormat="1" ht="12.75" customHeight="1" x14ac:dyDescent="0.2">
      <c r="A6" s="5" t="s">
        <v>7</v>
      </c>
      <c r="B6" s="5"/>
      <c r="C6" s="6"/>
      <c r="H6" s="2"/>
      <c r="T6" s="2"/>
      <c r="U6" s="2"/>
      <c r="V6" s="2"/>
      <c r="W6" s="2"/>
      <c r="X6" s="2"/>
      <c r="Y6" s="2"/>
      <c r="Z6" s="2"/>
      <c r="AB6" s="2"/>
      <c r="AC6" s="2"/>
      <c r="AD6" s="2"/>
      <c r="AF6" s="8" t="s">
        <v>141</v>
      </c>
      <c r="AG6" s="8"/>
      <c r="AJ6" s="2"/>
    </row>
    <row r="7" spans="1:38" s="1" customFormat="1" ht="12.75" customHeight="1" x14ac:dyDescent="0.2">
      <c r="A7" s="6"/>
      <c r="B7" s="6"/>
      <c r="C7" s="6"/>
      <c r="H7" s="2"/>
      <c r="I7" s="2"/>
      <c r="T7" s="2"/>
      <c r="U7" s="2"/>
      <c r="Y7" s="2"/>
      <c r="Z7" s="2"/>
      <c r="AB7" s="2"/>
      <c r="AC7" s="2"/>
      <c r="AD7" s="2"/>
      <c r="AF7" s="8"/>
      <c r="AG7" s="8"/>
      <c r="AJ7" s="2"/>
    </row>
    <row r="8" spans="1:38" s="1" customFormat="1" ht="12.75" customHeight="1" x14ac:dyDescent="0.25">
      <c r="A8" s="5" t="s">
        <v>9</v>
      </c>
      <c r="B8" s="5"/>
      <c r="D8" s="9" t="str">
        <f>'RS ''26'!D8</f>
        <v>20240025-EI</v>
      </c>
      <c r="H8" s="2"/>
      <c r="I8" s="2"/>
      <c r="T8" s="2"/>
      <c r="U8" s="2"/>
      <c r="Y8" s="2"/>
      <c r="AB8" s="2"/>
      <c r="AC8" s="2"/>
      <c r="AD8" s="2"/>
      <c r="AF8" s="7" t="s">
        <v>11</v>
      </c>
      <c r="AG8" s="7"/>
      <c r="AJ8" s="2"/>
    </row>
    <row r="9" spans="1:38" s="12" customFormat="1" ht="6.9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0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/>
      <c r="AF9" s="11"/>
      <c r="AG9" s="11"/>
      <c r="AH9" s="10"/>
      <c r="AI9" s="11"/>
      <c r="AJ9" s="11"/>
    </row>
    <row r="10" spans="1:38" s="12" customFormat="1" ht="14.4" customHeight="1" x14ac:dyDescent="0.3">
      <c r="A10" s="13" t="s">
        <v>91</v>
      </c>
      <c r="E10" s="14" t="s">
        <v>13</v>
      </c>
      <c r="F10" s="14" t="s">
        <v>14</v>
      </c>
      <c r="G10" s="14"/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  <c r="O10" s="14" t="s">
        <v>22</v>
      </c>
      <c r="P10" s="14" t="s">
        <v>23</v>
      </c>
      <c r="Q10" s="14" t="s">
        <v>24</v>
      </c>
      <c r="R10" s="14" t="s">
        <v>25</v>
      </c>
      <c r="S10" s="14"/>
      <c r="T10" s="14" t="s">
        <v>26</v>
      </c>
      <c r="U10" s="14" t="s">
        <v>27</v>
      </c>
      <c r="V10" s="14" t="s">
        <v>28</v>
      </c>
      <c r="W10" s="14" t="s">
        <v>29</v>
      </c>
      <c r="X10" s="14" t="s">
        <v>30</v>
      </c>
      <c r="Y10" s="14" t="s">
        <v>31</v>
      </c>
      <c r="Z10" s="14" t="s">
        <v>32</v>
      </c>
      <c r="AA10" s="14" t="s">
        <v>33</v>
      </c>
      <c r="AB10" s="14" t="s">
        <v>34</v>
      </c>
      <c r="AC10" s="14" t="s">
        <v>35</v>
      </c>
      <c r="AD10" s="14" t="s">
        <v>36</v>
      </c>
      <c r="AE10" s="14"/>
      <c r="AF10" s="14" t="s">
        <v>37</v>
      </c>
      <c r="AG10" s="14" t="s">
        <v>38</v>
      </c>
      <c r="AH10" s="14"/>
      <c r="AI10" s="14" t="s">
        <v>39</v>
      </c>
      <c r="AJ10" s="14" t="s">
        <v>40</v>
      </c>
    </row>
    <row r="11" spans="1:38" s="12" customFormat="1" ht="14.4" customHeight="1" x14ac:dyDescent="0.3">
      <c r="A11" s="13" t="s">
        <v>92</v>
      </c>
      <c r="E11" s="15"/>
      <c r="F11" s="15"/>
      <c r="G11" s="15"/>
      <c r="H11" s="75" t="s">
        <v>42</v>
      </c>
      <c r="I11" s="76"/>
      <c r="J11" s="76"/>
      <c r="K11" s="76"/>
      <c r="L11" s="76"/>
      <c r="M11" s="76"/>
      <c r="N11" s="76"/>
      <c r="O11" s="76"/>
      <c r="P11" s="76"/>
      <c r="Q11" s="76"/>
      <c r="R11" s="77"/>
      <c r="S11" s="16"/>
      <c r="T11" s="75" t="s">
        <v>43</v>
      </c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15"/>
      <c r="AF11" s="78" t="s">
        <v>44</v>
      </c>
      <c r="AG11" s="79"/>
      <c r="AH11" s="15"/>
      <c r="AI11" s="17" t="s">
        <v>45</v>
      </c>
      <c r="AJ11" s="18"/>
    </row>
    <row r="12" spans="1:38" s="12" customFormat="1" ht="14.4" customHeight="1" x14ac:dyDescent="0.3">
      <c r="E12" s="15"/>
      <c r="F12" s="15"/>
      <c r="G12" s="15"/>
      <c r="H12" s="15"/>
      <c r="I12" s="19"/>
      <c r="J12" s="19"/>
      <c r="K12" s="19"/>
      <c r="L12" s="19"/>
      <c r="M12" s="19"/>
      <c r="N12" s="19"/>
      <c r="O12" s="19"/>
      <c r="P12" s="20"/>
      <c r="Q12" s="20"/>
      <c r="R12" s="20"/>
      <c r="S12" s="15"/>
      <c r="T12" s="15"/>
      <c r="U12" s="19"/>
      <c r="V12" s="19"/>
      <c r="W12" s="19"/>
      <c r="X12" s="19"/>
      <c r="Y12" s="19"/>
      <c r="Z12" s="19"/>
      <c r="AA12" s="19"/>
      <c r="AB12" s="20"/>
      <c r="AC12" s="20"/>
      <c r="AD12" s="20"/>
      <c r="AE12" s="15"/>
      <c r="AF12" s="19"/>
      <c r="AG12" s="19"/>
      <c r="AH12" s="15"/>
      <c r="AI12" s="19"/>
      <c r="AJ12" s="19"/>
    </row>
    <row r="13" spans="1:38" s="12" customFormat="1" ht="14.4" customHeight="1" x14ac:dyDescent="0.3">
      <c r="A13" s="21"/>
      <c r="B13" s="21"/>
      <c r="C13" s="20" t="s">
        <v>46</v>
      </c>
      <c r="D13" s="20"/>
      <c r="E13" s="80" t="s">
        <v>47</v>
      </c>
      <c r="F13" s="80"/>
      <c r="G13" s="22"/>
      <c r="H13" s="20" t="s">
        <v>48</v>
      </c>
      <c r="I13" s="80" t="s">
        <v>49</v>
      </c>
      <c r="J13" s="80"/>
      <c r="K13" s="80"/>
      <c r="L13" s="80"/>
      <c r="M13" s="80"/>
      <c r="N13" s="80"/>
      <c r="O13" s="80"/>
      <c r="P13" s="20" t="s">
        <v>50</v>
      </c>
      <c r="Q13" s="20" t="s">
        <v>51</v>
      </c>
      <c r="R13" s="20" t="s">
        <v>52</v>
      </c>
      <c r="S13" s="22"/>
      <c r="T13" s="20" t="s">
        <v>48</v>
      </c>
      <c r="U13" s="80" t="s">
        <v>49</v>
      </c>
      <c r="V13" s="80"/>
      <c r="W13" s="80"/>
      <c r="X13" s="80"/>
      <c r="Y13" s="80"/>
      <c r="Z13" s="80"/>
      <c r="AA13" s="80"/>
      <c r="AB13" s="20" t="s">
        <v>50</v>
      </c>
      <c r="AC13" s="20" t="s">
        <v>51</v>
      </c>
      <c r="AD13" s="20" t="s">
        <v>52</v>
      </c>
      <c r="AE13" s="22"/>
      <c r="AF13" s="20" t="s">
        <v>53</v>
      </c>
      <c r="AG13" s="20" t="s">
        <v>54</v>
      </c>
      <c r="AH13" s="22"/>
      <c r="AI13" s="20" t="s">
        <v>55</v>
      </c>
      <c r="AJ13" s="20" t="s">
        <v>56</v>
      </c>
      <c r="AL13" s="23" t="s">
        <v>57</v>
      </c>
    </row>
    <row r="14" spans="1:38" s="29" customFormat="1" ht="14.4" customHeight="1" x14ac:dyDescent="0.3">
      <c r="A14" s="24" t="s">
        <v>58</v>
      </c>
      <c r="B14" s="21"/>
      <c r="C14" s="25" t="s">
        <v>59</v>
      </c>
      <c r="D14" s="20"/>
      <c r="E14" s="26" t="s">
        <v>60</v>
      </c>
      <c r="F14" s="25" t="s">
        <v>61</v>
      </c>
      <c r="G14" s="22"/>
      <c r="H14" s="25" t="s">
        <v>62</v>
      </c>
      <c r="I14" s="26" t="s">
        <v>63</v>
      </c>
      <c r="J14" s="26" t="s">
        <v>64</v>
      </c>
      <c r="K14" s="26" t="s">
        <v>65</v>
      </c>
      <c r="L14" s="26" t="s">
        <v>66</v>
      </c>
      <c r="M14" s="26" t="s">
        <v>67</v>
      </c>
      <c r="N14" s="26" t="s">
        <v>68</v>
      </c>
      <c r="O14" s="26" t="s">
        <v>69</v>
      </c>
      <c r="P14" s="25" t="s">
        <v>70</v>
      </c>
      <c r="Q14" s="27">
        <f>2.5663%+0.0871%</f>
        <v>2.6534000000000002E-2</v>
      </c>
      <c r="R14" s="25" t="s">
        <v>70</v>
      </c>
      <c r="S14" s="22"/>
      <c r="T14" s="25" t="s">
        <v>71</v>
      </c>
      <c r="U14" s="26" t="s">
        <v>63</v>
      </c>
      <c r="V14" s="26" t="s">
        <v>64</v>
      </c>
      <c r="W14" s="26" t="s">
        <v>65</v>
      </c>
      <c r="X14" s="26" t="s">
        <v>66</v>
      </c>
      <c r="Y14" s="26" t="s">
        <v>67</v>
      </c>
      <c r="Z14" s="26" t="s">
        <v>68</v>
      </c>
      <c r="AA14" s="26" t="s">
        <v>69</v>
      </c>
      <c r="AB14" s="25" t="s">
        <v>70</v>
      </c>
      <c r="AC14" s="27">
        <f>Q14</f>
        <v>2.6534000000000002E-2</v>
      </c>
      <c r="AD14" s="25" t="s">
        <v>70</v>
      </c>
      <c r="AE14" s="22"/>
      <c r="AF14" s="28" t="s">
        <v>72</v>
      </c>
      <c r="AG14" s="28" t="s">
        <v>73</v>
      </c>
      <c r="AH14" s="22"/>
      <c r="AI14" s="28" t="s">
        <v>74</v>
      </c>
      <c r="AJ14" s="28" t="s">
        <v>75</v>
      </c>
    </row>
    <row r="15" spans="1:38" ht="14.4" customHeight="1" x14ac:dyDescent="0.3">
      <c r="A15" s="30">
        <v>1</v>
      </c>
      <c r="B15" s="31"/>
      <c r="C15" s="30" t="s">
        <v>95</v>
      </c>
      <c r="D15" s="31"/>
      <c r="E15" s="32" t="s">
        <v>77</v>
      </c>
      <c r="F15" s="33">
        <v>0</v>
      </c>
      <c r="G15" s="22"/>
      <c r="H15" s="34">
        <v>16.16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4">
        <f>IF(SUM(H15:O15)&gt;30,SUM(H15:O15),30)</f>
        <v>30</v>
      </c>
      <c r="Q15" s="34">
        <f>ROUND(P15*Q$14,2)</f>
        <v>0.8</v>
      </c>
      <c r="R15" s="34">
        <f>SUM(P15:Q15)+IF(SUM(P15:Q15)&lt;30,30-P15-Q15)</f>
        <v>30.8</v>
      </c>
      <c r="S15" s="22"/>
      <c r="T15" s="34">
        <v>16.64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4">
        <f>IF(SUM(T15:AA15)&gt;30,SUM(T15:AA15),30)</f>
        <v>30</v>
      </c>
      <c r="AC15" s="34">
        <f>ROUND($AB15*AC$14,2)</f>
        <v>0.8</v>
      </c>
      <c r="AD15" s="34">
        <f>SUM(AB15:AC15)+IF(SUM(AB15:AC15)&lt;30,30-AB15-AC15)</f>
        <v>30.8</v>
      </c>
      <c r="AE15" s="22"/>
      <c r="AF15" s="34">
        <f>AD15-R15</f>
        <v>0</v>
      </c>
      <c r="AG15" s="36">
        <f>IF(R15=0,0,AF15/R15)</f>
        <v>0</v>
      </c>
      <c r="AH15" s="22"/>
      <c r="AI15" s="37">
        <f>IF(F15=0,0,R15/F15)*100</f>
        <v>0</v>
      </c>
      <c r="AJ15" s="37">
        <f>IF(F15=0,0,AD15/F15)*100</f>
        <v>0</v>
      </c>
      <c r="AL15" s="39">
        <f>T15/H15-1</f>
        <v>2.9702970297029729E-2</v>
      </c>
    </row>
    <row r="16" spans="1:38" ht="14.4" customHeight="1" x14ac:dyDescent="0.3">
      <c r="A16" s="40">
        <v>2</v>
      </c>
      <c r="B16" s="41"/>
      <c r="C16" s="30"/>
      <c r="D16" s="41"/>
      <c r="E16" s="42"/>
      <c r="F16" s="43"/>
      <c r="G16" s="22"/>
      <c r="H16" s="34"/>
      <c r="I16" s="35"/>
      <c r="J16" s="35"/>
      <c r="K16" s="35"/>
      <c r="L16" s="35"/>
      <c r="M16" s="35"/>
      <c r="N16" s="35"/>
      <c r="O16" s="35"/>
      <c r="P16" s="34"/>
      <c r="Q16" s="34"/>
      <c r="R16" s="34"/>
      <c r="S16" s="22"/>
      <c r="T16" s="34"/>
      <c r="U16" s="35"/>
      <c r="V16" s="35"/>
      <c r="W16" s="35"/>
      <c r="X16" s="35"/>
      <c r="Y16" s="35"/>
      <c r="Z16" s="35"/>
      <c r="AA16" s="35"/>
      <c r="AB16" s="34"/>
      <c r="AC16" s="34"/>
      <c r="AD16" s="34"/>
      <c r="AE16" s="22"/>
      <c r="AF16" s="34"/>
      <c r="AG16" s="44"/>
      <c r="AH16" s="22"/>
      <c r="AI16" s="37"/>
      <c r="AJ16" s="37"/>
    </row>
    <row r="17" spans="1:38" ht="14.4" customHeight="1" x14ac:dyDescent="0.3">
      <c r="A17" s="45">
        <v>3</v>
      </c>
      <c r="C17" s="45" t="str">
        <f>C15</f>
        <v>GST-1</v>
      </c>
      <c r="E17" s="32" t="s">
        <v>77</v>
      </c>
      <c r="F17" s="43">
        <v>100</v>
      </c>
      <c r="G17" s="22"/>
      <c r="H17" s="34">
        <v>24.113577780738524</v>
      </c>
      <c r="I17" s="35">
        <v>3.9666354152027057</v>
      </c>
      <c r="J17" s="35">
        <v>0.28999999999999998</v>
      </c>
      <c r="K17" s="35">
        <v>0.35899999999999999</v>
      </c>
      <c r="L17" s="35">
        <v>4.3999999999999997E-2</v>
      </c>
      <c r="M17" s="35">
        <v>0.20399999999999999</v>
      </c>
      <c r="N17" s="35">
        <v>0.83200000000000007</v>
      </c>
      <c r="O17" s="35">
        <v>0</v>
      </c>
      <c r="P17" s="34">
        <f t="shared" ref="P17" si="0">IF(SUM(H17:O17)&gt;30,SUM(H17:O17),30)</f>
        <v>30</v>
      </c>
      <c r="Q17" s="34">
        <f t="shared" ref="Q17" si="1">ROUND(P17*Q$14,2)</f>
        <v>0.8</v>
      </c>
      <c r="R17" s="34">
        <f t="shared" ref="R17" si="2">SUM(P17:Q17)+IF(SUM(P17:Q17)&lt;30,30-P17-Q17)</f>
        <v>30.8</v>
      </c>
      <c r="S17" s="22"/>
      <c r="T17" s="34">
        <v>24.736730799926598</v>
      </c>
      <c r="U17" s="35">
        <v>3.9666354152027057</v>
      </c>
      <c r="V17" s="35">
        <v>0.28999999999999998</v>
      </c>
      <c r="W17" s="35">
        <v>0.35899999999999999</v>
      </c>
      <c r="X17" s="35">
        <v>4.3999999999999997E-2</v>
      </c>
      <c r="Y17" s="35">
        <v>0.20399999999999999</v>
      </c>
      <c r="Z17" s="35">
        <v>0.83200000000000007</v>
      </c>
      <c r="AA17" s="35">
        <v>0</v>
      </c>
      <c r="AB17" s="34">
        <f t="shared" ref="AB17" si="3">IF(SUM(T17:AA17)&gt;30,SUM(T17:AA17),30)</f>
        <v>30.432366215129303</v>
      </c>
      <c r="AC17" s="34">
        <f t="shared" ref="AC17" si="4">ROUND($AB17*AC$14,2)</f>
        <v>0.81</v>
      </c>
      <c r="AD17" s="34">
        <f t="shared" ref="AD17" si="5">SUM(AB17:AC17)+IF(SUM(AB17:AC17)&lt;30,30-AB17-AC17)</f>
        <v>31.242366215129302</v>
      </c>
      <c r="AE17" s="22"/>
      <c r="AF17" s="34">
        <f t="shared" ref="AF17" si="6">AD17-R17</f>
        <v>0.44236621512930085</v>
      </c>
      <c r="AG17" s="36">
        <f t="shared" ref="AG17" si="7">IF(R17=0,0,AF17/R17)</f>
        <v>1.4362539452250028E-2</v>
      </c>
      <c r="AH17" s="22"/>
      <c r="AI17" s="37">
        <f t="shared" ref="AI17" si="8">IF(F17=0,0,R17/F17)*100</f>
        <v>30.8</v>
      </c>
      <c r="AJ17" s="37">
        <f t="shared" ref="AJ17" si="9">IF(F17=0,0,AD17/F17)*100</f>
        <v>31.242366215129302</v>
      </c>
      <c r="AL17" s="39">
        <f t="shared" ref="AL17" si="10">T17/H17-1</f>
        <v>2.5842412306225082E-2</v>
      </c>
    </row>
    <row r="18" spans="1:38" ht="14.4" customHeight="1" x14ac:dyDescent="0.3">
      <c r="A18" s="30">
        <v>4</v>
      </c>
      <c r="B18" s="31"/>
      <c r="C18" s="30"/>
      <c r="D18" s="31"/>
      <c r="E18" s="42"/>
      <c r="F18" s="43"/>
      <c r="G18" s="22"/>
      <c r="H18" s="34"/>
      <c r="I18" s="35"/>
      <c r="J18" s="35"/>
      <c r="K18" s="35"/>
      <c r="L18" s="35"/>
      <c r="M18" s="35"/>
      <c r="N18" s="35"/>
      <c r="O18" s="35"/>
      <c r="P18" s="34"/>
      <c r="Q18" s="34"/>
      <c r="R18" s="34"/>
      <c r="S18" s="22"/>
      <c r="T18" s="34"/>
      <c r="U18" s="35"/>
      <c r="V18" s="35"/>
      <c r="W18" s="35"/>
      <c r="X18" s="35"/>
      <c r="Y18" s="35"/>
      <c r="Z18" s="35"/>
      <c r="AA18" s="35"/>
      <c r="AB18" s="34"/>
      <c r="AC18" s="34"/>
      <c r="AD18" s="34"/>
      <c r="AE18" s="22"/>
      <c r="AF18" s="34"/>
      <c r="AG18" s="44"/>
      <c r="AH18" s="22"/>
      <c r="AI18" s="37"/>
      <c r="AJ18" s="37"/>
    </row>
    <row r="19" spans="1:38" ht="14.4" customHeight="1" x14ac:dyDescent="0.3">
      <c r="A19" s="40">
        <v>5</v>
      </c>
      <c r="B19" s="41"/>
      <c r="C19" s="45" t="str">
        <f>C17</f>
        <v>GST-1</v>
      </c>
      <c r="D19" s="41"/>
      <c r="E19" s="32" t="s">
        <v>77</v>
      </c>
      <c r="F19" s="43">
        <v>250</v>
      </c>
      <c r="G19" s="22"/>
      <c r="H19" s="34">
        <v>36.043944451846315</v>
      </c>
      <c r="I19" s="35">
        <v>9.9165885380067653</v>
      </c>
      <c r="J19" s="35">
        <v>0.72499999999999998</v>
      </c>
      <c r="K19" s="35">
        <v>0.89749999999999996</v>
      </c>
      <c r="L19" s="35">
        <v>0.11</v>
      </c>
      <c r="M19" s="35">
        <v>0.51</v>
      </c>
      <c r="N19" s="35">
        <v>2.08</v>
      </c>
      <c r="O19" s="35">
        <v>0</v>
      </c>
      <c r="P19" s="34">
        <f t="shared" ref="P19" si="11">IF(SUM(H19:O19)&gt;30,SUM(H19:O19),30)</f>
        <v>50.283032989853076</v>
      </c>
      <c r="Q19" s="34">
        <f t="shared" ref="Q19" si="12">ROUND(P19*Q$14,2)</f>
        <v>1.33</v>
      </c>
      <c r="R19" s="34">
        <f t="shared" ref="R19" si="13">SUM(P19:Q19)+IF(SUM(P19:Q19)&lt;30,30-P19-Q19)</f>
        <v>51.613032989853075</v>
      </c>
      <c r="S19" s="22"/>
      <c r="T19" s="34">
        <v>36.881826999816489</v>
      </c>
      <c r="U19" s="35">
        <v>9.9165885380067653</v>
      </c>
      <c r="V19" s="35">
        <v>0.72499999999999998</v>
      </c>
      <c r="W19" s="35">
        <v>0.89749999999999996</v>
      </c>
      <c r="X19" s="35">
        <v>0.11</v>
      </c>
      <c r="Y19" s="35">
        <v>0.51</v>
      </c>
      <c r="Z19" s="35">
        <v>2.08</v>
      </c>
      <c r="AA19" s="35">
        <v>0</v>
      </c>
      <c r="AB19" s="34">
        <f t="shared" ref="AB19" si="14">IF(SUM(T19:AA19)&gt;30,SUM(T19:AA19),30)</f>
        <v>51.120915537823251</v>
      </c>
      <c r="AC19" s="34">
        <f t="shared" ref="AC19" si="15">ROUND($AB19*AC$14,2)</f>
        <v>1.36</v>
      </c>
      <c r="AD19" s="34">
        <f t="shared" ref="AD19" si="16">SUM(AB19:AC19)+IF(SUM(AB19:AC19)&lt;30,30-AB19-AC19)</f>
        <v>52.48091553782325</v>
      </c>
      <c r="AE19" s="22"/>
      <c r="AF19" s="34">
        <f t="shared" ref="AF19" si="17">AD19-R19</f>
        <v>0.86788254797017572</v>
      </c>
      <c r="AG19" s="36">
        <f t="shared" ref="AG19" si="18">IF(R19=0,0,AF19/R19)</f>
        <v>1.6815182090554496E-2</v>
      </c>
      <c r="AH19" s="22"/>
      <c r="AI19" s="37">
        <f t="shared" ref="AI19" si="19">IF(F19=0,0,R19/F19)*100</f>
        <v>20.645213195941231</v>
      </c>
      <c r="AJ19" s="37">
        <f t="shared" ref="AJ19" si="20">IF(F19=0,0,AD19/F19)*100</f>
        <v>20.992366215129298</v>
      </c>
      <c r="AL19" s="39">
        <f t="shared" ref="AL19" si="21">T19/H19-1</f>
        <v>2.3246139142444999E-2</v>
      </c>
    </row>
    <row r="20" spans="1:38" ht="14.4" customHeight="1" x14ac:dyDescent="0.3">
      <c r="A20" s="45">
        <v>6</v>
      </c>
      <c r="C20" s="45"/>
      <c r="E20" s="42"/>
      <c r="F20" s="43"/>
      <c r="G20" s="22"/>
      <c r="H20" s="34"/>
      <c r="I20" s="35"/>
      <c r="J20" s="35"/>
      <c r="K20" s="35"/>
      <c r="L20" s="35"/>
      <c r="M20" s="35"/>
      <c r="N20" s="35"/>
      <c r="O20" s="35"/>
      <c r="P20" s="34"/>
      <c r="Q20" s="34"/>
      <c r="R20" s="34"/>
      <c r="S20" s="22"/>
      <c r="T20" s="34"/>
      <c r="U20" s="35"/>
      <c r="V20" s="35"/>
      <c r="W20" s="35"/>
      <c r="X20" s="35"/>
      <c r="Y20" s="35"/>
      <c r="Z20" s="35"/>
      <c r="AA20" s="35"/>
      <c r="AB20" s="34"/>
      <c r="AC20" s="34"/>
      <c r="AD20" s="34"/>
      <c r="AE20" s="22"/>
      <c r="AF20" s="34"/>
      <c r="AG20" s="44"/>
      <c r="AH20" s="22"/>
      <c r="AI20" s="37"/>
      <c r="AJ20" s="37"/>
    </row>
    <row r="21" spans="1:38" ht="14.4" customHeight="1" x14ac:dyDescent="0.3">
      <c r="A21" s="30">
        <v>7</v>
      </c>
      <c r="B21" s="31"/>
      <c r="C21" s="45" t="str">
        <f>C19</f>
        <v>GST-1</v>
      </c>
      <c r="D21" s="31"/>
      <c r="E21" s="32" t="s">
        <v>77</v>
      </c>
      <c r="F21" s="43">
        <v>500</v>
      </c>
      <c r="G21" s="22"/>
      <c r="H21" s="34">
        <v>55.927888903692633</v>
      </c>
      <c r="I21" s="35">
        <v>19.833177076013531</v>
      </c>
      <c r="J21" s="35">
        <v>1.45</v>
      </c>
      <c r="K21" s="35">
        <v>1.7949999999999999</v>
      </c>
      <c r="L21" s="35">
        <v>0.22</v>
      </c>
      <c r="M21" s="35">
        <v>1.02</v>
      </c>
      <c r="N21" s="35">
        <v>4.16</v>
      </c>
      <c r="O21" s="35">
        <v>0</v>
      </c>
      <c r="P21" s="34">
        <f t="shared" ref="P21" si="22">IF(SUM(H21:O21)&gt;30,SUM(H21:O21),30)</f>
        <v>84.406065979706156</v>
      </c>
      <c r="Q21" s="34">
        <f t="shared" ref="Q21" si="23">ROUND(P21*Q$14,2)</f>
        <v>2.2400000000000002</v>
      </c>
      <c r="R21" s="34">
        <f t="shared" ref="R21" si="24">SUM(P21:Q21)+IF(SUM(P21:Q21)&lt;30,30-P21-Q21)</f>
        <v>86.646065979706151</v>
      </c>
      <c r="S21" s="22"/>
      <c r="T21" s="34">
        <v>57.123653999632978</v>
      </c>
      <c r="U21" s="35">
        <v>19.833177076013531</v>
      </c>
      <c r="V21" s="35">
        <v>1.45</v>
      </c>
      <c r="W21" s="35">
        <v>1.7949999999999999</v>
      </c>
      <c r="X21" s="35">
        <v>0.22</v>
      </c>
      <c r="Y21" s="35">
        <v>1.02</v>
      </c>
      <c r="Z21" s="35">
        <v>4.16</v>
      </c>
      <c r="AA21" s="35">
        <v>0</v>
      </c>
      <c r="AB21" s="34">
        <f t="shared" ref="AB21" si="25">IF(SUM(T21:AA21)&gt;30,SUM(T21:AA21),30)</f>
        <v>85.601831075646501</v>
      </c>
      <c r="AC21" s="34">
        <f t="shared" ref="AC21" si="26">ROUND($AB21*AC$14,2)</f>
        <v>2.27</v>
      </c>
      <c r="AD21" s="34">
        <f t="shared" ref="AD21" si="27">SUM(AB21:AC21)+IF(SUM(AB21:AC21)&lt;30,30-AB21-AC21)</f>
        <v>87.871831075646497</v>
      </c>
      <c r="AE21" s="22"/>
      <c r="AF21" s="34">
        <f t="shared" ref="AF21" si="28">AD21-R21</f>
        <v>1.2257650959403463</v>
      </c>
      <c r="AG21" s="36">
        <f t="shared" ref="AG21" si="29">IF(R21=0,0,AF21/R21)</f>
        <v>1.4146806113822172E-2</v>
      </c>
      <c r="AH21" s="22"/>
      <c r="AI21" s="37">
        <f t="shared" ref="AI21" si="30">IF(F21=0,0,R21/F21)*100</f>
        <v>17.329213195941232</v>
      </c>
      <c r="AJ21" s="37">
        <f t="shared" ref="AJ21" si="31">IF(F21=0,0,AD21/F21)*100</f>
        <v>17.574366215129299</v>
      </c>
      <c r="AL21" s="39">
        <f t="shared" ref="AL21" si="32">T21/H21-1</f>
        <v>2.138047974597157E-2</v>
      </c>
    </row>
    <row r="22" spans="1:38" ht="14.4" customHeight="1" x14ac:dyDescent="0.3">
      <c r="A22" s="40">
        <v>8</v>
      </c>
      <c r="B22" s="41"/>
      <c r="C22" s="40"/>
      <c r="D22" s="41"/>
      <c r="E22" s="32"/>
      <c r="F22" s="43"/>
      <c r="G22" s="22"/>
      <c r="H22" s="34"/>
      <c r="I22" s="35"/>
      <c r="J22" s="35"/>
      <c r="K22" s="35"/>
      <c r="L22" s="35"/>
      <c r="M22" s="35"/>
      <c r="N22" s="35"/>
      <c r="O22" s="35"/>
      <c r="P22" s="34"/>
      <c r="Q22" s="34"/>
      <c r="R22" s="34"/>
      <c r="S22" s="22"/>
      <c r="T22" s="34"/>
      <c r="U22" s="35"/>
      <c r="V22" s="35"/>
      <c r="W22" s="35"/>
      <c r="X22" s="35"/>
      <c r="Y22" s="35"/>
      <c r="Z22" s="35"/>
      <c r="AA22" s="35"/>
      <c r="AB22" s="34"/>
      <c r="AC22" s="34"/>
      <c r="AD22" s="34"/>
      <c r="AE22" s="22"/>
      <c r="AF22" s="34"/>
      <c r="AG22" s="44"/>
      <c r="AH22" s="22"/>
      <c r="AI22" s="37"/>
      <c r="AJ22" s="37"/>
    </row>
    <row r="23" spans="1:38" ht="14.4" customHeight="1" x14ac:dyDescent="0.3">
      <c r="A23" s="45">
        <v>9</v>
      </c>
      <c r="C23" s="45" t="str">
        <f>C21</f>
        <v>GST-1</v>
      </c>
      <c r="E23" s="32" t="s">
        <v>77</v>
      </c>
      <c r="F23" s="43">
        <v>750</v>
      </c>
      <c r="G23" s="22"/>
      <c r="H23" s="34">
        <v>75.811833355538951</v>
      </c>
      <c r="I23" s="35">
        <v>29.749765614020294</v>
      </c>
      <c r="J23" s="35">
        <v>2.1749999999999998</v>
      </c>
      <c r="K23" s="35">
        <v>2.6924999999999999</v>
      </c>
      <c r="L23" s="35">
        <v>0.33</v>
      </c>
      <c r="M23" s="35">
        <v>1.53</v>
      </c>
      <c r="N23" s="35">
        <v>6.24</v>
      </c>
      <c r="O23" s="35">
        <v>0</v>
      </c>
      <c r="P23" s="34">
        <f t="shared" ref="P23" si="33">IF(SUM(H23:O23)&gt;30,SUM(H23:O23),30)</f>
        <v>118.52909896955923</v>
      </c>
      <c r="Q23" s="34">
        <f t="shared" ref="Q23" si="34">ROUND(P23*Q$14,2)</f>
        <v>3.15</v>
      </c>
      <c r="R23" s="34">
        <f t="shared" ref="R23" si="35">SUM(P23:Q23)+IF(SUM(P23:Q23)&lt;30,30-P23-Q23)</f>
        <v>121.67909896955923</v>
      </c>
      <c r="S23" s="22"/>
      <c r="T23" s="34">
        <v>77.36548099944946</v>
      </c>
      <c r="U23" s="35">
        <v>29.749765614020294</v>
      </c>
      <c r="V23" s="35">
        <v>2.1749999999999998</v>
      </c>
      <c r="W23" s="35">
        <v>2.6924999999999999</v>
      </c>
      <c r="X23" s="35">
        <v>0.33</v>
      </c>
      <c r="Y23" s="35">
        <v>1.53</v>
      </c>
      <c r="Z23" s="35">
        <v>6.24</v>
      </c>
      <c r="AA23" s="35">
        <v>0</v>
      </c>
      <c r="AB23" s="34">
        <f t="shared" ref="AB23" si="36">IF(SUM(T23:AA23)&gt;30,SUM(T23:AA23),30)</f>
        <v>120.08274661346974</v>
      </c>
      <c r="AC23" s="34">
        <f t="shared" ref="AC23" si="37">ROUND($AB23*AC$14,2)</f>
        <v>3.19</v>
      </c>
      <c r="AD23" s="34">
        <f t="shared" ref="AD23" si="38">SUM(AB23:AC23)+IF(SUM(AB23:AC23)&lt;30,30-AB23-AC23)</f>
        <v>123.27274661346974</v>
      </c>
      <c r="AE23" s="22"/>
      <c r="AF23" s="34">
        <f t="shared" ref="AF23" si="39">AD23-R23</f>
        <v>1.5936476439105007</v>
      </c>
      <c r="AG23" s="36">
        <f t="shared" ref="AG23" si="40">IF(R23=0,0,AF23/R23)</f>
        <v>1.3097135476892277E-2</v>
      </c>
      <c r="AH23" s="22"/>
      <c r="AI23" s="37">
        <f t="shared" ref="AI23" si="41">IF(F23=0,0,R23/F23)*100</f>
        <v>16.223879862607898</v>
      </c>
      <c r="AJ23" s="37">
        <f t="shared" ref="AJ23" si="42">IF(F23=0,0,AD23/F23)*100</f>
        <v>16.436366215129297</v>
      </c>
      <c r="AL23" s="39">
        <f t="shared" ref="AL23" si="43">T23/H23-1</f>
        <v>2.0493471469345437E-2</v>
      </c>
    </row>
    <row r="24" spans="1:38" ht="14.4" customHeight="1" x14ac:dyDescent="0.3">
      <c r="A24" s="30">
        <v>10</v>
      </c>
      <c r="B24" s="31"/>
      <c r="C24" s="30"/>
      <c r="D24" s="31"/>
      <c r="E24" s="42"/>
      <c r="F24" s="43"/>
      <c r="G24" s="22"/>
      <c r="H24" s="34"/>
      <c r="I24" s="35"/>
      <c r="J24" s="35"/>
      <c r="K24" s="35"/>
      <c r="L24" s="35"/>
      <c r="M24" s="35"/>
      <c r="N24" s="35"/>
      <c r="O24" s="35"/>
      <c r="P24" s="34"/>
      <c r="Q24" s="34"/>
      <c r="R24" s="34"/>
      <c r="S24" s="22"/>
      <c r="T24" s="34"/>
      <c r="U24" s="35"/>
      <c r="V24" s="35"/>
      <c r="W24" s="35"/>
      <c r="X24" s="35"/>
      <c r="Y24" s="35"/>
      <c r="Z24" s="35"/>
      <c r="AA24" s="35"/>
      <c r="AB24" s="34"/>
      <c r="AC24" s="34"/>
      <c r="AD24" s="34"/>
      <c r="AE24" s="22"/>
      <c r="AF24" s="34"/>
      <c r="AG24" s="44"/>
      <c r="AH24" s="22"/>
      <c r="AI24" s="37"/>
      <c r="AJ24" s="37"/>
    </row>
    <row r="25" spans="1:38" ht="14.4" customHeight="1" x14ac:dyDescent="0.3">
      <c r="A25" s="40">
        <v>11</v>
      </c>
      <c r="B25" s="41"/>
      <c r="C25" s="45" t="str">
        <f>C23</f>
        <v>GST-1</v>
      </c>
      <c r="D25" s="41"/>
      <c r="E25" s="32" t="s">
        <v>77</v>
      </c>
      <c r="F25" s="43">
        <v>1000</v>
      </c>
      <c r="G25" s="22"/>
      <c r="H25" s="34">
        <v>95.695777807385255</v>
      </c>
      <c r="I25" s="35">
        <v>39.666354152027061</v>
      </c>
      <c r="J25" s="35">
        <v>2.9</v>
      </c>
      <c r="K25" s="35">
        <v>3.59</v>
      </c>
      <c r="L25" s="35">
        <v>0.44</v>
      </c>
      <c r="M25" s="35">
        <v>2.04</v>
      </c>
      <c r="N25" s="35">
        <v>8.32</v>
      </c>
      <c r="O25" s="35">
        <v>0</v>
      </c>
      <c r="P25" s="34">
        <f t="shared" ref="P25" si="44">IF(SUM(H25:O25)&gt;30,SUM(H25:O25),30)</f>
        <v>152.65213195941232</v>
      </c>
      <c r="Q25" s="34">
        <f t="shared" ref="Q25" si="45">ROUND(P25*Q$14,2)</f>
        <v>4.05</v>
      </c>
      <c r="R25" s="34">
        <f t="shared" ref="R25" si="46">SUM(P25:Q25)+IF(SUM(P25:Q25)&lt;30,30-P25-Q25)</f>
        <v>156.70213195941233</v>
      </c>
      <c r="S25" s="22"/>
      <c r="T25" s="34">
        <v>97.607307999265956</v>
      </c>
      <c r="U25" s="35">
        <v>39.666354152027061</v>
      </c>
      <c r="V25" s="35">
        <v>2.9</v>
      </c>
      <c r="W25" s="35">
        <v>3.59</v>
      </c>
      <c r="X25" s="35">
        <v>0.44</v>
      </c>
      <c r="Y25" s="35">
        <v>2.04</v>
      </c>
      <c r="Z25" s="35">
        <v>8.32</v>
      </c>
      <c r="AA25" s="35">
        <v>0</v>
      </c>
      <c r="AB25" s="34">
        <f t="shared" ref="AB25" si="47">IF(SUM(T25:AA25)&gt;30,SUM(T25:AA25),30)</f>
        <v>154.56366215129302</v>
      </c>
      <c r="AC25" s="34">
        <f t="shared" ref="AC25" si="48">ROUND($AB25*AC$14,2)</f>
        <v>4.0999999999999996</v>
      </c>
      <c r="AD25" s="34">
        <f t="shared" ref="AD25" si="49">SUM(AB25:AC25)+IF(SUM(AB25:AC25)&lt;30,30-AB25-AC25)</f>
        <v>158.66366215129301</v>
      </c>
      <c r="AE25" s="22"/>
      <c r="AF25" s="34">
        <f t="shared" ref="AF25" si="50">AD25-R25</f>
        <v>1.9615301918806836</v>
      </c>
      <c r="AG25" s="36">
        <f t="shared" ref="AG25" si="51">IF(R25=0,0,AF25/R25)</f>
        <v>1.2517571824668873E-2</v>
      </c>
      <c r="AH25" s="22"/>
      <c r="AI25" s="37">
        <f t="shared" ref="AI25" si="52">IF(F25=0,0,R25/F25)*100</f>
        <v>15.670213195941232</v>
      </c>
      <c r="AJ25" s="37">
        <f t="shared" ref="AJ25" si="53">IF(F25=0,0,AD25/F25)*100</f>
        <v>15.866366215129302</v>
      </c>
      <c r="AL25" s="39">
        <f t="shared" ref="AL25" si="54">T25/H25-1</f>
        <v>1.9975073463828208E-2</v>
      </c>
    </row>
    <row r="26" spans="1:38" ht="14.4" customHeight="1" x14ac:dyDescent="0.3">
      <c r="A26" s="45">
        <v>12</v>
      </c>
      <c r="B26" s="31"/>
      <c r="C26" s="45"/>
      <c r="D26" s="31"/>
      <c r="E26" s="42"/>
      <c r="F26" s="43"/>
      <c r="G26" s="22"/>
      <c r="H26" s="34"/>
      <c r="I26" s="35"/>
      <c r="J26" s="35"/>
      <c r="K26" s="35"/>
      <c r="L26" s="35"/>
      <c r="M26" s="35"/>
      <c r="N26" s="35"/>
      <c r="O26" s="35"/>
      <c r="P26" s="34"/>
      <c r="Q26" s="34"/>
      <c r="R26" s="34"/>
      <c r="S26" s="22"/>
      <c r="T26" s="34"/>
      <c r="U26" s="35"/>
      <c r="V26" s="35"/>
      <c r="W26" s="35"/>
      <c r="X26" s="35"/>
      <c r="Y26" s="35"/>
      <c r="Z26" s="35"/>
      <c r="AA26" s="35"/>
      <c r="AB26" s="34"/>
      <c r="AC26" s="34"/>
      <c r="AD26" s="34"/>
      <c r="AE26" s="22"/>
      <c r="AF26" s="34"/>
      <c r="AG26" s="44"/>
      <c r="AH26" s="22"/>
      <c r="AI26" s="37"/>
      <c r="AJ26" s="37"/>
    </row>
    <row r="27" spans="1:38" ht="14.4" customHeight="1" x14ac:dyDescent="0.3">
      <c r="A27" s="30">
        <v>13</v>
      </c>
      <c r="B27" s="31"/>
      <c r="C27" s="45" t="str">
        <f>C25</f>
        <v>GST-1</v>
      </c>
      <c r="D27" s="31"/>
      <c r="E27" s="32" t="s">
        <v>77</v>
      </c>
      <c r="F27" s="43">
        <v>1250</v>
      </c>
      <c r="G27" s="22"/>
      <c r="H27" s="34">
        <v>115.57972225923156</v>
      </c>
      <c r="I27" s="35">
        <v>49.582942690033825</v>
      </c>
      <c r="J27" s="35">
        <v>3.625</v>
      </c>
      <c r="K27" s="35">
        <v>4.4874999999999998</v>
      </c>
      <c r="L27" s="35">
        <v>0.55000000000000004</v>
      </c>
      <c r="M27" s="35">
        <v>2.5499999999999998</v>
      </c>
      <c r="N27" s="35">
        <v>10.4</v>
      </c>
      <c r="O27" s="35">
        <v>0</v>
      </c>
      <c r="P27" s="34">
        <f t="shared" ref="P27" si="55">IF(SUM(H27:O27)&gt;30,SUM(H27:O27),30)</f>
        <v>186.77516494926542</v>
      </c>
      <c r="Q27" s="34">
        <f t="shared" ref="Q27" si="56">ROUND(P27*Q$14,2)</f>
        <v>4.96</v>
      </c>
      <c r="R27" s="34">
        <f t="shared" ref="R27" si="57">SUM(P27:Q27)+IF(SUM(P27:Q27)&lt;30,30-P27-Q27)</f>
        <v>191.73516494926542</v>
      </c>
      <c r="S27" s="22"/>
      <c r="T27" s="34">
        <v>117.84913499908244</v>
      </c>
      <c r="U27" s="35">
        <v>49.582942690033825</v>
      </c>
      <c r="V27" s="35">
        <v>3.625</v>
      </c>
      <c r="W27" s="35">
        <v>4.4874999999999998</v>
      </c>
      <c r="X27" s="35">
        <v>0.55000000000000004</v>
      </c>
      <c r="Y27" s="35">
        <v>2.5499999999999998</v>
      </c>
      <c r="Z27" s="35">
        <v>10.4</v>
      </c>
      <c r="AA27" s="35">
        <v>0</v>
      </c>
      <c r="AB27" s="34">
        <f t="shared" ref="AB27" si="58">IF(SUM(T27:AA27)&gt;30,SUM(T27:AA27),30)</f>
        <v>189.0445776891163</v>
      </c>
      <c r="AC27" s="34">
        <f t="shared" ref="AC27" si="59">ROUND($AB27*AC$14,2)</f>
        <v>5.0199999999999996</v>
      </c>
      <c r="AD27" s="34">
        <f t="shared" ref="AD27" si="60">SUM(AB27:AC27)+IF(SUM(AB27:AC27)&lt;30,30-AB27-AC27)</f>
        <v>194.06457768911631</v>
      </c>
      <c r="AE27" s="22"/>
      <c r="AF27" s="34">
        <f t="shared" ref="AF27" si="61">AD27-R27</f>
        <v>2.3294127398508806</v>
      </c>
      <c r="AG27" s="36">
        <f t="shared" ref="AG27" si="62">IF(R27=0,0,AF27/R27)</f>
        <v>1.2149115893619519E-2</v>
      </c>
      <c r="AH27" s="22"/>
      <c r="AI27" s="37">
        <f t="shared" ref="AI27" si="63">IF(F27=0,0,R27/F27)*100</f>
        <v>15.338813195941233</v>
      </c>
      <c r="AJ27" s="37">
        <f t="shared" ref="AJ27" si="64">IF(F27=0,0,AD27/F27)*100</f>
        <v>15.525166215129305</v>
      </c>
      <c r="AL27" s="39">
        <f t="shared" ref="AL27" si="65">T27/H27-1</f>
        <v>1.9635042336932251E-2</v>
      </c>
    </row>
    <row r="28" spans="1:38" ht="14.4" customHeight="1" x14ac:dyDescent="0.3">
      <c r="A28" s="40">
        <v>14</v>
      </c>
      <c r="B28" s="31"/>
      <c r="C28" s="30"/>
      <c r="D28" s="31"/>
      <c r="E28" s="42"/>
      <c r="F28" s="43"/>
      <c r="G28" s="22"/>
      <c r="H28" s="34"/>
      <c r="I28" s="35"/>
      <c r="J28" s="35"/>
      <c r="K28" s="35"/>
      <c r="L28" s="35"/>
      <c r="M28" s="35"/>
      <c r="N28" s="35"/>
      <c r="O28" s="35"/>
      <c r="P28" s="34"/>
      <c r="Q28" s="34"/>
      <c r="R28" s="34"/>
      <c r="S28" s="22"/>
      <c r="T28" s="34"/>
      <c r="U28" s="35"/>
      <c r="V28" s="35"/>
      <c r="W28" s="35"/>
      <c r="X28" s="35"/>
      <c r="Y28" s="35"/>
      <c r="Z28" s="35"/>
      <c r="AA28" s="35"/>
      <c r="AB28" s="34"/>
      <c r="AC28" s="34"/>
      <c r="AD28" s="34"/>
      <c r="AE28" s="22"/>
      <c r="AF28" s="34"/>
      <c r="AG28" s="44"/>
      <c r="AH28" s="22"/>
      <c r="AI28" s="37"/>
      <c r="AJ28" s="37"/>
    </row>
    <row r="29" spans="1:38" ht="14.4" customHeight="1" x14ac:dyDescent="0.3">
      <c r="A29" s="45">
        <v>15</v>
      </c>
      <c r="B29" s="31"/>
      <c r="C29" s="45" t="str">
        <f>C27</f>
        <v>GST-1</v>
      </c>
      <c r="D29" s="31"/>
      <c r="E29" s="32" t="s">
        <v>77</v>
      </c>
      <c r="F29" s="43">
        <v>1500</v>
      </c>
      <c r="G29" s="22"/>
      <c r="H29" s="34">
        <v>135.46366671107791</v>
      </c>
      <c r="I29" s="35">
        <v>59.499531228040588</v>
      </c>
      <c r="J29" s="35">
        <v>4.3499999999999996</v>
      </c>
      <c r="K29" s="35">
        <v>5.3849999999999998</v>
      </c>
      <c r="L29" s="35">
        <v>0.66</v>
      </c>
      <c r="M29" s="35">
        <v>3.06</v>
      </c>
      <c r="N29" s="35">
        <v>12.48</v>
      </c>
      <c r="O29" s="35">
        <v>0</v>
      </c>
      <c r="P29" s="34">
        <f t="shared" ref="P29" si="66">IF(SUM(H29:O29)&gt;30,SUM(H29:O29),30)</f>
        <v>220.89819793911846</v>
      </c>
      <c r="Q29" s="34">
        <f t="shared" ref="Q29" si="67">ROUND(P29*Q$14,2)</f>
        <v>5.86</v>
      </c>
      <c r="R29" s="34">
        <f t="shared" ref="R29" si="68">SUM(P29:Q29)+IF(SUM(P29:Q29)&lt;30,30-P29-Q29)</f>
        <v>226.75819793911847</v>
      </c>
      <c r="S29" s="22"/>
      <c r="T29" s="34">
        <v>138.09096199889893</v>
      </c>
      <c r="U29" s="35">
        <v>59.499531228040588</v>
      </c>
      <c r="V29" s="35">
        <v>4.3499999999999996</v>
      </c>
      <c r="W29" s="35">
        <v>5.3849999999999998</v>
      </c>
      <c r="X29" s="35">
        <v>0.66</v>
      </c>
      <c r="Y29" s="35">
        <v>3.06</v>
      </c>
      <c r="Z29" s="35">
        <v>12.48</v>
      </c>
      <c r="AA29" s="35">
        <v>0</v>
      </c>
      <c r="AB29" s="34">
        <f t="shared" ref="AB29" si="69">IF(SUM(T29:AA29)&gt;30,SUM(T29:AA29),30)</f>
        <v>223.52549322693949</v>
      </c>
      <c r="AC29" s="34">
        <f t="shared" ref="AC29" si="70">ROUND($AB29*AC$14,2)</f>
        <v>5.93</v>
      </c>
      <c r="AD29" s="34">
        <f t="shared" ref="AD29" si="71">SUM(AB29:AC29)+IF(SUM(AB29:AC29)&lt;30,30-AB29-AC29)</f>
        <v>229.4554932269395</v>
      </c>
      <c r="AE29" s="22"/>
      <c r="AF29" s="34">
        <f t="shared" ref="AF29" si="72">AD29-R29</f>
        <v>2.6972952878210208</v>
      </c>
      <c r="AG29" s="36">
        <f t="shared" ref="AG29" si="73">IF(R29=0,0,AF29/R29)</f>
        <v>1.1895028767803175E-2</v>
      </c>
      <c r="AH29" s="22"/>
      <c r="AI29" s="37">
        <f t="shared" ref="AI29" si="74">IF(F29=0,0,R29/F29)*100</f>
        <v>15.117213195941231</v>
      </c>
      <c r="AJ29" s="37">
        <f t="shared" ref="AJ29" si="75">IF(F29=0,0,AD29/F29)*100</f>
        <v>15.297032881795966</v>
      </c>
      <c r="AL29" s="39">
        <f t="shared" ref="AL29" si="76">T29/H29-1</f>
        <v>1.9394833696806835E-2</v>
      </c>
    </row>
    <row r="30" spans="1:38" ht="14.4" customHeight="1" x14ac:dyDescent="0.3">
      <c r="A30" s="30">
        <v>16</v>
      </c>
      <c r="B30" s="31"/>
      <c r="C30" s="30"/>
      <c r="D30" s="31"/>
      <c r="E30" s="42"/>
      <c r="F30" s="43"/>
      <c r="G30" s="22"/>
      <c r="H30" s="34"/>
      <c r="I30" s="35"/>
      <c r="J30" s="35"/>
      <c r="K30" s="35"/>
      <c r="L30" s="35"/>
      <c r="M30" s="35"/>
      <c r="N30" s="35"/>
      <c r="O30" s="35"/>
      <c r="P30" s="34"/>
      <c r="Q30" s="34"/>
      <c r="R30" s="34"/>
      <c r="S30" s="22"/>
      <c r="T30" s="34"/>
      <c r="U30" s="35"/>
      <c r="V30" s="35"/>
      <c r="W30" s="35"/>
      <c r="X30" s="35"/>
      <c r="Y30" s="35"/>
      <c r="Z30" s="35"/>
      <c r="AA30" s="35"/>
      <c r="AB30" s="34"/>
      <c r="AC30" s="34"/>
      <c r="AD30" s="34"/>
      <c r="AE30" s="22"/>
      <c r="AF30" s="34"/>
      <c r="AG30" s="44"/>
      <c r="AH30" s="22"/>
      <c r="AI30" s="37"/>
      <c r="AJ30" s="37"/>
    </row>
    <row r="31" spans="1:38" ht="14.4" customHeight="1" x14ac:dyDescent="0.3">
      <c r="A31" s="40">
        <v>17</v>
      </c>
      <c r="B31" s="31"/>
      <c r="C31" s="45" t="str">
        <f>C29</f>
        <v>GST-1</v>
      </c>
      <c r="D31" s="31"/>
      <c r="E31" s="32" t="s">
        <v>77</v>
      </c>
      <c r="F31" s="43">
        <v>2000</v>
      </c>
      <c r="G31" s="22"/>
      <c r="H31" s="34">
        <v>175.23155561477051</v>
      </c>
      <c r="I31" s="35">
        <v>79.332708304054123</v>
      </c>
      <c r="J31" s="35">
        <v>5.8</v>
      </c>
      <c r="K31" s="35">
        <v>7.18</v>
      </c>
      <c r="L31" s="35">
        <v>0.88</v>
      </c>
      <c r="M31" s="35">
        <v>4.08</v>
      </c>
      <c r="N31" s="35">
        <v>16.64</v>
      </c>
      <c r="O31" s="35">
        <v>0</v>
      </c>
      <c r="P31" s="34">
        <f t="shared" ref="P31" si="77">IF(SUM(H31:O31)&gt;30,SUM(H31:O31),30)</f>
        <v>289.14426391882461</v>
      </c>
      <c r="Q31" s="34">
        <f t="shared" ref="Q31" si="78">ROUND(P31*Q$14,2)</f>
        <v>7.67</v>
      </c>
      <c r="R31" s="34">
        <f t="shared" ref="R31" si="79">SUM(P31:Q31)+IF(SUM(P31:Q31)&lt;30,30-P31-Q31)</f>
        <v>296.81426391882462</v>
      </c>
      <c r="S31" s="22"/>
      <c r="T31" s="34">
        <v>178.5746159985319</v>
      </c>
      <c r="U31" s="35">
        <v>79.332708304054123</v>
      </c>
      <c r="V31" s="35">
        <v>5.8</v>
      </c>
      <c r="W31" s="35">
        <v>7.18</v>
      </c>
      <c r="X31" s="35">
        <v>0.88</v>
      </c>
      <c r="Y31" s="35">
        <v>4.08</v>
      </c>
      <c r="Z31" s="35">
        <v>16.64</v>
      </c>
      <c r="AA31" s="35">
        <v>0</v>
      </c>
      <c r="AB31" s="34">
        <f t="shared" ref="AB31" si="80">IF(SUM(T31:AA31)&gt;30,SUM(T31:AA31),30)</f>
        <v>292.48732430258599</v>
      </c>
      <c r="AC31" s="34">
        <f t="shared" ref="AC31" si="81">ROUND($AB31*AC$14,2)</f>
        <v>7.76</v>
      </c>
      <c r="AD31" s="34">
        <f t="shared" ref="AD31" si="82">SUM(AB31:AC31)+IF(SUM(AB31:AC31)&lt;30,30-AB31-AC31)</f>
        <v>300.24732430258598</v>
      </c>
      <c r="AE31" s="22"/>
      <c r="AF31" s="34">
        <f t="shared" ref="AF31" si="83">AD31-R31</f>
        <v>3.433060383761358</v>
      </c>
      <c r="AG31" s="36">
        <f t="shared" ref="AG31" si="84">IF(R31=0,0,AF31/R31)</f>
        <v>1.1566359171674652E-2</v>
      </c>
      <c r="AH31" s="22"/>
      <c r="AI31" s="37">
        <f t="shared" ref="AI31" si="85">IF(F31=0,0,R31/F31)*100</f>
        <v>14.84071319594123</v>
      </c>
      <c r="AJ31" s="37">
        <f t="shared" ref="AJ31" si="86">IF(F31=0,0,AD31/F31)*100</f>
        <v>15.012366215129299</v>
      </c>
      <c r="AL31" s="39">
        <f t="shared" ref="AL31" si="87">T31/H31-1</f>
        <v>1.9077958716013255E-2</v>
      </c>
    </row>
    <row r="32" spans="1:38" ht="14.4" customHeight="1" x14ac:dyDescent="0.3">
      <c r="A32" s="45">
        <v>18</v>
      </c>
      <c r="B32" s="31"/>
      <c r="C32" s="45"/>
      <c r="D32" s="31"/>
      <c r="E32" s="42"/>
      <c r="F32" s="43"/>
      <c r="G32" s="22"/>
      <c r="H32" s="34"/>
      <c r="I32" s="35"/>
      <c r="J32" s="35"/>
      <c r="K32" s="35"/>
      <c r="L32" s="35"/>
      <c r="M32" s="35"/>
      <c r="N32" s="35"/>
      <c r="O32" s="35"/>
      <c r="P32" s="34"/>
      <c r="Q32" s="34"/>
      <c r="R32" s="34"/>
      <c r="S32" s="22"/>
      <c r="T32" s="34"/>
      <c r="U32" s="35"/>
      <c r="V32" s="35"/>
      <c r="W32" s="35"/>
      <c r="X32" s="35"/>
      <c r="Y32" s="35"/>
      <c r="Z32" s="35"/>
      <c r="AA32" s="35"/>
      <c r="AB32" s="34"/>
      <c r="AC32" s="34"/>
      <c r="AD32" s="34"/>
      <c r="AE32" s="22"/>
      <c r="AF32" s="34"/>
      <c r="AG32" s="44"/>
      <c r="AH32" s="22"/>
      <c r="AI32" s="37"/>
      <c r="AJ32" s="37"/>
    </row>
    <row r="33" spans="1:38" ht="14.4" customHeight="1" x14ac:dyDescent="0.3">
      <c r="A33" s="30">
        <v>19</v>
      </c>
      <c r="B33" s="31"/>
      <c r="C33" s="45" t="str">
        <f>C31</f>
        <v>GST-1</v>
      </c>
      <c r="D33" s="31"/>
      <c r="E33" s="32" t="s">
        <v>77</v>
      </c>
      <c r="F33" s="43">
        <v>3000</v>
      </c>
      <c r="G33" s="22"/>
      <c r="H33" s="34">
        <v>254.76733342215579</v>
      </c>
      <c r="I33" s="35">
        <v>118.99906245608118</v>
      </c>
      <c r="J33" s="35">
        <v>8.6999999999999993</v>
      </c>
      <c r="K33" s="35">
        <v>10.77</v>
      </c>
      <c r="L33" s="35">
        <v>1.32</v>
      </c>
      <c r="M33" s="35">
        <v>6.12</v>
      </c>
      <c r="N33" s="35">
        <v>24.96</v>
      </c>
      <c r="O33" s="35">
        <v>0</v>
      </c>
      <c r="P33" s="34">
        <f t="shared" ref="P33" si="88">IF(SUM(H33:O33)&gt;30,SUM(H33:O33),30)</f>
        <v>425.6363958782369</v>
      </c>
      <c r="Q33" s="34">
        <f t="shared" ref="Q33" si="89">ROUND(P33*Q$14,2)</f>
        <v>11.29</v>
      </c>
      <c r="R33" s="34">
        <f t="shared" ref="R33" si="90">SUM(P33:Q33)+IF(SUM(P33:Q33)&lt;30,30-P33-Q33)</f>
        <v>436.92639587823692</v>
      </c>
      <c r="S33" s="22"/>
      <c r="T33" s="34">
        <v>259.54192399779788</v>
      </c>
      <c r="U33" s="35">
        <v>118.99906245608118</v>
      </c>
      <c r="V33" s="35">
        <v>8.6999999999999993</v>
      </c>
      <c r="W33" s="35">
        <v>10.77</v>
      </c>
      <c r="X33" s="35">
        <v>1.32</v>
      </c>
      <c r="Y33" s="35">
        <v>6.12</v>
      </c>
      <c r="Z33" s="35">
        <v>24.96</v>
      </c>
      <c r="AA33" s="35">
        <v>0</v>
      </c>
      <c r="AB33" s="34">
        <f t="shared" ref="AB33" si="91">IF(SUM(T33:AA33)&gt;30,SUM(T33:AA33),30)</f>
        <v>430.41098645387899</v>
      </c>
      <c r="AC33" s="34">
        <f t="shared" ref="AC33" si="92">ROUND($AB33*AC$14,2)</f>
        <v>11.42</v>
      </c>
      <c r="AD33" s="34">
        <f t="shared" ref="AD33" si="93">SUM(AB33:AC33)+IF(SUM(AB33:AC33)&lt;30,30-AB33-AC33)</f>
        <v>441.83098645387901</v>
      </c>
      <c r="AE33" s="22"/>
      <c r="AF33" s="34">
        <f t="shared" ref="AF33" si="94">AD33-R33</f>
        <v>4.9045905756420893</v>
      </c>
      <c r="AG33" s="36">
        <f t="shared" ref="AG33" si="95">IF(R33=0,0,AF33/R33)</f>
        <v>1.1225210062632392E-2</v>
      </c>
      <c r="AH33" s="22"/>
      <c r="AI33" s="37">
        <f t="shared" ref="AI33" si="96">IF(F33=0,0,R33/F33)*100</f>
        <v>14.56421319594123</v>
      </c>
      <c r="AJ33" s="37">
        <f t="shared" ref="AJ33" si="97">IF(F33=0,0,AD33/F33)*100</f>
        <v>14.727699548462633</v>
      </c>
      <c r="AL33" s="39">
        <f t="shared" ref="AL33" si="98">T33/H33-1</f>
        <v>1.874098422080861E-2</v>
      </c>
    </row>
    <row r="34" spans="1:38" ht="14.4" customHeight="1" x14ac:dyDescent="0.3">
      <c r="A34" s="40">
        <v>20</v>
      </c>
      <c r="B34" s="31"/>
      <c r="C34" s="30"/>
      <c r="D34" s="31"/>
      <c r="E34" s="42"/>
      <c r="F34" s="43"/>
      <c r="G34" s="22"/>
      <c r="H34" s="34"/>
      <c r="I34" s="35"/>
      <c r="J34" s="35"/>
      <c r="K34" s="35"/>
      <c r="L34" s="35"/>
      <c r="M34" s="35"/>
      <c r="N34" s="35"/>
      <c r="O34" s="35"/>
      <c r="P34" s="34"/>
      <c r="Q34" s="34"/>
      <c r="R34" s="34"/>
      <c r="S34" s="22"/>
      <c r="T34" s="34"/>
      <c r="U34" s="35"/>
      <c r="V34" s="35"/>
      <c r="W34" s="35"/>
      <c r="X34" s="35"/>
      <c r="Y34" s="35"/>
      <c r="Z34" s="35"/>
      <c r="AA34" s="35"/>
      <c r="AB34" s="34"/>
      <c r="AC34" s="34"/>
      <c r="AD34" s="34"/>
      <c r="AE34" s="22"/>
      <c r="AF34" s="34"/>
      <c r="AG34" s="44"/>
      <c r="AH34" s="22"/>
      <c r="AI34" s="37"/>
      <c r="AJ34" s="37"/>
    </row>
    <row r="35" spans="1:38" ht="14.4" customHeight="1" x14ac:dyDescent="0.3">
      <c r="A35" s="45">
        <v>21</v>
      </c>
      <c r="B35" s="31"/>
      <c r="C35" s="45" t="str">
        <f>C33</f>
        <v>GST-1</v>
      </c>
      <c r="D35" s="31"/>
      <c r="E35" s="32" t="s">
        <v>77</v>
      </c>
      <c r="F35" s="43">
        <v>5000</v>
      </c>
      <c r="G35" s="22"/>
      <c r="H35" s="34">
        <v>413.83888903692628</v>
      </c>
      <c r="I35" s="35">
        <v>198.3317707601353</v>
      </c>
      <c r="J35" s="35">
        <v>14.5</v>
      </c>
      <c r="K35" s="35">
        <v>17.95</v>
      </c>
      <c r="L35" s="35">
        <v>2.2000000000000002</v>
      </c>
      <c r="M35" s="35">
        <v>10.199999999999999</v>
      </c>
      <c r="N35" s="35">
        <v>41.6</v>
      </c>
      <c r="O35" s="35">
        <v>0</v>
      </c>
      <c r="P35" s="34">
        <f t="shared" ref="P35" si="99">IF(SUM(H35:O35)&gt;30,SUM(H35:O35),30)</f>
        <v>698.62065979706176</v>
      </c>
      <c r="Q35" s="34">
        <f t="shared" ref="Q35" si="100">ROUND(P35*Q$14,2)</f>
        <v>18.54</v>
      </c>
      <c r="R35" s="34">
        <f t="shared" ref="R35" si="101">SUM(P35:Q35)+IF(SUM(P35:Q35)&lt;30,30-P35-Q35)</f>
        <v>717.16065979706173</v>
      </c>
      <c r="S35" s="22"/>
      <c r="T35" s="34">
        <v>421.47653999632973</v>
      </c>
      <c r="U35" s="35">
        <v>198.3317707601353</v>
      </c>
      <c r="V35" s="35">
        <v>14.5</v>
      </c>
      <c r="W35" s="35">
        <v>17.95</v>
      </c>
      <c r="X35" s="35">
        <v>2.2000000000000002</v>
      </c>
      <c r="Y35" s="35">
        <v>10.199999999999999</v>
      </c>
      <c r="Z35" s="35">
        <v>41.6</v>
      </c>
      <c r="AA35" s="35">
        <v>0</v>
      </c>
      <c r="AB35" s="34">
        <f t="shared" ref="AB35" si="102">IF(SUM(T35:AA35)&gt;30,SUM(T35:AA35),30)</f>
        <v>706.25831075646522</v>
      </c>
      <c r="AC35" s="34">
        <f t="shared" ref="AC35" si="103">ROUND($AB35*AC$14,2)</f>
        <v>18.739999999999998</v>
      </c>
      <c r="AD35" s="34">
        <f t="shared" ref="AD35" si="104">SUM(AB35:AC35)+IF(SUM(AB35:AC35)&lt;30,30-AB35-AC35)</f>
        <v>724.99831075646523</v>
      </c>
      <c r="AE35" s="22"/>
      <c r="AF35" s="34">
        <f t="shared" ref="AF35" si="105">AD35-R35</f>
        <v>7.8376509594035042</v>
      </c>
      <c r="AG35" s="36">
        <f t="shared" ref="AG35" si="106">IF(R35=0,0,AF35/R35)</f>
        <v>1.0928724062501366E-2</v>
      </c>
      <c r="AH35" s="22"/>
      <c r="AI35" s="37">
        <f t="shared" ref="AI35" si="107">IF(F35=0,0,R35/F35)*100</f>
        <v>14.343213195941235</v>
      </c>
      <c r="AJ35" s="37">
        <f t="shared" ref="AJ35" si="108">IF(F35=0,0,AD35/F35)*100</f>
        <v>14.499966215129303</v>
      </c>
      <c r="AL35" s="39">
        <f t="shared" ref="AL35" si="109">T35/H35-1</f>
        <v>1.8455614399066178E-2</v>
      </c>
    </row>
    <row r="36" spans="1:38" ht="14.4" customHeight="1" x14ac:dyDescent="0.3">
      <c r="A36" s="45">
        <v>22</v>
      </c>
      <c r="B36" s="31"/>
      <c r="C36" s="30"/>
      <c r="D36" s="31"/>
      <c r="E36" s="43"/>
      <c r="F36" s="43"/>
      <c r="G36" s="22"/>
      <c r="H36" s="34"/>
      <c r="I36" s="35"/>
      <c r="J36" s="35"/>
      <c r="K36" s="35"/>
      <c r="L36" s="35"/>
      <c r="M36" s="35"/>
      <c r="N36" s="35"/>
      <c r="O36" s="35"/>
      <c r="P36" s="34"/>
      <c r="Q36" s="34"/>
      <c r="R36" s="34"/>
      <c r="S36" s="22"/>
      <c r="T36" s="34"/>
      <c r="U36" s="35"/>
      <c r="V36" s="35"/>
      <c r="W36" s="35"/>
      <c r="X36" s="35"/>
      <c r="Y36" s="35"/>
      <c r="Z36" s="35"/>
      <c r="AA36" s="35"/>
      <c r="AB36" s="34"/>
      <c r="AC36" s="34"/>
      <c r="AD36" s="34"/>
      <c r="AE36" s="22"/>
      <c r="AF36" s="34"/>
      <c r="AG36" s="44"/>
      <c r="AH36" s="22"/>
      <c r="AI36" s="37"/>
      <c r="AJ36" s="37"/>
    </row>
    <row r="37" spans="1:38" ht="14.4" customHeight="1" x14ac:dyDescent="0.3">
      <c r="A37" s="45">
        <v>23</v>
      </c>
      <c r="B37" s="31"/>
      <c r="C37" s="45" t="str">
        <f>C35</f>
        <v>GST-1</v>
      </c>
      <c r="D37" s="31"/>
      <c r="E37" s="32" t="s">
        <v>77</v>
      </c>
      <c r="F37" s="43">
        <v>10000</v>
      </c>
      <c r="G37" s="22"/>
      <c r="H37" s="34">
        <v>811.51777807385247</v>
      </c>
      <c r="I37" s="35">
        <v>396.6635415202706</v>
      </c>
      <c r="J37" s="35">
        <v>29</v>
      </c>
      <c r="K37" s="35">
        <v>35.9</v>
      </c>
      <c r="L37" s="35">
        <v>4.4000000000000004</v>
      </c>
      <c r="M37" s="35">
        <v>20.399999999999999</v>
      </c>
      <c r="N37" s="35">
        <v>83.2</v>
      </c>
      <c r="O37" s="35">
        <v>0</v>
      </c>
      <c r="P37" s="34">
        <f t="shared" ref="P37" si="110">IF(SUM(H37:O37)&gt;30,SUM(H37:O37),30)</f>
        <v>1381.0813195941234</v>
      </c>
      <c r="Q37" s="34">
        <f t="shared" ref="Q37" si="111">ROUND(P37*Q$14,2)</f>
        <v>36.65</v>
      </c>
      <c r="R37" s="34">
        <f t="shared" ref="R37" si="112">SUM(P37:Q37)+IF(SUM(P37:Q37)&lt;30,30-P37-Q37)</f>
        <v>1417.7313195941235</v>
      </c>
      <c r="S37" s="22"/>
      <c r="T37" s="34">
        <v>826.31307999265948</v>
      </c>
      <c r="U37" s="35">
        <v>396.6635415202706</v>
      </c>
      <c r="V37" s="35">
        <v>29</v>
      </c>
      <c r="W37" s="35">
        <v>35.9</v>
      </c>
      <c r="X37" s="35">
        <v>4.4000000000000004</v>
      </c>
      <c r="Y37" s="35">
        <v>20.399999999999999</v>
      </c>
      <c r="Z37" s="35">
        <v>83.2</v>
      </c>
      <c r="AA37" s="35">
        <v>0</v>
      </c>
      <c r="AB37" s="34">
        <f t="shared" ref="AB37" si="113">IF(SUM(T37:AA37)&gt;30,SUM(T37:AA37),30)</f>
        <v>1395.8766215129303</v>
      </c>
      <c r="AC37" s="34">
        <f t="shared" ref="AC37" si="114">ROUND($AB37*AC$14,2)</f>
        <v>37.04</v>
      </c>
      <c r="AD37" s="34">
        <f t="shared" ref="AD37" si="115">SUM(AB37:AC37)+IF(SUM(AB37:AC37)&lt;30,30-AB37-AC37)</f>
        <v>1432.9166215129303</v>
      </c>
      <c r="AE37" s="22"/>
      <c r="AF37" s="34">
        <f t="shared" ref="AF37" si="116">AD37-R37</f>
        <v>15.185301918806772</v>
      </c>
      <c r="AG37" s="36">
        <f t="shared" ref="AG37" si="117">IF(R37=0,0,AF37/R37)</f>
        <v>1.0710987130589815E-2</v>
      </c>
      <c r="AH37" s="22"/>
      <c r="AI37" s="37">
        <f t="shared" ref="AI37" si="118">IF(F37=0,0,R37/F37)*100</f>
        <v>14.177313195941235</v>
      </c>
      <c r="AJ37" s="37">
        <f t="shared" ref="AJ37" si="119">IF(F37=0,0,AD37/F37)*100</f>
        <v>14.329166215129302</v>
      </c>
      <c r="AL37" s="39">
        <f t="shared" ref="AL37" si="120">T37/H37-1</f>
        <v>1.8231642384870295E-2</v>
      </c>
    </row>
    <row r="38" spans="1:38" ht="14.4" customHeight="1" x14ac:dyDescent="0.3">
      <c r="A38" s="45">
        <v>24</v>
      </c>
      <c r="B38" s="31"/>
      <c r="C38" s="45"/>
      <c r="E38" s="46"/>
      <c r="F38" s="44"/>
      <c r="G38" s="22"/>
      <c r="H38" s="34"/>
      <c r="I38" s="35"/>
      <c r="J38" s="35"/>
      <c r="K38" s="35"/>
      <c r="L38" s="35"/>
      <c r="M38" s="35"/>
      <c r="N38" s="35"/>
      <c r="O38" s="35"/>
      <c r="P38" s="34"/>
      <c r="Q38" s="34"/>
      <c r="R38" s="34"/>
      <c r="S38" s="22"/>
      <c r="T38" s="34"/>
      <c r="U38" s="35"/>
      <c r="V38" s="35"/>
      <c r="W38" s="35"/>
      <c r="X38" s="35"/>
      <c r="Y38" s="35"/>
      <c r="Z38" s="35"/>
      <c r="AA38" s="35"/>
      <c r="AB38" s="34"/>
      <c r="AC38" s="34"/>
      <c r="AD38" s="34"/>
      <c r="AE38" s="22"/>
      <c r="AF38" s="34"/>
      <c r="AG38" s="44"/>
      <c r="AH38" s="22"/>
      <c r="AI38" s="37"/>
      <c r="AJ38" s="37"/>
    </row>
    <row r="39" spans="1:38" ht="14.4" customHeight="1" x14ac:dyDescent="0.3">
      <c r="A39" s="45">
        <v>25</v>
      </c>
      <c r="B39" s="31"/>
      <c r="C39" s="45" t="str">
        <f>C37</f>
        <v>GST-1</v>
      </c>
      <c r="D39" s="31"/>
      <c r="E39" s="32" t="s">
        <v>77</v>
      </c>
      <c r="F39" s="43">
        <v>15000</v>
      </c>
      <c r="G39" s="22"/>
      <c r="H39" s="34">
        <v>1209.1966671107789</v>
      </c>
      <c r="I39" s="35">
        <v>594.99531228040587</v>
      </c>
      <c r="J39" s="35">
        <v>43.5</v>
      </c>
      <c r="K39" s="35">
        <v>53.85</v>
      </c>
      <c r="L39" s="35">
        <v>6.6</v>
      </c>
      <c r="M39" s="35">
        <v>30.6</v>
      </c>
      <c r="N39" s="35">
        <v>124.8</v>
      </c>
      <c r="O39" s="35">
        <v>0</v>
      </c>
      <c r="P39" s="34">
        <f t="shared" ref="P39" si="121">IF(SUM(H39:O39)&gt;30,SUM(H39:O39),30)</f>
        <v>2063.5419793911847</v>
      </c>
      <c r="Q39" s="34">
        <f t="shared" ref="Q39" si="122">ROUND(P39*Q$14,2)</f>
        <v>54.75</v>
      </c>
      <c r="R39" s="34">
        <f t="shared" ref="R39" si="123">SUM(P39:Q39)+IF(SUM(P39:Q39)&lt;30,30-P39-Q39)</f>
        <v>2118.2919793911847</v>
      </c>
      <c r="S39" s="22"/>
      <c r="T39" s="34">
        <v>1231.1496199889893</v>
      </c>
      <c r="U39" s="35">
        <v>594.99531228040587</v>
      </c>
      <c r="V39" s="35">
        <v>43.5</v>
      </c>
      <c r="W39" s="35">
        <v>53.85</v>
      </c>
      <c r="X39" s="35">
        <v>6.6</v>
      </c>
      <c r="Y39" s="35">
        <v>30.6</v>
      </c>
      <c r="Z39" s="35">
        <v>124.8</v>
      </c>
      <c r="AA39" s="35">
        <v>0</v>
      </c>
      <c r="AB39" s="34">
        <f t="shared" ref="AB39" si="124">IF(SUM(T39:AA39)&gt;30,SUM(T39:AA39),30)</f>
        <v>2085.4949322693951</v>
      </c>
      <c r="AC39" s="34">
        <f t="shared" ref="AC39" si="125">ROUND($AB39*AC$14,2)</f>
        <v>55.34</v>
      </c>
      <c r="AD39" s="34">
        <f t="shared" ref="AD39" si="126">SUM(AB39:AC39)+IF(SUM(AB39:AC39)&lt;30,30-AB39-AC39)</f>
        <v>2140.8349322693953</v>
      </c>
      <c r="AE39" s="22"/>
      <c r="AF39" s="34">
        <f t="shared" ref="AF39" si="127">AD39-R39</f>
        <v>22.542952878210599</v>
      </c>
      <c r="AG39" s="36">
        <f t="shared" ref="AG39" si="128">IF(R39=0,0,AF39/R39)</f>
        <v>1.064204231405797E-2</v>
      </c>
      <c r="AH39" s="22"/>
      <c r="AI39" s="37">
        <f t="shared" ref="AI39" si="129">IF(F39=0,0,R39/F39)*100</f>
        <v>14.121946529274565</v>
      </c>
      <c r="AJ39" s="37">
        <f t="shared" ref="AJ39" si="130">IF(F39=0,0,AD39/F39)*100</f>
        <v>14.272232881795968</v>
      </c>
      <c r="AL39" s="39">
        <f t="shared" ref="AL39" si="131">T39/H39-1</f>
        <v>1.8154989568954338E-2</v>
      </c>
    </row>
    <row r="40" spans="1:38" ht="14.4" customHeight="1" x14ac:dyDescent="0.3">
      <c r="A40" s="45">
        <v>26</v>
      </c>
      <c r="B40" s="31"/>
      <c r="C40" s="45"/>
      <c r="D40" s="31"/>
      <c r="E40" s="32"/>
      <c r="F40" s="43"/>
      <c r="G40" s="52"/>
      <c r="H40" s="34"/>
      <c r="I40" s="35"/>
      <c r="J40" s="35"/>
      <c r="K40" s="35"/>
      <c r="L40" s="35"/>
      <c r="M40" s="35"/>
      <c r="N40" s="35"/>
      <c r="O40" s="35"/>
      <c r="P40" s="34"/>
      <c r="Q40" s="34"/>
      <c r="R40" s="34"/>
      <c r="T40" s="34"/>
      <c r="U40" s="35"/>
      <c r="V40" s="35"/>
      <c r="W40" s="35"/>
      <c r="X40" s="35"/>
      <c r="Y40" s="35"/>
      <c r="Z40" s="35"/>
      <c r="AA40" s="35"/>
      <c r="AB40" s="34"/>
      <c r="AC40" s="34"/>
      <c r="AD40" s="34"/>
      <c r="AF40" s="31"/>
      <c r="AG40" s="31"/>
      <c r="AI40" s="37"/>
      <c r="AJ40" s="37"/>
    </row>
    <row r="41" spans="1:38" ht="14.4" customHeight="1" x14ac:dyDescent="0.3">
      <c r="A41" s="45">
        <v>27</v>
      </c>
      <c r="F41" s="31"/>
      <c r="G41" s="38" t="s">
        <v>78</v>
      </c>
      <c r="H41" s="47" t="s">
        <v>88</v>
      </c>
      <c r="I41" s="31"/>
      <c r="J41" s="31"/>
      <c r="K41" s="31"/>
      <c r="L41" s="31"/>
      <c r="M41" s="31"/>
      <c r="N41" s="31"/>
      <c r="O41" s="31"/>
      <c r="P41" s="31"/>
      <c r="Q41" s="31"/>
      <c r="R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F41" s="31"/>
      <c r="AG41" s="31"/>
      <c r="AI41" s="31"/>
    </row>
    <row r="42" spans="1:38" ht="14.4" customHeight="1" x14ac:dyDescent="0.3">
      <c r="A42" s="45">
        <v>28</v>
      </c>
      <c r="G42" s="38" t="s">
        <v>80</v>
      </c>
      <c r="H42" s="47" t="s">
        <v>89</v>
      </c>
    </row>
    <row r="43" spans="1:38" ht="14.4" customHeight="1" x14ac:dyDescent="0.3">
      <c r="A43" s="45">
        <v>29</v>
      </c>
      <c r="C43" s="48"/>
      <c r="G43" s="38" t="s">
        <v>82</v>
      </c>
      <c r="H43" s="47" t="s">
        <v>83</v>
      </c>
    </row>
    <row r="44" spans="1:38" ht="14.4" customHeight="1" x14ac:dyDescent="0.3">
      <c r="A44" s="45">
        <v>30</v>
      </c>
      <c r="C44" s="48"/>
      <c r="E44" s="31"/>
    </row>
    <row r="45" spans="1:38" ht="6.9" customHeight="1" x14ac:dyDescent="0.3">
      <c r="A45" s="45"/>
      <c r="B45" s="49"/>
      <c r="C45" s="49"/>
      <c r="D45" s="49"/>
      <c r="E45" s="49"/>
      <c r="F45" s="49"/>
      <c r="G45" s="49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49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49"/>
      <c r="AF45" s="50"/>
      <c r="AG45" s="50"/>
      <c r="AH45" s="49"/>
      <c r="AI45" s="50"/>
      <c r="AJ45" s="50"/>
    </row>
    <row r="46" spans="1:38" ht="12.6" customHeight="1" x14ac:dyDescent="0.3">
      <c r="A46" s="51" t="s">
        <v>84</v>
      </c>
      <c r="B46" s="51"/>
      <c r="C46" s="51"/>
      <c r="D46" s="51"/>
      <c r="E46" s="51"/>
      <c r="F46" s="51"/>
      <c r="G46" s="51"/>
      <c r="H46" s="31"/>
      <c r="J46" s="31"/>
      <c r="K46" s="31"/>
      <c r="L46" s="31"/>
      <c r="M46" s="31"/>
      <c r="N46" s="31"/>
      <c r="O46" s="31"/>
      <c r="P46" s="31"/>
      <c r="Q46" s="31"/>
      <c r="R46" s="31"/>
      <c r="S46" s="5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51"/>
      <c r="AF46" s="31"/>
      <c r="AG46" s="31"/>
      <c r="AH46" s="51"/>
      <c r="AI46" s="31" t="s">
        <v>85</v>
      </c>
      <c r="AJ46" s="31"/>
    </row>
  </sheetData>
  <mergeCells count="6">
    <mergeCell ref="H11:R11"/>
    <mergeCell ref="T11:AD11"/>
    <mergeCell ref="AF11:AG11"/>
    <mergeCell ref="E13:F13"/>
    <mergeCell ref="I13:O13"/>
    <mergeCell ref="U13:AA13"/>
  </mergeCells>
  <pageMargins left="0.5" right="0.5" top="0.75" bottom="0.25" header="0.5" footer="0.25"/>
  <pageSetup scale="50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D3F7F-D0B2-4F0F-ABE0-0A7FEBACB532}">
  <sheetPr syncVertical="1" syncRef="A1" transitionEvaluation="1" transitionEntry="1">
    <tabColor rgb="FF92D050"/>
    <pageSetUpPr fitToPage="1"/>
  </sheetPr>
  <dimension ref="A1:AL40"/>
  <sheetViews>
    <sheetView tabSelected="1" workbookViewId="0"/>
  </sheetViews>
  <sheetFormatPr defaultColWidth="11" defaultRowHeight="13.8" x14ac:dyDescent="0.3"/>
  <cols>
    <col min="1" max="1" width="2.6640625" style="38" customWidth="1"/>
    <col min="2" max="2" width="2.33203125" style="38" customWidth="1"/>
    <col min="3" max="3" width="7.5546875" style="38" customWidth="1"/>
    <col min="4" max="4" width="3.44140625" style="38" customWidth="1"/>
    <col min="5" max="5" width="6.5546875" style="38" customWidth="1"/>
    <col min="6" max="6" width="7" style="38" customWidth="1"/>
    <col min="7" max="7" width="3.33203125" style="38" customWidth="1"/>
    <col min="8" max="8" width="8.109375" style="38" bestFit="1" customWidth="1"/>
    <col min="9" max="15" width="7.109375" style="38" customWidth="1"/>
    <col min="16" max="18" width="10" style="38" bestFit="1" customWidth="1"/>
    <col min="19" max="19" width="3.33203125" style="38" customWidth="1"/>
    <col min="20" max="20" width="8.109375" style="38" bestFit="1" customWidth="1"/>
    <col min="21" max="27" width="7.109375" style="38" customWidth="1"/>
    <col min="28" max="30" width="10" style="38" bestFit="1" customWidth="1"/>
    <col min="31" max="31" width="3.33203125" style="38" customWidth="1"/>
    <col min="32" max="33" width="7.6640625" style="38" customWidth="1"/>
    <col min="34" max="34" width="3.33203125" style="38" customWidth="1"/>
    <col min="35" max="35" width="7.6640625" style="38" customWidth="1"/>
    <col min="36" max="16384" width="11" style="38"/>
  </cols>
  <sheetData>
    <row r="1" spans="1:38" s="1" customFormat="1" ht="12.75" customHeight="1" x14ac:dyDescent="0.3">
      <c r="A1" s="1" t="s">
        <v>0</v>
      </c>
      <c r="D1" s="2" t="s">
        <v>1</v>
      </c>
      <c r="E1" s="2"/>
      <c r="H1" s="2"/>
      <c r="N1" s="1" t="s">
        <v>2</v>
      </c>
      <c r="P1" s="2"/>
      <c r="Q1" s="2"/>
      <c r="R1" s="2"/>
      <c r="T1" s="2"/>
      <c r="U1" s="2"/>
      <c r="V1" s="2"/>
      <c r="W1" s="2"/>
      <c r="X1" s="2"/>
      <c r="Y1" s="2"/>
      <c r="Z1" s="2"/>
      <c r="AB1" s="2"/>
      <c r="AC1" s="2"/>
      <c r="AD1" s="2"/>
      <c r="AF1" s="2"/>
      <c r="AG1" s="2"/>
      <c r="AI1" s="1" t="s">
        <v>145</v>
      </c>
    </row>
    <row r="2" spans="1:38" s="1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3"/>
      <c r="AF2" s="4"/>
      <c r="AG2" s="4"/>
      <c r="AH2" s="3"/>
      <c r="AI2" s="4"/>
      <c r="AJ2" s="4"/>
    </row>
    <row r="3" spans="1:38" s="1" customFormat="1" ht="6.9" customHeight="1" x14ac:dyDescent="0.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F3" s="2"/>
      <c r="AG3" s="2"/>
      <c r="AI3" s="2"/>
      <c r="AJ3" s="2"/>
    </row>
    <row r="4" spans="1:38" s="1" customFormat="1" ht="12.75" customHeight="1" x14ac:dyDescent="0.2">
      <c r="A4" s="5" t="s">
        <v>4</v>
      </c>
      <c r="B4" s="5"/>
      <c r="C4" s="6"/>
      <c r="H4" s="2"/>
      <c r="L4" s="2"/>
      <c r="M4" s="2"/>
      <c r="N4" s="2" t="s">
        <v>5</v>
      </c>
      <c r="O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F4" s="7" t="s">
        <v>6</v>
      </c>
      <c r="AG4" s="7"/>
      <c r="AJ4" s="2"/>
    </row>
    <row r="5" spans="1:38" s="1" customFormat="1" ht="12.75" customHeight="1" x14ac:dyDescent="0.2">
      <c r="A5" s="6"/>
      <c r="B5" s="6"/>
      <c r="C5" s="6"/>
      <c r="H5" s="2"/>
      <c r="I5" s="2"/>
      <c r="T5" s="2"/>
      <c r="U5" s="2"/>
      <c r="V5" s="2"/>
      <c r="W5" s="2"/>
      <c r="X5" s="2"/>
      <c r="Y5" s="2"/>
      <c r="Z5" s="2"/>
      <c r="AB5" s="2"/>
      <c r="AC5" s="2"/>
      <c r="AD5" s="2"/>
      <c r="AF5" s="8"/>
      <c r="AG5" s="8"/>
      <c r="AJ5" s="2"/>
    </row>
    <row r="6" spans="1:38" s="1" customFormat="1" ht="12.75" customHeight="1" x14ac:dyDescent="0.2">
      <c r="A6" s="5" t="s">
        <v>7</v>
      </c>
      <c r="B6" s="5"/>
      <c r="C6" s="6"/>
      <c r="H6" s="2"/>
      <c r="T6" s="2"/>
      <c r="U6" s="2"/>
      <c r="V6" s="2"/>
      <c r="W6" s="2"/>
      <c r="X6" s="2"/>
      <c r="Y6" s="2"/>
      <c r="Z6" s="2"/>
      <c r="AB6" s="2"/>
      <c r="AC6" s="2"/>
      <c r="AD6" s="2"/>
      <c r="AF6" s="8" t="s">
        <v>141</v>
      </c>
      <c r="AG6" s="8"/>
      <c r="AJ6" s="2"/>
    </row>
    <row r="7" spans="1:38" s="1" customFormat="1" ht="12.75" customHeight="1" x14ac:dyDescent="0.2">
      <c r="A7" s="6"/>
      <c r="B7" s="6"/>
      <c r="C7" s="6"/>
      <c r="H7" s="2"/>
      <c r="I7" s="2"/>
      <c r="T7" s="2"/>
      <c r="U7" s="2"/>
      <c r="Y7" s="2"/>
      <c r="Z7" s="2"/>
      <c r="AB7" s="2"/>
      <c r="AC7" s="2"/>
      <c r="AD7" s="2"/>
      <c r="AF7" s="8"/>
      <c r="AG7" s="8"/>
      <c r="AJ7" s="2"/>
    </row>
    <row r="8" spans="1:38" s="1" customFormat="1" ht="12.75" customHeight="1" x14ac:dyDescent="0.25">
      <c r="A8" s="5" t="s">
        <v>9</v>
      </c>
      <c r="B8" s="5"/>
      <c r="D8" s="9" t="str">
        <f>'RS ''26'!D8</f>
        <v>20240025-EI</v>
      </c>
      <c r="H8" s="2"/>
      <c r="I8" s="2"/>
      <c r="T8" s="2"/>
      <c r="U8" s="2"/>
      <c r="Y8" s="2"/>
      <c r="AB8" s="2"/>
      <c r="AC8" s="2"/>
      <c r="AD8" s="2"/>
      <c r="AF8" s="7" t="s">
        <v>11</v>
      </c>
      <c r="AG8" s="7"/>
      <c r="AJ8" s="2"/>
    </row>
    <row r="9" spans="1:38" s="12" customFormat="1" ht="6.9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0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/>
      <c r="AF9" s="11"/>
      <c r="AG9" s="11"/>
      <c r="AH9" s="10"/>
      <c r="AI9" s="11"/>
      <c r="AJ9" s="11"/>
    </row>
    <row r="10" spans="1:38" s="12" customFormat="1" ht="14.4" customHeight="1" x14ac:dyDescent="0.3">
      <c r="A10" s="13" t="s">
        <v>91</v>
      </c>
      <c r="E10" s="14" t="s">
        <v>13</v>
      </c>
      <c r="F10" s="14" t="s">
        <v>14</v>
      </c>
      <c r="G10" s="14"/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  <c r="O10" s="14" t="s">
        <v>22</v>
      </c>
      <c r="P10" s="14" t="s">
        <v>23</v>
      </c>
      <c r="Q10" s="14" t="s">
        <v>24</v>
      </c>
      <c r="R10" s="14" t="s">
        <v>25</v>
      </c>
      <c r="S10" s="14"/>
      <c r="T10" s="14" t="s">
        <v>26</v>
      </c>
      <c r="U10" s="14" t="s">
        <v>27</v>
      </c>
      <c r="V10" s="14" t="s">
        <v>28</v>
      </c>
      <c r="W10" s="14" t="s">
        <v>29</v>
      </c>
      <c r="X10" s="14" t="s">
        <v>30</v>
      </c>
      <c r="Y10" s="14" t="s">
        <v>31</v>
      </c>
      <c r="Z10" s="14" t="s">
        <v>32</v>
      </c>
      <c r="AA10" s="14" t="s">
        <v>33</v>
      </c>
      <c r="AB10" s="14" t="s">
        <v>34</v>
      </c>
      <c r="AC10" s="14" t="s">
        <v>35</v>
      </c>
      <c r="AD10" s="14" t="s">
        <v>36</v>
      </c>
      <c r="AE10" s="14"/>
      <c r="AF10" s="14" t="s">
        <v>37</v>
      </c>
      <c r="AG10" s="14" t="s">
        <v>38</v>
      </c>
      <c r="AH10" s="14"/>
      <c r="AI10" s="14" t="s">
        <v>39</v>
      </c>
      <c r="AJ10" s="14" t="s">
        <v>40</v>
      </c>
    </row>
    <row r="11" spans="1:38" s="12" customFormat="1" ht="14.4" customHeight="1" x14ac:dyDescent="0.3">
      <c r="A11" s="13" t="s">
        <v>92</v>
      </c>
      <c r="E11" s="15"/>
      <c r="F11" s="15"/>
      <c r="G11" s="15"/>
      <c r="H11" s="75" t="s">
        <v>42</v>
      </c>
      <c r="I11" s="76"/>
      <c r="J11" s="76"/>
      <c r="K11" s="76"/>
      <c r="L11" s="76"/>
      <c r="M11" s="76"/>
      <c r="N11" s="76"/>
      <c r="O11" s="76"/>
      <c r="P11" s="76"/>
      <c r="Q11" s="76"/>
      <c r="R11" s="77"/>
      <c r="S11" s="16"/>
      <c r="T11" s="75" t="s">
        <v>43</v>
      </c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15"/>
      <c r="AF11" s="78" t="s">
        <v>44</v>
      </c>
      <c r="AG11" s="79"/>
      <c r="AH11" s="15"/>
      <c r="AI11" s="17" t="s">
        <v>45</v>
      </c>
      <c r="AJ11" s="18"/>
    </row>
    <row r="12" spans="1:38" s="12" customFormat="1" ht="14.4" customHeight="1" x14ac:dyDescent="0.3">
      <c r="A12" s="53" t="s">
        <v>97</v>
      </c>
      <c r="E12" s="15"/>
      <c r="F12" s="15"/>
      <c r="G12" s="15"/>
      <c r="H12" s="15"/>
      <c r="I12" s="19"/>
      <c r="J12" s="19"/>
      <c r="K12" s="19"/>
      <c r="L12" s="19"/>
      <c r="M12" s="19"/>
      <c r="N12" s="19"/>
      <c r="O12" s="19"/>
      <c r="P12" s="20"/>
      <c r="Q12" s="20"/>
      <c r="R12" s="20"/>
      <c r="S12" s="15"/>
      <c r="T12" s="15"/>
      <c r="U12" s="19"/>
      <c r="V12" s="19"/>
      <c r="W12" s="19"/>
      <c r="X12" s="19"/>
      <c r="Y12" s="19"/>
      <c r="Z12" s="19"/>
      <c r="AA12" s="19"/>
      <c r="AB12" s="20"/>
      <c r="AC12" s="20"/>
      <c r="AD12" s="20"/>
      <c r="AE12" s="15"/>
      <c r="AF12" s="19"/>
      <c r="AG12" s="19"/>
      <c r="AH12" s="15"/>
      <c r="AI12" s="19"/>
      <c r="AJ12" s="19"/>
    </row>
    <row r="13" spans="1:38" s="12" customFormat="1" ht="14.4" customHeight="1" x14ac:dyDescent="0.3">
      <c r="A13" s="21"/>
      <c r="B13" s="21"/>
      <c r="C13" s="20" t="s">
        <v>46</v>
      </c>
      <c r="D13" s="20"/>
      <c r="E13" s="80" t="s">
        <v>47</v>
      </c>
      <c r="F13" s="80"/>
      <c r="G13" s="22"/>
      <c r="H13" s="20" t="s">
        <v>48</v>
      </c>
      <c r="I13" s="80" t="s">
        <v>49</v>
      </c>
      <c r="J13" s="80"/>
      <c r="K13" s="80"/>
      <c r="L13" s="80"/>
      <c r="M13" s="80"/>
      <c r="N13" s="80"/>
      <c r="O13" s="80"/>
      <c r="P13" s="20" t="s">
        <v>50</v>
      </c>
      <c r="Q13" s="20" t="s">
        <v>51</v>
      </c>
      <c r="R13" s="20" t="s">
        <v>52</v>
      </c>
      <c r="S13" s="22"/>
      <c r="T13" s="20" t="s">
        <v>48</v>
      </c>
      <c r="U13" s="80" t="s">
        <v>49</v>
      </c>
      <c r="V13" s="80"/>
      <c r="W13" s="80"/>
      <c r="X13" s="80"/>
      <c r="Y13" s="80"/>
      <c r="Z13" s="80"/>
      <c r="AA13" s="80"/>
      <c r="AB13" s="20" t="s">
        <v>50</v>
      </c>
      <c r="AC13" s="20" t="s">
        <v>51</v>
      </c>
      <c r="AD13" s="20" t="s">
        <v>52</v>
      </c>
      <c r="AE13" s="22"/>
      <c r="AF13" s="20" t="s">
        <v>53</v>
      </c>
      <c r="AG13" s="20" t="s">
        <v>54</v>
      </c>
      <c r="AH13" s="22"/>
      <c r="AI13" s="20" t="s">
        <v>55</v>
      </c>
      <c r="AJ13" s="20" t="s">
        <v>56</v>
      </c>
      <c r="AL13" s="23" t="s">
        <v>57</v>
      </c>
    </row>
    <row r="14" spans="1:38" s="29" customFormat="1" ht="14.4" customHeight="1" x14ac:dyDescent="0.3">
      <c r="A14" s="24" t="s">
        <v>58</v>
      </c>
      <c r="B14" s="21"/>
      <c r="C14" s="25" t="s">
        <v>59</v>
      </c>
      <c r="D14" s="20"/>
      <c r="E14" s="26" t="s">
        <v>60</v>
      </c>
      <c r="F14" s="25" t="s">
        <v>61</v>
      </c>
      <c r="G14" s="22"/>
      <c r="H14" s="25" t="s">
        <v>62</v>
      </c>
      <c r="I14" s="26" t="s">
        <v>63</v>
      </c>
      <c r="J14" s="26" t="s">
        <v>64</v>
      </c>
      <c r="K14" s="26" t="s">
        <v>65</v>
      </c>
      <c r="L14" s="26" t="s">
        <v>66</v>
      </c>
      <c r="M14" s="26" t="s">
        <v>67</v>
      </c>
      <c r="N14" s="26" t="s">
        <v>68</v>
      </c>
      <c r="O14" s="26" t="s">
        <v>69</v>
      </c>
      <c r="P14" s="25" t="s">
        <v>70</v>
      </c>
      <c r="Q14" s="27">
        <f>2.5663%+0.0871%</f>
        <v>2.6534000000000002E-2</v>
      </c>
      <c r="R14" s="25" t="s">
        <v>70</v>
      </c>
      <c r="S14" s="22"/>
      <c r="T14" s="25" t="s">
        <v>71</v>
      </c>
      <c r="U14" s="26" t="s">
        <v>63</v>
      </c>
      <c r="V14" s="26" t="s">
        <v>64</v>
      </c>
      <c r="W14" s="26" t="s">
        <v>65</v>
      </c>
      <c r="X14" s="26" t="s">
        <v>66</v>
      </c>
      <c r="Y14" s="26" t="s">
        <v>67</v>
      </c>
      <c r="Z14" s="26" t="s">
        <v>68</v>
      </c>
      <c r="AA14" s="26" t="s">
        <v>69</v>
      </c>
      <c r="AB14" s="25" t="s">
        <v>70</v>
      </c>
      <c r="AC14" s="27">
        <f>Q14</f>
        <v>2.6534000000000002E-2</v>
      </c>
      <c r="AD14" s="25" t="s">
        <v>70</v>
      </c>
      <c r="AE14" s="22"/>
      <c r="AF14" s="28" t="s">
        <v>72</v>
      </c>
      <c r="AG14" s="28" t="s">
        <v>73</v>
      </c>
      <c r="AH14" s="22"/>
      <c r="AI14" s="28" t="s">
        <v>74</v>
      </c>
      <c r="AJ14" s="28" t="s">
        <v>75</v>
      </c>
    </row>
    <row r="15" spans="1:38" ht="14.4" customHeight="1" x14ac:dyDescent="0.3">
      <c r="A15" s="30">
        <v>1</v>
      </c>
      <c r="B15" s="31"/>
      <c r="C15" s="30" t="s">
        <v>98</v>
      </c>
      <c r="D15" s="31"/>
      <c r="E15" s="32" t="s">
        <v>77</v>
      </c>
      <c r="F15" s="33">
        <v>0</v>
      </c>
      <c r="G15" s="22"/>
      <c r="H15" s="34">
        <v>21.57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4">
        <f>SUM(H15:O15)</f>
        <v>21.57</v>
      </c>
      <c r="Q15" s="34">
        <f>ROUND(P15*Q$14,2)</f>
        <v>0.56999999999999995</v>
      </c>
      <c r="R15" s="34">
        <f>SUM(P15:Q15)</f>
        <v>22.14</v>
      </c>
      <c r="S15" s="22"/>
      <c r="T15" s="34">
        <v>22.51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4">
        <f>SUM(T15:AA15)</f>
        <v>22.51</v>
      </c>
      <c r="AC15" s="34">
        <f>ROUND($AB15*AC$14,2)</f>
        <v>0.6</v>
      </c>
      <c r="AD15" s="34">
        <f>SUM(AB15:AC15)</f>
        <v>23.110000000000003</v>
      </c>
      <c r="AE15" s="22"/>
      <c r="AF15" s="34">
        <f>AD15-R15</f>
        <v>0.97000000000000242</v>
      </c>
      <c r="AG15" s="36">
        <f>IF(R15=0,0,AF15/R15)</f>
        <v>4.3812104787714655E-2</v>
      </c>
      <c r="AH15" s="22"/>
      <c r="AI15" s="37">
        <f>IF(F15=0,0,R15/F15)*100</f>
        <v>0</v>
      </c>
      <c r="AJ15" s="37">
        <f>IF(F15=0,0,AD15/F15)*100</f>
        <v>0</v>
      </c>
      <c r="AL15" s="39">
        <f>T15/H15-1</f>
        <v>4.3579044969865643E-2</v>
      </c>
    </row>
    <row r="16" spans="1:38" ht="14.4" customHeight="1" x14ac:dyDescent="0.3">
      <c r="A16" s="40">
        <v>2</v>
      </c>
      <c r="B16" s="41"/>
      <c r="C16" s="30"/>
      <c r="D16" s="41"/>
      <c r="E16" s="42"/>
      <c r="F16" s="43"/>
      <c r="G16" s="22"/>
      <c r="H16" s="34"/>
      <c r="I16" s="35"/>
      <c r="J16" s="35"/>
      <c r="K16" s="35"/>
      <c r="L16" s="35"/>
      <c r="M16" s="35"/>
      <c r="N16" s="35"/>
      <c r="O16" s="35"/>
      <c r="P16" s="34"/>
      <c r="Q16" s="34"/>
      <c r="R16" s="34"/>
      <c r="S16" s="22"/>
      <c r="T16" s="34"/>
      <c r="U16" s="35"/>
      <c r="V16" s="35"/>
      <c r="W16" s="35"/>
      <c r="X16" s="35"/>
      <c r="Y16" s="35"/>
      <c r="Z16" s="35"/>
      <c r="AA16" s="35"/>
      <c r="AB16" s="34"/>
      <c r="AC16" s="34"/>
      <c r="AD16" s="34"/>
      <c r="AE16" s="22"/>
      <c r="AF16" s="34"/>
      <c r="AG16" s="44"/>
      <c r="AH16" s="22"/>
      <c r="AI16" s="37"/>
      <c r="AJ16" s="37"/>
    </row>
    <row r="17" spans="1:38" ht="14.4" customHeight="1" x14ac:dyDescent="0.3">
      <c r="A17" s="45">
        <v>3</v>
      </c>
      <c r="C17" s="45" t="str">
        <f>C15</f>
        <v>GS-2</v>
      </c>
      <c r="E17" s="32" t="s">
        <v>77</v>
      </c>
      <c r="F17" s="43">
        <v>100</v>
      </c>
      <c r="G17" s="22"/>
      <c r="H17" s="34">
        <v>25.306999999999999</v>
      </c>
      <c r="I17" s="35">
        <v>3.9989999999999997</v>
      </c>
      <c r="J17" s="35">
        <v>0.22699999999999998</v>
      </c>
      <c r="K17" s="35">
        <v>0.253</v>
      </c>
      <c r="L17" s="35">
        <v>4.2000000000000003E-2</v>
      </c>
      <c r="M17" s="35">
        <v>0.14099999999999999</v>
      </c>
      <c r="N17" s="35">
        <v>0.38800000000000007</v>
      </c>
      <c r="O17" s="35">
        <v>0</v>
      </c>
      <c r="P17" s="34">
        <f>SUM(H17:O17)</f>
        <v>30.356999999999999</v>
      </c>
      <c r="Q17" s="34">
        <f t="shared" ref="Q17" si="0">ROUND(P17*Q$14,2)</f>
        <v>0.81</v>
      </c>
      <c r="R17" s="34">
        <f>SUM(P17:Q17)</f>
        <v>31.166999999999998</v>
      </c>
      <c r="S17" s="22"/>
      <c r="T17" s="34">
        <v>26.401</v>
      </c>
      <c r="U17" s="35">
        <v>3.9989999999999997</v>
      </c>
      <c r="V17" s="35">
        <v>0.22699999999999998</v>
      </c>
      <c r="W17" s="35">
        <v>0.253</v>
      </c>
      <c r="X17" s="35">
        <v>4.2000000000000003E-2</v>
      </c>
      <c r="Y17" s="35">
        <v>0.14099999999999999</v>
      </c>
      <c r="Z17" s="35">
        <v>0.38800000000000007</v>
      </c>
      <c r="AA17" s="35">
        <v>0</v>
      </c>
      <c r="AB17" s="34">
        <f t="shared" ref="AB17" si="1">SUM(T17:AA17)</f>
        <v>31.451000000000001</v>
      </c>
      <c r="AC17" s="34">
        <f t="shared" ref="AC17" si="2">ROUND($AB17*AC$14,2)</f>
        <v>0.83</v>
      </c>
      <c r="AD17" s="34">
        <f>SUM(AB17:AC17)</f>
        <v>32.280999999999999</v>
      </c>
      <c r="AE17" s="22"/>
      <c r="AF17" s="34">
        <f t="shared" ref="AF17" si="3">AD17-R17</f>
        <v>1.1140000000000008</v>
      </c>
      <c r="AG17" s="36">
        <f t="shared" ref="AG17" si="4">IF(R17=0,0,AF17/R17)</f>
        <v>3.5742933230660662E-2</v>
      </c>
      <c r="AH17" s="22"/>
      <c r="AI17" s="37">
        <f t="shared" ref="AI17" si="5">IF(F17=0,0,R17/F17)*100</f>
        <v>31.167000000000002</v>
      </c>
      <c r="AJ17" s="37">
        <f t="shared" ref="AJ17" si="6">IF(F17=0,0,AD17/F17)*100</f>
        <v>32.280999999999999</v>
      </c>
      <c r="AL17" s="39">
        <f t="shared" ref="AL17" si="7">T17/H17-1</f>
        <v>4.3229146086063208E-2</v>
      </c>
    </row>
    <row r="18" spans="1:38" ht="14.4" customHeight="1" x14ac:dyDescent="0.3">
      <c r="A18" s="30">
        <v>4</v>
      </c>
      <c r="B18" s="31"/>
      <c r="C18" s="30"/>
      <c r="D18" s="31"/>
      <c r="E18" s="42"/>
      <c r="F18" s="43"/>
      <c r="G18" s="22"/>
      <c r="H18" s="34"/>
      <c r="I18" s="35"/>
      <c r="J18" s="35"/>
      <c r="K18" s="35"/>
      <c r="L18" s="35"/>
      <c r="M18" s="35"/>
      <c r="N18" s="35"/>
      <c r="O18" s="35"/>
      <c r="P18" s="34"/>
      <c r="Q18" s="34"/>
      <c r="R18" s="34"/>
      <c r="S18" s="22"/>
      <c r="T18" s="34"/>
      <c r="U18" s="35"/>
      <c r="V18" s="35"/>
      <c r="W18" s="35"/>
      <c r="X18" s="35"/>
      <c r="Y18" s="35"/>
      <c r="Z18" s="35"/>
      <c r="AA18" s="35"/>
      <c r="AB18" s="34"/>
      <c r="AC18" s="34"/>
      <c r="AD18" s="34"/>
      <c r="AE18" s="22"/>
      <c r="AF18" s="34"/>
      <c r="AG18" s="44"/>
      <c r="AH18" s="22"/>
      <c r="AI18" s="37"/>
      <c r="AJ18" s="37"/>
    </row>
    <row r="19" spans="1:38" ht="14.4" customHeight="1" x14ac:dyDescent="0.3">
      <c r="A19" s="40">
        <v>5</v>
      </c>
      <c r="B19" s="41"/>
      <c r="C19" s="45" t="str">
        <f>C17</f>
        <v>GS-2</v>
      </c>
      <c r="D19" s="41"/>
      <c r="E19" s="32" t="s">
        <v>77</v>
      </c>
      <c r="F19" s="43">
        <v>250</v>
      </c>
      <c r="G19" s="22"/>
      <c r="H19" s="34">
        <v>30.912500000000001</v>
      </c>
      <c r="I19" s="35">
        <v>9.9974999999999987</v>
      </c>
      <c r="J19" s="35">
        <v>0.5675</v>
      </c>
      <c r="K19" s="35">
        <v>0.63249999999999995</v>
      </c>
      <c r="L19" s="35">
        <v>0.105</v>
      </c>
      <c r="M19" s="35">
        <v>0.35249999999999998</v>
      </c>
      <c r="N19" s="35">
        <v>0.97</v>
      </c>
      <c r="O19" s="35">
        <v>0</v>
      </c>
      <c r="P19" s="34">
        <f t="shared" ref="P19" si="8">SUM(H19:O19)</f>
        <v>43.537499999999994</v>
      </c>
      <c r="Q19" s="34">
        <f t="shared" ref="Q19" si="9">ROUND(P19*Q$14,2)</f>
        <v>1.1599999999999999</v>
      </c>
      <c r="R19" s="34">
        <f>SUM(P19:Q19)</f>
        <v>44.697499999999991</v>
      </c>
      <c r="S19" s="22"/>
      <c r="T19" s="34">
        <v>32.237499999999997</v>
      </c>
      <c r="U19" s="35">
        <v>9.9974999999999987</v>
      </c>
      <c r="V19" s="35">
        <v>0.5675</v>
      </c>
      <c r="W19" s="35">
        <v>0.63249999999999995</v>
      </c>
      <c r="X19" s="35">
        <v>0.105</v>
      </c>
      <c r="Y19" s="35">
        <v>0.35249999999999998</v>
      </c>
      <c r="Z19" s="35">
        <v>0.97</v>
      </c>
      <c r="AA19" s="35">
        <v>0</v>
      </c>
      <c r="AB19" s="34">
        <f t="shared" ref="AB19" si="10">SUM(T19:AA19)</f>
        <v>44.862499999999997</v>
      </c>
      <c r="AC19" s="34">
        <f t="shared" ref="AC19" si="11">ROUND($AB19*AC$14,2)</f>
        <v>1.19</v>
      </c>
      <c r="AD19" s="34">
        <f>SUM(AB19:AC19)</f>
        <v>46.052499999999995</v>
      </c>
      <c r="AE19" s="22"/>
      <c r="AF19" s="34">
        <f t="shared" ref="AF19" si="12">AD19-R19</f>
        <v>1.355000000000004</v>
      </c>
      <c r="AG19" s="36">
        <f t="shared" ref="AG19" si="13">IF(R19=0,0,AF19/R19)</f>
        <v>3.0314894569047582E-2</v>
      </c>
      <c r="AH19" s="22"/>
      <c r="AI19" s="37">
        <f t="shared" ref="AI19" si="14">IF(F19=0,0,R19/F19)*100</f>
        <v>17.878999999999998</v>
      </c>
      <c r="AJ19" s="37">
        <f t="shared" ref="AJ19" si="15">IF(F19=0,0,AD19/F19)*100</f>
        <v>18.420999999999999</v>
      </c>
      <c r="AL19" s="39">
        <f t="shared" ref="AL19" si="16">T19/H19-1</f>
        <v>4.2862919530934018E-2</v>
      </c>
    </row>
    <row r="20" spans="1:38" ht="14.4" customHeight="1" x14ac:dyDescent="0.3">
      <c r="A20" s="45">
        <v>6</v>
      </c>
      <c r="C20" s="45"/>
      <c r="E20" s="42"/>
      <c r="F20" s="43"/>
      <c r="G20" s="22"/>
      <c r="H20" s="34"/>
      <c r="I20" s="35"/>
      <c r="J20" s="35"/>
      <c r="K20" s="35"/>
      <c r="L20" s="35"/>
      <c r="M20" s="35"/>
      <c r="N20" s="35"/>
      <c r="O20" s="35"/>
      <c r="P20" s="34"/>
      <c r="Q20" s="34"/>
      <c r="R20" s="34"/>
      <c r="S20" s="22"/>
      <c r="T20" s="34"/>
      <c r="U20" s="35"/>
      <c r="V20" s="35"/>
      <c r="W20" s="35"/>
      <c r="X20" s="35"/>
      <c r="Y20" s="35"/>
      <c r="Z20" s="35"/>
      <c r="AA20" s="35"/>
      <c r="AB20" s="34"/>
      <c r="AC20" s="34"/>
      <c r="AD20" s="34"/>
      <c r="AE20" s="22"/>
      <c r="AF20" s="34"/>
      <c r="AG20" s="44"/>
      <c r="AH20" s="22"/>
      <c r="AI20" s="37"/>
      <c r="AJ20" s="37"/>
    </row>
    <row r="21" spans="1:38" ht="14.4" customHeight="1" x14ac:dyDescent="0.3">
      <c r="A21" s="30">
        <v>7</v>
      </c>
      <c r="B21" s="31"/>
      <c r="C21" s="45" t="str">
        <f>C19</f>
        <v>GS-2</v>
      </c>
      <c r="D21" s="31"/>
      <c r="E21" s="32" t="s">
        <v>77</v>
      </c>
      <c r="F21" s="43">
        <v>500</v>
      </c>
      <c r="G21" s="22"/>
      <c r="H21" s="34">
        <v>40.254999999999995</v>
      </c>
      <c r="I21" s="35">
        <v>19.994999999999997</v>
      </c>
      <c r="J21" s="35">
        <v>1.135</v>
      </c>
      <c r="K21" s="35">
        <v>1.2649999999999999</v>
      </c>
      <c r="L21" s="35">
        <v>0.21</v>
      </c>
      <c r="M21" s="35">
        <v>0.70499999999999996</v>
      </c>
      <c r="N21" s="35">
        <v>1.94</v>
      </c>
      <c r="O21" s="35">
        <v>0</v>
      </c>
      <c r="P21" s="34">
        <f t="shared" ref="P21" si="17">SUM(H21:O21)</f>
        <v>65.504999999999995</v>
      </c>
      <c r="Q21" s="34">
        <f t="shared" ref="Q21" si="18">ROUND(P21*Q$14,2)</f>
        <v>1.74</v>
      </c>
      <c r="R21" s="34">
        <f>SUM(P21:Q21)</f>
        <v>67.24499999999999</v>
      </c>
      <c r="S21" s="22"/>
      <c r="T21" s="34">
        <v>41.965000000000003</v>
      </c>
      <c r="U21" s="35">
        <v>19.994999999999997</v>
      </c>
      <c r="V21" s="35">
        <v>1.135</v>
      </c>
      <c r="W21" s="35">
        <v>1.2649999999999999</v>
      </c>
      <c r="X21" s="35">
        <v>0.21</v>
      </c>
      <c r="Y21" s="35">
        <v>0.70499999999999996</v>
      </c>
      <c r="Z21" s="35">
        <v>1.94</v>
      </c>
      <c r="AA21" s="35">
        <v>0</v>
      </c>
      <c r="AB21" s="34">
        <f t="shared" ref="AB21" si="19">SUM(T21:AA21)</f>
        <v>67.214999999999989</v>
      </c>
      <c r="AC21" s="34">
        <f t="shared" ref="AC21" si="20">ROUND($AB21*AC$14,2)</f>
        <v>1.78</v>
      </c>
      <c r="AD21" s="34">
        <f>SUM(AB21:AC21)</f>
        <v>68.99499999999999</v>
      </c>
      <c r="AE21" s="22"/>
      <c r="AF21" s="34">
        <f t="shared" ref="AF21" si="21">AD21-R21</f>
        <v>1.75</v>
      </c>
      <c r="AG21" s="36">
        <f t="shared" ref="AG21" si="22">IF(R21=0,0,AF21/R21)</f>
        <v>2.6024239720425314E-2</v>
      </c>
      <c r="AH21" s="22"/>
      <c r="AI21" s="37">
        <f t="shared" ref="AI21" si="23">IF(F21=0,0,R21/F21)*100</f>
        <v>13.448999999999996</v>
      </c>
      <c r="AJ21" s="37">
        <f t="shared" ref="AJ21" si="24">IF(F21=0,0,AD21/F21)*100</f>
        <v>13.798999999999998</v>
      </c>
      <c r="AL21" s="39">
        <f t="shared" ref="AL21" si="25">T21/H21-1</f>
        <v>4.2479195131039926E-2</v>
      </c>
    </row>
    <row r="22" spans="1:38" ht="14.4" customHeight="1" x14ac:dyDescent="0.3">
      <c r="A22" s="40">
        <v>8</v>
      </c>
      <c r="B22" s="41"/>
      <c r="C22" s="40"/>
      <c r="D22" s="41"/>
      <c r="E22" s="32"/>
      <c r="F22" s="43"/>
      <c r="G22" s="22"/>
      <c r="H22" s="34"/>
      <c r="I22" s="35"/>
      <c r="J22" s="35"/>
      <c r="K22" s="35"/>
      <c r="L22" s="35"/>
      <c r="M22" s="35"/>
      <c r="N22" s="35"/>
      <c r="O22" s="35"/>
      <c r="P22" s="34"/>
      <c r="Q22" s="34"/>
      <c r="R22" s="34"/>
      <c r="S22" s="22"/>
      <c r="T22" s="34"/>
      <c r="U22" s="35"/>
      <c r="V22" s="35"/>
      <c r="W22" s="35"/>
      <c r="X22" s="35"/>
      <c r="Y22" s="35"/>
      <c r="Z22" s="35"/>
      <c r="AA22" s="35"/>
      <c r="AB22" s="34"/>
      <c r="AC22" s="34"/>
      <c r="AD22" s="34"/>
      <c r="AE22" s="22"/>
      <c r="AF22" s="34"/>
      <c r="AG22" s="44"/>
      <c r="AH22" s="22"/>
      <c r="AI22" s="37"/>
      <c r="AJ22" s="37"/>
    </row>
    <row r="23" spans="1:38" ht="14.4" customHeight="1" x14ac:dyDescent="0.3">
      <c r="A23" s="45">
        <v>9</v>
      </c>
      <c r="C23" s="45" t="str">
        <f>C21</f>
        <v>GS-2</v>
      </c>
      <c r="E23" s="32" t="s">
        <v>77</v>
      </c>
      <c r="F23" s="43">
        <v>750</v>
      </c>
      <c r="G23" s="22"/>
      <c r="H23" s="34">
        <v>49.597499999999997</v>
      </c>
      <c r="I23" s="35">
        <v>29.9925</v>
      </c>
      <c r="J23" s="35">
        <v>1.7024999999999999</v>
      </c>
      <c r="K23" s="35">
        <v>1.8975</v>
      </c>
      <c r="L23" s="35">
        <v>0.31500000000000006</v>
      </c>
      <c r="M23" s="35">
        <v>1.0574999999999999</v>
      </c>
      <c r="N23" s="35">
        <v>2.91</v>
      </c>
      <c r="O23" s="35">
        <v>0</v>
      </c>
      <c r="P23" s="34">
        <f t="shared" ref="P23" si="26">SUM(H23:O23)</f>
        <v>87.472499999999997</v>
      </c>
      <c r="Q23" s="34">
        <f t="shared" ref="Q23" si="27">ROUND(P23*Q$14,2)</f>
        <v>2.3199999999999998</v>
      </c>
      <c r="R23" s="34">
        <f>SUM(P23:Q23)</f>
        <v>89.79249999999999</v>
      </c>
      <c r="S23" s="22"/>
      <c r="T23" s="34">
        <v>51.692499999999995</v>
      </c>
      <c r="U23" s="35">
        <v>29.9925</v>
      </c>
      <c r="V23" s="35">
        <v>1.7024999999999999</v>
      </c>
      <c r="W23" s="35">
        <v>1.8975</v>
      </c>
      <c r="X23" s="35">
        <v>0.31500000000000006</v>
      </c>
      <c r="Y23" s="35">
        <v>1.0574999999999999</v>
      </c>
      <c r="Z23" s="35">
        <v>2.91</v>
      </c>
      <c r="AA23" s="35">
        <v>0</v>
      </c>
      <c r="AB23" s="34">
        <f t="shared" ref="AB23" si="28">SUM(T23:AA23)</f>
        <v>89.567499999999995</v>
      </c>
      <c r="AC23" s="34">
        <f t="shared" ref="AC23" si="29">ROUND($AB23*AC$14,2)</f>
        <v>2.38</v>
      </c>
      <c r="AD23" s="34">
        <f>SUM(AB23:AC23)</f>
        <v>91.947499999999991</v>
      </c>
      <c r="AE23" s="22"/>
      <c r="AF23" s="34">
        <f t="shared" ref="AF23" si="30">AD23-R23</f>
        <v>2.1550000000000011</v>
      </c>
      <c r="AG23" s="36">
        <f t="shared" ref="AG23" si="31">IF(R23=0,0,AF23/R23)</f>
        <v>2.3999777264248144E-2</v>
      </c>
      <c r="AH23" s="22"/>
      <c r="AI23" s="37">
        <f t="shared" ref="AI23" si="32">IF(F23=0,0,R23/F23)*100</f>
        <v>11.972333333333331</v>
      </c>
      <c r="AJ23" s="37">
        <f t="shared" ref="AJ23" si="33">IF(F23=0,0,AD23/F23)*100</f>
        <v>12.259666666666666</v>
      </c>
      <c r="AL23" s="39">
        <f t="shared" ref="AL23" si="34">T23/H23-1</f>
        <v>4.224003225969053E-2</v>
      </c>
    </row>
    <row r="24" spans="1:38" ht="14.4" customHeight="1" x14ac:dyDescent="0.3">
      <c r="A24" s="30">
        <v>10</v>
      </c>
      <c r="B24" s="31"/>
      <c r="C24" s="30"/>
      <c r="D24" s="31"/>
      <c r="E24" s="42"/>
      <c r="F24" s="43"/>
      <c r="G24" s="22"/>
      <c r="H24" s="34"/>
      <c r="I24" s="35"/>
      <c r="J24" s="35"/>
      <c r="K24" s="35"/>
      <c r="L24" s="35"/>
      <c r="M24" s="35"/>
      <c r="N24" s="35"/>
      <c r="O24" s="35"/>
      <c r="P24" s="34"/>
      <c r="Q24" s="34"/>
      <c r="R24" s="34"/>
      <c r="S24" s="22"/>
      <c r="T24" s="34"/>
      <c r="U24" s="35"/>
      <c r="V24" s="35"/>
      <c r="W24" s="35"/>
      <c r="X24" s="35"/>
      <c r="Y24" s="35"/>
      <c r="Z24" s="35"/>
      <c r="AA24" s="35"/>
      <c r="AB24" s="34"/>
      <c r="AC24" s="34"/>
      <c r="AD24" s="34"/>
      <c r="AE24" s="22"/>
      <c r="AF24" s="34"/>
      <c r="AG24" s="44"/>
      <c r="AH24" s="22"/>
      <c r="AI24" s="37"/>
      <c r="AJ24" s="37"/>
    </row>
    <row r="25" spans="1:38" ht="14.4" customHeight="1" x14ac:dyDescent="0.3">
      <c r="A25" s="40">
        <v>11</v>
      </c>
      <c r="B25" s="41"/>
      <c r="C25" s="45" t="str">
        <f>C23</f>
        <v>GS-2</v>
      </c>
      <c r="D25" s="41"/>
      <c r="E25" s="32" t="s">
        <v>77</v>
      </c>
      <c r="F25" s="43">
        <v>1000</v>
      </c>
      <c r="G25" s="22"/>
      <c r="H25" s="34">
        <v>58.94</v>
      </c>
      <c r="I25" s="35">
        <v>39.989999999999995</v>
      </c>
      <c r="J25" s="35">
        <v>2.27</v>
      </c>
      <c r="K25" s="35">
        <v>2.5299999999999998</v>
      </c>
      <c r="L25" s="35">
        <v>0.42</v>
      </c>
      <c r="M25" s="35">
        <v>1.41</v>
      </c>
      <c r="N25" s="35">
        <v>3.88</v>
      </c>
      <c r="O25" s="35">
        <v>0</v>
      </c>
      <c r="P25" s="34">
        <f t="shared" ref="P25" si="35">SUM(H25:O25)</f>
        <v>109.43999999999998</v>
      </c>
      <c r="Q25" s="34">
        <f t="shared" ref="Q25" si="36">ROUND(P25*Q$14,2)</f>
        <v>2.9</v>
      </c>
      <c r="R25" s="34">
        <f>SUM(P25:Q25)</f>
        <v>112.33999999999999</v>
      </c>
      <c r="S25" s="22"/>
      <c r="T25" s="34">
        <v>61.42</v>
      </c>
      <c r="U25" s="35">
        <v>39.989999999999995</v>
      </c>
      <c r="V25" s="35">
        <v>2.27</v>
      </c>
      <c r="W25" s="35">
        <v>2.5299999999999998</v>
      </c>
      <c r="X25" s="35">
        <v>0.42</v>
      </c>
      <c r="Y25" s="35">
        <v>1.41</v>
      </c>
      <c r="Z25" s="35">
        <v>3.88</v>
      </c>
      <c r="AA25" s="35">
        <v>0</v>
      </c>
      <c r="AB25" s="34">
        <f t="shared" ref="AB25" si="37">SUM(T25:AA25)</f>
        <v>111.91999999999999</v>
      </c>
      <c r="AC25" s="34">
        <f t="shared" ref="AC25" si="38">ROUND($AB25*AC$14,2)</f>
        <v>2.97</v>
      </c>
      <c r="AD25" s="34">
        <f>SUM(AB25:AC25)</f>
        <v>114.88999999999999</v>
      </c>
      <c r="AE25" s="22"/>
      <c r="AF25" s="34">
        <f t="shared" ref="AF25" si="39">AD25-R25</f>
        <v>2.5499999999999972</v>
      </c>
      <c r="AG25" s="36">
        <f t="shared" ref="AG25" si="40">IF(R25=0,0,AF25/R25)</f>
        <v>2.2698949617233375E-2</v>
      </c>
      <c r="AH25" s="22"/>
      <c r="AI25" s="37">
        <f t="shared" ref="AI25" si="41">IF(F25=0,0,R25/F25)*100</f>
        <v>11.234</v>
      </c>
      <c r="AJ25" s="37">
        <f t="shared" ref="AJ25" si="42">IF(F25=0,0,AD25/F25)*100</f>
        <v>11.488999999999999</v>
      </c>
      <c r="AL25" s="39">
        <f t="shared" ref="AL25" si="43">T25/H25-1</f>
        <v>4.2076688157448361E-2</v>
      </c>
    </row>
    <row r="26" spans="1:38" ht="14.4" customHeight="1" x14ac:dyDescent="0.3">
      <c r="A26" s="45">
        <v>12</v>
      </c>
      <c r="B26" s="31"/>
      <c r="C26" s="45"/>
      <c r="D26" s="31"/>
      <c r="E26" s="42"/>
      <c r="F26" s="43"/>
      <c r="G26" s="22"/>
      <c r="H26" s="34"/>
      <c r="I26" s="35"/>
      <c r="J26" s="35"/>
      <c r="K26" s="35"/>
      <c r="L26" s="35"/>
      <c r="M26" s="35"/>
      <c r="N26" s="35"/>
      <c r="O26" s="35"/>
      <c r="P26" s="34"/>
      <c r="Q26" s="34"/>
      <c r="R26" s="34"/>
      <c r="S26" s="22"/>
      <c r="T26" s="34"/>
      <c r="U26" s="35"/>
      <c r="V26" s="35"/>
      <c r="W26" s="35"/>
      <c r="X26" s="35"/>
      <c r="Y26" s="35"/>
      <c r="Z26" s="35"/>
      <c r="AA26" s="35"/>
      <c r="AB26" s="34"/>
      <c r="AC26" s="34"/>
      <c r="AD26" s="34"/>
      <c r="AE26" s="22"/>
      <c r="AF26" s="34"/>
      <c r="AG26" s="44"/>
      <c r="AH26" s="22"/>
      <c r="AI26" s="37"/>
      <c r="AJ26" s="37"/>
    </row>
    <row r="27" spans="1:38" ht="14.4" customHeight="1" x14ac:dyDescent="0.3">
      <c r="A27" s="30">
        <v>13</v>
      </c>
      <c r="B27" s="31"/>
      <c r="C27" s="45" t="str">
        <f>C25</f>
        <v>GS-2</v>
      </c>
      <c r="D27" s="31"/>
      <c r="E27" s="32" t="s">
        <v>77</v>
      </c>
      <c r="F27" s="43">
        <v>1250</v>
      </c>
      <c r="G27" s="22"/>
      <c r="H27" s="34">
        <v>68.282499999999999</v>
      </c>
      <c r="I27" s="35">
        <v>49.987499999999997</v>
      </c>
      <c r="J27" s="35">
        <v>2.8374999999999999</v>
      </c>
      <c r="K27" s="35">
        <v>3.1625000000000001</v>
      </c>
      <c r="L27" s="35">
        <v>0.52500000000000002</v>
      </c>
      <c r="M27" s="35">
        <v>1.7624999999999997</v>
      </c>
      <c r="N27" s="35">
        <v>4.8499999999999996</v>
      </c>
      <c r="O27" s="35">
        <v>0</v>
      </c>
      <c r="P27" s="34">
        <f t="shared" ref="P27" si="44">SUM(H27:O27)</f>
        <v>131.4075</v>
      </c>
      <c r="Q27" s="34">
        <f t="shared" ref="Q27" si="45">ROUND(P27*Q$14,2)</f>
        <v>3.49</v>
      </c>
      <c r="R27" s="34">
        <f>SUM(P27:Q27)</f>
        <v>134.89750000000001</v>
      </c>
      <c r="S27" s="22"/>
      <c r="T27" s="34">
        <v>71.147499999999994</v>
      </c>
      <c r="U27" s="35">
        <v>49.987499999999997</v>
      </c>
      <c r="V27" s="35">
        <v>2.8374999999999999</v>
      </c>
      <c r="W27" s="35">
        <v>3.1625000000000001</v>
      </c>
      <c r="X27" s="35">
        <v>0.52500000000000002</v>
      </c>
      <c r="Y27" s="35">
        <v>1.7624999999999997</v>
      </c>
      <c r="Z27" s="35">
        <v>4.8499999999999996</v>
      </c>
      <c r="AA27" s="35">
        <v>0</v>
      </c>
      <c r="AB27" s="34">
        <f t="shared" ref="AB27" si="46">SUM(T27:AA27)</f>
        <v>134.27249999999998</v>
      </c>
      <c r="AC27" s="34">
        <f t="shared" ref="AC27" si="47">ROUND($AB27*AC$14,2)</f>
        <v>3.56</v>
      </c>
      <c r="AD27" s="34">
        <f>SUM(AB27:AC27)</f>
        <v>137.83249999999998</v>
      </c>
      <c r="AE27" s="22"/>
      <c r="AF27" s="34">
        <f t="shared" ref="AF27" si="48">AD27-R27</f>
        <v>2.9349999999999739</v>
      </c>
      <c r="AG27" s="36">
        <f t="shared" ref="AG27" si="49">IF(R27=0,0,AF27/R27)</f>
        <v>2.1757260141959441E-2</v>
      </c>
      <c r="AH27" s="22"/>
      <c r="AI27" s="37">
        <f t="shared" ref="AI27" si="50">IF(F27=0,0,R27/F27)*100</f>
        <v>10.7918</v>
      </c>
      <c r="AJ27" s="37">
        <f t="shared" ref="AJ27" si="51">IF(F27=0,0,AD27/F27)*100</f>
        <v>11.026599999999998</v>
      </c>
      <c r="AL27" s="39">
        <f t="shared" ref="AL27" si="52">T27/H27-1</f>
        <v>4.195804195804187E-2</v>
      </c>
    </row>
    <row r="28" spans="1:38" ht="14.4" customHeight="1" x14ac:dyDescent="0.3">
      <c r="A28" s="40">
        <v>14</v>
      </c>
      <c r="B28" s="31"/>
      <c r="C28" s="30"/>
      <c r="D28" s="31"/>
      <c r="E28" s="42"/>
      <c r="F28" s="43"/>
      <c r="G28" s="22"/>
      <c r="H28" s="34"/>
      <c r="I28" s="35"/>
      <c r="J28" s="35"/>
      <c r="K28" s="35"/>
      <c r="L28" s="35"/>
      <c r="M28" s="35"/>
      <c r="N28" s="35"/>
      <c r="O28" s="35"/>
      <c r="P28" s="34"/>
      <c r="Q28" s="34"/>
      <c r="R28" s="34"/>
      <c r="S28" s="22"/>
      <c r="T28" s="34"/>
      <c r="U28" s="35"/>
      <c r="V28" s="35"/>
      <c r="W28" s="35"/>
      <c r="X28" s="35"/>
      <c r="Y28" s="35"/>
      <c r="Z28" s="35"/>
      <c r="AA28" s="35"/>
      <c r="AB28" s="34"/>
      <c r="AC28" s="34"/>
      <c r="AD28" s="34"/>
      <c r="AE28" s="22"/>
      <c r="AF28" s="34"/>
      <c r="AG28" s="44"/>
      <c r="AH28" s="22"/>
      <c r="AI28" s="37"/>
      <c r="AJ28" s="37"/>
    </row>
    <row r="29" spans="1:38" ht="14.4" customHeight="1" x14ac:dyDescent="0.3">
      <c r="A29" s="45">
        <v>15</v>
      </c>
      <c r="B29" s="31"/>
      <c r="C29" s="45" t="str">
        <f>C27</f>
        <v>GS-2</v>
      </c>
      <c r="D29" s="31"/>
      <c r="E29" s="32" t="s">
        <v>77</v>
      </c>
      <c r="F29" s="43">
        <v>1500</v>
      </c>
      <c r="G29" s="22"/>
      <c r="H29" s="34">
        <v>77.625</v>
      </c>
      <c r="I29" s="35">
        <v>59.984999999999999</v>
      </c>
      <c r="J29" s="35">
        <v>3.4049999999999998</v>
      </c>
      <c r="K29" s="35">
        <v>3.7949999999999999</v>
      </c>
      <c r="L29" s="35">
        <v>0.63000000000000012</v>
      </c>
      <c r="M29" s="35">
        <v>2.1149999999999998</v>
      </c>
      <c r="N29" s="35">
        <v>5.82</v>
      </c>
      <c r="O29" s="35">
        <v>0</v>
      </c>
      <c r="P29" s="34">
        <f t="shared" ref="P29" si="53">SUM(H29:O29)</f>
        <v>153.375</v>
      </c>
      <c r="Q29" s="34">
        <f t="shared" ref="Q29" si="54">ROUND(P29*Q$14,2)</f>
        <v>4.07</v>
      </c>
      <c r="R29" s="34">
        <f>SUM(P29:Q29)</f>
        <v>157.44499999999999</v>
      </c>
      <c r="S29" s="22"/>
      <c r="T29" s="34">
        <v>80.875</v>
      </c>
      <c r="U29" s="35">
        <v>59.984999999999999</v>
      </c>
      <c r="V29" s="35">
        <v>3.4049999999999998</v>
      </c>
      <c r="W29" s="35">
        <v>3.7949999999999999</v>
      </c>
      <c r="X29" s="35">
        <v>0.63000000000000012</v>
      </c>
      <c r="Y29" s="35">
        <v>2.1149999999999998</v>
      </c>
      <c r="Z29" s="35">
        <v>5.82</v>
      </c>
      <c r="AA29" s="35">
        <v>0</v>
      </c>
      <c r="AB29" s="34">
        <f t="shared" ref="AB29" si="55">SUM(T29:AA29)</f>
        <v>156.625</v>
      </c>
      <c r="AC29" s="34">
        <f t="shared" ref="AC29" si="56">ROUND($AB29*AC$14,2)</f>
        <v>4.16</v>
      </c>
      <c r="AD29" s="34">
        <f>SUM(AB29:AC29)</f>
        <v>160.785</v>
      </c>
      <c r="AE29" s="22"/>
      <c r="AF29" s="34">
        <f t="shared" ref="AF29" si="57">AD29-R29</f>
        <v>3.3400000000000034</v>
      </c>
      <c r="AG29" s="36">
        <f t="shared" ref="AG29" si="58">IF(R29=0,0,AF29/R29)</f>
        <v>2.1213757185048771E-2</v>
      </c>
      <c r="AH29" s="22"/>
      <c r="AI29" s="37">
        <f t="shared" ref="AI29" si="59">IF(F29=0,0,R29/F29)*100</f>
        <v>10.496333333333332</v>
      </c>
      <c r="AJ29" s="37">
        <f t="shared" ref="AJ29" si="60">IF(F29=0,0,AD29/F29)*100</f>
        <v>10.718999999999999</v>
      </c>
      <c r="AL29" s="39">
        <f t="shared" ref="AL29" si="61">T29/H29-1</f>
        <v>4.1867954911433136E-2</v>
      </c>
    </row>
    <row r="30" spans="1:38" ht="14.4" customHeight="1" x14ac:dyDescent="0.3">
      <c r="A30" s="30">
        <v>16</v>
      </c>
      <c r="B30" s="31"/>
      <c r="C30" s="30"/>
      <c r="D30" s="31"/>
      <c r="E30" s="42"/>
      <c r="F30" s="43"/>
      <c r="G30" s="22"/>
      <c r="H30" s="34"/>
      <c r="I30" s="35"/>
      <c r="J30" s="35"/>
      <c r="K30" s="35"/>
      <c r="L30" s="35"/>
      <c r="M30" s="35"/>
      <c r="N30" s="35"/>
      <c r="O30" s="35"/>
      <c r="P30" s="34"/>
      <c r="Q30" s="34"/>
      <c r="R30" s="34"/>
      <c r="S30" s="22"/>
      <c r="T30" s="34"/>
      <c r="U30" s="35"/>
      <c r="V30" s="35"/>
      <c r="W30" s="35"/>
      <c r="X30" s="35"/>
      <c r="Y30" s="35"/>
      <c r="Z30" s="35"/>
      <c r="AA30" s="35"/>
      <c r="AB30" s="34"/>
      <c r="AC30" s="34"/>
      <c r="AD30" s="34"/>
      <c r="AE30" s="22"/>
      <c r="AF30" s="34"/>
      <c r="AG30" s="44"/>
      <c r="AH30" s="22"/>
      <c r="AI30" s="37"/>
      <c r="AJ30" s="37"/>
    </row>
    <row r="31" spans="1:38" ht="14.4" customHeight="1" x14ac:dyDescent="0.3">
      <c r="A31" s="40">
        <v>17</v>
      </c>
      <c r="B31" s="31"/>
      <c r="C31" s="45" t="str">
        <f>C29</f>
        <v>GS-2</v>
      </c>
      <c r="D31" s="31"/>
      <c r="E31" s="32" t="s">
        <v>77</v>
      </c>
      <c r="F31" s="43">
        <v>2000</v>
      </c>
      <c r="G31" s="22"/>
      <c r="H31" s="34">
        <v>96.31</v>
      </c>
      <c r="I31" s="35">
        <v>79.97999999999999</v>
      </c>
      <c r="J31" s="35">
        <v>4.54</v>
      </c>
      <c r="K31" s="35">
        <v>5.0599999999999996</v>
      </c>
      <c r="L31" s="35">
        <v>0.84</v>
      </c>
      <c r="M31" s="35">
        <v>2.82</v>
      </c>
      <c r="N31" s="35">
        <v>7.76</v>
      </c>
      <c r="O31" s="35">
        <v>0</v>
      </c>
      <c r="P31" s="34">
        <f t="shared" ref="P31" si="62">SUM(H31:O31)</f>
        <v>197.30999999999997</v>
      </c>
      <c r="Q31" s="34">
        <f t="shared" ref="Q31" si="63">ROUND(P31*Q$14,2)</f>
        <v>5.24</v>
      </c>
      <c r="R31" s="34">
        <f>SUM(P31:Q31)</f>
        <v>202.54999999999998</v>
      </c>
      <c r="S31" s="22"/>
      <c r="T31" s="34">
        <v>100.33</v>
      </c>
      <c r="U31" s="35">
        <v>79.97999999999999</v>
      </c>
      <c r="V31" s="35">
        <v>4.54</v>
      </c>
      <c r="W31" s="35">
        <v>5.0599999999999996</v>
      </c>
      <c r="X31" s="35">
        <v>0.84</v>
      </c>
      <c r="Y31" s="35">
        <v>2.82</v>
      </c>
      <c r="Z31" s="35">
        <v>7.76</v>
      </c>
      <c r="AA31" s="35">
        <v>0</v>
      </c>
      <c r="AB31" s="34">
        <f t="shared" ref="AB31" si="64">SUM(T31:AA31)</f>
        <v>201.32999999999998</v>
      </c>
      <c r="AC31" s="34">
        <f t="shared" ref="AC31" si="65">ROUND($AB31*AC$14,2)</f>
        <v>5.34</v>
      </c>
      <c r="AD31" s="34">
        <f>SUM(AB31:AC31)</f>
        <v>206.67</v>
      </c>
      <c r="AE31" s="22"/>
      <c r="AF31" s="34">
        <f t="shared" ref="AF31" si="66">AD31-R31</f>
        <v>4.1200000000000045</v>
      </c>
      <c r="AG31" s="36">
        <f t="shared" ref="AG31" si="67">IF(R31=0,0,AF31/R31)</f>
        <v>2.0340656627993111E-2</v>
      </c>
      <c r="AH31" s="22"/>
      <c r="AI31" s="37">
        <f t="shared" ref="AI31" si="68">IF(F31=0,0,R31/F31)*100</f>
        <v>10.1275</v>
      </c>
      <c r="AJ31" s="37">
        <f t="shared" ref="AJ31" si="69">IF(F31=0,0,AD31/F31)*100</f>
        <v>10.333499999999999</v>
      </c>
      <c r="AL31" s="39">
        <f t="shared" ref="AL31" si="70">T31/H31-1</f>
        <v>4.1740213892638378E-2</v>
      </c>
    </row>
    <row r="32" spans="1:38" ht="14.4" customHeight="1" x14ac:dyDescent="0.3">
      <c r="A32" s="45">
        <v>18</v>
      </c>
      <c r="B32" s="31"/>
      <c r="C32" s="45"/>
      <c r="D32" s="31"/>
      <c r="E32" s="42"/>
      <c r="F32" s="43"/>
      <c r="G32" s="22"/>
      <c r="H32" s="34"/>
      <c r="I32" s="35"/>
      <c r="J32" s="35"/>
      <c r="K32" s="35"/>
      <c r="L32" s="35"/>
      <c r="M32" s="35"/>
      <c r="N32" s="35"/>
      <c r="O32" s="35"/>
      <c r="P32" s="34"/>
      <c r="Q32" s="34"/>
      <c r="R32" s="34"/>
      <c r="S32" s="22"/>
      <c r="T32" s="34"/>
      <c r="U32" s="35"/>
      <c r="V32" s="35"/>
      <c r="W32" s="35"/>
      <c r="X32" s="35"/>
      <c r="Y32" s="35"/>
      <c r="Z32" s="35"/>
      <c r="AA32" s="35"/>
      <c r="AB32" s="34"/>
      <c r="AC32" s="34"/>
      <c r="AD32" s="34"/>
      <c r="AE32" s="22"/>
      <c r="AF32" s="34"/>
      <c r="AG32" s="44"/>
      <c r="AH32" s="22"/>
      <c r="AI32" s="37"/>
      <c r="AJ32" s="37"/>
    </row>
    <row r="33" spans="1:38" ht="14.4" customHeight="1" x14ac:dyDescent="0.3">
      <c r="A33" s="30">
        <v>19</v>
      </c>
      <c r="B33" s="31"/>
      <c r="C33" s="45" t="str">
        <f>C31</f>
        <v>GS-2</v>
      </c>
      <c r="D33" s="31"/>
      <c r="E33" s="32" t="s">
        <v>77</v>
      </c>
      <c r="F33" s="43">
        <v>3000</v>
      </c>
      <c r="G33" s="22"/>
      <c r="H33" s="34">
        <v>133.67999999999998</v>
      </c>
      <c r="I33" s="35">
        <v>119.97</v>
      </c>
      <c r="J33" s="35">
        <v>6.81</v>
      </c>
      <c r="K33" s="35">
        <v>7.59</v>
      </c>
      <c r="L33" s="35">
        <v>1.2600000000000002</v>
      </c>
      <c r="M33" s="35">
        <v>4.2299999999999995</v>
      </c>
      <c r="N33" s="35">
        <v>11.64</v>
      </c>
      <c r="O33" s="35">
        <v>0</v>
      </c>
      <c r="P33" s="34">
        <f t="shared" ref="P33" si="71">SUM(H33:O33)</f>
        <v>285.17999999999995</v>
      </c>
      <c r="Q33" s="34">
        <f t="shared" ref="Q33" si="72">ROUND(P33*Q$14,2)</f>
        <v>7.57</v>
      </c>
      <c r="R33" s="34">
        <f>SUM(P33:Q33)</f>
        <v>292.74999999999994</v>
      </c>
      <c r="S33" s="22"/>
      <c r="T33" s="34">
        <v>139.23999999999998</v>
      </c>
      <c r="U33" s="35">
        <v>119.97</v>
      </c>
      <c r="V33" s="35">
        <v>6.81</v>
      </c>
      <c r="W33" s="35">
        <v>7.59</v>
      </c>
      <c r="X33" s="35">
        <v>1.2600000000000002</v>
      </c>
      <c r="Y33" s="35">
        <v>4.2299999999999995</v>
      </c>
      <c r="Z33" s="35">
        <v>11.64</v>
      </c>
      <c r="AA33" s="35">
        <v>0</v>
      </c>
      <c r="AB33" s="34">
        <f t="shared" ref="AB33" si="73">SUM(T33:AA33)</f>
        <v>290.73999999999995</v>
      </c>
      <c r="AC33" s="34">
        <f t="shared" ref="AC33" si="74">ROUND($AB33*AC$14,2)</f>
        <v>7.71</v>
      </c>
      <c r="AD33" s="34">
        <f>SUM(AB33:AC33)</f>
        <v>298.44999999999993</v>
      </c>
      <c r="AE33" s="22"/>
      <c r="AF33" s="34">
        <f t="shared" ref="AF33" si="75">AD33-R33</f>
        <v>5.6999999999999886</v>
      </c>
      <c r="AG33" s="36">
        <f t="shared" ref="AG33" si="76">IF(R33=0,0,AF33/R33)</f>
        <v>1.9470538001707907E-2</v>
      </c>
      <c r="AH33" s="22"/>
      <c r="AI33" s="37">
        <f t="shared" ref="AI33" si="77">IF(F33=0,0,R33/F33)*100</f>
        <v>9.7583333333333311</v>
      </c>
      <c r="AJ33" s="37">
        <f t="shared" ref="AJ33" si="78">IF(F33=0,0,AD33/F33)*100</f>
        <v>9.9483333333333306</v>
      </c>
      <c r="AL33" s="39">
        <f t="shared" ref="AL33" si="79">T33/H33-1</f>
        <v>4.1591861160981569E-2</v>
      </c>
    </row>
    <row r="34" spans="1:38" ht="14.4" customHeight="1" x14ac:dyDescent="0.3">
      <c r="A34" s="30">
        <v>20</v>
      </c>
      <c r="B34" s="31"/>
      <c r="C34" s="45"/>
      <c r="D34" s="31"/>
      <c r="E34" s="32"/>
      <c r="F34" s="43"/>
      <c r="G34" s="52"/>
      <c r="H34" s="34"/>
      <c r="I34" s="35"/>
      <c r="J34" s="35"/>
      <c r="K34" s="35"/>
      <c r="L34" s="35"/>
      <c r="M34" s="35"/>
      <c r="N34" s="35"/>
      <c r="O34" s="35"/>
      <c r="P34" s="34"/>
      <c r="Q34" s="34"/>
      <c r="R34" s="34"/>
      <c r="T34" s="34"/>
      <c r="U34" s="35"/>
      <c r="V34" s="35"/>
      <c r="W34" s="35"/>
      <c r="X34" s="35"/>
      <c r="Y34" s="35"/>
      <c r="Z34" s="35"/>
      <c r="AA34" s="35"/>
      <c r="AB34" s="34"/>
      <c r="AC34" s="34"/>
      <c r="AD34" s="34"/>
      <c r="AF34" s="31"/>
      <c r="AG34" s="31"/>
      <c r="AI34" s="37"/>
      <c r="AJ34" s="37"/>
    </row>
    <row r="35" spans="1:38" ht="14.4" customHeight="1" x14ac:dyDescent="0.3">
      <c r="A35" s="30">
        <v>21</v>
      </c>
      <c r="F35" s="31"/>
      <c r="G35" s="38" t="s">
        <v>78</v>
      </c>
      <c r="H35" s="47" t="s">
        <v>99</v>
      </c>
      <c r="I35" s="31"/>
      <c r="J35" s="31"/>
      <c r="K35" s="31"/>
      <c r="L35" s="31"/>
      <c r="M35" s="31"/>
      <c r="N35" s="31"/>
      <c r="O35" s="31"/>
      <c r="P35" s="31"/>
      <c r="Q35" s="31"/>
      <c r="R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F35" s="31"/>
      <c r="AG35" s="31"/>
      <c r="AI35" s="31"/>
    </row>
    <row r="36" spans="1:38" ht="14.4" customHeight="1" x14ac:dyDescent="0.3">
      <c r="A36" s="30">
        <v>22</v>
      </c>
      <c r="G36" s="38" t="s">
        <v>80</v>
      </c>
      <c r="H36" s="47" t="s">
        <v>100</v>
      </c>
    </row>
    <row r="37" spans="1:38" ht="14.4" customHeight="1" x14ac:dyDescent="0.3">
      <c r="A37" s="30">
        <v>23</v>
      </c>
      <c r="C37" s="48"/>
      <c r="G37" s="38" t="s">
        <v>82</v>
      </c>
      <c r="H37" s="47" t="s">
        <v>83</v>
      </c>
    </row>
    <row r="38" spans="1:38" ht="14.4" customHeight="1" x14ac:dyDescent="0.3">
      <c r="A38" s="30">
        <v>24</v>
      </c>
      <c r="C38" s="48"/>
      <c r="E38" s="31"/>
    </row>
    <row r="39" spans="1:38" ht="6.9" customHeight="1" x14ac:dyDescent="0.3">
      <c r="A39" s="45"/>
      <c r="B39" s="49"/>
      <c r="C39" s="49"/>
      <c r="D39" s="49"/>
      <c r="E39" s="49"/>
      <c r="F39" s="49"/>
      <c r="G39" s="49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49"/>
      <c r="AF39" s="50"/>
      <c r="AG39" s="50"/>
      <c r="AH39" s="49"/>
      <c r="AI39" s="50"/>
      <c r="AJ39" s="50"/>
    </row>
    <row r="40" spans="1:38" ht="12.6" customHeight="1" x14ac:dyDescent="0.3">
      <c r="A40" s="51" t="s">
        <v>84</v>
      </c>
      <c r="B40" s="51"/>
      <c r="C40" s="51"/>
      <c r="D40" s="51"/>
      <c r="E40" s="51"/>
      <c r="F40" s="51"/>
      <c r="G40" s="51"/>
      <c r="H40" s="31"/>
      <c r="J40" s="31"/>
      <c r="K40" s="31"/>
      <c r="L40" s="31"/>
      <c r="M40" s="31"/>
      <c r="N40" s="31"/>
      <c r="O40" s="31"/>
      <c r="P40" s="31"/>
      <c r="Q40" s="31"/>
      <c r="R40" s="31"/>
      <c r="S40" s="5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51"/>
      <c r="AF40" s="31"/>
      <c r="AG40" s="31"/>
      <c r="AH40" s="51"/>
      <c r="AI40" s="31" t="s">
        <v>85</v>
      </c>
      <c r="AJ40" s="31"/>
    </row>
  </sheetData>
  <mergeCells count="6">
    <mergeCell ref="H11:R11"/>
    <mergeCell ref="T11:AD11"/>
    <mergeCell ref="AF11:AG11"/>
    <mergeCell ref="E13:F13"/>
    <mergeCell ref="I13:O13"/>
    <mergeCell ref="U13:AA13"/>
  </mergeCells>
  <pageMargins left="0.5" right="0.5" top="0.75" bottom="0.25" header="0.5" footer="0.25"/>
  <pageSetup scale="50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95231-0D41-4106-AD9C-33C66C45D01C}">
  <sheetPr syncVertical="1" syncRef="A1" transitionEvaluation="1" transitionEntry="1">
    <tabColor rgb="FF92D050"/>
    <pageSetUpPr fitToPage="1"/>
  </sheetPr>
  <dimension ref="A1:AM41"/>
  <sheetViews>
    <sheetView tabSelected="1" workbookViewId="0"/>
  </sheetViews>
  <sheetFormatPr defaultColWidth="11" defaultRowHeight="13.8" x14ac:dyDescent="0.3"/>
  <cols>
    <col min="1" max="1" width="3.88671875" style="38" customWidth="1"/>
    <col min="2" max="2" width="1" style="38" customWidth="1"/>
    <col min="3" max="3" width="7.5546875" style="38" customWidth="1"/>
    <col min="4" max="4" width="12" style="38" customWidth="1"/>
    <col min="5" max="5" width="6.44140625" style="38" customWidth="1"/>
    <col min="6" max="6" width="5.88671875" style="38" customWidth="1"/>
    <col min="7" max="7" width="8.5546875" style="38" customWidth="1"/>
    <col min="8" max="8" width="3.44140625" style="38" customWidth="1"/>
    <col min="9" max="9" width="8.6640625" style="38" customWidth="1"/>
    <col min="10" max="10" width="9" style="38" bestFit="1" customWidth="1"/>
    <col min="11" max="12" width="8.109375" style="38" bestFit="1" customWidth="1"/>
    <col min="13" max="13" width="7.109375" style="38" customWidth="1"/>
    <col min="14" max="15" width="8.109375" style="38" bestFit="1" customWidth="1"/>
    <col min="16" max="16" width="7.109375" style="38" customWidth="1"/>
    <col min="17" max="17" width="9.88671875" style="38" customWidth="1"/>
    <col min="18" max="18" width="9.6640625" style="38" bestFit="1" customWidth="1"/>
    <col min="19" max="19" width="9.88671875" style="38" bestFit="1" customWidth="1"/>
    <col min="20" max="20" width="1" style="38" customWidth="1"/>
    <col min="21" max="22" width="9" style="38" bestFit="1" customWidth="1"/>
    <col min="23" max="24" width="8.109375" style="38" bestFit="1" customWidth="1"/>
    <col min="25" max="25" width="7.109375" style="38" customWidth="1"/>
    <col min="26" max="27" width="8.109375" style="38" bestFit="1" customWidth="1"/>
    <col min="28" max="28" width="7.109375" style="38" customWidth="1"/>
    <col min="29" max="29" width="9.88671875" style="38" bestFit="1" customWidth="1"/>
    <col min="30" max="30" width="10" style="38" bestFit="1" customWidth="1"/>
    <col min="31" max="31" width="9.88671875" style="38" bestFit="1" customWidth="1"/>
    <col min="32" max="32" width="1" style="38" customWidth="1"/>
    <col min="33" max="33" width="9.44140625" style="38" customWidth="1"/>
    <col min="34" max="34" width="8.6640625" style="38" customWidth="1"/>
    <col min="35" max="35" width="1" style="38" customWidth="1"/>
    <col min="36" max="36" width="7.44140625" style="38" customWidth="1"/>
    <col min="37" max="37" width="7.5546875" style="38" customWidth="1"/>
    <col min="38" max="38" width="3" style="38" customWidth="1"/>
    <col min="39" max="39" width="11.109375" style="38" bestFit="1" customWidth="1"/>
    <col min="40" max="16384" width="11" style="38"/>
  </cols>
  <sheetData>
    <row r="1" spans="1:39" s="1" customFormat="1" ht="12.75" customHeight="1" x14ac:dyDescent="0.3">
      <c r="A1" s="1" t="s">
        <v>0</v>
      </c>
      <c r="D1" s="2" t="s">
        <v>1</v>
      </c>
      <c r="E1" s="2"/>
      <c r="O1" s="1" t="s">
        <v>2</v>
      </c>
      <c r="Q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J1" s="1" t="s">
        <v>146</v>
      </c>
      <c r="AK1" s="54"/>
    </row>
    <row r="2" spans="1:39" s="12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3"/>
      <c r="AJ2" s="4"/>
      <c r="AK2" s="11"/>
    </row>
    <row r="3" spans="1:39" s="12" customFormat="1" ht="6.9" customHeight="1" x14ac:dyDescent="0.3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1"/>
      <c r="S3" s="1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1"/>
      <c r="AJ3" s="2"/>
      <c r="AK3" s="55"/>
    </row>
    <row r="4" spans="1:39" s="1" customFormat="1" ht="12.75" customHeight="1" x14ac:dyDescent="0.2">
      <c r="A4" s="5" t="s">
        <v>4</v>
      </c>
      <c r="B4" s="5"/>
      <c r="C4" s="6"/>
      <c r="L4" s="2"/>
      <c r="M4" s="2"/>
      <c r="N4" s="2"/>
      <c r="O4" s="2" t="s">
        <v>5</v>
      </c>
      <c r="P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7"/>
      <c r="AG4" s="7" t="s">
        <v>6</v>
      </c>
      <c r="AH4" s="7"/>
      <c r="AK4" s="55"/>
    </row>
    <row r="5" spans="1:39" s="1" customFormat="1" ht="12.75" customHeight="1" x14ac:dyDescent="0.2">
      <c r="A5" s="6"/>
      <c r="B5" s="6"/>
      <c r="C5" s="6"/>
      <c r="I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8"/>
      <c r="AG5" s="8"/>
      <c r="AH5" s="8"/>
      <c r="AK5" s="55"/>
    </row>
    <row r="6" spans="1:39" s="1" customFormat="1" ht="12.75" customHeight="1" x14ac:dyDescent="0.2">
      <c r="A6" s="5" t="s">
        <v>7</v>
      </c>
      <c r="B6" s="5"/>
      <c r="C6" s="6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8"/>
      <c r="AG6" s="8" t="s">
        <v>141</v>
      </c>
      <c r="AH6" s="8"/>
      <c r="AK6" s="55"/>
    </row>
    <row r="7" spans="1:39" s="1" customFormat="1" ht="12.75" customHeight="1" x14ac:dyDescent="0.2">
      <c r="A7" s="6"/>
      <c r="B7" s="6"/>
      <c r="C7" s="6"/>
      <c r="I7" s="2"/>
      <c r="L7" s="56"/>
      <c r="M7" s="57"/>
      <c r="N7" s="58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8"/>
      <c r="AG7" s="8"/>
      <c r="AH7" s="8"/>
      <c r="AK7" s="55"/>
    </row>
    <row r="8" spans="1:39" s="1" customFormat="1" ht="12.75" customHeight="1" x14ac:dyDescent="0.25">
      <c r="A8" s="5" t="s">
        <v>9</v>
      </c>
      <c r="B8" s="5"/>
      <c r="D8" s="9" t="str">
        <f>'RS ''26'!D8</f>
        <v>20240025-EI</v>
      </c>
      <c r="I8" s="2"/>
      <c r="M8" s="57"/>
      <c r="N8" s="58"/>
      <c r="R8" s="2"/>
      <c r="S8" s="2"/>
      <c r="T8" s="2"/>
      <c r="U8" s="2"/>
      <c r="V8" s="2"/>
      <c r="W8" s="2"/>
      <c r="X8" s="2"/>
      <c r="Y8" s="2"/>
      <c r="Z8" s="59"/>
      <c r="AC8" s="2"/>
      <c r="AD8" s="2"/>
      <c r="AE8" s="2"/>
      <c r="AF8" s="7"/>
      <c r="AG8" s="7" t="s">
        <v>11</v>
      </c>
      <c r="AH8" s="7"/>
      <c r="AK8" s="55"/>
    </row>
    <row r="9" spans="1:39" s="12" customFormat="1" ht="6.9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60"/>
      <c r="S9" s="60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</row>
    <row r="10" spans="1:39" s="12" customFormat="1" ht="14.4" customHeight="1" x14ac:dyDescent="0.3">
      <c r="A10" s="13" t="s">
        <v>91</v>
      </c>
      <c r="F10" s="14" t="s">
        <v>13</v>
      </c>
      <c r="G10" s="14" t="s">
        <v>14</v>
      </c>
      <c r="H10" s="14"/>
      <c r="I10" s="14" t="s">
        <v>15</v>
      </c>
      <c r="J10" s="14" t="s">
        <v>16</v>
      </c>
      <c r="K10" s="14" t="s">
        <v>17</v>
      </c>
      <c r="L10" s="14" t="s">
        <v>18</v>
      </c>
      <c r="M10" s="14" t="s">
        <v>19</v>
      </c>
      <c r="N10" s="14" t="s">
        <v>20</v>
      </c>
      <c r="O10" s="14" t="s">
        <v>21</v>
      </c>
      <c r="P10" s="14" t="s">
        <v>22</v>
      </c>
      <c r="Q10" s="14" t="s">
        <v>23</v>
      </c>
      <c r="R10" s="14" t="s">
        <v>24</v>
      </c>
      <c r="S10" s="14" t="s">
        <v>25</v>
      </c>
      <c r="T10" s="21"/>
      <c r="U10" s="14" t="s">
        <v>26</v>
      </c>
      <c r="V10" s="14" t="s">
        <v>27</v>
      </c>
      <c r="W10" s="14" t="s">
        <v>28</v>
      </c>
      <c r="X10" s="14" t="s">
        <v>29</v>
      </c>
      <c r="Y10" s="14" t="s">
        <v>30</v>
      </c>
      <c r="Z10" s="14" t="s">
        <v>31</v>
      </c>
      <c r="AA10" s="14" t="s">
        <v>32</v>
      </c>
      <c r="AB10" s="14" t="s">
        <v>33</v>
      </c>
      <c r="AC10" s="14" t="s">
        <v>34</v>
      </c>
      <c r="AD10" s="14" t="s">
        <v>35</v>
      </c>
      <c r="AE10" s="14" t="s">
        <v>36</v>
      </c>
      <c r="AF10" s="14"/>
      <c r="AG10" s="14" t="s">
        <v>37</v>
      </c>
      <c r="AH10" s="14" t="s">
        <v>38</v>
      </c>
      <c r="AI10" s="14"/>
      <c r="AJ10" s="14" t="s">
        <v>39</v>
      </c>
      <c r="AK10" s="14" t="s">
        <v>40</v>
      </c>
    </row>
    <row r="11" spans="1:39" s="12" customFormat="1" ht="14.4" customHeight="1" x14ac:dyDescent="0.3">
      <c r="A11" s="13" t="s">
        <v>102</v>
      </c>
      <c r="F11" s="15"/>
      <c r="G11" s="15"/>
      <c r="H11" s="15"/>
      <c r="I11" s="75" t="s">
        <v>42</v>
      </c>
      <c r="J11" s="76"/>
      <c r="K11" s="76"/>
      <c r="L11" s="76"/>
      <c r="M11" s="76"/>
      <c r="N11" s="76"/>
      <c r="O11" s="76"/>
      <c r="P11" s="76"/>
      <c r="Q11" s="76"/>
      <c r="R11" s="76"/>
      <c r="S11" s="77"/>
      <c r="T11" s="16"/>
      <c r="U11" s="75" t="s">
        <v>43</v>
      </c>
      <c r="V11" s="76"/>
      <c r="W11" s="76"/>
      <c r="X11" s="76"/>
      <c r="Y11" s="76"/>
      <c r="Z11" s="76"/>
      <c r="AA11" s="76"/>
      <c r="AB11" s="76"/>
      <c r="AC11" s="76"/>
      <c r="AD11" s="76"/>
      <c r="AE11" s="77"/>
      <c r="AF11" s="15"/>
      <c r="AG11" s="78" t="s">
        <v>44</v>
      </c>
      <c r="AH11" s="79"/>
      <c r="AI11" s="15"/>
      <c r="AJ11" s="17" t="s">
        <v>45</v>
      </c>
      <c r="AK11" s="18"/>
    </row>
    <row r="12" spans="1:39" s="12" customFormat="1" ht="14.4" customHeight="1" x14ac:dyDescent="0.3">
      <c r="F12" s="15"/>
      <c r="G12" s="15"/>
      <c r="H12" s="15"/>
      <c r="I12" s="15"/>
      <c r="J12" s="19"/>
      <c r="K12" s="19"/>
      <c r="L12" s="19"/>
      <c r="M12" s="19"/>
      <c r="N12" s="19"/>
      <c r="O12" s="19"/>
      <c r="P12" s="19"/>
      <c r="Q12" s="20"/>
      <c r="R12" s="20"/>
      <c r="S12" s="19"/>
      <c r="T12" s="15"/>
      <c r="U12" s="15"/>
      <c r="V12" s="19"/>
      <c r="W12" s="19"/>
      <c r="X12" s="19"/>
      <c r="Y12" s="19"/>
      <c r="Z12" s="19"/>
      <c r="AA12" s="19"/>
      <c r="AB12" s="19"/>
      <c r="AC12" s="20"/>
      <c r="AD12" s="20"/>
      <c r="AE12" s="19"/>
      <c r="AF12" s="15"/>
      <c r="AG12" s="19"/>
      <c r="AH12" s="19"/>
      <c r="AI12" s="15"/>
      <c r="AJ12" s="19"/>
      <c r="AK12" s="19"/>
    </row>
    <row r="13" spans="1:39" s="12" customFormat="1" ht="14.4" customHeight="1" x14ac:dyDescent="0.3">
      <c r="A13" s="21"/>
      <c r="B13" s="21"/>
      <c r="C13" s="20" t="s">
        <v>46</v>
      </c>
      <c r="D13" s="20" t="s">
        <v>103</v>
      </c>
      <c r="E13" s="20" t="s">
        <v>104</v>
      </c>
      <c r="F13" s="80" t="s">
        <v>47</v>
      </c>
      <c r="G13" s="80"/>
      <c r="H13" s="22"/>
      <c r="I13" s="20" t="s">
        <v>48</v>
      </c>
      <c r="J13" s="80" t="s">
        <v>49</v>
      </c>
      <c r="K13" s="80"/>
      <c r="L13" s="80"/>
      <c r="M13" s="80"/>
      <c r="N13" s="80"/>
      <c r="O13" s="80"/>
      <c r="P13" s="80"/>
      <c r="Q13" s="20" t="s">
        <v>50</v>
      </c>
      <c r="R13" s="20" t="s">
        <v>51</v>
      </c>
      <c r="S13" s="20" t="s">
        <v>52</v>
      </c>
      <c r="T13" s="22"/>
      <c r="U13" s="20" t="s">
        <v>48</v>
      </c>
      <c r="V13" s="80" t="s">
        <v>49</v>
      </c>
      <c r="W13" s="80"/>
      <c r="X13" s="80"/>
      <c r="Y13" s="80"/>
      <c r="Z13" s="80"/>
      <c r="AA13" s="80"/>
      <c r="AB13" s="80"/>
      <c r="AC13" s="20" t="s">
        <v>50</v>
      </c>
      <c r="AD13" s="20" t="s">
        <v>51</v>
      </c>
      <c r="AE13" s="20" t="s">
        <v>52</v>
      </c>
      <c r="AF13" s="22"/>
      <c r="AG13" s="20" t="s">
        <v>53</v>
      </c>
      <c r="AH13" s="20" t="s">
        <v>54</v>
      </c>
      <c r="AI13" s="22"/>
      <c r="AJ13" s="20" t="s">
        <v>55</v>
      </c>
      <c r="AK13" s="20" t="s">
        <v>56</v>
      </c>
    </row>
    <row r="14" spans="1:39" s="29" customFormat="1" ht="14.4" customHeight="1" x14ac:dyDescent="0.3">
      <c r="A14" s="24" t="s">
        <v>58</v>
      </c>
      <c r="B14" s="21"/>
      <c r="C14" s="25" t="s">
        <v>59</v>
      </c>
      <c r="D14" s="25" t="s">
        <v>105</v>
      </c>
      <c r="E14" s="25" t="s">
        <v>106</v>
      </c>
      <c r="F14" s="26" t="s">
        <v>60</v>
      </c>
      <c r="G14" s="25" t="s">
        <v>61</v>
      </c>
      <c r="H14" s="22"/>
      <c r="I14" s="25" t="s">
        <v>62</v>
      </c>
      <c r="J14" s="26" t="s">
        <v>63</v>
      </c>
      <c r="K14" s="26" t="s">
        <v>64</v>
      </c>
      <c r="L14" s="26" t="s">
        <v>65</v>
      </c>
      <c r="M14" s="26" t="s">
        <v>66</v>
      </c>
      <c r="N14" s="26" t="s">
        <v>67</v>
      </c>
      <c r="O14" s="26" t="s">
        <v>68</v>
      </c>
      <c r="P14" s="26" t="s">
        <v>69</v>
      </c>
      <c r="Q14" s="25" t="s">
        <v>70</v>
      </c>
      <c r="R14" s="27">
        <f>2.5663%+0.0871%</f>
        <v>2.6534000000000002E-2</v>
      </c>
      <c r="S14" s="25" t="s">
        <v>70</v>
      </c>
      <c r="T14" s="22"/>
      <c r="U14" s="25" t="s">
        <v>71</v>
      </c>
      <c r="V14" s="26" t="s">
        <v>63</v>
      </c>
      <c r="W14" s="26" t="s">
        <v>64</v>
      </c>
      <c r="X14" s="26" t="s">
        <v>65</v>
      </c>
      <c r="Y14" s="26" t="s">
        <v>66</v>
      </c>
      <c r="Z14" s="26" t="s">
        <v>67</v>
      </c>
      <c r="AA14" s="26" t="s">
        <v>68</v>
      </c>
      <c r="AB14" s="26" t="s">
        <v>69</v>
      </c>
      <c r="AC14" s="25" t="s">
        <v>70</v>
      </c>
      <c r="AD14" s="27">
        <f>R14</f>
        <v>2.6534000000000002E-2</v>
      </c>
      <c r="AE14" s="25" t="s">
        <v>70</v>
      </c>
      <c r="AF14" s="22"/>
      <c r="AG14" s="28" t="s">
        <v>72</v>
      </c>
      <c r="AH14" s="28" t="s">
        <v>73</v>
      </c>
      <c r="AI14" s="22"/>
      <c r="AJ14" s="28" t="s">
        <v>74</v>
      </c>
      <c r="AK14" s="28" t="s">
        <v>75</v>
      </c>
      <c r="AM14" s="23" t="s">
        <v>57</v>
      </c>
    </row>
    <row r="15" spans="1:39" s="29" customFormat="1" ht="6.9" customHeight="1" x14ac:dyDescent="0.3">
      <c r="A15" s="20"/>
      <c r="B15" s="21"/>
      <c r="C15" s="20"/>
      <c r="D15" s="20"/>
      <c r="E15" s="20"/>
      <c r="F15" s="61"/>
      <c r="G15" s="61"/>
      <c r="H15" s="22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22"/>
      <c r="U15" s="61"/>
      <c r="V15" s="61"/>
      <c r="W15" s="61"/>
      <c r="X15" s="61"/>
      <c r="Y15" s="61"/>
      <c r="Z15" s="61"/>
      <c r="AA15" s="61"/>
      <c r="AB15" s="61"/>
      <c r="AC15" s="61"/>
      <c r="AE15" s="61"/>
      <c r="AF15" s="22"/>
      <c r="AG15" s="62"/>
      <c r="AH15" s="62"/>
      <c r="AI15" s="22"/>
      <c r="AJ15" s="62"/>
      <c r="AK15" s="62"/>
    </row>
    <row r="16" spans="1:39" ht="14.4" customHeight="1" x14ac:dyDescent="0.3">
      <c r="A16" s="30">
        <v>1</v>
      </c>
      <c r="B16" s="31"/>
      <c r="C16" s="47" t="s">
        <v>107</v>
      </c>
      <c r="D16" s="30" t="s">
        <v>108</v>
      </c>
      <c r="E16" s="63">
        <v>0.3</v>
      </c>
      <c r="F16" s="33">
        <v>50</v>
      </c>
      <c r="G16" s="33">
        <f>F16*(24*365/12)*0.3</f>
        <v>10950</v>
      </c>
      <c r="H16" s="22"/>
      <c r="I16" s="34">
        <v>925.71299999999997</v>
      </c>
      <c r="J16" s="35">
        <v>437.89049999999997</v>
      </c>
      <c r="K16" s="35">
        <v>46.5</v>
      </c>
      <c r="L16" s="35">
        <v>54.500000000000007</v>
      </c>
      <c r="M16" s="35">
        <v>4.7084999999999999</v>
      </c>
      <c r="N16" s="35">
        <v>19.271999999999998</v>
      </c>
      <c r="O16" s="35">
        <v>112.5</v>
      </c>
      <c r="P16" s="35">
        <v>0</v>
      </c>
      <c r="Q16" s="34">
        <f>SUM(I16:P16)</f>
        <v>1601.0839999999998</v>
      </c>
      <c r="R16" s="34">
        <f>Q16*R$14</f>
        <v>42.483162856</v>
      </c>
      <c r="S16" s="34">
        <f>SUM(Q16:R16)</f>
        <v>1643.5671628559999</v>
      </c>
      <c r="T16" s="22"/>
      <c r="U16" s="34">
        <v>952.83</v>
      </c>
      <c r="V16" s="35">
        <v>437.89049999999997</v>
      </c>
      <c r="W16" s="35">
        <v>46.5</v>
      </c>
      <c r="X16" s="35">
        <v>54.500000000000007</v>
      </c>
      <c r="Y16" s="35">
        <v>4.7084999999999999</v>
      </c>
      <c r="Z16" s="35">
        <v>19.271999999999998</v>
      </c>
      <c r="AA16" s="35">
        <v>112.5</v>
      </c>
      <c r="AB16" s="35">
        <v>0</v>
      </c>
      <c r="AC16" s="34">
        <f>SUM(U16:AB16)</f>
        <v>1628.2009999999998</v>
      </c>
      <c r="AD16" s="34">
        <f>AC16*$AD$14</f>
        <v>43.202685333999995</v>
      </c>
      <c r="AE16" s="34">
        <f>SUM(AC16:AD16)</f>
        <v>1671.4036853339999</v>
      </c>
      <c r="AF16" s="22"/>
      <c r="AG16" s="34">
        <f>AE16-S16</f>
        <v>27.836522478000006</v>
      </c>
      <c r="AH16" s="36">
        <f>IF(S16=0,0,AG16/S16)</f>
        <v>1.6936650419340903E-2</v>
      </c>
      <c r="AI16" s="22"/>
      <c r="AJ16" s="37">
        <f>IF(G16=0,0,S16/G16)*100</f>
        <v>15.009745779506847</v>
      </c>
      <c r="AK16" s="37">
        <f>IF(G16=0,0,AE16/G16)*100</f>
        <v>15.263960596657533</v>
      </c>
      <c r="AM16" s="39">
        <f>U16/I16-1</f>
        <v>2.9293096240411431E-2</v>
      </c>
    </row>
    <row r="17" spans="1:39" ht="14.4" customHeight="1" x14ac:dyDescent="0.3">
      <c r="A17" s="30">
        <v>2</v>
      </c>
      <c r="B17" s="41"/>
      <c r="C17" s="64"/>
      <c r="D17" s="40"/>
      <c r="E17" s="41"/>
      <c r="F17" s="43"/>
      <c r="G17" s="43"/>
      <c r="H17" s="22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22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22"/>
      <c r="AG17" s="34"/>
      <c r="AH17" s="44"/>
      <c r="AI17" s="22"/>
      <c r="AJ17" s="37"/>
      <c r="AK17" s="37"/>
    </row>
    <row r="18" spans="1:39" ht="14.4" customHeight="1" x14ac:dyDescent="0.3">
      <c r="A18" s="30">
        <v>3</v>
      </c>
      <c r="C18" s="47" t="s">
        <v>109</v>
      </c>
      <c r="D18" s="30" t="s">
        <v>108</v>
      </c>
      <c r="E18" s="65">
        <v>0.6</v>
      </c>
      <c r="F18" s="33">
        <v>50</v>
      </c>
      <c r="G18" s="33">
        <f>F18*(24*365/12)*0.6</f>
        <v>21900</v>
      </c>
      <c r="H18" s="22"/>
      <c r="I18" s="34">
        <v>952.4796564070989</v>
      </c>
      <c r="J18" s="35">
        <v>872.07300258201712</v>
      </c>
      <c r="K18" s="35">
        <v>46.5</v>
      </c>
      <c r="L18" s="35">
        <v>54.500000000000007</v>
      </c>
      <c r="M18" s="35">
        <v>9.4169999999999998</v>
      </c>
      <c r="N18" s="35">
        <v>38.543999999999997</v>
      </c>
      <c r="O18" s="35">
        <v>112.5</v>
      </c>
      <c r="P18" s="35">
        <v>0</v>
      </c>
      <c r="Q18" s="34">
        <f>SUM(I18:P18)</f>
        <v>2086.0136589891163</v>
      </c>
      <c r="R18" s="34">
        <f>Q18*R$14</f>
        <v>55.350286427617213</v>
      </c>
      <c r="S18" s="34">
        <f>SUM(Q18:R18)</f>
        <v>2141.3639454167333</v>
      </c>
      <c r="T18" s="22"/>
      <c r="U18" s="34">
        <v>978.81548114341069</v>
      </c>
      <c r="V18" s="35">
        <v>872.07300258201712</v>
      </c>
      <c r="W18" s="35">
        <v>46.5</v>
      </c>
      <c r="X18" s="35">
        <v>54.500000000000007</v>
      </c>
      <c r="Y18" s="35">
        <v>9.4169999999999998</v>
      </c>
      <c r="Z18" s="35">
        <v>38.543999999999997</v>
      </c>
      <c r="AA18" s="35">
        <v>112.5</v>
      </c>
      <c r="AB18" s="35">
        <v>0</v>
      </c>
      <c r="AC18" s="34">
        <f>SUM(U18:AB18)</f>
        <v>2112.3494837254275</v>
      </c>
      <c r="AD18" s="34">
        <f>AC18*$AD$14</f>
        <v>56.049081201170495</v>
      </c>
      <c r="AE18" s="34">
        <f>SUM(AC18:AD18)</f>
        <v>2168.3985649265978</v>
      </c>
      <c r="AF18" s="22"/>
      <c r="AG18" s="34">
        <f>AE18-S18</f>
        <v>27.034619509864569</v>
      </c>
      <c r="AH18" s="36">
        <f>IF(S18=0,0,AG18/S18)</f>
        <v>1.2624953160217393E-2</v>
      </c>
      <c r="AI18" s="22"/>
      <c r="AJ18" s="37">
        <f>IF(G18=0,0,S18/G18)*100</f>
        <v>9.7779175589805174</v>
      </c>
      <c r="AK18" s="37">
        <f>IF(G18=0,0,AE18/G18)*100</f>
        <v>9.9013633101671132</v>
      </c>
      <c r="AM18" s="39">
        <f>U18/I18-1</f>
        <v>2.764975037435935E-2</v>
      </c>
    </row>
    <row r="19" spans="1:39" ht="14.4" customHeight="1" x14ac:dyDescent="0.3">
      <c r="A19" s="30">
        <v>4</v>
      </c>
      <c r="B19" s="31"/>
      <c r="C19" s="47"/>
      <c r="D19" s="30"/>
      <c r="E19" s="31"/>
      <c r="F19" s="43"/>
      <c r="G19" s="43"/>
      <c r="H19" s="22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22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22"/>
      <c r="AG19" s="34"/>
      <c r="AH19" s="44"/>
      <c r="AI19" s="22"/>
      <c r="AJ19" s="37"/>
      <c r="AK19" s="37"/>
      <c r="AM19" s="39"/>
    </row>
    <row r="20" spans="1:39" ht="14.4" customHeight="1" x14ac:dyDescent="0.3">
      <c r="A20" s="30">
        <v>5</v>
      </c>
      <c r="B20" s="41"/>
      <c r="C20" s="51" t="str">
        <f>$C$16</f>
        <v>GSD-1</v>
      </c>
      <c r="D20" s="30" t="s">
        <v>108</v>
      </c>
      <c r="E20" s="63">
        <v>0.3</v>
      </c>
      <c r="F20" s="33">
        <v>100</v>
      </c>
      <c r="G20" s="33">
        <f>F20*(24*365/12)*0.3</f>
        <v>21900</v>
      </c>
      <c r="H20" s="22"/>
      <c r="I20" s="34">
        <v>1829.866</v>
      </c>
      <c r="J20" s="35">
        <v>875.78099999999995</v>
      </c>
      <c r="K20" s="35">
        <v>93</v>
      </c>
      <c r="L20" s="35">
        <v>109.00000000000001</v>
      </c>
      <c r="M20" s="35">
        <v>9.4169999999999998</v>
      </c>
      <c r="N20" s="35">
        <v>38.543999999999997</v>
      </c>
      <c r="O20" s="35">
        <v>225</v>
      </c>
      <c r="P20" s="35">
        <v>0</v>
      </c>
      <c r="Q20" s="34">
        <f t="shared" ref="Q20" si="0">SUM(I20:P20)</f>
        <v>3180.6079999999997</v>
      </c>
      <c r="R20" s="34">
        <f>Q20*R$14</f>
        <v>84.394252671999993</v>
      </c>
      <c r="S20" s="34">
        <f>SUM(Q20:R20)</f>
        <v>3265.0022526719995</v>
      </c>
      <c r="T20" s="22"/>
      <c r="U20" s="34">
        <v>1883.59</v>
      </c>
      <c r="V20" s="35">
        <v>875.78099999999995</v>
      </c>
      <c r="W20" s="35">
        <v>93</v>
      </c>
      <c r="X20" s="35">
        <v>109.00000000000001</v>
      </c>
      <c r="Y20" s="35">
        <v>9.4169999999999998</v>
      </c>
      <c r="Z20" s="35">
        <v>38.543999999999997</v>
      </c>
      <c r="AA20" s="35">
        <v>225</v>
      </c>
      <c r="AB20" s="35">
        <v>0</v>
      </c>
      <c r="AC20" s="34">
        <f t="shared" ref="AC20" si="1">SUM(U20:AB20)</f>
        <v>3234.3319999999999</v>
      </c>
      <c r="AD20" s="34">
        <f>AC20*$AD$14</f>
        <v>85.819765287999999</v>
      </c>
      <c r="AE20" s="34">
        <f>SUM(AC20:AD20)</f>
        <v>3320.1517652879998</v>
      </c>
      <c r="AF20" s="22"/>
      <c r="AG20" s="34">
        <f>AE20-S20</f>
        <v>55.149512616000266</v>
      </c>
      <c r="AH20" s="36">
        <f>IF(S20=0,0,AG20/S20)</f>
        <v>1.6891110127371958E-2</v>
      </c>
      <c r="AI20" s="22"/>
      <c r="AJ20" s="37">
        <f>IF(G20=0,0,S20/G20)*100</f>
        <v>14.908686085260273</v>
      </c>
      <c r="AK20" s="37">
        <f>IF(G20=0,0,AE20/G20)*100</f>
        <v>15.160510343780819</v>
      </c>
      <c r="AM20" s="39">
        <f>U20/I20-1</f>
        <v>2.9359526872459574E-2</v>
      </c>
    </row>
    <row r="21" spans="1:39" ht="14.4" customHeight="1" x14ac:dyDescent="0.3">
      <c r="A21" s="30">
        <v>6</v>
      </c>
      <c r="C21" s="64"/>
      <c r="D21" s="40"/>
      <c r="E21" s="41"/>
      <c r="F21" s="43"/>
      <c r="G21" s="43"/>
      <c r="H21" s="22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22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22"/>
      <c r="AG21" s="34"/>
      <c r="AH21" s="44"/>
      <c r="AI21" s="22"/>
      <c r="AJ21" s="37"/>
      <c r="AK21" s="37"/>
      <c r="AM21" s="39"/>
    </row>
    <row r="22" spans="1:39" ht="14.4" customHeight="1" x14ac:dyDescent="0.3">
      <c r="A22" s="30">
        <v>7</v>
      </c>
      <c r="B22" s="31"/>
      <c r="C22" s="51" t="str">
        <f>$C$18</f>
        <v>GSDT-1</v>
      </c>
      <c r="D22" s="30" t="s">
        <v>108</v>
      </c>
      <c r="E22" s="65">
        <v>0.6</v>
      </c>
      <c r="F22" s="33">
        <v>100</v>
      </c>
      <c r="G22" s="33">
        <f>F22*(24*365/12)*0.6</f>
        <v>43800</v>
      </c>
      <c r="H22" s="22"/>
      <c r="I22" s="34">
        <v>1883.3993128141979</v>
      </c>
      <c r="J22" s="35">
        <v>1744.1460051640342</v>
      </c>
      <c r="K22" s="35">
        <v>93</v>
      </c>
      <c r="L22" s="35">
        <v>109.00000000000001</v>
      </c>
      <c r="M22" s="35">
        <v>18.834</v>
      </c>
      <c r="N22" s="35">
        <v>77.087999999999994</v>
      </c>
      <c r="O22" s="35">
        <v>225</v>
      </c>
      <c r="P22" s="35">
        <v>0</v>
      </c>
      <c r="Q22" s="34">
        <f t="shared" ref="Q22" si="2">SUM(I22:P22)</f>
        <v>4150.4673179782321</v>
      </c>
      <c r="R22" s="34">
        <f>Q22*R$14</f>
        <v>110.12849981523442</v>
      </c>
      <c r="S22" s="34">
        <f>SUM(Q22:R22)</f>
        <v>4260.5958177934663</v>
      </c>
      <c r="T22" s="22"/>
      <c r="U22" s="34">
        <v>1935.5609622868212</v>
      </c>
      <c r="V22" s="35">
        <v>1744.1460051640342</v>
      </c>
      <c r="W22" s="35">
        <v>93</v>
      </c>
      <c r="X22" s="35">
        <v>109.00000000000001</v>
      </c>
      <c r="Y22" s="35">
        <v>18.834</v>
      </c>
      <c r="Z22" s="35">
        <v>77.087999999999994</v>
      </c>
      <c r="AA22" s="35">
        <v>225</v>
      </c>
      <c r="AB22" s="35">
        <v>0</v>
      </c>
      <c r="AC22" s="34">
        <f t="shared" ref="AC22" si="3">SUM(U22:AB22)</f>
        <v>4202.6289674508553</v>
      </c>
      <c r="AD22" s="34">
        <f>AC22*$AD$14</f>
        <v>111.512557022341</v>
      </c>
      <c r="AE22" s="34">
        <f>SUM(AC22:AD22)</f>
        <v>4314.1415244731961</v>
      </c>
      <c r="AF22" s="22"/>
      <c r="AG22" s="34">
        <f>AE22-S22</f>
        <v>53.545706679729847</v>
      </c>
      <c r="AH22" s="36">
        <f>IF(S22=0,0,AG22/S22)</f>
        <v>1.2567656959176382E-2</v>
      </c>
      <c r="AI22" s="22"/>
      <c r="AJ22" s="37">
        <f>IF(G22=0,0,S22/G22)*100</f>
        <v>9.7273877118572294</v>
      </c>
      <c r="AK22" s="37">
        <f>IF(G22=0,0,AE22/G22)*100</f>
        <v>9.8496381837287572</v>
      </c>
      <c r="AM22" s="39">
        <f>U22/I22-1</f>
        <v>2.7695480781865012E-2</v>
      </c>
    </row>
    <row r="23" spans="1:39" ht="14.4" customHeight="1" x14ac:dyDescent="0.3">
      <c r="A23" s="30">
        <v>8</v>
      </c>
      <c r="B23" s="41"/>
      <c r="C23" s="51"/>
      <c r="H23" s="22"/>
      <c r="I23" s="34"/>
      <c r="J23" s="34"/>
      <c r="K23" s="34"/>
      <c r="L23" s="34"/>
      <c r="M23" s="34"/>
      <c r="N23" s="34"/>
      <c r="O23" s="34"/>
      <c r="P23" s="34"/>
      <c r="Q23" s="34"/>
      <c r="T23" s="22"/>
      <c r="U23" s="34"/>
      <c r="V23" s="34"/>
      <c r="W23" s="34"/>
      <c r="X23" s="34"/>
      <c r="Y23" s="34"/>
      <c r="Z23" s="34"/>
      <c r="AA23" s="34"/>
      <c r="AB23" s="34"/>
      <c r="AC23" s="34"/>
      <c r="AF23" s="22"/>
      <c r="AI23" s="22"/>
      <c r="AM23" s="39"/>
    </row>
    <row r="24" spans="1:39" ht="14.4" customHeight="1" x14ac:dyDescent="0.3">
      <c r="A24" s="30">
        <v>9</v>
      </c>
      <c r="C24" s="51" t="str">
        <f>$C$16</f>
        <v>GSD-1</v>
      </c>
      <c r="D24" s="30" t="s">
        <v>108</v>
      </c>
      <c r="E24" s="63">
        <v>0.3</v>
      </c>
      <c r="F24" s="33">
        <v>250</v>
      </c>
      <c r="G24" s="33">
        <f>F24*(24*365/12)*0.3</f>
        <v>54750</v>
      </c>
      <c r="H24" s="22"/>
      <c r="I24" s="34">
        <v>4542.3249999999998</v>
      </c>
      <c r="J24" s="35">
        <v>2189.4524999999999</v>
      </c>
      <c r="K24" s="35">
        <v>232.5</v>
      </c>
      <c r="L24" s="35">
        <v>272.5</v>
      </c>
      <c r="M24" s="35">
        <v>23.5425</v>
      </c>
      <c r="N24" s="35">
        <v>96.36</v>
      </c>
      <c r="O24" s="35">
        <v>562.5</v>
      </c>
      <c r="P24" s="35">
        <v>0</v>
      </c>
      <c r="Q24" s="34">
        <f t="shared" ref="Q24" si="4">SUM(I24:P24)</f>
        <v>7919.1799999999994</v>
      </c>
      <c r="R24" s="34">
        <f>Q24*R$14</f>
        <v>210.12752212000001</v>
      </c>
      <c r="S24" s="34">
        <f>SUM(Q24:R24)</f>
        <v>8129.3075221199997</v>
      </c>
      <c r="T24" s="22"/>
      <c r="U24" s="34">
        <v>4675.87</v>
      </c>
      <c r="V24" s="35">
        <v>2189.4524999999999</v>
      </c>
      <c r="W24" s="35">
        <v>232.5</v>
      </c>
      <c r="X24" s="35">
        <v>272.5</v>
      </c>
      <c r="Y24" s="35">
        <v>23.5425</v>
      </c>
      <c r="Z24" s="35">
        <v>96.36</v>
      </c>
      <c r="AA24" s="35">
        <v>562.5</v>
      </c>
      <c r="AB24" s="35">
        <v>0</v>
      </c>
      <c r="AC24" s="34">
        <f t="shared" ref="AC24" si="5">SUM(U24:AB24)</f>
        <v>8052.7249999999995</v>
      </c>
      <c r="AD24" s="34">
        <f>AC24*$AD$14</f>
        <v>213.67100515000001</v>
      </c>
      <c r="AE24" s="34">
        <f>SUM(AC24:AD24)</f>
        <v>8266.3960051499998</v>
      </c>
      <c r="AF24" s="22"/>
      <c r="AG24" s="34">
        <f>AE24-S24</f>
        <v>137.08848303000013</v>
      </c>
      <c r="AH24" s="36">
        <f>IF(S24=0,0,AG24/S24)</f>
        <v>1.6863488391474894E-2</v>
      </c>
      <c r="AI24" s="22"/>
      <c r="AJ24" s="37">
        <f>IF(G24=0,0,S24/G24)*100</f>
        <v>14.848050268712329</v>
      </c>
      <c r="AK24" s="37">
        <f>IF(G24=0,0,AE24/G24)*100</f>
        <v>15.098440192054793</v>
      </c>
      <c r="AM24" s="39">
        <f>U24/I24-1</f>
        <v>2.9400141997765417E-2</v>
      </c>
    </row>
    <row r="25" spans="1:39" ht="14.4" customHeight="1" x14ac:dyDescent="0.3">
      <c r="A25" s="30">
        <v>10</v>
      </c>
      <c r="B25" s="31"/>
      <c r="C25" s="64"/>
      <c r="D25" s="40"/>
      <c r="E25" s="41"/>
      <c r="F25" s="43"/>
      <c r="G25" s="43"/>
      <c r="H25" s="22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22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22"/>
      <c r="AG25" s="34"/>
      <c r="AH25" s="44"/>
      <c r="AI25" s="22"/>
      <c r="AJ25" s="37"/>
      <c r="AK25" s="37"/>
      <c r="AM25" s="39"/>
    </row>
    <row r="26" spans="1:39" ht="14.4" customHeight="1" x14ac:dyDescent="0.3">
      <c r="A26" s="30">
        <v>11</v>
      </c>
      <c r="B26" s="41"/>
      <c r="C26" s="51" t="str">
        <f>$C$18</f>
        <v>GSDT-1</v>
      </c>
      <c r="D26" s="30" t="s">
        <v>108</v>
      </c>
      <c r="E26" s="65">
        <v>0.6</v>
      </c>
      <c r="F26" s="33">
        <v>250</v>
      </c>
      <c r="G26" s="33">
        <f>F26*(24*365/12)*0.6</f>
        <v>109500</v>
      </c>
      <c r="H26" s="22"/>
      <c r="I26" s="34">
        <v>4676.1582820354961</v>
      </c>
      <c r="J26" s="35">
        <v>4360.3650129100852</v>
      </c>
      <c r="K26" s="35">
        <v>232.5</v>
      </c>
      <c r="L26" s="35">
        <v>272.5</v>
      </c>
      <c r="M26" s="35">
        <v>47.085000000000001</v>
      </c>
      <c r="N26" s="35">
        <v>192.72</v>
      </c>
      <c r="O26" s="35">
        <v>562.5</v>
      </c>
      <c r="P26" s="35">
        <v>0</v>
      </c>
      <c r="Q26" s="34">
        <f t="shared" ref="Q26" si="6">SUM(I26:P26)</f>
        <v>10343.828294945581</v>
      </c>
      <c r="R26" s="34">
        <f>Q26*R$14</f>
        <v>274.46313997808608</v>
      </c>
      <c r="S26" s="34">
        <f>SUM(Q26:R26)</f>
        <v>10618.291434923667</v>
      </c>
      <c r="T26" s="22"/>
      <c r="U26" s="34">
        <v>4805.7974057170532</v>
      </c>
      <c r="V26" s="35">
        <v>4360.3650129100852</v>
      </c>
      <c r="W26" s="35">
        <v>232.5</v>
      </c>
      <c r="X26" s="35">
        <v>272.5</v>
      </c>
      <c r="Y26" s="35">
        <v>47.085000000000001</v>
      </c>
      <c r="Z26" s="35">
        <v>192.72</v>
      </c>
      <c r="AA26" s="35">
        <v>562.5</v>
      </c>
      <c r="AB26" s="35">
        <v>0</v>
      </c>
      <c r="AC26" s="34">
        <f t="shared" ref="AC26" si="7">SUM(U26:AB26)</f>
        <v>10473.467418627137</v>
      </c>
      <c r="AD26" s="34">
        <f>AC26*$AD$14</f>
        <v>277.90298448585247</v>
      </c>
      <c r="AE26" s="34">
        <f>SUM(AC26:AD26)</f>
        <v>10751.370403112989</v>
      </c>
      <c r="AF26" s="22"/>
      <c r="AG26" s="34">
        <f>AE26-S26</f>
        <v>133.07896818932204</v>
      </c>
      <c r="AH26" s="36">
        <f>IF(S26=0,0,AG26/S26)</f>
        <v>1.2532992619850683E-2</v>
      </c>
      <c r="AI26" s="22"/>
      <c r="AJ26" s="37">
        <f>IF(G26=0,0,S26/G26)*100</f>
        <v>9.6970698035832577</v>
      </c>
      <c r="AK26" s="37">
        <f>IF(G26=0,0,AE26/G26)*100</f>
        <v>9.8186031078657443</v>
      </c>
      <c r="AM26" s="39">
        <f>U26/I26-1</f>
        <v>2.7723425055904194E-2</v>
      </c>
    </row>
    <row r="27" spans="1:39" ht="14.4" customHeight="1" x14ac:dyDescent="0.3">
      <c r="A27" s="30">
        <v>12</v>
      </c>
      <c r="B27" s="31"/>
      <c r="C27" s="51"/>
      <c r="D27" s="45"/>
      <c r="E27" s="31"/>
      <c r="F27" s="43"/>
      <c r="G27" s="43"/>
      <c r="H27" s="22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22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22"/>
      <c r="AG27" s="34"/>
      <c r="AH27" s="44"/>
      <c r="AI27" s="22"/>
      <c r="AJ27" s="37"/>
      <c r="AK27" s="37"/>
      <c r="AM27" s="39"/>
    </row>
    <row r="28" spans="1:39" ht="14.4" customHeight="1" x14ac:dyDescent="0.3">
      <c r="A28" s="30">
        <v>13</v>
      </c>
      <c r="B28" s="31"/>
      <c r="C28" s="51" t="str">
        <f>$C$16</f>
        <v>GSD-1</v>
      </c>
      <c r="D28" s="30" t="s">
        <v>108</v>
      </c>
      <c r="E28" s="63">
        <v>0.3</v>
      </c>
      <c r="F28" s="33">
        <v>450</v>
      </c>
      <c r="G28" s="33">
        <f>F28*(24*365/12)*0.3</f>
        <v>98550</v>
      </c>
      <c r="H28" s="22"/>
      <c r="I28" s="34">
        <v>8158.9370000000008</v>
      </c>
      <c r="J28" s="35">
        <v>3941.0144999999998</v>
      </c>
      <c r="K28" s="35">
        <v>418.5</v>
      </c>
      <c r="L28" s="35">
        <v>490.50000000000006</v>
      </c>
      <c r="M28" s="35">
        <v>42.376499999999993</v>
      </c>
      <c r="N28" s="35">
        <v>173.44799999999998</v>
      </c>
      <c r="O28" s="35">
        <v>1012.5</v>
      </c>
      <c r="P28" s="35">
        <v>0</v>
      </c>
      <c r="Q28" s="34">
        <f t="shared" ref="Q28" si="8">SUM(I28:P28)</f>
        <v>14237.276000000002</v>
      </c>
      <c r="R28" s="34">
        <f>Q28*R$14</f>
        <v>377.7718813840001</v>
      </c>
      <c r="S28" s="34">
        <f>SUM(Q28:R28)</f>
        <v>14615.047881384002</v>
      </c>
      <c r="T28" s="22"/>
      <c r="U28" s="34">
        <v>8398.91</v>
      </c>
      <c r="V28" s="35">
        <v>3941.0144999999998</v>
      </c>
      <c r="W28" s="35">
        <v>418.5</v>
      </c>
      <c r="X28" s="35">
        <v>490.50000000000006</v>
      </c>
      <c r="Y28" s="35">
        <v>42.376499999999993</v>
      </c>
      <c r="Z28" s="35">
        <v>173.44799999999998</v>
      </c>
      <c r="AA28" s="35">
        <v>1012.5</v>
      </c>
      <c r="AB28" s="35">
        <v>0</v>
      </c>
      <c r="AC28" s="34">
        <f t="shared" ref="AC28" si="9">SUM(U28:AB28)</f>
        <v>14477.249</v>
      </c>
      <c r="AD28" s="34">
        <f>AC28*$AD$14</f>
        <v>384.139324966</v>
      </c>
      <c r="AE28" s="34">
        <f>SUM(AC28:AD28)</f>
        <v>14861.388324965999</v>
      </c>
      <c r="AF28" s="22"/>
      <c r="AG28" s="34">
        <f>AE28-S28</f>
        <v>246.34044358199753</v>
      </c>
      <c r="AH28" s="36">
        <f>IF(S28=0,0,AG28/S28)</f>
        <v>1.6855260795674506E-2</v>
      </c>
      <c r="AI28" s="22"/>
      <c r="AJ28" s="37">
        <f>IF(G28=0,0,S28/G28)*100</f>
        <v>14.830084100846271</v>
      </c>
      <c r="AK28" s="37">
        <f>IF(G28=0,0,AE28/G28)*100</f>
        <v>15.080049035987821</v>
      </c>
      <c r="AM28" s="39">
        <f>U28/I28-1</f>
        <v>2.9412287409499527E-2</v>
      </c>
    </row>
    <row r="29" spans="1:39" ht="14.4" customHeight="1" x14ac:dyDescent="0.3">
      <c r="A29" s="30">
        <v>14</v>
      </c>
      <c r="B29" s="31"/>
      <c r="C29" s="64"/>
      <c r="D29" s="40"/>
      <c r="E29" s="41"/>
      <c r="F29" s="43"/>
      <c r="G29" s="43"/>
      <c r="H29" s="22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22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22"/>
      <c r="AG29" s="34"/>
      <c r="AH29" s="44"/>
      <c r="AI29" s="22"/>
      <c r="AJ29" s="37"/>
      <c r="AK29" s="37"/>
      <c r="AM29" s="39"/>
    </row>
    <row r="30" spans="1:39" ht="14.4" customHeight="1" x14ac:dyDescent="0.3">
      <c r="A30" s="30">
        <v>15</v>
      </c>
      <c r="B30" s="31"/>
      <c r="C30" s="51" t="str">
        <f>$C$18</f>
        <v>GSDT-1</v>
      </c>
      <c r="D30" s="30" t="s">
        <v>108</v>
      </c>
      <c r="E30" s="65">
        <v>0.6</v>
      </c>
      <c r="F30" s="33">
        <v>450</v>
      </c>
      <c r="G30" s="33">
        <f>F30*(24*365/12)*0.6</f>
        <v>197100</v>
      </c>
      <c r="H30" s="22"/>
      <c r="I30" s="34">
        <v>8399.8369076638901</v>
      </c>
      <c r="J30" s="35">
        <v>7848.6570232381537</v>
      </c>
      <c r="K30" s="35">
        <v>418.5</v>
      </c>
      <c r="L30" s="35">
        <v>490.50000000000006</v>
      </c>
      <c r="M30" s="35">
        <v>84.752999999999986</v>
      </c>
      <c r="N30" s="35">
        <v>346.89599999999996</v>
      </c>
      <c r="O30" s="35">
        <v>1012.5</v>
      </c>
      <c r="P30" s="35">
        <v>0</v>
      </c>
      <c r="Q30" s="34">
        <f t="shared" ref="Q30" si="10">SUM(I30:P30)</f>
        <v>18601.642930902046</v>
      </c>
      <c r="R30" s="34">
        <f>Q30*R$14</f>
        <v>493.57599352855493</v>
      </c>
      <c r="S30" s="34">
        <f>SUM(Q30:R30)</f>
        <v>19095.218924430599</v>
      </c>
      <c r="T30" s="22"/>
      <c r="U30" s="34">
        <v>8632.7793302906957</v>
      </c>
      <c r="V30" s="35">
        <v>7848.6570232381537</v>
      </c>
      <c r="W30" s="35">
        <v>418.5</v>
      </c>
      <c r="X30" s="35">
        <v>490.50000000000006</v>
      </c>
      <c r="Y30" s="35">
        <v>84.752999999999986</v>
      </c>
      <c r="Z30" s="35">
        <v>346.89599999999996</v>
      </c>
      <c r="AA30" s="35">
        <v>1012.5</v>
      </c>
      <c r="AB30" s="35">
        <v>0</v>
      </c>
      <c r="AC30" s="34">
        <f t="shared" ref="AC30" si="11">SUM(U30:AB30)</f>
        <v>18834.585353528852</v>
      </c>
      <c r="AD30" s="34">
        <f>AC30*$AD$14</f>
        <v>499.7568877705346</v>
      </c>
      <c r="AE30" s="34">
        <f>SUM(AC30:AD30)</f>
        <v>19334.342241299386</v>
      </c>
      <c r="AF30" s="22"/>
      <c r="AG30" s="34">
        <f>AE30-S30</f>
        <v>239.12331686878679</v>
      </c>
      <c r="AH30" s="36">
        <f>IF(S30=0,0,AG30/S30)</f>
        <v>1.252268003918249E-2</v>
      </c>
      <c r="AI30" s="22"/>
      <c r="AJ30" s="37">
        <f>IF(G30=0,0,S30/G30)*100</f>
        <v>9.6880867196502276</v>
      </c>
      <c r="AK30" s="37">
        <f>IF(G30=0,0,AE30/G30)*100</f>
        <v>9.8094075298322601</v>
      </c>
      <c r="AM30" s="39">
        <f>U30/I30-1</f>
        <v>2.7731779222317066E-2</v>
      </c>
    </row>
    <row r="31" spans="1:39" ht="14.4" customHeight="1" x14ac:dyDescent="0.3">
      <c r="A31" s="30">
        <v>16</v>
      </c>
      <c r="B31" s="31"/>
      <c r="C31" s="47"/>
      <c r="D31" s="30"/>
      <c r="E31" s="31"/>
      <c r="F31" s="43"/>
      <c r="G31" s="43"/>
      <c r="H31" s="22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22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22"/>
      <c r="AG31" s="34"/>
      <c r="AH31" s="44"/>
      <c r="AI31" s="22"/>
      <c r="AJ31" s="37"/>
      <c r="AK31" s="37"/>
      <c r="AM31" s="39"/>
    </row>
    <row r="32" spans="1:39" ht="14.4" customHeight="1" x14ac:dyDescent="0.3">
      <c r="A32" s="30">
        <v>17</v>
      </c>
      <c r="B32" s="31"/>
      <c r="C32" s="51" t="str">
        <f>$C$18</f>
        <v>GSDT-1</v>
      </c>
      <c r="D32" s="30" t="s">
        <v>110</v>
      </c>
      <c r="E32" s="65">
        <v>0.6</v>
      </c>
      <c r="F32" s="33">
        <v>1000</v>
      </c>
      <c r="G32" s="33">
        <f>F32*(24*365/12)*0.6</f>
        <v>438000</v>
      </c>
      <c r="H32" s="22"/>
      <c r="I32" s="34">
        <v>17718.090755532095</v>
      </c>
      <c r="J32" s="35">
        <v>17235.12425630392</v>
      </c>
      <c r="K32" s="35">
        <v>920</v>
      </c>
      <c r="L32" s="35">
        <v>1080</v>
      </c>
      <c r="M32" s="35">
        <v>188.34</v>
      </c>
      <c r="N32" s="35">
        <v>762.12</v>
      </c>
      <c r="O32" s="35">
        <v>2200</v>
      </c>
      <c r="P32" s="35">
        <v>0</v>
      </c>
      <c r="Q32" s="34">
        <f t="shared" ref="Q32" si="12">SUM(I32:P32)</f>
        <v>40103.675011836014</v>
      </c>
      <c r="R32" s="34">
        <f>Q32*R$14</f>
        <v>1064.1109127640568</v>
      </c>
      <c r="S32" s="34">
        <f>SUM(Q32:R32)</f>
        <v>41167.785924600073</v>
      </c>
      <c r="T32" s="22"/>
      <c r="U32" s="34">
        <v>18203.457563064523</v>
      </c>
      <c r="V32" s="35">
        <v>17235.12425630392</v>
      </c>
      <c r="W32" s="35">
        <v>920</v>
      </c>
      <c r="X32" s="35">
        <v>1080</v>
      </c>
      <c r="Y32" s="35">
        <v>188.34</v>
      </c>
      <c r="Z32" s="35">
        <v>762.12</v>
      </c>
      <c r="AA32" s="35">
        <v>2200</v>
      </c>
      <c r="AB32" s="35">
        <v>0</v>
      </c>
      <c r="AC32" s="34">
        <f t="shared" ref="AC32" si="13">SUM(U32:AB32)</f>
        <v>40589.041819368438</v>
      </c>
      <c r="AD32" s="34">
        <f>AC32*$AD$14</f>
        <v>1076.9896356351221</v>
      </c>
      <c r="AE32" s="34">
        <f>SUM(AC32:AD32)</f>
        <v>41666.031455003562</v>
      </c>
      <c r="AF32" s="22"/>
      <c r="AG32" s="34">
        <f>AE32-S32</f>
        <v>498.24553040348837</v>
      </c>
      <c r="AH32" s="36">
        <f>IF(S32=0,0,AG32/S32)</f>
        <v>1.210280123677379E-2</v>
      </c>
      <c r="AI32" s="22"/>
      <c r="AJ32" s="37">
        <f>IF(G32=0,0,S32/G32)*100</f>
        <v>9.3990378823287841</v>
      </c>
      <c r="AK32" s="37">
        <f>IF(G32=0,0,AE32/G32)*100</f>
        <v>9.5127925696355167</v>
      </c>
      <c r="AM32" s="39">
        <f>U32/I32-1</f>
        <v>2.7393854915258364E-2</v>
      </c>
    </row>
    <row r="33" spans="1:39" ht="14.4" customHeight="1" x14ac:dyDescent="0.3">
      <c r="A33" s="30">
        <v>18</v>
      </c>
      <c r="B33" s="31"/>
      <c r="C33" s="51"/>
      <c r="D33" s="45"/>
      <c r="E33" s="31"/>
      <c r="F33" s="43"/>
      <c r="G33" s="43"/>
      <c r="H33" s="22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22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22"/>
      <c r="AG33" s="34"/>
      <c r="AH33" s="44"/>
      <c r="AI33" s="22"/>
      <c r="AJ33" s="37"/>
      <c r="AK33" s="37"/>
      <c r="AM33" s="39"/>
    </row>
    <row r="34" spans="1:39" ht="14.4" customHeight="1" x14ac:dyDescent="0.3">
      <c r="A34" s="30">
        <v>19</v>
      </c>
      <c r="B34" s="31"/>
      <c r="C34" s="51" t="str">
        <f>$C$18</f>
        <v>GSDT-1</v>
      </c>
      <c r="D34" s="30" t="s">
        <v>111</v>
      </c>
      <c r="E34" s="65">
        <v>0.6</v>
      </c>
      <c r="F34" s="33">
        <v>3000</v>
      </c>
      <c r="G34" s="33">
        <f>F34*(24*365/12)*0.6</f>
        <v>1314000</v>
      </c>
      <c r="H34" s="22"/>
      <c r="I34" s="34">
        <v>49963.790762969213</v>
      </c>
      <c r="J34" s="35">
        <v>51057.224094104422</v>
      </c>
      <c r="K34" s="35">
        <v>2730</v>
      </c>
      <c r="L34" s="35">
        <v>3210</v>
      </c>
      <c r="M34" s="35">
        <v>551.88</v>
      </c>
      <c r="N34" s="35">
        <v>2260.08</v>
      </c>
      <c r="O34" s="35">
        <v>1170</v>
      </c>
      <c r="P34" s="35">
        <v>0</v>
      </c>
      <c r="Q34" s="34">
        <f t="shared" ref="Q34" si="14">SUM(I34:P34)</f>
        <v>110942.97485707364</v>
      </c>
      <c r="R34" s="34">
        <f>Q34*R$14</f>
        <v>2943.7608948575921</v>
      </c>
      <c r="S34" s="34">
        <f>SUM(Q34:R34)</f>
        <v>113886.73575193124</v>
      </c>
      <c r="T34" s="22"/>
      <c r="U34" s="34">
        <v>51241.906957640087</v>
      </c>
      <c r="V34" s="35">
        <v>51057.224094104422</v>
      </c>
      <c r="W34" s="35">
        <v>2730</v>
      </c>
      <c r="X34" s="35">
        <v>3210</v>
      </c>
      <c r="Y34" s="35">
        <v>551.88</v>
      </c>
      <c r="Z34" s="35">
        <v>2260.08</v>
      </c>
      <c r="AA34" s="35">
        <v>1170</v>
      </c>
      <c r="AB34" s="35">
        <v>0</v>
      </c>
      <c r="AC34" s="34">
        <f t="shared" ref="AC34" si="15">SUM(U34:AB34)</f>
        <v>112221.09105174452</v>
      </c>
      <c r="AD34" s="34">
        <f>AC34*$AD$14</f>
        <v>2977.674429966989</v>
      </c>
      <c r="AE34" s="34">
        <f>SUM(AC34:AD34)</f>
        <v>115198.76548171151</v>
      </c>
      <c r="AF34" s="22"/>
      <c r="AG34" s="34">
        <f>AE34-S34</f>
        <v>1312.0297297802754</v>
      </c>
      <c r="AH34" s="36">
        <f>IF(S34=0,0,AG34/S34)</f>
        <v>1.1520478843455013E-2</v>
      </c>
      <c r="AI34" s="22"/>
      <c r="AJ34" s="37">
        <f>IF(G34=0,0,S34/G34)*100</f>
        <v>8.6671792809688917</v>
      </c>
      <c r="AK34" s="37">
        <f>IF(G34=0,0,AE34/G34)*100</f>
        <v>8.7670293365077256</v>
      </c>
      <c r="AM34" s="39">
        <f>U34/I34-1</f>
        <v>2.5580849154026808E-2</v>
      </c>
    </row>
    <row r="35" spans="1:39" ht="14.4" customHeight="1" x14ac:dyDescent="0.3">
      <c r="A35" s="30">
        <v>20</v>
      </c>
      <c r="B35" s="31"/>
      <c r="C35" s="64"/>
      <c r="AM35" s="39"/>
    </row>
    <row r="36" spans="1:39" ht="14.4" customHeight="1" x14ac:dyDescent="0.3">
      <c r="A36" s="30">
        <v>21</v>
      </c>
      <c r="C36" s="48"/>
      <c r="D36" s="48"/>
      <c r="E36" s="31"/>
      <c r="H36" s="38" t="s">
        <v>78</v>
      </c>
      <c r="I36" s="47" t="s">
        <v>112</v>
      </c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</row>
    <row r="37" spans="1:39" ht="14.4" customHeight="1" x14ac:dyDescent="0.3">
      <c r="A37" s="30">
        <v>22</v>
      </c>
      <c r="C37" s="48"/>
      <c r="D37" s="48"/>
      <c r="E37" s="31"/>
      <c r="H37" s="38" t="s">
        <v>80</v>
      </c>
      <c r="I37" s="47" t="s">
        <v>113</v>
      </c>
    </row>
    <row r="38" spans="1:39" ht="14.4" customHeight="1" x14ac:dyDescent="0.3">
      <c r="A38" s="30">
        <v>23</v>
      </c>
      <c r="C38" s="48"/>
      <c r="D38" s="48"/>
      <c r="E38" s="31"/>
      <c r="H38" s="38" t="s">
        <v>82</v>
      </c>
      <c r="I38" s="47" t="s">
        <v>83</v>
      </c>
    </row>
    <row r="39" spans="1:39" ht="14.4" customHeight="1" x14ac:dyDescent="0.3">
      <c r="A39" s="30">
        <v>24</v>
      </c>
      <c r="F39" s="31"/>
      <c r="G39" s="47"/>
    </row>
    <row r="40" spans="1:39" ht="6.9" customHeight="1" x14ac:dyDescent="0.3">
      <c r="A40" s="30"/>
      <c r="B40" s="49"/>
      <c r="C40" s="49"/>
      <c r="D40" s="49"/>
      <c r="E40" s="49"/>
      <c r="F40" s="49"/>
      <c r="G40" s="49"/>
      <c r="H40" s="49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</row>
    <row r="41" spans="1:39" ht="12.6" customHeight="1" x14ac:dyDescent="0.3">
      <c r="A41" s="51" t="s">
        <v>84</v>
      </c>
      <c r="B41" s="51"/>
      <c r="C41" s="51"/>
      <c r="D41" s="51"/>
      <c r="E41" s="51"/>
      <c r="F41" s="51"/>
      <c r="G41" s="51"/>
      <c r="H41" s="5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51" t="s">
        <v>85</v>
      </c>
      <c r="AK41" s="31"/>
    </row>
  </sheetData>
  <mergeCells count="6">
    <mergeCell ref="I11:S11"/>
    <mergeCell ref="U11:AE11"/>
    <mergeCell ref="AG11:AH11"/>
    <mergeCell ref="F13:G13"/>
    <mergeCell ref="J13:P13"/>
    <mergeCell ref="V13:AB13"/>
  </mergeCells>
  <pageMargins left="0.5" right="0.5" top="0.75" bottom="0.25" header="0.5" footer="0.25"/>
  <pageSetup scale="46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4EF-E371-4925-A89A-420B9CFF4C00}">
  <sheetPr syncVertical="1" syncRef="A1" transitionEvaluation="1" transitionEntry="1">
    <tabColor rgb="FF92D050"/>
    <pageSetUpPr fitToPage="1"/>
  </sheetPr>
  <dimension ref="A1:AL35"/>
  <sheetViews>
    <sheetView tabSelected="1" workbookViewId="0"/>
  </sheetViews>
  <sheetFormatPr defaultColWidth="11" defaultRowHeight="13.8" x14ac:dyDescent="0.3"/>
  <cols>
    <col min="1" max="1" width="4.109375" style="38" customWidth="1"/>
    <col min="2" max="2" width="1" style="38" customWidth="1"/>
    <col min="3" max="3" width="16" style="38" customWidth="1"/>
    <col min="4" max="4" width="7.33203125" style="38" customWidth="1"/>
    <col min="5" max="5" width="8" style="38" customWidth="1"/>
    <col min="6" max="6" width="8.5546875" style="38" customWidth="1"/>
    <col min="7" max="7" width="3.33203125" style="38" customWidth="1"/>
    <col min="8" max="8" width="10" style="38" customWidth="1"/>
    <col min="9" max="9" width="9" style="38" bestFit="1" customWidth="1"/>
    <col min="10" max="11" width="8.109375" style="38" bestFit="1" customWidth="1"/>
    <col min="12" max="12" width="6.88671875" style="38" bestFit="1" customWidth="1"/>
    <col min="13" max="13" width="8.109375" style="38" bestFit="1" customWidth="1"/>
    <col min="14" max="14" width="9" style="38" bestFit="1" customWidth="1"/>
    <col min="15" max="15" width="7.109375" style="38" customWidth="1"/>
    <col min="16" max="16" width="9.88671875" style="38" bestFit="1" customWidth="1"/>
    <col min="17" max="17" width="10" style="38" bestFit="1" customWidth="1"/>
    <col min="18" max="18" width="9.88671875" style="38" customWidth="1"/>
    <col min="19" max="19" width="1" style="38" customWidth="1"/>
    <col min="20" max="20" width="10.5546875" style="38" customWidth="1"/>
    <col min="21" max="21" width="9" style="38" bestFit="1" customWidth="1"/>
    <col min="22" max="23" width="8.109375" style="38" bestFit="1" customWidth="1"/>
    <col min="24" max="24" width="6.88671875" style="38" bestFit="1" customWidth="1"/>
    <col min="25" max="25" width="8.109375" style="38" bestFit="1" customWidth="1"/>
    <col min="26" max="26" width="9" style="38" bestFit="1" customWidth="1"/>
    <col min="27" max="27" width="7.109375" style="38" customWidth="1"/>
    <col min="28" max="28" width="9.5546875" style="38" customWidth="1"/>
    <col min="29" max="29" width="10" style="38" bestFit="1" customWidth="1"/>
    <col min="30" max="30" width="9.5546875" style="38" customWidth="1"/>
    <col min="31" max="31" width="1" style="38" customWidth="1"/>
    <col min="32" max="32" width="9.6640625" style="38" customWidth="1"/>
    <col min="33" max="33" width="7.5546875" style="38" customWidth="1"/>
    <col min="34" max="34" width="1" style="38" customWidth="1"/>
    <col min="35" max="35" width="7.5546875" style="38" customWidth="1"/>
    <col min="36" max="36" width="8.44140625" style="38" bestFit="1" customWidth="1"/>
    <col min="37" max="16384" width="11" style="38"/>
  </cols>
  <sheetData>
    <row r="1" spans="1:38" s="1" customFormat="1" ht="12.75" customHeight="1" x14ac:dyDescent="0.3">
      <c r="A1" s="1" t="s">
        <v>0</v>
      </c>
      <c r="D1" s="2" t="s">
        <v>1</v>
      </c>
      <c r="E1" s="2"/>
      <c r="N1" s="1" t="s">
        <v>2</v>
      </c>
      <c r="R1" s="2"/>
      <c r="U1" s="2"/>
      <c r="V1" s="2"/>
      <c r="W1" s="2"/>
      <c r="X1" s="2"/>
      <c r="Y1" s="2"/>
      <c r="Z1" s="2"/>
      <c r="AB1" s="2"/>
      <c r="AC1" s="2"/>
      <c r="AD1" s="2"/>
      <c r="AE1" s="2"/>
      <c r="AF1" s="2"/>
      <c r="AG1" s="2"/>
      <c r="AI1" s="1" t="s">
        <v>147</v>
      </c>
    </row>
    <row r="2" spans="1:38" s="12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3"/>
      <c r="AI2" s="4"/>
      <c r="AJ2" s="4"/>
    </row>
    <row r="3" spans="1:38" s="1" customFormat="1" ht="12.75" customHeight="1" x14ac:dyDescent="0.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I3" s="2"/>
      <c r="AJ3" s="2"/>
    </row>
    <row r="4" spans="1:38" s="1" customFormat="1" ht="12.75" customHeight="1" x14ac:dyDescent="0.2">
      <c r="A4" s="5" t="s">
        <v>4</v>
      </c>
      <c r="B4" s="5"/>
      <c r="C4" s="6"/>
      <c r="L4" s="2"/>
      <c r="M4" s="2"/>
      <c r="N4" s="2" t="s">
        <v>5</v>
      </c>
      <c r="O4" s="2"/>
      <c r="P4" s="2"/>
      <c r="Q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7" t="s">
        <v>6</v>
      </c>
      <c r="AG4" s="7"/>
      <c r="AJ4" s="2"/>
    </row>
    <row r="5" spans="1:38" s="1" customFormat="1" ht="12.75" customHeight="1" x14ac:dyDescent="0.2">
      <c r="A5" s="6"/>
      <c r="B5" s="6"/>
      <c r="C5" s="6"/>
      <c r="I5" s="2"/>
      <c r="S5" s="2"/>
      <c r="T5" s="2"/>
      <c r="U5" s="2"/>
      <c r="V5" s="2"/>
      <c r="W5" s="2"/>
      <c r="X5" s="2"/>
      <c r="Y5" s="2"/>
      <c r="Z5" s="2"/>
      <c r="AB5" s="2"/>
      <c r="AC5" s="2"/>
      <c r="AD5" s="2"/>
      <c r="AE5" s="2"/>
      <c r="AF5" s="8"/>
      <c r="AG5" s="8"/>
      <c r="AJ5" s="2"/>
    </row>
    <row r="6" spans="1:38" s="1" customFormat="1" ht="12.75" customHeight="1" x14ac:dyDescent="0.2">
      <c r="A6" s="5" t="s">
        <v>7</v>
      </c>
      <c r="B6" s="5"/>
      <c r="C6" s="6"/>
      <c r="S6" s="2"/>
      <c r="T6" s="2"/>
      <c r="U6" s="2"/>
      <c r="V6" s="2"/>
      <c r="W6" s="2"/>
      <c r="X6" s="2"/>
      <c r="Y6" s="2"/>
      <c r="Z6" s="2"/>
      <c r="AB6" s="2"/>
      <c r="AC6" s="2"/>
      <c r="AD6" s="2"/>
      <c r="AE6" s="2"/>
      <c r="AF6" s="8" t="s">
        <v>141</v>
      </c>
      <c r="AG6" s="8"/>
      <c r="AJ6" s="2"/>
    </row>
    <row r="7" spans="1:38" s="1" customFormat="1" ht="12.75" customHeight="1" x14ac:dyDescent="0.2">
      <c r="A7" s="6"/>
      <c r="B7" s="6"/>
      <c r="C7" s="6"/>
      <c r="I7" s="2"/>
      <c r="S7" s="2"/>
      <c r="T7" s="2"/>
      <c r="U7" s="2"/>
      <c r="V7" s="2"/>
      <c r="W7" s="2"/>
      <c r="X7" s="2"/>
      <c r="Y7" s="2"/>
      <c r="Z7" s="2"/>
      <c r="AB7" s="2"/>
      <c r="AC7" s="2"/>
      <c r="AD7" s="2"/>
      <c r="AE7" s="2"/>
      <c r="AF7" s="8"/>
      <c r="AG7" s="8"/>
      <c r="AJ7" s="2"/>
    </row>
    <row r="8" spans="1:38" s="12" customFormat="1" ht="14.1" customHeight="1" x14ac:dyDescent="0.25">
      <c r="A8" s="5" t="s">
        <v>9</v>
      </c>
      <c r="B8" s="5"/>
      <c r="D8" s="9" t="str">
        <f>'RS ''26'!D8</f>
        <v>20240025-EI</v>
      </c>
      <c r="E8" s="1"/>
      <c r="F8" s="1"/>
      <c r="G8" s="1"/>
      <c r="H8" s="1"/>
      <c r="I8" s="2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2"/>
      <c r="X8" s="2"/>
      <c r="Y8" s="2"/>
      <c r="Z8" s="2"/>
      <c r="AA8" s="1"/>
      <c r="AB8" s="2"/>
      <c r="AC8" s="2"/>
      <c r="AD8" s="1"/>
      <c r="AE8" s="2"/>
      <c r="AF8" s="7" t="s">
        <v>11</v>
      </c>
      <c r="AG8" s="7"/>
      <c r="AH8" s="1"/>
      <c r="AI8" s="1"/>
      <c r="AJ8" s="2"/>
    </row>
    <row r="9" spans="1:38" s="12" customFormat="1" ht="14.1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0"/>
      <c r="T9" s="60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8" s="12" customFormat="1" ht="14.1" customHeight="1" x14ac:dyDescent="0.3">
      <c r="A10" s="13" t="s">
        <v>115</v>
      </c>
      <c r="E10" s="14" t="s">
        <v>13</v>
      </c>
      <c r="F10" s="14" t="s">
        <v>14</v>
      </c>
      <c r="G10" s="29"/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  <c r="O10" s="14" t="s">
        <v>22</v>
      </c>
      <c r="P10" s="14" t="s">
        <v>23</v>
      </c>
      <c r="Q10" s="14" t="s">
        <v>24</v>
      </c>
      <c r="R10" s="14" t="s">
        <v>25</v>
      </c>
      <c r="T10" s="14" t="s">
        <v>26</v>
      </c>
      <c r="U10" s="14" t="s">
        <v>27</v>
      </c>
      <c r="V10" s="14" t="s">
        <v>28</v>
      </c>
      <c r="W10" s="14" t="s">
        <v>29</v>
      </c>
      <c r="X10" s="14" t="s">
        <v>30</v>
      </c>
      <c r="Y10" s="14" t="s">
        <v>31</v>
      </c>
      <c r="Z10" s="14" t="s">
        <v>32</v>
      </c>
      <c r="AA10" s="14" t="s">
        <v>33</v>
      </c>
      <c r="AB10" s="14" t="s">
        <v>34</v>
      </c>
      <c r="AC10" s="14" t="s">
        <v>35</v>
      </c>
      <c r="AD10" s="14" t="s">
        <v>36</v>
      </c>
      <c r="AF10" s="14" t="s">
        <v>37</v>
      </c>
      <c r="AG10" s="14" t="s">
        <v>38</v>
      </c>
      <c r="AI10" s="14" t="s">
        <v>39</v>
      </c>
      <c r="AJ10" s="14" t="s">
        <v>40</v>
      </c>
      <c r="AK10" s="14"/>
      <c r="AL10" s="14"/>
    </row>
    <row r="11" spans="1:38" s="12" customFormat="1" ht="14.1" customHeight="1" x14ac:dyDescent="0.3">
      <c r="A11" s="13" t="s">
        <v>91</v>
      </c>
      <c r="E11" s="14"/>
      <c r="F11" s="14"/>
      <c r="G11" s="29"/>
      <c r="H11" s="75" t="s">
        <v>42</v>
      </c>
      <c r="I11" s="76"/>
      <c r="J11" s="76"/>
      <c r="K11" s="76"/>
      <c r="L11" s="76"/>
      <c r="M11" s="76"/>
      <c r="N11" s="76"/>
      <c r="O11" s="76"/>
      <c r="P11" s="76"/>
      <c r="Q11" s="76"/>
      <c r="R11" s="77"/>
      <c r="S11" s="16"/>
      <c r="T11" s="75" t="s">
        <v>43</v>
      </c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15"/>
      <c r="AF11" s="78" t="s">
        <v>44</v>
      </c>
      <c r="AG11" s="79"/>
      <c r="AH11" s="15"/>
      <c r="AI11" s="17" t="s">
        <v>45</v>
      </c>
      <c r="AJ11" s="18"/>
      <c r="AK11" s="14"/>
      <c r="AL11" s="14"/>
    </row>
    <row r="12" spans="1:38" s="12" customFormat="1" ht="14.1" customHeight="1" x14ac:dyDescent="0.3">
      <c r="A12" s="13"/>
      <c r="E12" s="14"/>
      <c r="F12" s="14"/>
      <c r="G12" s="29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F12" s="14"/>
      <c r="AG12" s="14"/>
      <c r="AI12" s="14"/>
      <c r="AJ12" s="14"/>
      <c r="AK12" s="14"/>
      <c r="AL12" s="14"/>
    </row>
    <row r="13" spans="1:38" s="12" customFormat="1" ht="14.1" customHeight="1" x14ac:dyDescent="0.3">
      <c r="B13" s="21"/>
      <c r="C13" s="20" t="s">
        <v>46</v>
      </c>
      <c r="D13" s="20"/>
      <c r="E13" s="80" t="s">
        <v>47</v>
      </c>
      <c r="F13" s="80"/>
      <c r="G13" s="22"/>
      <c r="H13" s="20" t="s">
        <v>116</v>
      </c>
      <c r="I13" s="80" t="s">
        <v>49</v>
      </c>
      <c r="J13" s="80"/>
      <c r="K13" s="80"/>
      <c r="L13" s="80"/>
      <c r="M13" s="80"/>
      <c r="N13" s="80"/>
      <c r="O13" s="80"/>
      <c r="P13" s="20" t="s">
        <v>50</v>
      </c>
      <c r="Q13" s="20" t="s">
        <v>51</v>
      </c>
      <c r="R13" s="20" t="s">
        <v>52</v>
      </c>
      <c r="S13" s="22"/>
      <c r="T13" s="20" t="s">
        <v>117</v>
      </c>
      <c r="U13" s="80" t="s">
        <v>49</v>
      </c>
      <c r="V13" s="80"/>
      <c r="W13" s="80"/>
      <c r="X13" s="80"/>
      <c r="Y13" s="80"/>
      <c r="Z13" s="80"/>
      <c r="AA13" s="80"/>
      <c r="AB13" s="20" t="s">
        <v>50</v>
      </c>
      <c r="AC13" s="20" t="s">
        <v>51</v>
      </c>
      <c r="AD13" s="20" t="s">
        <v>52</v>
      </c>
      <c r="AE13" s="22"/>
      <c r="AF13" s="20" t="s">
        <v>53</v>
      </c>
      <c r="AG13" s="20" t="s">
        <v>54</v>
      </c>
      <c r="AH13" s="22"/>
      <c r="AI13" s="20" t="s">
        <v>55</v>
      </c>
      <c r="AJ13" s="20" t="s">
        <v>56</v>
      </c>
    </row>
    <row r="14" spans="1:38" s="29" customFormat="1" ht="14.1" customHeight="1" x14ac:dyDescent="0.3">
      <c r="A14" s="24" t="s">
        <v>58</v>
      </c>
      <c r="B14" s="21"/>
      <c r="C14" s="25" t="s">
        <v>59</v>
      </c>
      <c r="D14" s="20"/>
      <c r="E14" s="26" t="s">
        <v>60</v>
      </c>
      <c r="F14" s="25" t="s">
        <v>61</v>
      </c>
      <c r="G14" s="22"/>
      <c r="H14" s="25" t="s">
        <v>118</v>
      </c>
      <c r="I14" s="26" t="s">
        <v>63</v>
      </c>
      <c r="J14" s="26" t="s">
        <v>64</v>
      </c>
      <c r="K14" s="26" t="s">
        <v>65</v>
      </c>
      <c r="L14" s="26" t="s">
        <v>66</v>
      </c>
      <c r="M14" s="26" t="s">
        <v>67</v>
      </c>
      <c r="N14" s="26" t="s">
        <v>68</v>
      </c>
      <c r="O14" s="26" t="s">
        <v>69</v>
      </c>
      <c r="P14" s="25" t="s">
        <v>70</v>
      </c>
      <c r="Q14" s="27">
        <f>2.5663%+0.0871%</f>
        <v>2.6534000000000002E-2</v>
      </c>
      <c r="R14" s="25" t="s">
        <v>70</v>
      </c>
      <c r="S14" s="22"/>
      <c r="T14" s="25" t="s">
        <v>118</v>
      </c>
      <c r="U14" s="26" t="s">
        <v>63</v>
      </c>
      <c r="V14" s="26" t="s">
        <v>64</v>
      </c>
      <c r="W14" s="26" t="s">
        <v>65</v>
      </c>
      <c r="X14" s="26" t="s">
        <v>66</v>
      </c>
      <c r="Y14" s="26" t="s">
        <v>67</v>
      </c>
      <c r="Z14" s="26" t="s">
        <v>68</v>
      </c>
      <c r="AA14" s="26" t="s">
        <v>69</v>
      </c>
      <c r="AB14" s="25" t="s">
        <v>70</v>
      </c>
      <c r="AC14" s="27">
        <f>Q14</f>
        <v>2.6534000000000002E-2</v>
      </c>
      <c r="AD14" s="25" t="s">
        <v>70</v>
      </c>
      <c r="AE14" s="22"/>
      <c r="AF14" s="28" t="s">
        <v>119</v>
      </c>
      <c r="AG14" s="28" t="s">
        <v>120</v>
      </c>
      <c r="AH14" s="22"/>
      <c r="AI14" s="28" t="s">
        <v>121</v>
      </c>
      <c r="AJ14" s="28" t="s">
        <v>122</v>
      </c>
      <c r="AL14" s="29" t="s">
        <v>123</v>
      </c>
    </row>
    <row r="15" spans="1:38" ht="14.1" customHeight="1" x14ac:dyDescent="0.3">
      <c r="A15" s="40">
        <v>1</v>
      </c>
      <c r="B15" s="31"/>
      <c r="C15" s="31" t="s">
        <v>124</v>
      </c>
      <c r="D15" s="31"/>
      <c r="E15" s="66"/>
      <c r="F15" s="66"/>
      <c r="G15" s="22"/>
      <c r="H15" s="35"/>
      <c r="I15" s="35"/>
      <c r="J15" s="35"/>
      <c r="K15" s="35"/>
      <c r="L15" s="35"/>
      <c r="M15" s="35"/>
      <c r="N15" s="35"/>
      <c r="O15" s="35"/>
      <c r="P15" s="34"/>
      <c r="Q15" s="34"/>
      <c r="R15" s="35"/>
      <c r="S15" s="22"/>
      <c r="T15" s="35"/>
      <c r="U15" s="35"/>
      <c r="V15" s="35"/>
      <c r="W15" s="35"/>
      <c r="X15" s="35"/>
      <c r="Y15" s="35"/>
      <c r="Z15" s="35"/>
      <c r="AA15" s="35"/>
      <c r="AB15" s="35"/>
      <c r="AC15" s="34"/>
      <c r="AD15" s="35"/>
      <c r="AE15" s="22"/>
      <c r="AF15" s="35"/>
      <c r="AG15" s="67"/>
      <c r="AH15" s="22"/>
      <c r="AI15" s="68"/>
      <c r="AJ15" s="68"/>
    </row>
    <row r="16" spans="1:38" ht="14.1" customHeight="1" x14ac:dyDescent="0.3">
      <c r="A16" s="40">
        <v>2</v>
      </c>
      <c r="B16" s="31"/>
      <c r="C16" s="31" t="s">
        <v>125</v>
      </c>
      <c r="D16" s="41"/>
      <c r="E16" s="66">
        <v>1000</v>
      </c>
      <c r="F16" s="66">
        <v>219000</v>
      </c>
      <c r="G16" s="22"/>
      <c r="H16" s="34">
        <v>18748.219999999998</v>
      </c>
      <c r="I16" s="35">
        <v>8670.2100000000009</v>
      </c>
      <c r="J16" s="35">
        <v>780</v>
      </c>
      <c r="K16" s="35">
        <v>780</v>
      </c>
      <c r="L16" s="35">
        <v>89.79</v>
      </c>
      <c r="M16" s="35">
        <v>260.61</v>
      </c>
      <c r="N16" s="35">
        <v>2450</v>
      </c>
      <c r="O16" s="35">
        <v>0</v>
      </c>
      <c r="P16" s="34">
        <f>SUM(H16:O16)</f>
        <v>31778.83</v>
      </c>
      <c r="Q16" s="34">
        <f>P16*$Q$14</f>
        <v>843.21947522000016</v>
      </c>
      <c r="R16" s="35">
        <f>SUM(P16:Q16)</f>
        <v>32622.049475220003</v>
      </c>
      <c r="S16" s="22"/>
      <c r="T16" s="34">
        <v>19632.39</v>
      </c>
      <c r="U16" s="35">
        <v>8670.2100000000009</v>
      </c>
      <c r="V16" s="35">
        <v>780</v>
      </c>
      <c r="W16" s="35">
        <v>780</v>
      </c>
      <c r="X16" s="35">
        <v>89.79</v>
      </c>
      <c r="Y16" s="35">
        <v>260.61</v>
      </c>
      <c r="Z16" s="35">
        <v>2450</v>
      </c>
      <c r="AA16" s="35">
        <v>0</v>
      </c>
      <c r="AB16" s="35">
        <f>SUM(T16:AA16)</f>
        <v>32663</v>
      </c>
      <c r="AC16" s="34">
        <f>AB16*$AC$14</f>
        <v>866.68004200000007</v>
      </c>
      <c r="AD16" s="35">
        <f>SUM(AB16:AC16)</f>
        <v>33529.680042</v>
      </c>
      <c r="AE16" s="22"/>
      <c r="AF16" s="35">
        <f>AD16-R16</f>
        <v>907.63056677999703</v>
      </c>
      <c r="AG16" s="67">
        <f>IF(R16=0,0,AF16/R16)</f>
        <v>2.782261020937514E-2</v>
      </c>
      <c r="AH16" s="22"/>
      <c r="AI16" s="68">
        <f>IF(F$16=0,0,R16/F$16)*100</f>
        <v>14.895913002383562</v>
      </c>
      <c r="AJ16" s="68">
        <f>IF(F$16=0,0,AD16/F$16)*100</f>
        <v>15.310356183561643</v>
      </c>
      <c r="AL16" s="69">
        <f>T16/H16-1</f>
        <v>4.716021040930829E-2</v>
      </c>
    </row>
    <row r="17" spans="1:38" ht="14.1" customHeight="1" x14ac:dyDescent="0.3">
      <c r="A17" s="40">
        <v>3</v>
      </c>
      <c r="B17" s="31"/>
      <c r="C17" s="38" t="s">
        <v>126</v>
      </c>
      <c r="E17" s="66">
        <f>E16*0.8</f>
        <v>800</v>
      </c>
      <c r="F17" s="66"/>
      <c r="G17" s="22"/>
      <c r="H17" s="35">
        <f>$E17*-5.82</f>
        <v>-4656</v>
      </c>
      <c r="I17" s="35"/>
      <c r="J17" s="35"/>
      <c r="K17" s="35"/>
      <c r="L17" s="35"/>
      <c r="M17" s="35"/>
      <c r="N17" s="35"/>
      <c r="O17" s="35"/>
      <c r="P17" s="34">
        <f>SUM(H17:O17)</f>
        <v>-4656</v>
      </c>
      <c r="Q17" s="34">
        <f>P17*$Q$14</f>
        <v>-123.54230400000002</v>
      </c>
      <c r="R17" s="35">
        <f>SUM(P17:Q17)</f>
        <v>-4779.5423039999996</v>
      </c>
      <c r="S17" s="22"/>
      <c r="T17" s="35">
        <f>$E17*-5.82</f>
        <v>-4656</v>
      </c>
      <c r="U17" s="35"/>
      <c r="V17" s="35"/>
      <c r="W17" s="35"/>
      <c r="X17" s="35"/>
      <c r="Y17" s="35"/>
      <c r="Z17" s="35"/>
      <c r="AA17" s="35"/>
      <c r="AB17" s="35">
        <f>SUM(T17:AA17)</f>
        <v>-4656</v>
      </c>
      <c r="AC17" s="34">
        <f>AB17*$AC$14</f>
        <v>-123.54230400000002</v>
      </c>
      <c r="AD17" s="35">
        <f>SUM(AB17:AC17)</f>
        <v>-4779.5423039999996</v>
      </c>
      <c r="AE17" s="22"/>
      <c r="AF17" s="35"/>
      <c r="AG17" s="67"/>
      <c r="AH17" s="22"/>
      <c r="AI17" s="68"/>
      <c r="AJ17" s="68"/>
    </row>
    <row r="18" spans="1:38" ht="14.1" customHeight="1" x14ac:dyDescent="0.3">
      <c r="A18" s="40">
        <v>4</v>
      </c>
      <c r="B18" s="31"/>
      <c r="C18" s="70" t="s">
        <v>127</v>
      </c>
      <c r="D18" s="41"/>
      <c r="E18" s="66"/>
      <c r="F18" s="66"/>
      <c r="G18" s="22"/>
      <c r="H18" s="71">
        <f>H16+H17</f>
        <v>14092.219999999998</v>
      </c>
      <c r="R18" s="71">
        <f>R16+R17</f>
        <v>27842.507171220004</v>
      </c>
      <c r="S18" s="22"/>
      <c r="T18" s="71">
        <f>T16+T17</f>
        <v>14976.39</v>
      </c>
      <c r="AD18" s="71">
        <f>AD16+AD17</f>
        <v>28750.137738000001</v>
      </c>
      <c r="AE18" s="22"/>
      <c r="AF18" s="35">
        <f>AD18-R18</f>
        <v>907.63056677999703</v>
      </c>
      <c r="AG18" s="67">
        <f>IF(R18=0,0,AF18/R18)</f>
        <v>3.2598736931212451E-2</v>
      </c>
      <c r="AH18" s="22"/>
      <c r="AI18" s="68">
        <f>IF(F$16=0,0,R18/F$16)*100</f>
        <v>12.713473594164384</v>
      </c>
      <c r="AJ18" s="68">
        <f>IF(F$16=0,0,AD18/F$16)*100</f>
        <v>13.127916775342467</v>
      </c>
      <c r="AL18" s="72"/>
    </row>
    <row r="19" spans="1:38" ht="14.1" customHeight="1" x14ac:dyDescent="0.3">
      <c r="A19" s="40">
        <v>5</v>
      </c>
      <c r="B19" s="31"/>
      <c r="C19" s="31"/>
      <c r="D19" s="31"/>
      <c r="E19" s="66"/>
      <c r="F19" s="66"/>
      <c r="G19" s="22"/>
      <c r="H19" s="35"/>
      <c r="I19" s="35"/>
      <c r="J19" s="35"/>
      <c r="K19" s="35"/>
      <c r="L19" s="35"/>
      <c r="M19" s="35"/>
      <c r="N19" s="35"/>
      <c r="O19" s="35"/>
      <c r="P19" s="34"/>
      <c r="Q19" s="34"/>
      <c r="R19" s="35"/>
      <c r="S19" s="22"/>
      <c r="T19" s="35"/>
      <c r="U19" s="35"/>
      <c r="V19" s="35"/>
      <c r="W19" s="35"/>
      <c r="X19" s="35"/>
      <c r="Y19" s="35"/>
      <c r="Z19" s="35"/>
      <c r="AA19" s="35"/>
      <c r="AB19" s="35"/>
      <c r="AC19" s="34"/>
      <c r="AD19" s="35"/>
      <c r="AE19" s="22"/>
      <c r="AF19" s="35"/>
      <c r="AG19" s="67"/>
      <c r="AH19" s="22"/>
      <c r="AI19" s="68"/>
      <c r="AJ19" s="68"/>
    </row>
    <row r="20" spans="1:38" ht="14.1" customHeight="1" x14ac:dyDescent="0.3">
      <c r="A20" s="40">
        <v>6</v>
      </c>
      <c r="B20" s="31"/>
      <c r="C20" s="31" t="s">
        <v>128</v>
      </c>
      <c r="D20" s="31"/>
      <c r="E20" s="66"/>
      <c r="F20" s="66"/>
      <c r="G20" s="22"/>
      <c r="H20" s="35"/>
      <c r="I20" s="35"/>
      <c r="J20" s="35"/>
      <c r="K20" s="35"/>
      <c r="L20" s="35"/>
      <c r="M20" s="35"/>
      <c r="N20" s="35"/>
      <c r="O20" s="35"/>
      <c r="P20" s="34"/>
      <c r="Q20" s="34"/>
      <c r="R20" s="35"/>
      <c r="S20" s="22"/>
      <c r="T20" s="35"/>
      <c r="U20" s="35"/>
      <c r="V20" s="35"/>
      <c r="W20" s="35"/>
      <c r="X20" s="35"/>
      <c r="Y20" s="35"/>
      <c r="Z20" s="35"/>
      <c r="AA20" s="35"/>
      <c r="AB20" s="35"/>
      <c r="AC20" s="34"/>
      <c r="AD20" s="35"/>
      <c r="AE20" s="22"/>
      <c r="AF20" s="35"/>
      <c r="AG20" s="67"/>
      <c r="AH20" s="22"/>
      <c r="AI20" s="68"/>
      <c r="AJ20" s="68"/>
    </row>
    <row r="21" spans="1:38" ht="14.1" customHeight="1" x14ac:dyDescent="0.3">
      <c r="A21" s="40">
        <v>7</v>
      </c>
      <c r="B21" s="31"/>
      <c r="C21" s="38" t="s">
        <v>129</v>
      </c>
      <c r="D21" s="41"/>
      <c r="E21" s="66">
        <f>E16</f>
        <v>1000</v>
      </c>
      <c r="F21" s="66">
        <v>438000</v>
      </c>
      <c r="G21" s="22"/>
      <c r="H21" s="34">
        <v>11898.112873519183</v>
      </c>
      <c r="I21" s="35">
        <v>17259.801180002552</v>
      </c>
      <c r="J21" s="35">
        <v>780</v>
      </c>
      <c r="K21" s="35">
        <v>780</v>
      </c>
      <c r="L21" s="35">
        <v>179.58</v>
      </c>
      <c r="M21" s="35">
        <v>521.22</v>
      </c>
      <c r="N21" s="35">
        <v>2450</v>
      </c>
      <c r="O21" s="35">
        <v>0</v>
      </c>
      <c r="P21" s="34">
        <f>SUM(H21:O21)</f>
        <v>33868.71405352174</v>
      </c>
      <c r="Q21" s="34">
        <f>P21*$Q$14</f>
        <v>898.6724586961459</v>
      </c>
      <c r="R21" s="35">
        <f>SUM(P21:Q21)</f>
        <v>34767.386512217883</v>
      </c>
      <c r="S21" s="22"/>
      <c r="T21" s="34">
        <v>12433.547353777458</v>
      </c>
      <c r="U21" s="35">
        <v>17259.801180002552</v>
      </c>
      <c r="V21" s="35">
        <v>780</v>
      </c>
      <c r="W21" s="35">
        <v>780</v>
      </c>
      <c r="X21" s="35">
        <v>179.58</v>
      </c>
      <c r="Y21" s="35">
        <v>521.22</v>
      </c>
      <c r="Z21" s="35">
        <v>2450</v>
      </c>
      <c r="AA21" s="35">
        <v>0</v>
      </c>
      <c r="AB21" s="35">
        <f>SUM(T21:AA21)</f>
        <v>34404.148533780011</v>
      </c>
      <c r="AC21" s="34">
        <f>AB21*$AC$14</f>
        <v>912.87967719531889</v>
      </c>
      <c r="AD21" s="35">
        <f>SUM(AB21:AC21)</f>
        <v>35317.028210975332</v>
      </c>
      <c r="AE21" s="22"/>
      <c r="AF21" s="35">
        <f>AD21-R21</f>
        <v>549.64169875744847</v>
      </c>
      <c r="AG21" s="67">
        <f>IF(R21=0,0,AF21/R21)</f>
        <v>1.5809117506266814E-2</v>
      </c>
      <c r="AH21" s="22"/>
      <c r="AI21" s="68">
        <f>IF(F$21=0,0,R21/F$21)*100</f>
        <v>7.937759477675316</v>
      </c>
      <c r="AJ21" s="68">
        <f>IF(F$21=0,0,AD21/F$21)*100</f>
        <v>8.0632484499943669</v>
      </c>
      <c r="AL21" s="69">
        <f>T21/H21-1</f>
        <v>4.5001630590507657E-2</v>
      </c>
    </row>
    <row r="22" spans="1:38" ht="14.1" customHeight="1" x14ac:dyDescent="0.3">
      <c r="A22" s="40">
        <v>8</v>
      </c>
      <c r="B22" s="31"/>
      <c r="C22" s="38" t="s">
        <v>126</v>
      </c>
      <c r="E22" s="66">
        <f>E21*0.8</f>
        <v>800</v>
      </c>
      <c r="F22" s="73"/>
      <c r="G22" s="22"/>
      <c r="H22" s="35">
        <f>$E22*-5.82</f>
        <v>-4656</v>
      </c>
      <c r="I22" s="35"/>
      <c r="J22" s="35"/>
      <c r="K22" s="35"/>
      <c r="L22" s="35"/>
      <c r="M22" s="35"/>
      <c r="N22" s="35"/>
      <c r="O22" s="35"/>
      <c r="P22" s="34">
        <f>SUM(H22:O22)</f>
        <v>-4656</v>
      </c>
      <c r="Q22" s="34">
        <f>P22*$Q$14</f>
        <v>-123.54230400000002</v>
      </c>
      <c r="R22" s="35">
        <f>SUM(P22:Q22)</f>
        <v>-4779.5423039999996</v>
      </c>
      <c r="S22" s="22"/>
      <c r="T22" s="35">
        <f>$E22*-5.82</f>
        <v>-4656</v>
      </c>
      <c r="U22" s="35"/>
      <c r="V22" s="35"/>
      <c r="W22" s="35"/>
      <c r="X22" s="35"/>
      <c r="Y22" s="35"/>
      <c r="Z22" s="35"/>
      <c r="AA22" s="35"/>
      <c r="AB22" s="35">
        <f>SUM(T22:AA22)</f>
        <v>-4656</v>
      </c>
      <c r="AC22" s="34">
        <f>AB22*$AC$14</f>
        <v>-123.54230400000002</v>
      </c>
      <c r="AD22" s="35">
        <f>SUM(AB22:AC22)</f>
        <v>-4779.5423039999996</v>
      </c>
      <c r="AE22" s="22"/>
      <c r="AF22" s="35"/>
      <c r="AG22" s="44"/>
      <c r="AH22" s="22"/>
      <c r="AI22" s="68"/>
      <c r="AJ22" s="68"/>
    </row>
    <row r="23" spans="1:38" ht="14.1" customHeight="1" x14ac:dyDescent="0.3">
      <c r="A23" s="40">
        <v>9</v>
      </c>
      <c r="B23" s="31"/>
      <c r="C23" s="70" t="s">
        <v>130</v>
      </c>
      <c r="D23" s="41"/>
      <c r="E23" s="66"/>
      <c r="F23" s="66"/>
      <c r="G23" s="22"/>
      <c r="H23" s="71">
        <f>H21+H22</f>
        <v>7242.1128735191833</v>
      </c>
      <c r="R23" s="71">
        <f>R21+R22</f>
        <v>29987.844208217884</v>
      </c>
      <c r="S23" s="22"/>
      <c r="T23" s="71">
        <f>T21+T22</f>
        <v>7777.5473537774578</v>
      </c>
      <c r="AD23" s="71">
        <f>AD21+AD22</f>
        <v>30537.485906975333</v>
      </c>
      <c r="AE23" s="22"/>
      <c r="AF23" s="35">
        <f>AD23-R23</f>
        <v>549.64169875744847</v>
      </c>
      <c r="AG23" s="67">
        <f>IF(R23=0,0,AF23/R23)</f>
        <v>1.8328816667882528E-2</v>
      </c>
      <c r="AH23" s="22"/>
      <c r="AI23" s="68">
        <f>IF(F$21=0,0,R23/F$21)*100</f>
        <v>6.846539773565727</v>
      </c>
      <c r="AJ23" s="68">
        <f>IF(F$21=0,0,AD23/F$21)*100</f>
        <v>6.9720287458847796</v>
      </c>
      <c r="AL23" s="72"/>
    </row>
    <row r="24" spans="1:38" ht="14.1" customHeight="1" x14ac:dyDescent="0.3">
      <c r="A24" s="40">
        <v>10</v>
      </c>
      <c r="B24" s="31"/>
      <c r="C24" s="31"/>
      <c r="D24" s="31"/>
      <c r="E24" s="66"/>
      <c r="F24" s="66"/>
      <c r="G24" s="22"/>
      <c r="H24" s="35"/>
      <c r="I24" s="35"/>
      <c r="J24" s="35"/>
      <c r="K24" s="35"/>
      <c r="L24" s="35"/>
      <c r="M24" s="35"/>
      <c r="N24" s="35"/>
      <c r="O24" s="35"/>
      <c r="P24" s="34"/>
      <c r="Q24" s="34"/>
      <c r="R24" s="35"/>
      <c r="S24" s="22"/>
      <c r="T24" s="35"/>
      <c r="U24" s="35"/>
      <c r="V24" s="35"/>
      <c r="W24" s="35"/>
      <c r="X24" s="35"/>
      <c r="Y24" s="35"/>
      <c r="Z24" s="35"/>
      <c r="AA24" s="35"/>
      <c r="AB24" s="35"/>
      <c r="AC24" s="34"/>
      <c r="AD24" s="35"/>
      <c r="AE24" s="22"/>
      <c r="AF24" s="35"/>
      <c r="AG24" s="67"/>
      <c r="AH24" s="22"/>
      <c r="AI24" s="68"/>
      <c r="AJ24" s="68"/>
    </row>
    <row r="25" spans="1:38" ht="14.1" customHeight="1" x14ac:dyDescent="0.3">
      <c r="A25" s="40">
        <v>11</v>
      </c>
      <c r="C25" s="31" t="s">
        <v>131</v>
      </c>
      <c r="D25" s="31"/>
      <c r="E25" s="66"/>
      <c r="F25" s="66"/>
      <c r="G25" s="22"/>
      <c r="H25" s="35"/>
      <c r="I25" s="35"/>
      <c r="J25" s="35"/>
      <c r="K25" s="35"/>
      <c r="L25" s="35"/>
      <c r="M25" s="35"/>
      <c r="N25" s="35"/>
      <c r="O25" s="35"/>
      <c r="P25" s="34"/>
      <c r="Q25" s="34"/>
      <c r="R25" s="35"/>
      <c r="S25" s="22"/>
      <c r="T25" s="35"/>
      <c r="U25" s="35"/>
      <c r="V25" s="35"/>
      <c r="W25" s="35"/>
      <c r="X25" s="35"/>
      <c r="Y25" s="35"/>
      <c r="Z25" s="35"/>
      <c r="AA25" s="35"/>
      <c r="AB25" s="35"/>
      <c r="AC25" s="34"/>
      <c r="AD25" s="35"/>
      <c r="AE25" s="22"/>
      <c r="AF25" s="35"/>
      <c r="AG25" s="67"/>
      <c r="AH25" s="22"/>
      <c r="AI25" s="68"/>
      <c r="AJ25" s="68"/>
    </row>
    <row r="26" spans="1:38" ht="14.1" customHeight="1" x14ac:dyDescent="0.3">
      <c r="A26" s="40">
        <v>12</v>
      </c>
      <c r="C26" s="31" t="s">
        <v>129</v>
      </c>
      <c r="D26" s="41"/>
      <c r="E26" s="66">
        <v>5000</v>
      </c>
      <c r="F26" s="66">
        <v>2190000</v>
      </c>
      <c r="G26" s="22"/>
      <c r="H26" s="34">
        <v>58189.364367595932</v>
      </c>
      <c r="I26" s="35">
        <v>86299.005900012751</v>
      </c>
      <c r="J26" s="35">
        <v>3900</v>
      </c>
      <c r="K26" s="35">
        <v>3900</v>
      </c>
      <c r="L26" s="35">
        <v>897.9</v>
      </c>
      <c r="M26" s="35">
        <v>2606.1</v>
      </c>
      <c r="N26" s="35">
        <v>12250</v>
      </c>
      <c r="O26" s="35">
        <v>0</v>
      </c>
      <c r="P26" s="34">
        <f>SUM(H26:O26)</f>
        <v>168042.37026760867</v>
      </c>
      <c r="Q26" s="34">
        <f>P26*$Q$14</f>
        <v>4458.8362526807286</v>
      </c>
      <c r="R26" s="35">
        <f>SUM(P26:Q26)</f>
        <v>172501.20652028939</v>
      </c>
      <c r="S26" s="22"/>
      <c r="T26" s="34">
        <v>60838.57676888728</v>
      </c>
      <c r="U26" s="35">
        <v>86299.005900012751</v>
      </c>
      <c r="V26" s="35">
        <v>3900</v>
      </c>
      <c r="W26" s="35">
        <v>3900</v>
      </c>
      <c r="X26" s="35">
        <v>897.9</v>
      </c>
      <c r="Y26" s="35">
        <v>2606.1</v>
      </c>
      <c r="Z26" s="35">
        <v>12250</v>
      </c>
      <c r="AA26" s="35">
        <v>0</v>
      </c>
      <c r="AB26" s="35">
        <f>SUM(T26:AA26)</f>
        <v>170691.58266890002</v>
      </c>
      <c r="AC26" s="34">
        <f>AB26*$AC$14</f>
        <v>4529.1304545365938</v>
      </c>
      <c r="AD26" s="35">
        <f>SUM(AB26:AC26)</f>
        <v>175220.71312343661</v>
      </c>
      <c r="AE26" s="22"/>
      <c r="AF26" s="35">
        <f>AD26-R26</f>
        <v>2719.5066031472234</v>
      </c>
      <c r="AG26" s="67">
        <f>IF(R26=0,0,AF26/R26)</f>
        <v>1.5765145403938714E-2</v>
      </c>
      <c r="AH26" s="22"/>
      <c r="AI26" s="68">
        <f>IF(F$26=0,0,R26/F$26)*100</f>
        <v>7.8767674210177798</v>
      </c>
      <c r="AJ26" s="68">
        <f>IF(F$26=0,0,AD26/F$26)*100</f>
        <v>8.0009458047231341</v>
      </c>
      <c r="AL26" s="69">
        <f>T26/H26-1</f>
        <v>4.5527433236006054E-2</v>
      </c>
    </row>
    <row r="27" spans="1:38" ht="14.1" customHeight="1" x14ac:dyDescent="0.3">
      <c r="A27" s="40">
        <v>13</v>
      </c>
      <c r="C27" s="38" t="s">
        <v>132</v>
      </c>
      <c r="E27" s="66">
        <v>2000</v>
      </c>
      <c r="F27" s="73"/>
      <c r="G27" s="22"/>
      <c r="H27" s="35">
        <f>$E27*-5.82</f>
        <v>-11640</v>
      </c>
      <c r="I27" s="35"/>
      <c r="J27" s="35"/>
      <c r="K27" s="35"/>
      <c r="L27" s="35"/>
      <c r="M27" s="35"/>
      <c r="N27" s="35"/>
      <c r="O27" s="35"/>
      <c r="P27" s="34">
        <f>SUM(H27:O27)</f>
        <v>-11640</v>
      </c>
      <c r="Q27" s="34">
        <f>P27*$Q$14</f>
        <v>-308.85576000000003</v>
      </c>
      <c r="R27" s="35">
        <f>SUM(P27:Q27)</f>
        <v>-11948.85576</v>
      </c>
      <c r="S27" s="22"/>
      <c r="T27" s="35">
        <f>$E27*-5.82</f>
        <v>-11640</v>
      </c>
      <c r="U27" s="35"/>
      <c r="V27" s="35"/>
      <c r="W27" s="35"/>
      <c r="X27" s="35"/>
      <c r="Y27" s="35"/>
      <c r="Z27" s="35"/>
      <c r="AA27" s="35"/>
      <c r="AB27" s="35">
        <f>SUM(T27:AA27)</f>
        <v>-11640</v>
      </c>
      <c r="AC27" s="34">
        <f>AB27*$AC$14</f>
        <v>-308.85576000000003</v>
      </c>
      <c r="AD27" s="35">
        <f>SUM(AB27:AC27)</f>
        <v>-11948.85576</v>
      </c>
      <c r="AE27" s="22"/>
      <c r="AF27" s="35"/>
      <c r="AG27" s="44"/>
      <c r="AH27" s="22"/>
      <c r="AI27" s="68"/>
      <c r="AJ27" s="68"/>
    </row>
    <row r="28" spans="1:38" ht="14.1" customHeight="1" x14ac:dyDescent="0.3">
      <c r="A28" s="40">
        <v>14</v>
      </c>
      <c r="C28" s="70" t="s">
        <v>130</v>
      </c>
      <c r="D28" s="41"/>
      <c r="E28" s="66"/>
      <c r="F28" s="66"/>
      <c r="G28" s="22"/>
      <c r="H28" s="71">
        <f>H26+H27</f>
        <v>46549.364367595932</v>
      </c>
      <c r="R28" s="71">
        <f>R26+R27</f>
        <v>160552.35076028938</v>
      </c>
      <c r="S28" s="22"/>
      <c r="T28" s="71">
        <f>T26+T27</f>
        <v>49198.57676888728</v>
      </c>
      <c r="AD28" s="71">
        <f>AD26+AD27</f>
        <v>163271.8573634366</v>
      </c>
      <c r="AE28" s="22"/>
      <c r="AF28" s="35">
        <f>AD28-R28</f>
        <v>2719.5066031472234</v>
      </c>
      <c r="AG28" s="67">
        <f>IF(R28=0,0,AF28/R28)</f>
        <v>1.6938441513120836E-2</v>
      </c>
      <c r="AH28" s="22"/>
      <c r="AI28" s="68">
        <f>IF(F$26=0,0,R28/F$26)*100</f>
        <v>7.3311575689629853</v>
      </c>
      <c r="AJ28" s="68">
        <f>IF(F$26=0,0,AD28/F$26)*100</f>
        <v>7.4553359526683378</v>
      </c>
      <c r="AL28" s="72"/>
    </row>
    <row r="29" spans="1:38" ht="14.1" customHeight="1" x14ac:dyDescent="0.3">
      <c r="A29" s="40">
        <v>15</v>
      </c>
      <c r="B29" s="31"/>
      <c r="C29" s="48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</row>
    <row r="30" spans="1:38" ht="14.1" customHeight="1" x14ac:dyDescent="0.3">
      <c r="A30" s="40">
        <v>16</v>
      </c>
      <c r="C30" s="48"/>
      <c r="F30" s="31"/>
      <c r="G30" s="38" t="s">
        <v>78</v>
      </c>
      <c r="H30" s="47" t="s">
        <v>112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</row>
    <row r="31" spans="1:38" ht="14.1" customHeight="1" x14ac:dyDescent="0.3">
      <c r="A31" s="40">
        <v>17</v>
      </c>
      <c r="C31" s="48"/>
      <c r="G31" s="38" t="s">
        <v>80</v>
      </c>
      <c r="H31" s="47" t="s">
        <v>113</v>
      </c>
    </row>
    <row r="32" spans="1:38" ht="14.1" customHeight="1" x14ac:dyDescent="0.3">
      <c r="A32" s="40">
        <v>18</v>
      </c>
      <c r="C32" s="48"/>
      <c r="G32" s="38" t="s">
        <v>82</v>
      </c>
      <c r="H32" s="47" t="s">
        <v>83</v>
      </c>
    </row>
    <row r="33" spans="1:36" ht="14.4" customHeight="1" x14ac:dyDescent="0.3">
      <c r="A33" s="45">
        <v>19</v>
      </c>
      <c r="C33" s="48"/>
      <c r="E33" s="31"/>
    </row>
    <row r="34" spans="1:36" ht="6.9" customHeight="1" x14ac:dyDescent="0.3">
      <c r="A34" s="45"/>
      <c r="B34" s="49"/>
      <c r="C34" s="49"/>
      <c r="D34" s="49"/>
      <c r="E34" s="49"/>
      <c r="F34" s="49"/>
      <c r="G34" s="49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49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49"/>
      <c r="AF34" s="50"/>
      <c r="AG34" s="50"/>
      <c r="AH34" s="49"/>
      <c r="AI34" s="50"/>
      <c r="AJ34" s="50"/>
    </row>
    <row r="35" spans="1:36" ht="12.6" customHeight="1" x14ac:dyDescent="0.3">
      <c r="A35" s="51" t="s">
        <v>84</v>
      </c>
      <c r="B35" s="51"/>
      <c r="C35" s="51"/>
      <c r="D35" s="51"/>
      <c r="E35" s="51"/>
      <c r="F35" s="51"/>
      <c r="G35" s="5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51" t="s">
        <v>85</v>
      </c>
      <c r="AJ35" s="31"/>
    </row>
  </sheetData>
  <mergeCells count="6">
    <mergeCell ref="H11:R11"/>
    <mergeCell ref="T11:AD11"/>
    <mergeCell ref="AF11:AG11"/>
    <mergeCell ref="E13:F13"/>
    <mergeCell ref="I13:O13"/>
    <mergeCell ref="U13:AA13"/>
  </mergeCells>
  <pageMargins left="0.5" right="0.5" top="0.75" bottom="0.25" header="0.5" footer="0.25"/>
  <pageSetup scale="46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7C425-11A5-4756-8B9D-0EA7A714C65B}">
  <sheetPr syncVertical="1" syncRef="A1" transitionEvaluation="1" transitionEntry="1">
    <tabColor rgb="FF92D050"/>
    <pageSetUpPr fitToPage="1"/>
  </sheetPr>
  <dimension ref="A1:AL35"/>
  <sheetViews>
    <sheetView tabSelected="1" workbookViewId="0"/>
  </sheetViews>
  <sheetFormatPr defaultColWidth="11" defaultRowHeight="13.8" x14ac:dyDescent="0.3"/>
  <cols>
    <col min="1" max="1" width="4.109375" style="38" customWidth="1"/>
    <col min="2" max="2" width="1" style="38" customWidth="1"/>
    <col min="3" max="3" width="16" style="38" customWidth="1"/>
    <col min="4" max="4" width="7.33203125" style="38" customWidth="1"/>
    <col min="5" max="5" width="8" style="38" customWidth="1"/>
    <col min="6" max="6" width="8.5546875" style="38" customWidth="1"/>
    <col min="7" max="7" width="3.33203125" style="38" customWidth="1"/>
    <col min="8" max="8" width="10" style="38" customWidth="1"/>
    <col min="9" max="9" width="9" style="38" bestFit="1" customWidth="1"/>
    <col min="10" max="10" width="8.109375" style="38" bestFit="1" customWidth="1"/>
    <col min="11" max="11" width="8.109375" style="38" customWidth="1"/>
    <col min="12" max="12" width="6.88671875" style="38" bestFit="1" customWidth="1"/>
    <col min="13" max="13" width="8.109375" style="38" bestFit="1" customWidth="1"/>
    <col min="14" max="14" width="8.109375" style="38" customWidth="1"/>
    <col min="15" max="15" width="6.88671875" style="38" customWidth="1"/>
    <col min="16" max="16" width="9.88671875" style="38" bestFit="1" customWidth="1"/>
    <col min="17" max="17" width="8.88671875" style="38" customWidth="1"/>
    <col min="18" max="18" width="9.88671875" style="38" bestFit="1" customWidth="1"/>
    <col min="19" max="19" width="1" style="38" customWidth="1"/>
    <col min="20" max="20" width="10.5546875" style="38" customWidth="1"/>
    <col min="21" max="21" width="9" style="38" customWidth="1"/>
    <col min="22" max="23" width="8.109375" style="38" bestFit="1" customWidth="1"/>
    <col min="24" max="24" width="6.88671875" style="38" bestFit="1" customWidth="1"/>
    <col min="25" max="26" width="8.109375" style="38" bestFit="1" customWidth="1"/>
    <col min="27" max="27" width="6.88671875" style="38" customWidth="1"/>
    <col min="28" max="28" width="9.5546875" style="38" customWidth="1"/>
    <col min="29" max="29" width="10" style="38" bestFit="1" customWidth="1"/>
    <col min="30" max="30" width="9.5546875" style="38" customWidth="1"/>
    <col min="31" max="31" width="1" style="38" customWidth="1"/>
    <col min="32" max="32" width="9.6640625" style="38" customWidth="1"/>
    <col min="33" max="33" width="7.5546875" style="38" customWidth="1"/>
    <col min="34" max="34" width="1" style="38" customWidth="1"/>
    <col min="35" max="35" width="7.5546875" style="38" customWidth="1"/>
    <col min="36" max="36" width="8.44140625" style="38" bestFit="1" customWidth="1"/>
    <col min="37" max="16384" width="11" style="38"/>
  </cols>
  <sheetData>
    <row r="1" spans="1:38" s="1" customFormat="1" ht="12.75" customHeight="1" x14ac:dyDescent="0.3">
      <c r="A1" s="1" t="s">
        <v>0</v>
      </c>
      <c r="D1" s="2" t="s">
        <v>1</v>
      </c>
      <c r="E1" s="2"/>
      <c r="N1" s="1" t="s">
        <v>2</v>
      </c>
      <c r="R1" s="2"/>
      <c r="U1" s="2"/>
      <c r="V1" s="2"/>
      <c r="W1" s="2"/>
      <c r="X1" s="2"/>
      <c r="Y1" s="2"/>
      <c r="Z1" s="2"/>
      <c r="AB1" s="2"/>
      <c r="AC1" s="2"/>
      <c r="AD1" s="2"/>
      <c r="AE1" s="2"/>
      <c r="AF1" s="2"/>
      <c r="AG1" s="2"/>
      <c r="AI1" s="1" t="s">
        <v>148</v>
      </c>
    </row>
    <row r="2" spans="1:38" s="12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3"/>
      <c r="AI2" s="4"/>
      <c r="AJ2" s="4"/>
    </row>
    <row r="3" spans="1:38" s="1" customFormat="1" ht="12.75" customHeight="1" x14ac:dyDescent="0.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I3" s="2"/>
      <c r="AJ3" s="2"/>
    </row>
    <row r="4" spans="1:38" s="1" customFormat="1" ht="12.75" customHeight="1" x14ac:dyDescent="0.2">
      <c r="A4" s="5" t="s">
        <v>4</v>
      </c>
      <c r="B4" s="5"/>
      <c r="C4" s="6"/>
      <c r="L4" s="2"/>
      <c r="M4" s="2"/>
      <c r="N4" s="2" t="s">
        <v>5</v>
      </c>
      <c r="O4" s="2"/>
      <c r="P4" s="2"/>
      <c r="Q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7" t="s">
        <v>6</v>
      </c>
      <c r="AG4" s="7"/>
      <c r="AJ4" s="2"/>
    </row>
    <row r="5" spans="1:38" s="1" customFormat="1" ht="12.75" customHeight="1" x14ac:dyDescent="0.2">
      <c r="A5" s="6"/>
      <c r="B5" s="6"/>
      <c r="C5" s="6"/>
      <c r="I5" s="2"/>
      <c r="S5" s="2"/>
      <c r="T5" s="2"/>
      <c r="U5" s="2"/>
      <c r="V5" s="2"/>
      <c r="W5" s="2"/>
      <c r="X5" s="2"/>
      <c r="Y5" s="2"/>
      <c r="Z5" s="2"/>
      <c r="AB5" s="2"/>
      <c r="AC5" s="2"/>
      <c r="AD5" s="2"/>
      <c r="AE5" s="2"/>
      <c r="AF5" s="8"/>
      <c r="AG5" s="8"/>
      <c r="AJ5" s="2"/>
    </row>
    <row r="6" spans="1:38" s="1" customFormat="1" ht="12.75" customHeight="1" x14ac:dyDescent="0.2">
      <c r="A6" s="5" t="s">
        <v>7</v>
      </c>
      <c r="B6" s="5"/>
      <c r="C6" s="6"/>
      <c r="S6" s="2"/>
      <c r="T6" s="2"/>
      <c r="U6" s="2"/>
      <c r="V6" s="2"/>
      <c r="W6" s="2"/>
      <c r="X6" s="2"/>
      <c r="Y6" s="2"/>
      <c r="Z6" s="2"/>
      <c r="AB6" s="2"/>
      <c r="AC6" s="2"/>
      <c r="AD6" s="2"/>
      <c r="AE6" s="2"/>
      <c r="AF6" s="8" t="s">
        <v>141</v>
      </c>
      <c r="AG6" s="8"/>
      <c r="AJ6" s="2"/>
    </row>
    <row r="7" spans="1:38" s="1" customFormat="1" ht="12.75" customHeight="1" x14ac:dyDescent="0.2">
      <c r="A7" s="6"/>
      <c r="B7" s="6"/>
      <c r="C7" s="6"/>
      <c r="I7" s="2"/>
      <c r="S7" s="2"/>
      <c r="T7" s="2"/>
      <c r="U7" s="2"/>
      <c r="V7" s="2"/>
      <c r="W7" s="2"/>
      <c r="X7" s="2"/>
      <c r="Y7" s="2"/>
      <c r="Z7" s="2"/>
      <c r="AB7" s="2"/>
      <c r="AC7" s="2"/>
      <c r="AD7" s="2"/>
      <c r="AE7" s="2"/>
      <c r="AF7" s="8"/>
      <c r="AG7" s="8"/>
      <c r="AJ7" s="2"/>
    </row>
    <row r="8" spans="1:38" s="12" customFormat="1" ht="14.1" customHeight="1" x14ac:dyDescent="0.25">
      <c r="A8" s="5" t="s">
        <v>9</v>
      </c>
      <c r="B8" s="5"/>
      <c r="D8" s="9" t="str">
        <f>'RS ''26'!D8</f>
        <v>20240025-EI</v>
      </c>
      <c r="E8" s="1"/>
      <c r="F8" s="1"/>
      <c r="G8" s="1"/>
      <c r="H8" s="1"/>
      <c r="I8" s="2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2"/>
      <c r="X8" s="2"/>
      <c r="Y8" s="2"/>
      <c r="Z8" s="2"/>
      <c r="AA8" s="1"/>
      <c r="AB8" s="2"/>
      <c r="AC8" s="2"/>
      <c r="AD8" s="1"/>
      <c r="AE8" s="2"/>
      <c r="AF8" s="7" t="s">
        <v>11</v>
      </c>
      <c r="AG8" s="7"/>
      <c r="AH8" s="1"/>
      <c r="AI8" s="1"/>
      <c r="AJ8" s="2"/>
    </row>
    <row r="9" spans="1:38" s="12" customFormat="1" ht="14.1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0"/>
      <c r="T9" s="60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8" s="12" customFormat="1" ht="14.1" customHeight="1" x14ac:dyDescent="0.3">
      <c r="A10" s="13" t="s">
        <v>134</v>
      </c>
      <c r="E10" s="14" t="s">
        <v>13</v>
      </c>
      <c r="F10" s="14" t="s">
        <v>14</v>
      </c>
      <c r="G10" s="29"/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  <c r="O10" s="14" t="s">
        <v>22</v>
      </c>
      <c r="P10" s="14" t="s">
        <v>23</v>
      </c>
      <c r="Q10" s="14" t="s">
        <v>24</v>
      </c>
      <c r="R10" s="14" t="s">
        <v>25</v>
      </c>
      <c r="T10" s="14" t="s">
        <v>26</v>
      </c>
      <c r="U10" s="14" t="s">
        <v>27</v>
      </c>
      <c r="V10" s="14" t="s">
        <v>28</v>
      </c>
      <c r="W10" s="14" t="s">
        <v>29</v>
      </c>
      <c r="X10" s="14" t="s">
        <v>30</v>
      </c>
      <c r="Y10" s="14" t="s">
        <v>31</v>
      </c>
      <c r="Z10" s="14" t="s">
        <v>32</v>
      </c>
      <c r="AA10" s="14" t="s">
        <v>33</v>
      </c>
      <c r="AB10" s="14" t="s">
        <v>34</v>
      </c>
      <c r="AC10" s="14" t="s">
        <v>35</v>
      </c>
      <c r="AD10" s="14" t="s">
        <v>36</v>
      </c>
      <c r="AF10" s="14" t="s">
        <v>37</v>
      </c>
      <c r="AG10" s="14" t="s">
        <v>38</v>
      </c>
      <c r="AI10" s="14" t="s">
        <v>39</v>
      </c>
      <c r="AJ10" s="14" t="s">
        <v>40</v>
      </c>
      <c r="AK10" s="14"/>
      <c r="AL10" s="14"/>
    </row>
    <row r="11" spans="1:38" s="12" customFormat="1" ht="14.1" customHeight="1" x14ac:dyDescent="0.3">
      <c r="A11" s="13" t="s">
        <v>91</v>
      </c>
      <c r="E11" s="14"/>
      <c r="F11" s="14"/>
      <c r="G11" s="29"/>
      <c r="H11" s="75" t="s">
        <v>42</v>
      </c>
      <c r="I11" s="76"/>
      <c r="J11" s="76"/>
      <c r="K11" s="76"/>
      <c r="L11" s="76"/>
      <c r="M11" s="76"/>
      <c r="N11" s="76"/>
      <c r="O11" s="76"/>
      <c r="P11" s="76"/>
      <c r="Q11" s="76"/>
      <c r="R11" s="77"/>
      <c r="S11" s="16"/>
      <c r="T11" s="75" t="s">
        <v>43</v>
      </c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15"/>
      <c r="AF11" s="78" t="s">
        <v>44</v>
      </c>
      <c r="AG11" s="79"/>
      <c r="AH11" s="15"/>
      <c r="AI11" s="17" t="s">
        <v>45</v>
      </c>
      <c r="AJ11" s="18"/>
      <c r="AK11" s="14"/>
      <c r="AL11" s="14"/>
    </row>
    <row r="12" spans="1:38" s="12" customFormat="1" ht="14.1" customHeight="1" x14ac:dyDescent="0.3">
      <c r="A12" s="13"/>
      <c r="E12" s="14"/>
      <c r="F12" s="14"/>
      <c r="G12" s="29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F12" s="14"/>
      <c r="AG12" s="14"/>
      <c r="AI12" s="14"/>
      <c r="AJ12" s="14"/>
      <c r="AK12" s="14"/>
      <c r="AL12" s="14"/>
    </row>
    <row r="13" spans="1:38" s="12" customFormat="1" ht="14.1" customHeight="1" x14ac:dyDescent="0.3">
      <c r="B13" s="21"/>
      <c r="C13" s="20" t="s">
        <v>46</v>
      </c>
      <c r="D13" s="20"/>
      <c r="E13" s="80" t="s">
        <v>47</v>
      </c>
      <c r="F13" s="80"/>
      <c r="G13" s="22"/>
      <c r="H13" s="20" t="s">
        <v>116</v>
      </c>
      <c r="I13" s="80" t="s">
        <v>49</v>
      </c>
      <c r="J13" s="80"/>
      <c r="K13" s="80"/>
      <c r="L13" s="80"/>
      <c r="M13" s="80"/>
      <c r="N13" s="80"/>
      <c r="O13" s="80"/>
      <c r="P13" s="20" t="s">
        <v>50</v>
      </c>
      <c r="Q13" s="20" t="s">
        <v>51</v>
      </c>
      <c r="R13" s="20" t="s">
        <v>52</v>
      </c>
      <c r="S13" s="22"/>
      <c r="T13" s="20" t="s">
        <v>117</v>
      </c>
      <c r="U13" s="80" t="s">
        <v>49</v>
      </c>
      <c r="V13" s="80"/>
      <c r="W13" s="80"/>
      <c r="X13" s="80"/>
      <c r="Y13" s="80"/>
      <c r="Z13" s="80"/>
      <c r="AA13" s="80"/>
      <c r="AB13" s="20" t="s">
        <v>50</v>
      </c>
      <c r="AC13" s="20" t="s">
        <v>51</v>
      </c>
      <c r="AD13" s="20" t="s">
        <v>52</v>
      </c>
      <c r="AE13" s="22"/>
      <c r="AF13" s="20" t="s">
        <v>53</v>
      </c>
      <c r="AG13" s="20" t="s">
        <v>54</v>
      </c>
      <c r="AH13" s="22"/>
      <c r="AI13" s="20" t="s">
        <v>55</v>
      </c>
      <c r="AJ13" s="20" t="s">
        <v>56</v>
      </c>
    </row>
    <row r="14" spans="1:38" s="29" customFormat="1" ht="14.1" customHeight="1" x14ac:dyDescent="0.3">
      <c r="A14" s="24" t="s">
        <v>58</v>
      </c>
      <c r="B14" s="21"/>
      <c r="C14" s="25" t="s">
        <v>59</v>
      </c>
      <c r="D14" s="20"/>
      <c r="E14" s="26" t="s">
        <v>60</v>
      </c>
      <c r="F14" s="25" t="s">
        <v>61</v>
      </c>
      <c r="G14" s="22"/>
      <c r="H14" s="25" t="s">
        <v>118</v>
      </c>
      <c r="I14" s="26" t="s">
        <v>63</v>
      </c>
      <c r="J14" s="26" t="s">
        <v>64</v>
      </c>
      <c r="K14" s="26" t="s">
        <v>65</v>
      </c>
      <c r="L14" s="26" t="s">
        <v>66</v>
      </c>
      <c r="M14" s="26" t="s">
        <v>67</v>
      </c>
      <c r="N14" s="26" t="s">
        <v>68</v>
      </c>
      <c r="O14" s="26" t="s">
        <v>69</v>
      </c>
      <c r="P14" s="25" t="s">
        <v>70</v>
      </c>
      <c r="Q14" s="27">
        <f>2.5663%+0.0871%</f>
        <v>2.6534000000000002E-2</v>
      </c>
      <c r="R14" s="25" t="s">
        <v>70</v>
      </c>
      <c r="S14" s="22"/>
      <c r="T14" s="25" t="s">
        <v>118</v>
      </c>
      <c r="U14" s="26" t="s">
        <v>63</v>
      </c>
      <c r="V14" s="26" t="s">
        <v>64</v>
      </c>
      <c r="W14" s="26" t="s">
        <v>65</v>
      </c>
      <c r="X14" s="26" t="s">
        <v>66</v>
      </c>
      <c r="Y14" s="26" t="s">
        <v>67</v>
      </c>
      <c r="Z14" s="26" t="s">
        <v>68</v>
      </c>
      <c r="AA14" s="26" t="s">
        <v>69</v>
      </c>
      <c r="AB14" s="25" t="s">
        <v>70</v>
      </c>
      <c r="AC14" s="27">
        <f>Q14</f>
        <v>2.6534000000000002E-2</v>
      </c>
      <c r="AD14" s="25" t="s">
        <v>70</v>
      </c>
      <c r="AE14" s="22"/>
      <c r="AF14" s="28" t="s">
        <v>119</v>
      </c>
      <c r="AG14" s="28" t="s">
        <v>120</v>
      </c>
      <c r="AH14" s="22"/>
      <c r="AI14" s="28" t="s">
        <v>121</v>
      </c>
      <c r="AJ14" s="28" t="s">
        <v>122</v>
      </c>
      <c r="AL14" s="29" t="s">
        <v>123</v>
      </c>
    </row>
    <row r="15" spans="1:38" ht="14.1" customHeight="1" x14ac:dyDescent="0.3">
      <c r="A15" s="40">
        <v>1</v>
      </c>
      <c r="B15" s="31"/>
      <c r="C15" s="31" t="s">
        <v>135</v>
      </c>
      <c r="D15" s="31"/>
      <c r="E15" s="66"/>
      <c r="F15" s="66"/>
      <c r="G15" s="22"/>
      <c r="H15" s="35"/>
      <c r="I15" s="35"/>
      <c r="J15" s="35"/>
      <c r="K15" s="35"/>
      <c r="L15" s="35"/>
      <c r="M15" s="35"/>
      <c r="N15" s="35"/>
      <c r="O15" s="35"/>
      <c r="P15" s="34"/>
      <c r="Q15" s="34"/>
      <c r="R15" s="35"/>
      <c r="S15" s="22"/>
      <c r="T15" s="35"/>
      <c r="U15" s="35"/>
      <c r="V15" s="35"/>
      <c r="W15" s="35"/>
      <c r="X15" s="35"/>
      <c r="Y15" s="35"/>
      <c r="Z15" s="35"/>
      <c r="AA15" s="35"/>
      <c r="AB15" s="35"/>
      <c r="AC15" s="34"/>
      <c r="AD15" s="35"/>
      <c r="AE15" s="22"/>
      <c r="AF15" s="35"/>
      <c r="AG15" s="67"/>
      <c r="AH15" s="22"/>
      <c r="AI15" s="68"/>
      <c r="AJ15" s="68"/>
    </row>
    <row r="16" spans="1:38" ht="14.1" customHeight="1" x14ac:dyDescent="0.3">
      <c r="A16" s="40">
        <v>2</v>
      </c>
      <c r="B16" s="31"/>
      <c r="C16" s="31" t="s">
        <v>125</v>
      </c>
      <c r="D16" s="41"/>
      <c r="E16" s="66">
        <v>1000</v>
      </c>
      <c r="F16" s="66">
        <v>219000</v>
      </c>
      <c r="G16" s="22"/>
      <c r="H16" s="34">
        <v>15314.099999999999</v>
      </c>
      <c r="I16" s="35">
        <v>8670.2100000000009</v>
      </c>
      <c r="J16" s="35">
        <v>750</v>
      </c>
      <c r="K16" s="35">
        <v>840</v>
      </c>
      <c r="L16" s="35">
        <v>89.79</v>
      </c>
      <c r="M16" s="35">
        <v>310.97999999999996</v>
      </c>
      <c r="N16" s="35">
        <v>1400</v>
      </c>
      <c r="O16" s="35">
        <v>0</v>
      </c>
      <c r="P16" s="34">
        <f>SUM(H16:O16)</f>
        <v>27375.079999999998</v>
      </c>
      <c r="Q16" s="34">
        <f>P16*$Q$14</f>
        <v>726.37037271999998</v>
      </c>
      <c r="R16" s="35">
        <f>SUM(P16:Q16)</f>
        <v>28101.450372719999</v>
      </c>
      <c r="S16" s="22"/>
      <c r="T16" s="34">
        <v>15996.11</v>
      </c>
      <c r="U16" s="35">
        <v>8670.2100000000009</v>
      </c>
      <c r="V16" s="35">
        <v>750</v>
      </c>
      <c r="W16" s="35">
        <v>840</v>
      </c>
      <c r="X16" s="35">
        <v>89.79</v>
      </c>
      <c r="Y16" s="35">
        <v>310.97999999999996</v>
      </c>
      <c r="Z16" s="35">
        <v>1400</v>
      </c>
      <c r="AA16" s="35">
        <v>0</v>
      </c>
      <c r="AB16" s="35">
        <f>SUM(T16:AA16)</f>
        <v>28057.09</v>
      </c>
      <c r="AC16" s="34">
        <f>AB16*$AC$14</f>
        <v>744.46682606000002</v>
      </c>
      <c r="AD16" s="35">
        <f>SUM(AB16:AC16)</f>
        <v>28801.556826060001</v>
      </c>
      <c r="AE16" s="22"/>
      <c r="AF16" s="35">
        <f>AD16-R16</f>
        <v>700.10645334000219</v>
      </c>
      <c r="AG16" s="67">
        <f>IF(R16=0,0,AF16/R16)</f>
        <v>2.4913534499259989E-2</v>
      </c>
      <c r="AH16" s="22"/>
      <c r="AI16" s="68">
        <f>IF(F$16=0,0,R16/F$16)*100</f>
        <v>12.831712498958902</v>
      </c>
      <c r="AJ16" s="68">
        <f>IF(F$16=0,0,AD16/F$16)*100</f>
        <v>13.151395810986303</v>
      </c>
      <c r="AL16" s="69">
        <f>T16/H16-1</f>
        <v>4.453477514186277E-2</v>
      </c>
    </row>
    <row r="17" spans="1:38" ht="14.1" customHeight="1" x14ac:dyDescent="0.3">
      <c r="A17" s="40">
        <v>3</v>
      </c>
      <c r="B17" s="31"/>
      <c r="C17" s="38" t="s">
        <v>136</v>
      </c>
      <c r="E17" s="66"/>
      <c r="F17" s="66"/>
      <c r="G17" s="22"/>
      <c r="H17" s="35">
        <f>$E16*-4.62</f>
        <v>-4620</v>
      </c>
      <c r="I17" s="35"/>
      <c r="J17" s="35"/>
      <c r="K17" s="35"/>
      <c r="L17" s="35"/>
      <c r="M17" s="35"/>
      <c r="N17" s="35"/>
      <c r="O17" s="35"/>
      <c r="P17" s="34">
        <f>SUM(H17:O17)</f>
        <v>-4620</v>
      </c>
      <c r="Q17" s="34">
        <f>P17*$Q$14</f>
        <v>-122.58708000000001</v>
      </c>
      <c r="R17" s="35">
        <f>SUM(P17:Q17)</f>
        <v>-4742.5870800000002</v>
      </c>
      <c r="S17" s="22"/>
      <c r="T17" s="35">
        <f>$E16*-4.62</f>
        <v>-4620</v>
      </c>
      <c r="U17" s="35"/>
      <c r="V17" s="35"/>
      <c r="W17" s="35"/>
      <c r="X17" s="35"/>
      <c r="Y17" s="35"/>
      <c r="Z17" s="35"/>
      <c r="AA17" s="35"/>
      <c r="AB17" s="35">
        <f>SUM(T17:AA17)</f>
        <v>-4620</v>
      </c>
      <c r="AC17" s="34">
        <f>AB17*$AC$14</f>
        <v>-122.58708000000001</v>
      </c>
      <c r="AD17" s="35">
        <f>SUM(AB17:AC17)</f>
        <v>-4742.5870800000002</v>
      </c>
      <c r="AE17" s="22"/>
      <c r="AF17" s="35"/>
      <c r="AG17" s="67"/>
      <c r="AH17" s="22"/>
      <c r="AI17" s="68"/>
      <c r="AJ17" s="68"/>
    </row>
    <row r="18" spans="1:38" ht="14.1" customHeight="1" x14ac:dyDescent="0.3">
      <c r="A18" s="40">
        <v>4</v>
      </c>
      <c r="B18" s="31"/>
      <c r="C18" s="70" t="s">
        <v>127</v>
      </c>
      <c r="D18" s="41"/>
      <c r="E18" s="66"/>
      <c r="F18" s="66"/>
      <c r="G18" s="22"/>
      <c r="H18" s="71">
        <f>H16+H17</f>
        <v>10694.099999999999</v>
      </c>
      <c r="R18" s="71">
        <f>R16+R17</f>
        <v>23358.863292719998</v>
      </c>
      <c r="S18" s="22"/>
      <c r="T18" s="71">
        <f>T16+T17</f>
        <v>11376.11</v>
      </c>
      <c r="AD18" s="71">
        <f>AD16+AD17</f>
        <v>24058.96974606</v>
      </c>
      <c r="AE18" s="22"/>
      <c r="AF18" s="35">
        <f>AD18-R18</f>
        <v>700.10645334000219</v>
      </c>
      <c r="AG18" s="67">
        <f>IF(R18=0,0,AF18/R18)</f>
        <v>2.9971768941265079E-2</v>
      </c>
      <c r="AH18" s="22"/>
      <c r="AI18" s="68">
        <f>IF(F$16=0,0,R18/F$16)*100</f>
        <v>10.666147622246575</v>
      </c>
      <c r="AJ18" s="68">
        <f>IF(F$16=0,0,AD18/F$16)*100</f>
        <v>10.985830934273972</v>
      </c>
      <c r="AL18" s="72"/>
    </row>
    <row r="19" spans="1:38" ht="14.1" customHeight="1" x14ac:dyDescent="0.3">
      <c r="A19" s="40">
        <v>5</v>
      </c>
      <c r="B19" s="31"/>
      <c r="C19" s="31"/>
      <c r="D19" s="31"/>
      <c r="E19" s="66"/>
      <c r="F19" s="66"/>
      <c r="G19" s="22"/>
      <c r="H19" s="35"/>
      <c r="I19" s="35"/>
      <c r="J19" s="35"/>
      <c r="K19" s="35"/>
      <c r="L19" s="35"/>
      <c r="M19" s="35"/>
      <c r="N19" s="35"/>
      <c r="O19" s="35"/>
      <c r="P19" s="34"/>
      <c r="Q19" s="34"/>
      <c r="R19" s="35"/>
      <c r="S19" s="22"/>
      <c r="T19" s="35"/>
      <c r="U19" s="35"/>
      <c r="V19" s="35"/>
      <c r="W19" s="35"/>
      <c r="X19" s="35"/>
      <c r="Y19" s="35"/>
      <c r="Z19" s="35"/>
      <c r="AA19" s="35"/>
      <c r="AB19" s="35"/>
      <c r="AC19" s="34"/>
      <c r="AD19" s="35"/>
      <c r="AE19" s="22"/>
      <c r="AF19" s="35"/>
      <c r="AG19" s="67"/>
      <c r="AH19" s="22"/>
      <c r="AI19" s="68"/>
      <c r="AJ19" s="68"/>
    </row>
    <row r="20" spans="1:38" ht="14.1" customHeight="1" x14ac:dyDescent="0.3">
      <c r="A20" s="40">
        <v>6</v>
      </c>
      <c r="B20" s="31"/>
      <c r="C20" s="31" t="s">
        <v>137</v>
      </c>
      <c r="D20" s="31"/>
      <c r="E20" s="66"/>
      <c r="F20" s="66"/>
      <c r="G20" s="22"/>
      <c r="H20" s="35"/>
      <c r="I20" s="35"/>
      <c r="J20" s="35"/>
      <c r="K20" s="35"/>
      <c r="L20" s="35"/>
      <c r="M20" s="35"/>
      <c r="N20" s="35"/>
      <c r="O20" s="35"/>
      <c r="P20" s="34"/>
      <c r="Q20" s="34"/>
      <c r="R20" s="35"/>
      <c r="S20" s="22"/>
      <c r="T20" s="35"/>
      <c r="U20" s="35"/>
      <c r="V20" s="35"/>
      <c r="W20" s="35"/>
      <c r="X20" s="35"/>
      <c r="Y20" s="35"/>
      <c r="Z20" s="35"/>
      <c r="AA20" s="35"/>
      <c r="AB20" s="35"/>
      <c r="AC20" s="34"/>
      <c r="AD20" s="35"/>
      <c r="AE20" s="22"/>
      <c r="AF20" s="35"/>
      <c r="AG20" s="67"/>
      <c r="AH20" s="22"/>
      <c r="AI20" s="68"/>
      <c r="AJ20" s="68"/>
    </row>
    <row r="21" spans="1:38" ht="14.1" customHeight="1" x14ac:dyDescent="0.3">
      <c r="A21" s="40">
        <v>7</v>
      </c>
      <c r="B21" s="31"/>
      <c r="C21" s="38" t="s">
        <v>129</v>
      </c>
      <c r="D21" s="41"/>
      <c r="E21" s="66">
        <f>E16</f>
        <v>1000</v>
      </c>
      <c r="F21" s="66">
        <v>438000</v>
      </c>
      <c r="G21" s="22"/>
      <c r="H21" s="34">
        <v>11672.519920590559</v>
      </c>
      <c r="I21" s="35">
        <v>17234.809937537324</v>
      </c>
      <c r="J21" s="35">
        <v>750</v>
      </c>
      <c r="K21" s="35">
        <v>840</v>
      </c>
      <c r="L21" s="35">
        <v>179.58</v>
      </c>
      <c r="M21" s="35">
        <v>621.95999999999992</v>
      </c>
      <c r="N21" s="35">
        <v>1400</v>
      </c>
      <c r="O21" s="35">
        <v>0</v>
      </c>
      <c r="P21" s="34">
        <f>SUM(H21:O21)</f>
        <v>32698.869858127884</v>
      </c>
      <c r="Q21" s="34">
        <f>P21*$Q$14</f>
        <v>867.63181281556535</v>
      </c>
      <c r="R21" s="35">
        <f>SUM(P21:Q21)</f>
        <v>33566.501670943449</v>
      </c>
      <c r="S21" s="22"/>
      <c r="T21" s="34">
        <v>12158.355641602611</v>
      </c>
      <c r="U21" s="35">
        <v>17234.809937537324</v>
      </c>
      <c r="V21" s="35">
        <v>750</v>
      </c>
      <c r="W21" s="35">
        <v>840</v>
      </c>
      <c r="X21" s="35">
        <v>179.58</v>
      </c>
      <c r="Y21" s="35">
        <v>621.95999999999992</v>
      </c>
      <c r="Z21" s="35">
        <v>1400</v>
      </c>
      <c r="AA21" s="35">
        <v>0</v>
      </c>
      <c r="AB21" s="35">
        <f>SUM(T21:AA21)</f>
        <v>33184.705579139933</v>
      </c>
      <c r="AC21" s="34">
        <f>AB21*$AC$14</f>
        <v>880.52297783689903</v>
      </c>
      <c r="AD21" s="35">
        <f>SUM(AB21:AC21)</f>
        <v>34065.228556976828</v>
      </c>
      <c r="AE21" s="22"/>
      <c r="AF21" s="35">
        <f>AD21-R21</f>
        <v>498.72688603337883</v>
      </c>
      <c r="AG21" s="67">
        <f>IF(R21=0,0,AF21/R21)</f>
        <v>1.4857875000572295E-2</v>
      </c>
      <c r="AH21" s="22"/>
      <c r="AI21" s="68">
        <f>IF(F$21=0,0,R21/F$21)*100</f>
        <v>7.6635848563797833</v>
      </c>
      <c r="AJ21" s="68">
        <f>IF(F$21=0,0,AD21/F$21)*100</f>
        <v>7.7774494422321521</v>
      </c>
      <c r="AL21" s="69">
        <f>T21/H21-1</f>
        <v>4.162217964220627E-2</v>
      </c>
    </row>
    <row r="22" spans="1:38" ht="14.1" customHeight="1" x14ac:dyDescent="0.3">
      <c r="A22" s="40">
        <v>8</v>
      </c>
      <c r="B22" s="31"/>
      <c r="C22" s="38" t="s">
        <v>136</v>
      </c>
      <c r="E22" s="66"/>
      <c r="F22" s="73"/>
      <c r="G22" s="22"/>
      <c r="H22" s="35">
        <f>$E21*-4.62</f>
        <v>-4620</v>
      </c>
      <c r="I22" s="35"/>
      <c r="J22" s="35"/>
      <c r="K22" s="35"/>
      <c r="L22" s="35"/>
      <c r="M22" s="35"/>
      <c r="N22" s="35"/>
      <c r="O22" s="35"/>
      <c r="P22" s="34">
        <f>SUM(H22:O22)</f>
        <v>-4620</v>
      </c>
      <c r="Q22" s="34">
        <f>P22*$Q$14</f>
        <v>-122.58708000000001</v>
      </c>
      <c r="R22" s="35">
        <f>SUM(P22:Q22)</f>
        <v>-4742.5870800000002</v>
      </c>
      <c r="S22" s="22"/>
      <c r="T22" s="35">
        <f>$E21*-4.62</f>
        <v>-4620</v>
      </c>
      <c r="U22" s="35"/>
      <c r="V22" s="35"/>
      <c r="W22" s="35"/>
      <c r="X22" s="35"/>
      <c r="Y22" s="35"/>
      <c r="Z22" s="35"/>
      <c r="AA22" s="35"/>
      <c r="AB22" s="35">
        <f>SUM(T22:AA22)</f>
        <v>-4620</v>
      </c>
      <c r="AC22" s="34">
        <f>AB22*$AC$14</f>
        <v>-122.58708000000001</v>
      </c>
      <c r="AD22" s="35">
        <f>SUM(AB22:AC22)</f>
        <v>-4742.5870800000002</v>
      </c>
      <c r="AE22" s="22"/>
      <c r="AF22" s="35"/>
      <c r="AG22" s="44"/>
      <c r="AH22" s="22"/>
      <c r="AI22" s="68"/>
      <c r="AJ22" s="68"/>
    </row>
    <row r="23" spans="1:38" ht="14.1" customHeight="1" x14ac:dyDescent="0.3">
      <c r="A23" s="40">
        <v>9</v>
      </c>
      <c r="B23" s="31"/>
      <c r="C23" s="70" t="s">
        <v>130</v>
      </c>
      <c r="D23" s="41"/>
      <c r="E23" s="66"/>
      <c r="F23" s="66"/>
      <c r="G23" s="22"/>
      <c r="H23" s="71">
        <f>H21+H22</f>
        <v>7052.5199205905592</v>
      </c>
      <c r="R23" s="71">
        <f>R21+R22</f>
        <v>28823.914590943448</v>
      </c>
      <c r="S23" s="22"/>
      <c r="T23" s="71">
        <f>T21+T22</f>
        <v>7538.3556416026113</v>
      </c>
      <c r="AD23" s="71">
        <f>AD21+AD22</f>
        <v>29322.641476976827</v>
      </c>
      <c r="AE23" s="22"/>
      <c r="AF23" s="35">
        <f>AD23-R23</f>
        <v>498.72688603337883</v>
      </c>
      <c r="AG23" s="67">
        <f>IF(R23=0,0,AF23/R23)</f>
        <v>1.730253829540836E-2</v>
      </c>
      <c r="AH23" s="22"/>
      <c r="AI23" s="68">
        <f>IF(F$21=0,0,R23/F$21)*100</f>
        <v>6.5808024180236178</v>
      </c>
      <c r="AJ23" s="68">
        <f>IF(F$21=0,0,AD23/F$21)*100</f>
        <v>6.6946670038759883</v>
      </c>
      <c r="AL23" s="72"/>
    </row>
    <row r="24" spans="1:38" ht="14.1" customHeight="1" x14ac:dyDescent="0.3">
      <c r="A24" s="40">
        <v>10</v>
      </c>
      <c r="B24" s="31"/>
      <c r="C24" s="31"/>
      <c r="D24" s="31"/>
      <c r="E24" s="66"/>
      <c r="F24" s="66"/>
      <c r="G24" s="22"/>
      <c r="H24" s="35"/>
      <c r="I24" s="35"/>
      <c r="J24" s="35"/>
      <c r="K24" s="35"/>
      <c r="L24" s="35"/>
      <c r="M24" s="35"/>
      <c r="N24" s="35"/>
      <c r="O24" s="35"/>
      <c r="P24" s="34"/>
      <c r="Q24" s="34"/>
      <c r="R24" s="35"/>
      <c r="S24" s="22"/>
      <c r="T24" s="35"/>
      <c r="U24" s="35"/>
      <c r="V24" s="35"/>
      <c r="W24" s="35"/>
      <c r="X24" s="35"/>
      <c r="Y24" s="35"/>
      <c r="Z24" s="35"/>
      <c r="AA24" s="35"/>
      <c r="AB24" s="35"/>
      <c r="AC24" s="34"/>
      <c r="AD24" s="35"/>
      <c r="AE24" s="22"/>
      <c r="AF24" s="35"/>
      <c r="AG24" s="67"/>
      <c r="AH24" s="22"/>
      <c r="AI24" s="68"/>
      <c r="AJ24" s="68"/>
    </row>
    <row r="25" spans="1:38" ht="14.1" customHeight="1" x14ac:dyDescent="0.3">
      <c r="A25" s="40">
        <v>11</v>
      </c>
      <c r="C25" s="31" t="s">
        <v>138</v>
      </c>
      <c r="D25" s="31"/>
      <c r="E25" s="66"/>
      <c r="F25" s="66"/>
      <c r="G25" s="22"/>
      <c r="H25" s="35"/>
      <c r="I25" s="35"/>
      <c r="J25" s="35"/>
      <c r="K25" s="35"/>
      <c r="L25" s="35"/>
      <c r="M25" s="35"/>
      <c r="N25" s="35"/>
      <c r="O25" s="35"/>
      <c r="P25" s="34"/>
      <c r="Q25" s="34"/>
      <c r="R25" s="35"/>
      <c r="S25" s="22"/>
      <c r="T25" s="35"/>
      <c r="U25" s="35"/>
      <c r="V25" s="35"/>
      <c r="W25" s="35"/>
      <c r="X25" s="35"/>
      <c r="Y25" s="35"/>
      <c r="Z25" s="35"/>
      <c r="AA25" s="35"/>
      <c r="AB25" s="35"/>
      <c r="AC25" s="34"/>
      <c r="AD25" s="35"/>
      <c r="AE25" s="22"/>
      <c r="AF25" s="35"/>
      <c r="AG25" s="67"/>
      <c r="AH25" s="22"/>
      <c r="AI25" s="68"/>
      <c r="AJ25" s="68"/>
    </row>
    <row r="26" spans="1:38" ht="14.1" customHeight="1" x14ac:dyDescent="0.3">
      <c r="A26" s="40">
        <v>12</v>
      </c>
      <c r="C26" s="31" t="s">
        <v>129</v>
      </c>
      <c r="D26" s="41"/>
      <c r="E26" s="66">
        <v>5000</v>
      </c>
      <c r="F26" s="66">
        <v>2190000</v>
      </c>
      <c r="G26" s="22"/>
      <c r="H26" s="34">
        <v>49606.484068770493</v>
      </c>
      <c r="I26" s="35">
        <v>85137.481656366566</v>
      </c>
      <c r="J26" s="35">
        <v>3700</v>
      </c>
      <c r="K26" s="35">
        <v>4150</v>
      </c>
      <c r="L26" s="35">
        <v>876</v>
      </c>
      <c r="M26" s="35">
        <v>3066.0000000000005</v>
      </c>
      <c r="N26" s="35">
        <v>1450</v>
      </c>
      <c r="O26" s="35">
        <v>0</v>
      </c>
      <c r="P26" s="34">
        <f>SUM(H26:O26)</f>
        <v>147985.96572513707</v>
      </c>
      <c r="Q26" s="34">
        <f>P26*$Q$14</f>
        <v>3926.6596145507874</v>
      </c>
      <c r="R26" s="35">
        <f>SUM(P26:Q26)</f>
        <v>151912.62533968786</v>
      </c>
      <c r="S26" s="22"/>
      <c r="T26" s="34">
        <v>51607.147306138868</v>
      </c>
      <c r="U26" s="35">
        <v>85137.481656366566</v>
      </c>
      <c r="V26" s="35">
        <v>3700</v>
      </c>
      <c r="W26" s="35">
        <v>4150</v>
      </c>
      <c r="X26" s="35">
        <v>876</v>
      </c>
      <c r="Y26" s="35">
        <v>3066.0000000000005</v>
      </c>
      <c r="Z26" s="35">
        <v>1450</v>
      </c>
      <c r="AA26" s="35">
        <v>0</v>
      </c>
      <c r="AB26" s="35">
        <f>SUM(T26:AA26)</f>
        <v>149986.62896250543</v>
      </c>
      <c r="AC26" s="34">
        <f>AB26*$AC$14</f>
        <v>3979.7452128911195</v>
      </c>
      <c r="AD26" s="35">
        <f>SUM(AB26:AC26)</f>
        <v>153966.37417539654</v>
      </c>
      <c r="AE26" s="22"/>
      <c r="AF26" s="35">
        <f>AD26-R26</f>
        <v>2053.7488357086841</v>
      </c>
      <c r="AG26" s="67">
        <f>IF(R26=0,0,AF26/R26)</f>
        <v>1.3519276828481832E-2</v>
      </c>
      <c r="AH26" s="22"/>
      <c r="AI26" s="68">
        <f>IF(F$26=0,0,R26/F$26)*100</f>
        <v>6.9366495588898571</v>
      </c>
      <c r="AJ26" s="68">
        <f>IF(F$26=0,0,AD26/F$26)*100</f>
        <v>7.0304280445386542</v>
      </c>
      <c r="AL26" s="69">
        <f>T26/H26-1</f>
        <v>4.0330680049705192E-2</v>
      </c>
    </row>
    <row r="27" spans="1:38" ht="14.1" customHeight="1" x14ac:dyDescent="0.3">
      <c r="A27" s="40">
        <v>13</v>
      </c>
      <c r="C27" s="38" t="s">
        <v>136</v>
      </c>
      <c r="E27" s="66"/>
      <c r="F27" s="73"/>
      <c r="G27" s="22"/>
      <c r="H27" s="35">
        <f>$E26*-4.62</f>
        <v>-23100</v>
      </c>
      <c r="I27" s="35"/>
      <c r="J27" s="35"/>
      <c r="K27" s="35"/>
      <c r="L27" s="35"/>
      <c r="M27" s="35"/>
      <c r="N27" s="35"/>
      <c r="O27" s="35"/>
      <c r="P27" s="34">
        <f>SUM(H27:O27)</f>
        <v>-23100</v>
      </c>
      <c r="Q27" s="34">
        <f>P27*$Q$14</f>
        <v>-612.93540000000007</v>
      </c>
      <c r="R27" s="35">
        <f>SUM(P27:Q27)</f>
        <v>-23712.935399999998</v>
      </c>
      <c r="S27" s="22"/>
      <c r="T27" s="35">
        <f>$E26*-4.62</f>
        <v>-23100</v>
      </c>
      <c r="U27" s="35"/>
      <c r="V27" s="35"/>
      <c r="W27" s="35"/>
      <c r="X27" s="35"/>
      <c r="Y27" s="35"/>
      <c r="Z27" s="35"/>
      <c r="AA27" s="35"/>
      <c r="AB27" s="35">
        <f>SUM(T27:AA27)</f>
        <v>-23100</v>
      </c>
      <c r="AC27" s="34">
        <f>AB27*$AC$14</f>
        <v>-612.93540000000007</v>
      </c>
      <c r="AD27" s="35">
        <f>SUM(AB27:AC27)</f>
        <v>-23712.935399999998</v>
      </c>
      <c r="AE27" s="22"/>
      <c r="AF27" s="35"/>
      <c r="AG27" s="44"/>
      <c r="AH27" s="22"/>
      <c r="AI27" s="68"/>
      <c r="AJ27" s="68"/>
    </row>
    <row r="28" spans="1:38" ht="14.1" customHeight="1" x14ac:dyDescent="0.3">
      <c r="A28" s="40">
        <v>14</v>
      </c>
      <c r="C28" s="70" t="s">
        <v>130</v>
      </c>
      <c r="D28" s="41"/>
      <c r="E28" s="66"/>
      <c r="F28" s="66"/>
      <c r="G28" s="22"/>
      <c r="H28" s="71">
        <f>H26+H27</f>
        <v>26506.484068770493</v>
      </c>
      <c r="R28" s="71">
        <f>R26+R27</f>
        <v>128199.68993968786</v>
      </c>
      <c r="S28" s="22"/>
      <c r="T28" s="71">
        <f>T26+T27</f>
        <v>28507.147306138868</v>
      </c>
      <c r="AD28" s="71">
        <f>AD26+AD27</f>
        <v>130253.43877539654</v>
      </c>
      <c r="AE28" s="22"/>
      <c r="AF28" s="35">
        <f>AD28-R28</f>
        <v>2053.7488357086841</v>
      </c>
      <c r="AG28" s="67">
        <f>IF(R28=0,0,AF28/R28)</f>
        <v>1.6019920459050093E-2</v>
      </c>
      <c r="AH28" s="22"/>
      <c r="AI28" s="68">
        <f>IF(F$26=0,0,R28/F$26)*100</f>
        <v>5.8538671205336925</v>
      </c>
      <c r="AJ28" s="68">
        <f>IF(F$26=0,0,AD28/F$26)*100</f>
        <v>5.9476456061824905</v>
      </c>
      <c r="AL28" s="72"/>
    </row>
    <row r="29" spans="1:38" ht="14.1" customHeight="1" x14ac:dyDescent="0.3">
      <c r="A29" s="40">
        <v>15</v>
      </c>
      <c r="B29" s="31"/>
      <c r="C29" s="48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</row>
    <row r="30" spans="1:38" ht="14.1" customHeight="1" x14ac:dyDescent="0.3">
      <c r="A30" s="40">
        <v>16</v>
      </c>
      <c r="C30" s="48"/>
      <c r="F30" s="31"/>
      <c r="G30" s="38" t="s">
        <v>78</v>
      </c>
      <c r="H30" s="47" t="s">
        <v>112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</row>
    <row r="31" spans="1:38" ht="14.1" customHeight="1" x14ac:dyDescent="0.3">
      <c r="A31" s="40">
        <v>17</v>
      </c>
      <c r="C31" s="48"/>
      <c r="G31" s="38" t="s">
        <v>80</v>
      </c>
      <c r="H31" s="47" t="s">
        <v>113</v>
      </c>
    </row>
    <row r="32" spans="1:38" ht="14.1" customHeight="1" x14ac:dyDescent="0.3">
      <c r="A32" s="40">
        <v>18</v>
      </c>
      <c r="C32" s="48"/>
      <c r="G32" s="38" t="s">
        <v>82</v>
      </c>
      <c r="H32" s="47" t="s">
        <v>139</v>
      </c>
    </row>
    <row r="33" spans="1:36" ht="14.4" customHeight="1" x14ac:dyDescent="0.3">
      <c r="A33" s="45">
        <v>19</v>
      </c>
      <c r="C33" s="48"/>
      <c r="E33" s="31"/>
    </row>
    <row r="34" spans="1:36" ht="6.9" customHeight="1" x14ac:dyDescent="0.3">
      <c r="A34" s="45"/>
      <c r="B34" s="49"/>
      <c r="C34" s="49"/>
      <c r="D34" s="49"/>
      <c r="E34" s="49"/>
      <c r="F34" s="49"/>
      <c r="G34" s="49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49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49"/>
      <c r="AF34" s="50"/>
      <c r="AG34" s="50"/>
      <c r="AH34" s="49"/>
      <c r="AI34" s="50"/>
      <c r="AJ34" s="50"/>
    </row>
    <row r="35" spans="1:36" ht="12.6" customHeight="1" x14ac:dyDescent="0.3">
      <c r="A35" s="51" t="s">
        <v>84</v>
      </c>
      <c r="B35" s="51"/>
      <c r="C35" s="51"/>
      <c r="D35" s="51"/>
      <c r="E35" s="51"/>
      <c r="F35" s="51"/>
      <c r="G35" s="5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51" t="s">
        <v>85</v>
      </c>
      <c r="AJ35" s="31"/>
    </row>
  </sheetData>
  <mergeCells count="6">
    <mergeCell ref="H11:R11"/>
    <mergeCell ref="T11:AD11"/>
    <mergeCell ref="AF11:AG11"/>
    <mergeCell ref="E13:F13"/>
    <mergeCell ref="I13:O13"/>
    <mergeCell ref="U13:AA13"/>
  </mergeCells>
  <pageMargins left="0.5" right="0.5" top="0.75" bottom="0.25" header="0.5" footer="0.25"/>
  <pageSetup scale="46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C99FC-9DF6-4550-A302-6341581992EC}">
  <sheetPr syncVertical="1" syncRef="A1" transitionEvaluation="1" transitionEntry="1">
    <tabColor rgb="FF92D050"/>
    <pageSetUpPr fitToPage="1"/>
  </sheetPr>
  <dimension ref="A1:AL42"/>
  <sheetViews>
    <sheetView tabSelected="1" workbookViewId="0"/>
  </sheetViews>
  <sheetFormatPr defaultColWidth="11" defaultRowHeight="13.8" x14ac:dyDescent="0.3"/>
  <cols>
    <col min="1" max="1" width="2.6640625" style="38" customWidth="1"/>
    <col min="2" max="2" width="2.33203125" style="38" customWidth="1"/>
    <col min="3" max="3" width="7.5546875" style="38" customWidth="1"/>
    <col min="4" max="4" width="3.44140625" style="38" customWidth="1"/>
    <col min="5" max="5" width="6.5546875" style="38" customWidth="1"/>
    <col min="6" max="6" width="7" style="38" customWidth="1"/>
    <col min="7" max="7" width="3.33203125" style="38" customWidth="1"/>
    <col min="8" max="8" width="7.6640625" style="38" customWidth="1"/>
    <col min="9" max="9" width="6.6640625" style="38" bestFit="1" customWidth="1"/>
    <col min="10" max="11" width="5.6640625" style="38" bestFit="1" customWidth="1"/>
    <col min="12" max="15" width="7.109375" style="38" customWidth="1"/>
    <col min="16" max="16" width="8.44140625" style="38" bestFit="1" customWidth="1"/>
    <col min="17" max="17" width="10" style="38" bestFit="1" customWidth="1"/>
    <col min="18" max="18" width="8.44140625" style="38" bestFit="1" customWidth="1"/>
    <col min="19" max="19" width="3.33203125" style="38" customWidth="1"/>
    <col min="20" max="20" width="7.6640625" style="38" customWidth="1"/>
    <col min="21" max="27" width="7.109375" style="38" customWidth="1"/>
    <col min="28" max="28" width="8.44140625" style="38" bestFit="1" customWidth="1"/>
    <col min="29" max="29" width="10" style="38" bestFit="1" customWidth="1"/>
    <col min="30" max="30" width="8.44140625" style="38" bestFit="1" customWidth="1"/>
    <col min="31" max="31" width="3.33203125" style="38" customWidth="1"/>
    <col min="32" max="33" width="7.6640625" style="38" customWidth="1"/>
    <col min="34" max="34" width="3.33203125" style="38" customWidth="1"/>
    <col min="35" max="35" width="7.6640625" style="38" customWidth="1"/>
    <col min="36" max="16384" width="11" style="38"/>
  </cols>
  <sheetData>
    <row r="1" spans="1:38" s="1" customFormat="1" ht="12.75" customHeight="1" x14ac:dyDescent="0.3">
      <c r="A1" s="1" t="s">
        <v>0</v>
      </c>
      <c r="D1" s="2" t="s">
        <v>1</v>
      </c>
      <c r="E1" s="2"/>
      <c r="N1" s="1" t="s">
        <v>2</v>
      </c>
      <c r="P1" s="2"/>
      <c r="Q1" s="2"/>
      <c r="R1" s="2"/>
      <c r="T1" s="2"/>
      <c r="U1" s="2"/>
      <c r="V1" s="2"/>
      <c r="W1" s="2"/>
      <c r="X1" s="2"/>
      <c r="Y1" s="2"/>
      <c r="Z1" s="2"/>
      <c r="AB1" s="2"/>
      <c r="AC1" s="2"/>
      <c r="AD1" s="2"/>
      <c r="AF1" s="2"/>
      <c r="AG1" s="2"/>
      <c r="AI1" s="1" t="s">
        <v>149</v>
      </c>
    </row>
    <row r="2" spans="1:38" s="1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3"/>
      <c r="AF2" s="4"/>
      <c r="AG2" s="4"/>
      <c r="AH2" s="3"/>
      <c r="AI2" s="4"/>
      <c r="AJ2" s="4"/>
    </row>
    <row r="3" spans="1:38" s="1" customFormat="1" ht="6.9" customHeight="1" x14ac:dyDescent="0.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F3" s="2"/>
      <c r="AG3" s="2"/>
      <c r="AI3" s="2"/>
      <c r="AJ3" s="2"/>
    </row>
    <row r="4" spans="1:38" s="1" customFormat="1" ht="12.75" customHeight="1" x14ac:dyDescent="0.2">
      <c r="A4" s="5" t="s">
        <v>4</v>
      </c>
      <c r="B4" s="5"/>
      <c r="C4" s="6"/>
      <c r="L4" s="2"/>
      <c r="M4" s="2"/>
      <c r="N4" s="2" t="s">
        <v>5</v>
      </c>
      <c r="O4" s="2"/>
      <c r="T4" s="2"/>
      <c r="U4" s="2"/>
      <c r="V4" s="2"/>
      <c r="W4" s="2"/>
      <c r="X4" s="2"/>
      <c r="Y4" s="2"/>
      <c r="Z4" s="2"/>
      <c r="AA4" s="2"/>
      <c r="AB4" s="2"/>
      <c r="AC4" s="2"/>
      <c r="AF4" s="7" t="s">
        <v>6</v>
      </c>
      <c r="AG4" s="7"/>
      <c r="AJ4" s="2"/>
    </row>
    <row r="5" spans="1:38" s="1" customFormat="1" ht="12.75" customHeight="1" x14ac:dyDescent="0.2">
      <c r="A5" s="6"/>
      <c r="B5" s="6"/>
      <c r="C5" s="6"/>
      <c r="I5" s="2"/>
      <c r="T5" s="2"/>
      <c r="U5" s="2"/>
      <c r="V5" s="2"/>
      <c r="W5" s="2"/>
      <c r="X5" s="2"/>
      <c r="Y5" s="2"/>
      <c r="Z5" s="2"/>
      <c r="AB5" s="2"/>
      <c r="AC5" s="2"/>
      <c r="AF5" s="8"/>
      <c r="AG5" s="8"/>
      <c r="AJ5" s="2"/>
    </row>
    <row r="6" spans="1:38" s="1" customFormat="1" ht="12.75" customHeight="1" x14ac:dyDescent="0.2">
      <c r="A6" s="5" t="s">
        <v>7</v>
      </c>
      <c r="B6" s="5"/>
      <c r="C6" s="6"/>
      <c r="T6" s="2"/>
      <c r="U6" s="2"/>
      <c r="V6" s="2"/>
      <c r="W6" s="2"/>
      <c r="X6" s="2"/>
      <c r="Y6" s="2"/>
      <c r="Z6" s="2"/>
      <c r="AB6" s="2"/>
      <c r="AC6" s="2"/>
      <c r="AF6" s="8" t="s">
        <v>150</v>
      </c>
      <c r="AG6" s="8"/>
      <c r="AJ6" s="2"/>
    </row>
    <row r="7" spans="1:38" s="1" customFormat="1" ht="12.75" customHeight="1" x14ac:dyDescent="0.2">
      <c r="A7" s="6"/>
      <c r="B7" s="6"/>
      <c r="C7" s="6"/>
      <c r="I7" s="2"/>
      <c r="T7" s="2"/>
      <c r="U7" s="2"/>
      <c r="Y7" s="2"/>
      <c r="Z7" s="2"/>
      <c r="AB7" s="2"/>
      <c r="AC7" s="2"/>
      <c r="AF7" s="8"/>
      <c r="AG7" s="8"/>
      <c r="AJ7" s="2"/>
    </row>
    <row r="8" spans="1:38" s="1" customFormat="1" ht="12.75" customHeight="1" x14ac:dyDescent="0.25">
      <c r="A8" s="5" t="s">
        <v>9</v>
      </c>
      <c r="B8" s="5"/>
      <c r="D8" s="9" t="s">
        <v>10</v>
      </c>
      <c r="I8" s="2"/>
      <c r="T8" s="2"/>
      <c r="U8" s="2"/>
      <c r="Y8" s="2"/>
      <c r="AB8" s="2"/>
      <c r="AC8" s="2"/>
      <c r="AF8" s="7" t="s">
        <v>11</v>
      </c>
      <c r="AG8" s="7"/>
      <c r="AJ8" s="2"/>
    </row>
    <row r="9" spans="1:38" s="12" customFormat="1" ht="6.9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0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/>
      <c r="AF9" s="11"/>
      <c r="AG9" s="11"/>
      <c r="AH9" s="10"/>
      <c r="AI9" s="11"/>
      <c r="AJ9" s="11"/>
    </row>
    <row r="10" spans="1:38" s="12" customFormat="1" ht="14.4" customHeight="1" x14ac:dyDescent="0.3">
      <c r="A10" s="13" t="s">
        <v>12</v>
      </c>
      <c r="E10" s="14" t="s">
        <v>13</v>
      </c>
      <c r="F10" s="14" t="s">
        <v>14</v>
      </c>
      <c r="G10" s="14"/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  <c r="O10" s="14" t="s">
        <v>22</v>
      </c>
      <c r="P10" s="14" t="s">
        <v>23</v>
      </c>
      <c r="Q10" s="14" t="s">
        <v>24</v>
      </c>
      <c r="R10" s="14" t="s">
        <v>25</v>
      </c>
      <c r="S10" s="14"/>
      <c r="T10" s="14" t="s">
        <v>26</v>
      </c>
      <c r="U10" s="14" t="s">
        <v>27</v>
      </c>
      <c r="V10" s="14" t="s">
        <v>28</v>
      </c>
      <c r="W10" s="14" t="s">
        <v>29</v>
      </c>
      <c r="X10" s="14" t="s">
        <v>30</v>
      </c>
      <c r="Y10" s="14" t="s">
        <v>31</v>
      </c>
      <c r="Z10" s="14" t="s">
        <v>32</v>
      </c>
      <c r="AA10" s="14" t="s">
        <v>33</v>
      </c>
      <c r="AB10" s="14" t="s">
        <v>34</v>
      </c>
      <c r="AC10" s="14" t="s">
        <v>35</v>
      </c>
      <c r="AD10" s="14" t="s">
        <v>36</v>
      </c>
      <c r="AE10" s="14"/>
      <c r="AF10" s="14" t="s">
        <v>37</v>
      </c>
      <c r="AG10" s="14" t="s">
        <v>38</v>
      </c>
      <c r="AH10" s="14"/>
      <c r="AI10" s="14" t="s">
        <v>39</v>
      </c>
      <c r="AJ10" s="14" t="s">
        <v>40</v>
      </c>
    </row>
    <row r="11" spans="1:38" s="12" customFormat="1" ht="14.4" customHeight="1" x14ac:dyDescent="0.3">
      <c r="A11" s="13" t="s">
        <v>41</v>
      </c>
      <c r="E11" s="15"/>
      <c r="F11" s="15"/>
      <c r="G11" s="15"/>
      <c r="H11" s="75" t="s">
        <v>42</v>
      </c>
      <c r="I11" s="76"/>
      <c r="J11" s="76"/>
      <c r="K11" s="76"/>
      <c r="L11" s="76"/>
      <c r="M11" s="76"/>
      <c r="N11" s="76"/>
      <c r="O11" s="76"/>
      <c r="P11" s="76"/>
      <c r="Q11" s="76"/>
      <c r="R11" s="77"/>
      <c r="S11" s="16"/>
      <c r="T11" s="75" t="s">
        <v>43</v>
      </c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15"/>
      <c r="AF11" s="78" t="s">
        <v>44</v>
      </c>
      <c r="AG11" s="79"/>
      <c r="AH11" s="15"/>
      <c r="AI11" s="17" t="s">
        <v>45</v>
      </c>
      <c r="AJ11" s="18"/>
    </row>
    <row r="12" spans="1:38" s="12" customFormat="1" ht="14.4" customHeight="1" x14ac:dyDescent="0.3">
      <c r="E12" s="15"/>
      <c r="F12" s="15"/>
      <c r="G12" s="15"/>
      <c r="H12" s="15"/>
      <c r="I12" s="19"/>
      <c r="J12" s="19"/>
      <c r="K12" s="19"/>
      <c r="L12" s="19"/>
      <c r="M12" s="19"/>
      <c r="N12" s="19"/>
      <c r="O12" s="19"/>
      <c r="P12" s="20"/>
      <c r="Q12" s="20"/>
      <c r="R12" s="20"/>
      <c r="S12" s="15"/>
      <c r="T12" s="15"/>
      <c r="U12" s="19"/>
      <c r="V12" s="19"/>
      <c r="W12" s="19"/>
      <c r="X12" s="19"/>
      <c r="Y12" s="19"/>
      <c r="Z12" s="19"/>
      <c r="AA12" s="19"/>
      <c r="AB12" s="20"/>
      <c r="AC12" s="20"/>
      <c r="AD12" s="20"/>
      <c r="AE12" s="15"/>
      <c r="AF12" s="19"/>
      <c r="AG12" s="19"/>
      <c r="AH12" s="15"/>
      <c r="AI12" s="19"/>
      <c r="AJ12" s="19"/>
    </row>
    <row r="13" spans="1:38" s="12" customFormat="1" ht="14.4" customHeight="1" x14ac:dyDescent="0.3">
      <c r="A13" s="21"/>
      <c r="B13" s="21"/>
      <c r="C13" s="20" t="s">
        <v>46</v>
      </c>
      <c r="D13" s="20"/>
      <c r="E13" s="80" t="s">
        <v>47</v>
      </c>
      <c r="F13" s="80"/>
      <c r="G13" s="22"/>
      <c r="H13" s="20" t="s">
        <v>48</v>
      </c>
      <c r="I13" s="80" t="s">
        <v>151</v>
      </c>
      <c r="J13" s="80"/>
      <c r="K13" s="80"/>
      <c r="L13" s="80"/>
      <c r="M13" s="80"/>
      <c r="N13" s="80"/>
      <c r="O13" s="80"/>
      <c r="P13" s="20" t="s">
        <v>50</v>
      </c>
      <c r="Q13" s="20" t="s">
        <v>51</v>
      </c>
      <c r="R13" s="20" t="s">
        <v>52</v>
      </c>
      <c r="S13" s="22"/>
      <c r="T13" s="20" t="s">
        <v>48</v>
      </c>
      <c r="U13" s="80" t="s">
        <v>49</v>
      </c>
      <c r="V13" s="80"/>
      <c r="W13" s="80"/>
      <c r="X13" s="80"/>
      <c r="Y13" s="80"/>
      <c r="Z13" s="80"/>
      <c r="AA13" s="80"/>
      <c r="AB13" s="20" t="s">
        <v>50</v>
      </c>
      <c r="AC13" s="20" t="s">
        <v>51</v>
      </c>
      <c r="AD13" s="20" t="s">
        <v>52</v>
      </c>
      <c r="AE13" s="22"/>
      <c r="AF13" s="20" t="s">
        <v>53</v>
      </c>
      <c r="AG13" s="20" t="s">
        <v>54</v>
      </c>
      <c r="AH13" s="22"/>
      <c r="AI13" s="20" t="s">
        <v>55</v>
      </c>
      <c r="AJ13" s="20" t="s">
        <v>56</v>
      </c>
      <c r="AL13" s="23" t="s">
        <v>57</v>
      </c>
    </row>
    <row r="14" spans="1:38" s="29" customFormat="1" ht="14.4" customHeight="1" x14ac:dyDescent="0.3">
      <c r="A14" s="24" t="s">
        <v>58</v>
      </c>
      <c r="B14" s="21"/>
      <c r="C14" s="25" t="s">
        <v>59</v>
      </c>
      <c r="D14" s="20"/>
      <c r="E14" s="26" t="s">
        <v>60</v>
      </c>
      <c r="F14" s="25" t="s">
        <v>61</v>
      </c>
      <c r="G14" s="22"/>
      <c r="H14" s="25" t="s">
        <v>62</v>
      </c>
      <c r="I14" s="26" t="s">
        <v>63</v>
      </c>
      <c r="J14" s="26" t="s">
        <v>64</v>
      </c>
      <c r="K14" s="26" t="s">
        <v>65</v>
      </c>
      <c r="L14" s="26" t="s">
        <v>66</v>
      </c>
      <c r="M14" s="26" t="s">
        <v>67</v>
      </c>
      <c r="N14" s="26" t="s">
        <v>68</v>
      </c>
      <c r="O14" s="26" t="s">
        <v>69</v>
      </c>
      <c r="P14" s="25" t="s">
        <v>70</v>
      </c>
      <c r="Q14" s="27">
        <f>2.5663%+0.0871%</f>
        <v>2.6534000000000002E-2</v>
      </c>
      <c r="R14" s="25" t="s">
        <v>70</v>
      </c>
      <c r="S14" s="22"/>
      <c r="T14" s="25" t="s">
        <v>71</v>
      </c>
      <c r="U14" s="26" t="s">
        <v>63</v>
      </c>
      <c r="V14" s="26" t="s">
        <v>64</v>
      </c>
      <c r="W14" s="26" t="s">
        <v>65</v>
      </c>
      <c r="X14" s="26" t="s">
        <v>66</v>
      </c>
      <c r="Y14" s="26" t="s">
        <v>67</v>
      </c>
      <c r="Z14" s="26" t="s">
        <v>68</v>
      </c>
      <c r="AA14" s="26" t="s">
        <v>69</v>
      </c>
      <c r="AB14" s="25" t="s">
        <v>70</v>
      </c>
      <c r="AC14" s="27">
        <f>Q14</f>
        <v>2.6534000000000002E-2</v>
      </c>
      <c r="AD14" s="25" t="s">
        <v>70</v>
      </c>
      <c r="AE14" s="22"/>
      <c r="AF14" s="28" t="s">
        <v>72</v>
      </c>
      <c r="AG14" s="28" t="s">
        <v>73</v>
      </c>
      <c r="AH14" s="22"/>
      <c r="AI14" s="28" t="s">
        <v>74</v>
      </c>
      <c r="AJ14" s="28" t="s">
        <v>75</v>
      </c>
    </row>
    <row r="15" spans="1:38" ht="14.4" customHeight="1" x14ac:dyDescent="0.3">
      <c r="A15" s="30">
        <v>1</v>
      </c>
      <c r="B15" s="31"/>
      <c r="C15" s="30" t="s">
        <v>76</v>
      </c>
      <c r="D15" s="31"/>
      <c r="E15" s="32" t="s">
        <v>77</v>
      </c>
      <c r="F15" s="33">
        <v>0</v>
      </c>
      <c r="G15" s="22"/>
      <c r="H15" s="34">
        <v>12.89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4">
        <f>IF(SUM(H15:O15)&gt;30,SUM(H15:O15),30)</f>
        <v>30</v>
      </c>
      <c r="Q15" s="34">
        <f>ROUND(P15*Q$14,2)</f>
        <v>0.8</v>
      </c>
      <c r="R15" s="34">
        <f>SUM(P15:Q15)+IF(SUM(P15:Q15)&lt;30,30-P15-Q15)</f>
        <v>30.8</v>
      </c>
      <c r="S15" s="22"/>
      <c r="T15" s="34">
        <v>14.86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4">
        <f>IF(SUM(T15:AA15)&gt;30,SUM(T15:AA15),30)</f>
        <v>30</v>
      </c>
      <c r="AC15" s="34">
        <f>ROUND($AB15*AC$14,2)</f>
        <v>0.8</v>
      </c>
      <c r="AD15" s="34">
        <f>SUM(AB15:AC15)+IF(SUM(AB15:AC15)&lt;30,30-AB15-AC15)</f>
        <v>30.8</v>
      </c>
      <c r="AE15" s="22"/>
      <c r="AF15" s="34">
        <f>AD15-R15</f>
        <v>0</v>
      </c>
      <c r="AG15" s="36">
        <f>IF(R15=0,0,AF15/R15)</f>
        <v>0</v>
      </c>
      <c r="AH15" s="22"/>
      <c r="AI15" s="37">
        <f>IF(F15=0,0,R15/F15)*100</f>
        <v>0</v>
      </c>
      <c r="AJ15" s="37">
        <f>IF(F15=0,0,AD15/F15)*100</f>
        <v>0</v>
      </c>
      <c r="AL15" s="39">
        <f>T15/H15-1</f>
        <v>0.15283165244375474</v>
      </c>
    </row>
    <row r="16" spans="1:38" ht="14.4" customHeight="1" x14ac:dyDescent="0.3">
      <c r="A16" s="40">
        <v>2</v>
      </c>
      <c r="B16" s="41"/>
      <c r="C16" s="30"/>
      <c r="D16" s="41"/>
      <c r="E16" s="42"/>
      <c r="F16" s="43"/>
      <c r="G16" s="22"/>
      <c r="H16" s="34"/>
      <c r="I16" s="35"/>
      <c r="J16" s="35"/>
      <c r="K16" s="35"/>
      <c r="L16" s="35"/>
      <c r="M16" s="35"/>
      <c r="N16" s="35"/>
      <c r="O16" s="35"/>
      <c r="P16" s="34"/>
      <c r="Q16" s="34"/>
      <c r="R16" s="34"/>
      <c r="S16" s="22"/>
      <c r="T16" s="34"/>
      <c r="U16" s="35"/>
      <c r="V16" s="35"/>
      <c r="W16" s="35"/>
      <c r="X16" s="35"/>
      <c r="Y16" s="35"/>
      <c r="Z16" s="35"/>
      <c r="AA16" s="35"/>
      <c r="AB16" s="34"/>
      <c r="AC16" s="34"/>
      <c r="AD16" s="34"/>
      <c r="AE16" s="22"/>
      <c r="AF16" s="34"/>
      <c r="AG16" s="44"/>
      <c r="AH16" s="22"/>
      <c r="AI16" s="37"/>
      <c r="AJ16" s="37"/>
    </row>
    <row r="17" spans="1:38" ht="14.4" customHeight="1" x14ac:dyDescent="0.3">
      <c r="A17" s="45">
        <v>3</v>
      </c>
      <c r="C17" s="45" t="str">
        <f>C15</f>
        <v>RS-1</v>
      </c>
      <c r="E17" s="32" t="s">
        <v>77</v>
      </c>
      <c r="F17" s="43">
        <v>100</v>
      </c>
      <c r="G17" s="22"/>
      <c r="H17" s="34">
        <v>19.990000000000002</v>
      </c>
      <c r="I17" s="35">
        <v>4.9470000000000001</v>
      </c>
      <c r="J17" s="35">
        <v>0.33</v>
      </c>
      <c r="K17" s="35">
        <v>0.94599999999999995</v>
      </c>
      <c r="L17" s="35">
        <v>4.5999999999999999E-2</v>
      </c>
      <c r="M17" s="35">
        <v>0.23599999999999999</v>
      </c>
      <c r="N17" s="35">
        <v>0.51</v>
      </c>
      <c r="O17" s="35">
        <v>0.50900000000000001</v>
      </c>
      <c r="P17" s="34">
        <f>IF(SUM(H17:O17)&gt;30,SUM(H17:O17),30)</f>
        <v>30</v>
      </c>
      <c r="Q17" s="34">
        <f>ROUND(P17*Q$14,2)</f>
        <v>0.8</v>
      </c>
      <c r="R17" s="34">
        <f>SUM(P17:Q17)+IF(SUM(P17:Q17)&lt;30,30-P17-Q17)</f>
        <v>30.8</v>
      </c>
      <c r="S17" s="22"/>
      <c r="T17" s="34">
        <v>23.41</v>
      </c>
      <c r="U17" s="35">
        <v>3.7010000000000001</v>
      </c>
      <c r="V17" s="35">
        <v>0.33</v>
      </c>
      <c r="W17" s="35">
        <v>0.41099999999999992</v>
      </c>
      <c r="X17" s="35">
        <v>4.5999999999999999E-2</v>
      </c>
      <c r="Y17" s="35">
        <v>0.23599999999999999</v>
      </c>
      <c r="Z17" s="35">
        <v>0.85599999999999998</v>
      </c>
      <c r="AA17" s="35">
        <v>0</v>
      </c>
      <c r="AB17" s="34">
        <f>IF(SUM(T17:AA17)&gt;30,SUM(T17:AA17),30)</f>
        <v>30</v>
      </c>
      <c r="AC17" s="34">
        <f>ROUND($AB17*AC$14,2)</f>
        <v>0.8</v>
      </c>
      <c r="AD17" s="34">
        <f>SUM(AB17:AC17)+IF(SUM(AB17:AC17)&lt;30,30-AB17-AC17)</f>
        <v>30.8</v>
      </c>
      <c r="AE17" s="22"/>
      <c r="AF17" s="34">
        <f>AD17-R17</f>
        <v>0</v>
      </c>
      <c r="AG17" s="36">
        <f>IF(R17=0,0,AF17/R17)</f>
        <v>0</v>
      </c>
      <c r="AH17" s="22"/>
      <c r="AI17" s="37">
        <f>IF(F17=0,0,R17/F17)*100</f>
        <v>30.8</v>
      </c>
      <c r="AJ17" s="37">
        <f>IF(F17=0,0,AD17/F17)*100</f>
        <v>30.8</v>
      </c>
      <c r="AL17" s="39">
        <f>T17/H17-1</f>
        <v>0.17108554277138555</v>
      </c>
    </row>
    <row r="18" spans="1:38" ht="14.4" customHeight="1" x14ac:dyDescent="0.3">
      <c r="A18" s="30">
        <v>4</v>
      </c>
      <c r="B18" s="31"/>
      <c r="C18" s="30"/>
      <c r="D18" s="31"/>
      <c r="E18" s="42"/>
      <c r="F18" s="43"/>
      <c r="G18" s="22"/>
      <c r="H18" s="34"/>
      <c r="I18" s="35"/>
      <c r="J18" s="35"/>
      <c r="K18" s="35"/>
      <c r="L18" s="35"/>
      <c r="M18" s="35"/>
      <c r="N18" s="35"/>
      <c r="O18" s="35"/>
      <c r="P18" s="34"/>
      <c r="Q18" s="34"/>
      <c r="R18" s="34"/>
      <c r="S18" s="22"/>
      <c r="T18" s="34"/>
      <c r="U18" s="35"/>
      <c r="V18" s="35"/>
      <c r="W18" s="35"/>
      <c r="X18" s="35"/>
      <c r="Y18" s="35"/>
      <c r="Z18" s="35"/>
      <c r="AA18" s="35"/>
      <c r="AB18" s="34"/>
      <c r="AC18" s="34"/>
      <c r="AD18" s="34"/>
      <c r="AE18" s="22"/>
      <c r="AF18" s="34"/>
      <c r="AG18" s="44"/>
      <c r="AH18" s="22"/>
      <c r="AI18" s="37"/>
      <c r="AJ18" s="37"/>
      <c r="AL18" s="39"/>
    </row>
    <row r="19" spans="1:38" ht="14.4" customHeight="1" x14ac:dyDescent="0.3">
      <c r="A19" s="40">
        <v>5</v>
      </c>
      <c r="B19" s="41"/>
      <c r="C19" s="45" t="str">
        <f>C17</f>
        <v>RS-1</v>
      </c>
      <c r="D19" s="41"/>
      <c r="E19" s="32" t="s">
        <v>77</v>
      </c>
      <c r="F19" s="43">
        <v>250</v>
      </c>
      <c r="G19" s="22"/>
      <c r="H19" s="34">
        <v>30.650000000000002</v>
      </c>
      <c r="I19" s="35">
        <v>12.3675</v>
      </c>
      <c r="J19" s="35">
        <v>0.82499999999999996</v>
      </c>
      <c r="K19" s="35">
        <v>2.3650000000000002</v>
      </c>
      <c r="L19" s="35">
        <v>0.115</v>
      </c>
      <c r="M19" s="35">
        <v>0.59</v>
      </c>
      <c r="N19" s="35">
        <v>1.2749999999999999</v>
      </c>
      <c r="O19" s="35">
        <v>1.2725</v>
      </c>
      <c r="P19" s="34">
        <f>IF(SUM(H19:O19)&gt;30,SUM(H19:O19),30)</f>
        <v>49.460000000000008</v>
      </c>
      <c r="Q19" s="34">
        <f>ROUND(P19*Q$14,2)</f>
        <v>1.31</v>
      </c>
      <c r="R19" s="34">
        <f>SUM(P19:Q19)+IF(SUM(P19:Q19)&lt;30,30-P19-Q19)</f>
        <v>50.77000000000001</v>
      </c>
      <c r="S19" s="22"/>
      <c r="T19" s="34">
        <v>36.239999999999995</v>
      </c>
      <c r="U19" s="35">
        <v>9.2524999999999995</v>
      </c>
      <c r="V19" s="35">
        <v>0.82499999999999996</v>
      </c>
      <c r="W19" s="35">
        <v>1.0275000000000001</v>
      </c>
      <c r="X19" s="35">
        <v>0.115</v>
      </c>
      <c r="Y19" s="35">
        <v>0.59</v>
      </c>
      <c r="Z19" s="35">
        <v>2.14</v>
      </c>
      <c r="AA19" s="35">
        <v>0</v>
      </c>
      <c r="AB19" s="34">
        <f>IF(SUM(T19:AA19)&gt;30,SUM(T19:AA19),30)</f>
        <v>50.190000000000005</v>
      </c>
      <c r="AC19" s="34">
        <f>ROUND($AB19*AC$14,2)</f>
        <v>1.33</v>
      </c>
      <c r="AD19" s="34">
        <f>SUM(AB19:AC19)+IF(SUM(AB19:AC19)&lt;30,30-AB19-AC19)</f>
        <v>51.52</v>
      </c>
      <c r="AE19" s="22"/>
      <c r="AF19" s="34">
        <f>AD19-R19</f>
        <v>0.74999999999999289</v>
      </c>
      <c r="AG19" s="36">
        <f>IF(R19=0,0,AF19/R19)</f>
        <v>1.4772503446917329E-2</v>
      </c>
      <c r="AH19" s="22"/>
      <c r="AI19" s="37">
        <f>IF(F19=0,0,R19/F19)*100</f>
        <v>20.308000000000003</v>
      </c>
      <c r="AJ19" s="37">
        <f>IF(F19=0,0,AD19/F19)*100</f>
        <v>20.608000000000001</v>
      </c>
      <c r="AL19" s="39">
        <f>T19/H19-1</f>
        <v>0.18238172920065221</v>
      </c>
    </row>
    <row r="20" spans="1:38" ht="14.4" customHeight="1" x14ac:dyDescent="0.3">
      <c r="A20" s="45">
        <v>6</v>
      </c>
      <c r="C20" s="45"/>
      <c r="E20" s="42"/>
      <c r="F20" s="43"/>
      <c r="G20" s="22"/>
      <c r="H20" s="34"/>
      <c r="I20" s="35"/>
      <c r="J20" s="35"/>
      <c r="K20" s="35"/>
      <c r="L20" s="35"/>
      <c r="M20" s="35"/>
      <c r="N20" s="35"/>
      <c r="O20" s="35"/>
      <c r="P20" s="34"/>
      <c r="Q20" s="34"/>
      <c r="R20" s="34"/>
      <c r="S20" s="22"/>
      <c r="T20" s="34"/>
      <c r="U20" s="35"/>
      <c r="V20" s="35"/>
      <c r="W20" s="35"/>
      <c r="X20" s="35"/>
      <c r="Y20" s="35"/>
      <c r="Z20" s="35"/>
      <c r="AA20" s="35"/>
      <c r="AB20" s="34"/>
      <c r="AC20" s="34"/>
      <c r="AD20" s="34"/>
      <c r="AE20" s="22"/>
      <c r="AF20" s="34"/>
      <c r="AG20" s="44"/>
      <c r="AH20" s="22"/>
      <c r="AI20" s="37"/>
      <c r="AJ20" s="37"/>
      <c r="AL20" s="39"/>
    </row>
    <row r="21" spans="1:38" ht="14.4" customHeight="1" x14ac:dyDescent="0.3">
      <c r="A21" s="30">
        <v>7</v>
      </c>
      <c r="B21" s="31"/>
      <c r="C21" s="45" t="str">
        <f>C19</f>
        <v>RS-1</v>
      </c>
      <c r="D21" s="31"/>
      <c r="E21" s="32" t="s">
        <v>77</v>
      </c>
      <c r="F21" s="43">
        <v>500</v>
      </c>
      <c r="G21" s="22"/>
      <c r="H21" s="34">
        <v>48.4</v>
      </c>
      <c r="I21" s="35">
        <v>24.734999999999999</v>
      </c>
      <c r="J21" s="35">
        <v>1.65</v>
      </c>
      <c r="K21" s="35">
        <v>4.7300000000000004</v>
      </c>
      <c r="L21" s="35">
        <v>0.23</v>
      </c>
      <c r="M21" s="35">
        <v>1.18</v>
      </c>
      <c r="N21" s="35">
        <v>2.5499999999999998</v>
      </c>
      <c r="O21" s="35">
        <v>2.5449999999999999</v>
      </c>
      <c r="P21" s="34">
        <f>IF(SUM(H21:O21)&gt;30,SUM(H21:O21),30)</f>
        <v>86.02000000000001</v>
      </c>
      <c r="Q21" s="34">
        <f>ROUND(P21*Q$14,2)</f>
        <v>2.2799999999999998</v>
      </c>
      <c r="R21" s="34">
        <f>SUM(P21:Q21)+IF(SUM(P21:Q21)&lt;30,30-P21-Q21)</f>
        <v>88.300000000000011</v>
      </c>
      <c r="S21" s="22"/>
      <c r="T21" s="34">
        <v>57.62</v>
      </c>
      <c r="U21" s="35">
        <v>18.504999999999999</v>
      </c>
      <c r="V21" s="35">
        <v>1.65</v>
      </c>
      <c r="W21" s="35">
        <v>2.0550000000000002</v>
      </c>
      <c r="X21" s="35">
        <v>0.23</v>
      </c>
      <c r="Y21" s="35">
        <v>1.18</v>
      </c>
      <c r="Z21" s="35">
        <v>4.28</v>
      </c>
      <c r="AA21" s="35">
        <v>0</v>
      </c>
      <c r="AB21" s="34">
        <f>IF(SUM(T21:AA21)&gt;30,SUM(T21:AA21),30)</f>
        <v>85.520000000000024</v>
      </c>
      <c r="AC21" s="34">
        <f>ROUND($AB21*AC$14,2)</f>
        <v>2.27</v>
      </c>
      <c r="AD21" s="34">
        <f>SUM(AB21:AC21)+IF(SUM(AB21:AC21)&lt;30,30-AB21-AC21)</f>
        <v>87.79000000000002</v>
      </c>
      <c r="AE21" s="22"/>
      <c r="AF21" s="34">
        <f>AD21-R21</f>
        <v>-0.50999999999999091</v>
      </c>
      <c r="AG21" s="36">
        <f>IF(R21=0,0,AF21/R21)</f>
        <v>-5.7757644394109946E-3</v>
      </c>
      <c r="AH21" s="22"/>
      <c r="AI21" s="37">
        <f>IF(F21=0,0,R21/F21)*100</f>
        <v>17.660000000000004</v>
      </c>
      <c r="AJ21" s="37">
        <f>IF(F21=0,0,AD21/F21)*100</f>
        <v>17.558000000000003</v>
      </c>
      <c r="AL21" s="39">
        <f>T21/H21-1</f>
        <v>0.19049586776859506</v>
      </c>
    </row>
    <row r="22" spans="1:38" ht="14.4" customHeight="1" x14ac:dyDescent="0.3">
      <c r="A22" s="40">
        <v>8</v>
      </c>
      <c r="B22" s="41"/>
      <c r="C22" s="40"/>
      <c r="D22" s="41"/>
      <c r="E22" s="32"/>
      <c r="F22" s="43"/>
      <c r="G22" s="22"/>
      <c r="H22" s="34"/>
      <c r="I22" s="35"/>
      <c r="J22" s="35"/>
      <c r="K22" s="35"/>
      <c r="L22" s="35"/>
      <c r="M22" s="35"/>
      <c r="N22" s="35"/>
      <c r="O22" s="35"/>
      <c r="P22" s="34"/>
      <c r="Q22" s="34"/>
      <c r="R22" s="34"/>
      <c r="S22" s="22"/>
      <c r="T22" s="34"/>
      <c r="U22" s="35"/>
      <c r="V22" s="35"/>
      <c r="W22" s="35"/>
      <c r="X22" s="35"/>
      <c r="Y22" s="35"/>
      <c r="Z22" s="35"/>
      <c r="AA22" s="35"/>
      <c r="AB22" s="34"/>
      <c r="AC22" s="34"/>
      <c r="AD22" s="34"/>
      <c r="AE22" s="22"/>
      <c r="AF22" s="34"/>
      <c r="AG22" s="44"/>
      <c r="AH22" s="22"/>
      <c r="AI22" s="37"/>
      <c r="AJ22" s="37"/>
      <c r="AL22" s="39"/>
    </row>
    <row r="23" spans="1:38" ht="14.4" customHeight="1" x14ac:dyDescent="0.3">
      <c r="A23" s="45">
        <v>9</v>
      </c>
      <c r="C23" s="45" t="str">
        <f>C21</f>
        <v>RS-1</v>
      </c>
      <c r="E23" s="32" t="s">
        <v>77</v>
      </c>
      <c r="F23" s="43">
        <v>750</v>
      </c>
      <c r="G23" s="22"/>
      <c r="H23" s="34">
        <v>66.16</v>
      </c>
      <c r="I23" s="35">
        <v>37.102499999999999</v>
      </c>
      <c r="J23" s="35">
        <v>2.4750000000000001</v>
      </c>
      <c r="K23" s="35">
        <v>7.0949999999999998</v>
      </c>
      <c r="L23" s="35">
        <v>0.34499999999999997</v>
      </c>
      <c r="M23" s="35">
        <v>1.77</v>
      </c>
      <c r="N23" s="35">
        <v>3.8250000000000002</v>
      </c>
      <c r="O23" s="35">
        <v>3.8174999999999999</v>
      </c>
      <c r="P23" s="34">
        <f>IF(SUM(H23:O23)&gt;30,SUM(H23:O23),30)</f>
        <v>122.58999999999997</v>
      </c>
      <c r="Q23" s="34">
        <f>ROUND(P23*Q$14,2)</f>
        <v>3.25</v>
      </c>
      <c r="R23" s="34">
        <f>SUM(P23:Q23)+IF(SUM(P23:Q23)&lt;30,30-P23-Q23)</f>
        <v>125.83999999999997</v>
      </c>
      <c r="S23" s="22"/>
      <c r="T23" s="34">
        <v>79.010000000000005</v>
      </c>
      <c r="U23" s="35">
        <v>27.7575</v>
      </c>
      <c r="V23" s="35">
        <v>2.4750000000000001</v>
      </c>
      <c r="W23" s="35">
        <v>3.0825</v>
      </c>
      <c r="X23" s="35">
        <v>0.34499999999999997</v>
      </c>
      <c r="Y23" s="35">
        <v>1.77</v>
      </c>
      <c r="Z23" s="35">
        <v>6.42</v>
      </c>
      <c r="AA23" s="35">
        <v>0</v>
      </c>
      <c r="AB23" s="34">
        <f>IF(SUM(T23:AA23)&gt;30,SUM(T23:AA23),30)</f>
        <v>120.86</v>
      </c>
      <c r="AC23" s="34">
        <f>ROUND($AB23*AC$14,2)</f>
        <v>3.21</v>
      </c>
      <c r="AD23" s="34">
        <f>SUM(AB23:AC23)+IF(SUM(AB23:AC23)&lt;30,30-AB23-AC23)</f>
        <v>124.07</v>
      </c>
      <c r="AE23" s="22"/>
      <c r="AF23" s="34">
        <f>AD23-R23</f>
        <v>-1.7699999999999818</v>
      </c>
      <c r="AG23" s="36">
        <f>IF(R23=0,0,AF23/R23)</f>
        <v>-1.4065479974570742E-2</v>
      </c>
      <c r="AH23" s="22"/>
      <c r="AI23" s="37">
        <f>IF(F23=0,0,R23/F23)*100</f>
        <v>16.778666666666663</v>
      </c>
      <c r="AJ23" s="37">
        <f>IF(F23=0,0,AD23/F23)*100</f>
        <v>16.542666666666666</v>
      </c>
      <c r="AL23" s="39">
        <f>T23/H23-1</f>
        <v>0.19422611850060467</v>
      </c>
    </row>
    <row r="24" spans="1:38" ht="14.4" customHeight="1" x14ac:dyDescent="0.3">
      <c r="A24" s="30">
        <v>10</v>
      </c>
      <c r="B24" s="31"/>
      <c r="C24" s="30"/>
      <c r="D24" s="31"/>
      <c r="E24" s="42"/>
      <c r="F24" s="43"/>
      <c r="G24" s="22"/>
      <c r="H24" s="34"/>
      <c r="I24" s="35"/>
      <c r="J24" s="35"/>
      <c r="K24" s="35"/>
      <c r="L24" s="35"/>
      <c r="M24" s="35"/>
      <c r="N24" s="35"/>
      <c r="O24" s="35"/>
      <c r="P24" s="34"/>
      <c r="Q24" s="34"/>
      <c r="R24" s="34"/>
      <c r="S24" s="22"/>
      <c r="T24" s="37"/>
      <c r="U24" s="35"/>
      <c r="V24" s="35"/>
      <c r="W24" s="35"/>
      <c r="X24" s="35"/>
      <c r="Y24" s="35"/>
      <c r="Z24" s="35"/>
      <c r="AA24" s="35"/>
      <c r="AB24" s="34"/>
      <c r="AC24" s="34"/>
      <c r="AD24" s="34"/>
      <c r="AE24" s="22"/>
      <c r="AF24" s="34"/>
      <c r="AG24" s="44"/>
      <c r="AH24" s="22"/>
      <c r="AI24" s="37"/>
      <c r="AJ24" s="37"/>
      <c r="AL24" s="39"/>
    </row>
    <row r="25" spans="1:38" ht="14.4" customHeight="1" x14ac:dyDescent="0.3">
      <c r="A25" s="40">
        <v>11</v>
      </c>
      <c r="B25" s="41"/>
      <c r="C25" s="45" t="str">
        <f>C23</f>
        <v>RS-1</v>
      </c>
      <c r="D25" s="41"/>
      <c r="E25" s="32" t="s">
        <v>77</v>
      </c>
      <c r="F25" s="43">
        <v>1000</v>
      </c>
      <c r="G25" s="22"/>
      <c r="H25" s="34">
        <v>83.91</v>
      </c>
      <c r="I25" s="35">
        <v>49.47</v>
      </c>
      <c r="J25" s="35">
        <v>3.3</v>
      </c>
      <c r="K25" s="35">
        <v>9.4600000000000009</v>
      </c>
      <c r="L25" s="35">
        <v>0.46</v>
      </c>
      <c r="M25" s="35">
        <v>2.36</v>
      </c>
      <c r="N25" s="35">
        <v>5.0999999999999996</v>
      </c>
      <c r="O25" s="35">
        <v>5.09</v>
      </c>
      <c r="P25" s="34">
        <f>IF(SUM(H25:O25)&gt;30,SUM(H25:O25),30)</f>
        <v>159.15000000000003</v>
      </c>
      <c r="Q25" s="34">
        <f>ROUND(P25*Q$14,2)</f>
        <v>4.22</v>
      </c>
      <c r="R25" s="34">
        <f>SUM(P25:Q25)+IF(SUM(P25:Q25)&lt;30,30-P25-Q25)</f>
        <v>163.37000000000003</v>
      </c>
      <c r="S25" s="22"/>
      <c r="T25" s="34">
        <v>100.39</v>
      </c>
      <c r="U25" s="35">
        <v>37.01</v>
      </c>
      <c r="V25" s="35">
        <v>3.3</v>
      </c>
      <c r="W25" s="35">
        <v>4.1100000000000003</v>
      </c>
      <c r="X25" s="35">
        <v>0.46</v>
      </c>
      <c r="Y25" s="35">
        <v>2.36</v>
      </c>
      <c r="Z25" s="35">
        <v>8.56</v>
      </c>
      <c r="AA25" s="35">
        <v>0</v>
      </c>
      <c r="AB25" s="34">
        <f>IF(SUM(T25:AA25)&gt;30,SUM(T25:AA25),30)</f>
        <v>156.19000000000005</v>
      </c>
      <c r="AC25" s="34">
        <f>ROUND($AB25*AC$14,2)</f>
        <v>4.1399999999999997</v>
      </c>
      <c r="AD25" s="34">
        <f>SUM(AB25:AC25)+IF(SUM(AB25:AC25)&lt;30,30-AB25-AC25)</f>
        <v>160.33000000000004</v>
      </c>
      <c r="AE25" s="22"/>
      <c r="AF25" s="34">
        <f>AD25-R25</f>
        <v>-3.039999999999992</v>
      </c>
      <c r="AG25" s="36">
        <f>IF(R25=0,0,AF25/R25)</f>
        <v>-1.8608067576666412E-2</v>
      </c>
      <c r="AH25" s="22"/>
      <c r="AI25" s="37">
        <f>IF(F25=0,0,R25/F25)*100</f>
        <v>16.337000000000003</v>
      </c>
      <c r="AJ25" s="37">
        <f>IF(F25=0,0,AD25/F25)*100</f>
        <v>16.033000000000001</v>
      </c>
      <c r="AL25" s="39">
        <f>T25/H25-1</f>
        <v>0.19640090573233238</v>
      </c>
    </row>
    <row r="26" spans="1:38" ht="14.4" customHeight="1" x14ac:dyDescent="0.3">
      <c r="A26" s="45">
        <v>12</v>
      </c>
      <c r="B26" s="31"/>
      <c r="C26" s="45"/>
      <c r="D26" s="31"/>
      <c r="E26" s="42"/>
      <c r="F26" s="43"/>
      <c r="G26" s="22"/>
      <c r="H26" s="34"/>
      <c r="I26" s="35"/>
      <c r="J26" s="35"/>
      <c r="K26" s="35"/>
      <c r="L26" s="35"/>
      <c r="M26" s="35"/>
      <c r="N26" s="35"/>
      <c r="O26" s="35"/>
      <c r="P26" s="34"/>
      <c r="Q26" s="34"/>
      <c r="R26" s="34"/>
      <c r="S26" s="22"/>
      <c r="T26" s="34"/>
      <c r="U26" s="35"/>
      <c r="V26" s="35"/>
      <c r="W26" s="35"/>
      <c r="X26" s="35"/>
      <c r="Y26" s="35"/>
      <c r="Z26" s="35"/>
      <c r="AA26" s="35"/>
      <c r="AB26" s="34"/>
      <c r="AC26" s="34"/>
      <c r="AD26" s="34"/>
      <c r="AE26" s="22"/>
      <c r="AF26" s="34"/>
      <c r="AG26" s="44"/>
      <c r="AH26" s="22"/>
      <c r="AI26" s="37"/>
      <c r="AJ26" s="37"/>
      <c r="AL26" s="39"/>
    </row>
    <row r="27" spans="1:38" ht="14.4" customHeight="1" x14ac:dyDescent="0.3">
      <c r="A27" s="30">
        <v>13</v>
      </c>
      <c r="B27" s="31"/>
      <c r="C27" s="45" t="str">
        <f>C25</f>
        <v>RS-1</v>
      </c>
      <c r="D27" s="31"/>
      <c r="E27" s="32" t="s">
        <v>77</v>
      </c>
      <c r="F27" s="43">
        <v>1250</v>
      </c>
      <c r="G27" s="22"/>
      <c r="H27" s="34">
        <v>104.09</v>
      </c>
      <c r="I27" s="35">
        <v>64.512500000000003</v>
      </c>
      <c r="J27" s="35">
        <v>4.125</v>
      </c>
      <c r="K27" s="35">
        <v>11.824999999999999</v>
      </c>
      <c r="L27" s="35">
        <v>0.57499999999999996</v>
      </c>
      <c r="M27" s="35">
        <v>2.95</v>
      </c>
      <c r="N27" s="35">
        <v>6.375</v>
      </c>
      <c r="O27" s="35">
        <v>6.3624999999999998</v>
      </c>
      <c r="P27" s="34">
        <f>IF(SUM(H27:O27)&gt;30,SUM(H27:O27),30)</f>
        <v>200.815</v>
      </c>
      <c r="Q27" s="34">
        <f>ROUND(P27*Q$14,2)</f>
        <v>5.33</v>
      </c>
      <c r="R27" s="34">
        <f>SUM(P27:Q27)+IF(SUM(P27:Q27)&lt;30,30-P27-Q27)</f>
        <v>206.14500000000001</v>
      </c>
      <c r="S27" s="22"/>
      <c r="T27" s="34">
        <v>124</v>
      </c>
      <c r="U27" s="35">
        <v>48.9375</v>
      </c>
      <c r="V27" s="35">
        <v>4.125</v>
      </c>
      <c r="W27" s="35">
        <v>5.1375000000000002</v>
      </c>
      <c r="X27" s="35">
        <v>0.57499999999999996</v>
      </c>
      <c r="Y27" s="35">
        <v>2.95</v>
      </c>
      <c r="Z27" s="35">
        <v>10.7</v>
      </c>
      <c r="AA27" s="35">
        <v>0</v>
      </c>
      <c r="AB27" s="34">
        <f>IF(SUM(T27:AA27)&gt;30,SUM(T27:AA27),30)</f>
        <v>196.42499999999995</v>
      </c>
      <c r="AC27" s="34">
        <f>ROUND($AB27*AC$14,2)</f>
        <v>5.21</v>
      </c>
      <c r="AD27" s="34">
        <f>SUM(AB27:AC27)+IF(SUM(AB27:AC27)&lt;30,30-AB27-AC27)</f>
        <v>201.63499999999996</v>
      </c>
      <c r="AE27" s="22"/>
      <c r="AF27" s="34">
        <f>AD27-R27</f>
        <v>-4.5100000000000477</v>
      </c>
      <c r="AG27" s="36">
        <f>IF(R27=0,0,AF27/R27)</f>
        <v>-2.1877804458027346E-2</v>
      </c>
      <c r="AH27" s="22"/>
      <c r="AI27" s="37">
        <f>IF(F27=0,0,R27/F27)*100</f>
        <v>16.491600000000002</v>
      </c>
      <c r="AJ27" s="37">
        <f>IF(F27=0,0,AD27/F27)*100</f>
        <v>16.130799999999997</v>
      </c>
      <c r="AL27" s="39">
        <f>T27/H27-1</f>
        <v>0.19127677970986645</v>
      </c>
    </row>
    <row r="28" spans="1:38" ht="14.4" customHeight="1" x14ac:dyDescent="0.3">
      <c r="A28" s="40">
        <v>14</v>
      </c>
      <c r="B28" s="31"/>
      <c r="C28" s="30"/>
      <c r="D28" s="31"/>
      <c r="E28" s="42"/>
      <c r="F28" s="43"/>
      <c r="G28" s="22"/>
      <c r="H28" s="34"/>
      <c r="I28" s="35"/>
      <c r="J28" s="35"/>
      <c r="K28" s="35"/>
      <c r="L28" s="35"/>
      <c r="M28" s="35"/>
      <c r="N28" s="35"/>
      <c r="O28" s="35"/>
      <c r="P28" s="34"/>
      <c r="Q28" s="34"/>
      <c r="R28" s="34"/>
      <c r="S28" s="22"/>
      <c r="T28" s="34"/>
      <c r="U28" s="35"/>
      <c r="V28" s="35"/>
      <c r="W28" s="35"/>
      <c r="X28" s="35"/>
      <c r="Y28" s="35"/>
      <c r="Z28" s="35"/>
      <c r="AA28" s="35"/>
      <c r="AB28" s="34"/>
      <c r="AC28" s="34"/>
      <c r="AD28" s="34"/>
      <c r="AE28" s="22"/>
      <c r="AF28" s="34"/>
      <c r="AG28" s="44"/>
      <c r="AH28" s="22"/>
      <c r="AI28" s="37"/>
      <c r="AJ28" s="37"/>
      <c r="AL28" s="39"/>
    </row>
    <row r="29" spans="1:38" ht="14.4" customHeight="1" x14ac:dyDescent="0.3">
      <c r="A29" s="45">
        <v>15</v>
      </c>
      <c r="B29" s="31"/>
      <c r="C29" s="45" t="str">
        <f>C27</f>
        <v>RS-1</v>
      </c>
      <c r="D29" s="31"/>
      <c r="E29" s="32" t="s">
        <v>77</v>
      </c>
      <c r="F29" s="43">
        <v>1500</v>
      </c>
      <c r="G29" s="22"/>
      <c r="H29" s="34">
        <v>124.26</v>
      </c>
      <c r="I29" s="35">
        <v>79.555000000000007</v>
      </c>
      <c r="J29" s="35">
        <v>4.95</v>
      </c>
      <c r="K29" s="35">
        <v>14.19</v>
      </c>
      <c r="L29" s="35">
        <v>0.69</v>
      </c>
      <c r="M29" s="35">
        <v>3.54</v>
      </c>
      <c r="N29" s="35">
        <v>7.65</v>
      </c>
      <c r="O29" s="35">
        <v>7.6349999999999998</v>
      </c>
      <c r="P29" s="34">
        <f>IF(SUM(H29:O29)&gt;30,SUM(H29:O29),30)</f>
        <v>242.46999999999997</v>
      </c>
      <c r="Q29" s="34">
        <f>ROUND(P29*Q$14,2)</f>
        <v>6.43</v>
      </c>
      <c r="R29" s="34">
        <f>SUM(P29:Q29)+IF(SUM(P29:Q29)&lt;30,30-P29-Q29)</f>
        <v>248.89999999999998</v>
      </c>
      <c r="S29" s="22"/>
      <c r="T29" s="34">
        <v>147.61000000000001</v>
      </c>
      <c r="U29" s="35">
        <v>60.864999999999995</v>
      </c>
      <c r="V29" s="35">
        <v>4.95</v>
      </c>
      <c r="W29" s="35">
        <v>6.165</v>
      </c>
      <c r="X29" s="35">
        <v>0.69</v>
      </c>
      <c r="Y29" s="35">
        <v>3.54</v>
      </c>
      <c r="Z29" s="35">
        <v>12.84</v>
      </c>
      <c r="AA29" s="35">
        <v>0</v>
      </c>
      <c r="AB29" s="34">
        <f>IF(SUM(T29:AA29)&gt;30,SUM(T29:AA29),30)</f>
        <v>236.66</v>
      </c>
      <c r="AC29" s="34">
        <f>ROUND($AB29*AC$14,2)</f>
        <v>6.28</v>
      </c>
      <c r="AD29" s="34">
        <f>SUM(AB29:AC29)+IF(SUM(AB29:AC29)&lt;30,30-AB29-AC29)</f>
        <v>242.94</v>
      </c>
      <c r="AE29" s="22"/>
      <c r="AF29" s="34">
        <f>AD29-R29</f>
        <v>-5.9599999999999795</v>
      </c>
      <c r="AG29" s="36">
        <f>IF(R29=0,0,AF29/R29)</f>
        <v>-2.394535958216143E-2</v>
      </c>
      <c r="AH29" s="22"/>
      <c r="AI29" s="37">
        <f>IF(F29=0,0,R29/F29)*100</f>
        <v>16.593333333333334</v>
      </c>
      <c r="AJ29" s="37">
        <f>IF(F29=0,0,AD29/F29)*100</f>
        <v>16.195999999999998</v>
      </c>
      <c r="AL29" s="39">
        <f>T29/H29-1</f>
        <v>0.1879124416545952</v>
      </c>
    </row>
    <row r="30" spans="1:38" ht="14.4" customHeight="1" x14ac:dyDescent="0.3">
      <c r="A30" s="30">
        <v>16</v>
      </c>
      <c r="B30" s="31"/>
      <c r="C30" s="30"/>
      <c r="D30" s="31"/>
      <c r="E30" s="42"/>
      <c r="F30" s="43"/>
      <c r="G30" s="22"/>
      <c r="H30" s="34"/>
      <c r="I30" s="35"/>
      <c r="J30" s="35"/>
      <c r="K30" s="35"/>
      <c r="L30" s="35"/>
      <c r="M30" s="35"/>
      <c r="N30" s="35"/>
      <c r="O30" s="35"/>
      <c r="P30" s="34"/>
      <c r="Q30" s="34"/>
      <c r="R30" s="34"/>
      <c r="S30" s="22"/>
      <c r="T30" s="34"/>
      <c r="U30" s="35"/>
      <c r="V30" s="35"/>
      <c r="W30" s="35"/>
      <c r="X30" s="35"/>
      <c r="Y30" s="35"/>
      <c r="Z30" s="35"/>
      <c r="AA30" s="35"/>
      <c r="AB30" s="34"/>
      <c r="AC30" s="34"/>
      <c r="AD30" s="34"/>
      <c r="AE30" s="22"/>
      <c r="AF30" s="34"/>
      <c r="AG30" s="44"/>
      <c r="AH30" s="22"/>
      <c r="AI30" s="37"/>
      <c r="AJ30" s="37"/>
      <c r="AL30" s="39"/>
    </row>
    <row r="31" spans="1:38" ht="14.4" customHeight="1" x14ac:dyDescent="0.3">
      <c r="A31" s="40">
        <v>17</v>
      </c>
      <c r="B31" s="31"/>
      <c r="C31" s="45" t="str">
        <f>C29</f>
        <v>RS-1</v>
      </c>
      <c r="D31" s="31"/>
      <c r="E31" s="32" t="s">
        <v>77</v>
      </c>
      <c r="F31" s="43">
        <v>2000</v>
      </c>
      <c r="G31" s="22"/>
      <c r="H31" s="34">
        <v>164.61</v>
      </c>
      <c r="I31" s="35">
        <v>109.64</v>
      </c>
      <c r="J31" s="35">
        <v>6.6</v>
      </c>
      <c r="K31" s="35">
        <v>18.920000000000002</v>
      </c>
      <c r="L31" s="35">
        <v>0.92</v>
      </c>
      <c r="M31" s="35">
        <v>4.72</v>
      </c>
      <c r="N31" s="35">
        <v>10.199999999999999</v>
      </c>
      <c r="O31" s="35">
        <v>10.18</v>
      </c>
      <c r="P31" s="34">
        <f>IF(SUM(H31:O31)&gt;30,SUM(H31:O31),30)</f>
        <v>325.79000000000008</v>
      </c>
      <c r="Q31" s="34">
        <f>ROUND(P31*Q$14,2)</f>
        <v>8.64</v>
      </c>
      <c r="R31" s="34">
        <f>SUM(P31:Q31)+IF(SUM(P31:Q31)&lt;30,30-P31-Q31)</f>
        <v>334.43000000000006</v>
      </c>
      <c r="S31" s="22"/>
      <c r="T31" s="34">
        <v>194.82999999999998</v>
      </c>
      <c r="U31" s="35">
        <v>84.72</v>
      </c>
      <c r="V31" s="35">
        <v>6.6</v>
      </c>
      <c r="W31" s="35">
        <v>8.2200000000000006</v>
      </c>
      <c r="X31" s="35">
        <v>0.92</v>
      </c>
      <c r="Y31" s="35">
        <v>4.72</v>
      </c>
      <c r="Z31" s="35">
        <v>17.12</v>
      </c>
      <c r="AA31" s="35">
        <v>0</v>
      </c>
      <c r="AB31" s="34">
        <f>IF(SUM(T31:AA31)&gt;30,SUM(T31:AA31),30)</f>
        <v>317.13000000000005</v>
      </c>
      <c r="AC31" s="34">
        <f>ROUND($AB31*AC$14,2)</f>
        <v>8.41</v>
      </c>
      <c r="AD31" s="34">
        <f>SUM(AB31:AC31)+IF(SUM(AB31:AC31)&lt;30,30-AB31-AC31)</f>
        <v>325.54000000000008</v>
      </c>
      <c r="AE31" s="22"/>
      <c r="AF31" s="34">
        <f>AD31-R31</f>
        <v>-8.8899999999999864</v>
      </c>
      <c r="AG31" s="36">
        <f>IF(R31=0,0,AF31/R31)</f>
        <v>-2.6582543432108318E-2</v>
      </c>
      <c r="AH31" s="22"/>
      <c r="AI31" s="37">
        <f>IF(F31=0,0,R31/F31)*100</f>
        <v>16.721500000000002</v>
      </c>
      <c r="AJ31" s="37">
        <f>IF(F31=0,0,AD31/F31)*100</f>
        <v>16.277000000000001</v>
      </c>
      <c r="AL31" s="39">
        <f>T31/H31-1</f>
        <v>0.18358544438369462</v>
      </c>
    </row>
    <row r="32" spans="1:38" ht="14.4" customHeight="1" x14ac:dyDescent="0.3">
      <c r="A32" s="45">
        <v>18</v>
      </c>
      <c r="B32" s="31"/>
      <c r="C32" s="45"/>
      <c r="D32" s="31"/>
      <c r="E32" s="42"/>
      <c r="F32" s="43"/>
      <c r="G32" s="22"/>
      <c r="H32" s="34"/>
      <c r="I32" s="35"/>
      <c r="J32" s="35"/>
      <c r="K32" s="35"/>
      <c r="L32" s="35"/>
      <c r="M32" s="35"/>
      <c r="N32" s="35"/>
      <c r="O32" s="35"/>
      <c r="P32" s="34"/>
      <c r="Q32" s="34"/>
      <c r="R32" s="34"/>
      <c r="S32" s="22"/>
      <c r="T32" s="34"/>
      <c r="U32" s="35"/>
      <c r="V32" s="35"/>
      <c r="W32" s="35"/>
      <c r="X32" s="35"/>
      <c r="Y32" s="35"/>
      <c r="Z32" s="35"/>
      <c r="AA32" s="35"/>
      <c r="AB32" s="34"/>
      <c r="AC32" s="34"/>
      <c r="AD32" s="34"/>
      <c r="AE32" s="22"/>
      <c r="AF32" s="34"/>
      <c r="AG32" s="44"/>
      <c r="AH32" s="22"/>
      <c r="AI32" s="37"/>
      <c r="AJ32" s="37"/>
      <c r="AL32" s="39"/>
    </row>
    <row r="33" spans="1:38" ht="14.4" customHeight="1" x14ac:dyDescent="0.3">
      <c r="A33" s="30">
        <v>19</v>
      </c>
      <c r="B33" s="31"/>
      <c r="C33" s="45" t="str">
        <f>C31</f>
        <v>RS-1</v>
      </c>
      <c r="D33" s="31"/>
      <c r="E33" s="32" t="s">
        <v>77</v>
      </c>
      <c r="F33" s="43">
        <v>3000</v>
      </c>
      <c r="G33" s="22"/>
      <c r="H33" s="34">
        <v>245.3</v>
      </c>
      <c r="I33" s="35">
        <v>169.81</v>
      </c>
      <c r="J33" s="35">
        <v>9.9</v>
      </c>
      <c r="K33" s="35">
        <v>28.38</v>
      </c>
      <c r="L33" s="35">
        <v>1.38</v>
      </c>
      <c r="M33" s="35">
        <v>7.08</v>
      </c>
      <c r="N33" s="35">
        <v>15.3</v>
      </c>
      <c r="O33" s="35">
        <v>15.27</v>
      </c>
      <c r="P33" s="34">
        <f>IF(SUM(H33:O33)&gt;30,SUM(H33:O33),30)</f>
        <v>492.41999999999996</v>
      </c>
      <c r="Q33" s="34">
        <f>ROUND(P33*Q$14,2)</f>
        <v>13.07</v>
      </c>
      <c r="R33" s="34">
        <f>SUM(P33:Q33)+IF(SUM(P33:Q33)&lt;30,30-P33-Q33)</f>
        <v>505.48999999999995</v>
      </c>
      <c r="S33" s="22"/>
      <c r="T33" s="34">
        <v>289.27000000000004</v>
      </c>
      <c r="U33" s="35">
        <v>132.43</v>
      </c>
      <c r="V33" s="35">
        <v>9.9</v>
      </c>
      <c r="W33" s="35">
        <v>12.33</v>
      </c>
      <c r="X33" s="35">
        <v>1.38</v>
      </c>
      <c r="Y33" s="35">
        <v>7.08</v>
      </c>
      <c r="Z33" s="35">
        <v>25.68</v>
      </c>
      <c r="AA33" s="35">
        <v>0</v>
      </c>
      <c r="AB33" s="34">
        <f>IF(SUM(T33:AA33)&gt;30,SUM(T33:AA33),30)</f>
        <v>478.07</v>
      </c>
      <c r="AC33" s="34">
        <f>ROUND($AB33*AC$14,2)</f>
        <v>12.69</v>
      </c>
      <c r="AD33" s="34">
        <f>SUM(AB33:AC33)+IF(SUM(AB33:AC33)&lt;30,30-AB33-AC33)</f>
        <v>490.76</v>
      </c>
      <c r="AE33" s="22"/>
      <c r="AF33" s="34">
        <f>AD33-R33</f>
        <v>-14.729999999999961</v>
      </c>
      <c r="AG33" s="36">
        <f>IF(R33=0,0,AF33/R33)</f>
        <v>-2.914004233515987E-2</v>
      </c>
      <c r="AH33" s="22"/>
      <c r="AI33" s="37">
        <f>IF(F33=0,0,R33/F33)*100</f>
        <v>16.849666666666664</v>
      </c>
      <c r="AJ33" s="37">
        <f>IF(F33=0,0,AD33/F33)*100</f>
        <v>16.358666666666664</v>
      </c>
      <c r="AL33" s="39">
        <f>T33/H33-1</f>
        <v>0.17924989808397895</v>
      </c>
    </row>
    <row r="34" spans="1:38" ht="14.4" customHeight="1" x14ac:dyDescent="0.3">
      <c r="A34" s="40">
        <v>20</v>
      </c>
      <c r="B34" s="31"/>
      <c r="C34" s="30"/>
      <c r="D34" s="31"/>
      <c r="E34" s="42"/>
      <c r="F34" s="43"/>
      <c r="G34" s="22"/>
      <c r="H34" s="34"/>
      <c r="I34" s="35"/>
      <c r="J34" s="35"/>
      <c r="K34" s="35"/>
      <c r="L34" s="35"/>
      <c r="M34" s="35"/>
      <c r="N34" s="35"/>
      <c r="O34" s="35"/>
      <c r="P34" s="34"/>
      <c r="Q34" s="34"/>
      <c r="R34" s="34"/>
      <c r="S34" s="22"/>
      <c r="T34" s="34"/>
      <c r="U34" s="35"/>
      <c r="V34" s="35"/>
      <c r="W34" s="35"/>
      <c r="X34" s="35"/>
      <c r="Y34" s="35"/>
      <c r="Z34" s="35"/>
      <c r="AA34" s="35"/>
      <c r="AB34" s="34"/>
      <c r="AC34" s="34"/>
      <c r="AD34" s="34"/>
      <c r="AE34" s="22"/>
      <c r="AF34" s="34"/>
      <c r="AG34" s="44"/>
      <c r="AH34" s="22"/>
      <c r="AI34" s="37"/>
      <c r="AJ34" s="37"/>
      <c r="AL34" s="39"/>
    </row>
    <row r="35" spans="1:38" ht="14.4" customHeight="1" x14ac:dyDescent="0.3">
      <c r="A35" s="45">
        <v>21</v>
      </c>
      <c r="B35" s="31"/>
      <c r="C35" s="45" t="str">
        <f>C33</f>
        <v>RS-1</v>
      </c>
      <c r="D35" s="31"/>
      <c r="E35" s="32" t="s">
        <v>77</v>
      </c>
      <c r="F35" s="43">
        <v>5000</v>
      </c>
      <c r="G35" s="22"/>
      <c r="H35" s="34">
        <v>406.7</v>
      </c>
      <c r="I35" s="35">
        <v>290.14999999999998</v>
      </c>
      <c r="J35" s="35">
        <v>16.5</v>
      </c>
      <c r="K35" s="35">
        <v>47.3</v>
      </c>
      <c r="L35" s="35">
        <v>2.2999999999999998</v>
      </c>
      <c r="M35" s="35">
        <v>11.8</v>
      </c>
      <c r="N35" s="35">
        <v>25.5</v>
      </c>
      <c r="O35" s="35">
        <v>25.45</v>
      </c>
      <c r="P35" s="34">
        <f>IF(SUM(H35:O35)&gt;30,SUM(H35:O35),30)</f>
        <v>825.69999999999982</v>
      </c>
      <c r="Q35" s="34">
        <f>ROUND(P35*Q$14,2)</f>
        <v>21.91</v>
      </c>
      <c r="R35" s="34">
        <f>SUM(P35:Q35)+IF(SUM(P35:Q35)&lt;30,30-P35-Q35)</f>
        <v>847.60999999999979</v>
      </c>
      <c r="S35" s="22"/>
      <c r="T35" s="34">
        <v>478.15000000000003</v>
      </c>
      <c r="U35" s="35">
        <v>227.85</v>
      </c>
      <c r="V35" s="35">
        <v>16.5</v>
      </c>
      <c r="W35" s="35">
        <v>20.55</v>
      </c>
      <c r="X35" s="35">
        <v>2.2999999999999998</v>
      </c>
      <c r="Y35" s="35">
        <v>11.8</v>
      </c>
      <c r="Z35" s="35">
        <v>42.8</v>
      </c>
      <c r="AA35" s="35">
        <v>0</v>
      </c>
      <c r="AB35" s="34">
        <f>IF(SUM(T35:AA35)&gt;30,SUM(T35:AA35),30)</f>
        <v>799.94999999999982</v>
      </c>
      <c r="AC35" s="34">
        <f>ROUND($AB35*AC$14,2)</f>
        <v>21.23</v>
      </c>
      <c r="AD35" s="34">
        <f>SUM(AB35:AC35)+IF(SUM(AB35:AC35)&lt;30,30-AB35-AC35)</f>
        <v>821.17999999999984</v>
      </c>
      <c r="AE35" s="22"/>
      <c r="AF35" s="34">
        <f>AD35-R35</f>
        <v>-26.42999999999995</v>
      </c>
      <c r="AG35" s="36">
        <f>IF(R35=0,0,AF35/R35)</f>
        <v>-3.1181793513526217E-2</v>
      </c>
      <c r="AH35" s="22"/>
      <c r="AI35" s="37">
        <f>IF(F35=0,0,R35/F35)*100</f>
        <v>16.952199999999994</v>
      </c>
      <c r="AJ35" s="37">
        <f>IF(F35=0,0,AD35/F35)*100</f>
        <v>16.423599999999997</v>
      </c>
      <c r="AL35" s="39">
        <f>T35/H35-1</f>
        <v>0.17568232112121973</v>
      </c>
    </row>
    <row r="36" spans="1:38" ht="14.4" customHeight="1" x14ac:dyDescent="0.3">
      <c r="A36" s="45">
        <v>22</v>
      </c>
      <c r="B36" s="31"/>
      <c r="E36" s="46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</row>
    <row r="37" spans="1:38" ht="14.4" customHeight="1" x14ac:dyDescent="0.3">
      <c r="A37" s="45">
        <v>23</v>
      </c>
      <c r="F37" s="31"/>
      <c r="G37" s="38" t="s">
        <v>78</v>
      </c>
      <c r="H37" s="47" t="s">
        <v>79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F37" s="31"/>
      <c r="AG37" s="31"/>
      <c r="AI37" s="31"/>
    </row>
    <row r="38" spans="1:38" ht="14.4" customHeight="1" x14ac:dyDescent="0.3">
      <c r="A38" s="45">
        <v>24</v>
      </c>
      <c r="G38" s="38" t="s">
        <v>80</v>
      </c>
      <c r="H38" s="47" t="s">
        <v>81</v>
      </c>
    </row>
    <row r="39" spans="1:38" ht="14.4" customHeight="1" x14ac:dyDescent="0.3">
      <c r="A39" s="45">
        <v>25</v>
      </c>
      <c r="C39" s="48"/>
      <c r="G39" s="38" t="s">
        <v>82</v>
      </c>
      <c r="H39" s="47" t="s">
        <v>83</v>
      </c>
    </row>
    <row r="40" spans="1:38" ht="14.4" customHeight="1" x14ac:dyDescent="0.3">
      <c r="A40" s="45">
        <v>26</v>
      </c>
      <c r="C40" s="48"/>
      <c r="E40" s="31"/>
    </row>
    <row r="41" spans="1:38" ht="6.9" customHeight="1" x14ac:dyDescent="0.3">
      <c r="A41" s="45"/>
      <c r="B41" s="49"/>
      <c r="C41" s="49"/>
      <c r="D41" s="49"/>
      <c r="E41" s="49"/>
      <c r="F41" s="49"/>
      <c r="G41" s="49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49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49"/>
      <c r="AF41" s="50"/>
      <c r="AG41" s="50"/>
      <c r="AH41" s="49"/>
      <c r="AI41" s="50"/>
      <c r="AJ41" s="50"/>
    </row>
    <row r="42" spans="1:38" ht="12.6" customHeight="1" x14ac:dyDescent="0.3">
      <c r="A42" s="51" t="s">
        <v>84</v>
      </c>
      <c r="B42" s="51"/>
      <c r="C42" s="51"/>
      <c r="D42" s="51"/>
      <c r="E42" s="51"/>
      <c r="F42" s="51"/>
      <c r="G42" s="51"/>
      <c r="J42" s="31"/>
      <c r="K42" s="31"/>
      <c r="L42" s="31"/>
      <c r="M42" s="31"/>
      <c r="N42" s="31"/>
      <c r="O42" s="31"/>
      <c r="P42" s="31"/>
      <c r="Q42" s="31"/>
      <c r="R42" s="31"/>
      <c r="S42" s="5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51"/>
      <c r="AF42" s="31"/>
      <c r="AG42" s="31"/>
      <c r="AH42" s="51"/>
      <c r="AI42" s="31" t="s">
        <v>85</v>
      </c>
      <c r="AJ42" s="31"/>
    </row>
  </sheetData>
  <mergeCells count="6">
    <mergeCell ref="H11:R11"/>
    <mergeCell ref="T11:AD11"/>
    <mergeCell ref="AF11:AG11"/>
    <mergeCell ref="E13:F13"/>
    <mergeCell ref="I13:O13"/>
    <mergeCell ref="U13:AA13"/>
  </mergeCells>
  <pageMargins left="0.5" right="0.5" top="0.75" bottom="0.25" header="0.5" footer="0.25"/>
  <pageSetup scale="52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18B9D-4922-4682-B6DD-576A135B71C4}">
  <sheetPr syncVertical="1" syncRef="A1" transitionEvaluation="1" transitionEntry="1">
    <tabColor rgb="FF92D050"/>
    <pageSetUpPr fitToPage="1"/>
  </sheetPr>
  <dimension ref="A1:AL42"/>
  <sheetViews>
    <sheetView tabSelected="1" workbookViewId="0"/>
  </sheetViews>
  <sheetFormatPr defaultColWidth="11" defaultRowHeight="13.8" x14ac:dyDescent="0.3"/>
  <cols>
    <col min="1" max="1" width="2.6640625" style="38" customWidth="1"/>
    <col min="2" max="2" width="2.33203125" style="38" customWidth="1"/>
    <col min="3" max="3" width="7.5546875" style="38" customWidth="1"/>
    <col min="4" max="4" width="3.44140625" style="38" customWidth="1"/>
    <col min="5" max="5" width="6.5546875" style="38" customWidth="1"/>
    <col min="6" max="6" width="7" style="38" customWidth="1"/>
    <col min="7" max="7" width="3.33203125" style="38" customWidth="1"/>
    <col min="8" max="8" width="7.6640625" style="38" customWidth="1"/>
    <col min="9" max="15" width="7.109375" style="38" customWidth="1"/>
    <col min="16" max="16" width="8.44140625" style="38" bestFit="1" customWidth="1"/>
    <col min="17" max="17" width="9.6640625" style="38" bestFit="1" customWidth="1"/>
    <col min="18" max="18" width="8.44140625" style="38" bestFit="1" customWidth="1"/>
    <col min="19" max="19" width="3.33203125" style="38" customWidth="1"/>
    <col min="20" max="20" width="7.6640625" style="38" customWidth="1"/>
    <col min="21" max="27" width="7.109375" style="38" customWidth="1"/>
    <col min="28" max="28" width="8.44140625" style="38" bestFit="1" customWidth="1"/>
    <col min="29" max="29" width="9.6640625" style="38" bestFit="1" customWidth="1"/>
    <col min="30" max="30" width="8.44140625" style="38" bestFit="1" customWidth="1"/>
    <col min="31" max="31" width="3.33203125" style="38" customWidth="1"/>
    <col min="32" max="33" width="7.6640625" style="38" customWidth="1"/>
    <col min="34" max="34" width="3.33203125" style="38" customWidth="1"/>
    <col min="35" max="35" width="7.6640625" style="38" customWidth="1"/>
    <col min="36" max="16384" width="11" style="38"/>
  </cols>
  <sheetData>
    <row r="1" spans="1:38" s="1" customFormat="1" ht="12.75" customHeight="1" x14ac:dyDescent="0.3">
      <c r="A1" s="1" t="s">
        <v>0</v>
      </c>
      <c r="D1" s="2" t="s">
        <v>1</v>
      </c>
      <c r="E1" s="2"/>
      <c r="N1" s="1" t="s">
        <v>2</v>
      </c>
      <c r="P1" s="2"/>
      <c r="Q1" s="2"/>
      <c r="R1" s="2"/>
      <c r="T1" s="2"/>
      <c r="U1" s="2"/>
      <c r="V1" s="2"/>
      <c r="W1" s="2"/>
      <c r="X1" s="2"/>
      <c r="Y1" s="2"/>
      <c r="Z1" s="2"/>
      <c r="AB1" s="2"/>
      <c r="AC1" s="2"/>
      <c r="AD1" s="2"/>
      <c r="AF1" s="2"/>
      <c r="AG1" s="2"/>
      <c r="AI1" s="1" t="s">
        <v>152</v>
      </c>
    </row>
    <row r="2" spans="1:38" s="1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3"/>
      <c r="AF2" s="4"/>
      <c r="AG2" s="4"/>
      <c r="AH2" s="3"/>
      <c r="AI2" s="4"/>
      <c r="AJ2" s="4"/>
    </row>
    <row r="3" spans="1:38" s="1" customFormat="1" ht="6.9" customHeight="1" x14ac:dyDescent="0.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F3" s="2"/>
      <c r="AG3" s="2"/>
      <c r="AI3" s="2"/>
      <c r="AJ3" s="2"/>
    </row>
    <row r="4" spans="1:38" s="1" customFormat="1" ht="12.75" customHeight="1" x14ac:dyDescent="0.2">
      <c r="A4" s="5" t="s">
        <v>4</v>
      </c>
      <c r="B4" s="5"/>
      <c r="C4" s="6"/>
      <c r="L4" s="2"/>
      <c r="M4" s="2"/>
      <c r="N4" s="2" t="s">
        <v>5</v>
      </c>
      <c r="O4" s="2"/>
      <c r="T4" s="2"/>
      <c r="U4" s="2"/>
      <c r="V4" s="2"/>
      <c r="W4" s="2"/>
      <c r="X4" s="2"/>
      <c r="Y4" s="2"/>
      <c r="Z4" s="2"/>
      <c r="AA4" s="2"/>
      <c r="AB4" s="2"/>
      <c r="AC4" s="2"/>
      <c r="AF4" s="7" t="s">
        <v>6</v>
      </c>
      <c r="AG4" s="7"/>
      <c r="AJ4" s="2"/>
    </row>
    <row r="5" spans="1:38" s="1" customFormat="1" ht="12.75" customHeight="1" x14ac:dyDescent="0.2">
      <c r="A5" s="6"/>
      <c r="B5" s="6"/>
      <c r="C5" s="6"/>
      <c r="I5" s="2"/>
      <c r="T5" s="2"/>
      <c r="U5" s="2"/>
      <c r="V5" s="2"/>
      <c r="W5" s="2"/>
      <c r="X5" s="2"/>
      <c r="Y5" s="2"/>
      <c r="Z5" s="2"/>
      <c r="AB5" s="2"/>
      <c r="AC5" s="2"/>
      <c r="AF5" s="8"/>
      <c r="AG5" s="8"/>
      <c r="AJ5" s="2"/>
    </row>
    <row r="6" spans="1:38" s="1" customFormat="1" ht="12.75" customHeight="1" x14ac:dyDescent="0.2">
      <c r="A6" s="5" t="s">
        <v>7</v>
      </c>
      <c r="B6" s="5"/>
      <c r="C6" s="6"/>
      <c r="T6" s="2"/>
      <c r="U6" s="2"/>
      <c r="V6" s="2"/>
      <c r="W6" s="2"/>
      <c r="X6" s="2"/>
      <c r="Y6" s="2"/>
      <c r="Z6" s="2"/>
      <c r="AB6" s="2"/>
      <c r="AC6" s="2"/>
      <c r="AF6" s="8" t="s">
        <v>150</v>
      </c>
      <c r="AG6" s="8"/>
      <c r="AJ6" s="2"/>
    </row>
    <row r="7" spans="1:38" s="1" customFormat="1" ht="12.75" customHeight="1" x14ac:dyDescent="0.2">
      <c r="A7" s="6"/>
      <c r="B7" s="6"/>
      <c r="C7" s="6"/>
      <c r="I7" s="2"/>
      <c r="T7" s="2"/>
      <c r="U7" s="2"/>
      <c r="Y7" s="2"/>
      <c r="Z7" s="2"/>
      <c r="AB7" s="2"/>
      <c r="AC7" s="2"/>
      <c r="AF7" s="8"/>
      <c r="AG7" s="8"/>
      <c r="AJ7" s="2"/>
    </row>
    <row r="8" spans="1:38" s="1" customFormat="1" ht="12.75" customHeight="1" x14ac:dyDescent="0.25">
      <c r="A8" s="5" t="s">
        <v>9</v>
      </c>
      <c r="B8" s="5"/>
      <c r="D8" s="9" t="str">
        <f>'RS ''25'!D8</f>
        <v>20240025-EI</v>
      </c>
      <c r="I8" s="2"/>
      <c r="T8" s="2"/>
      <c r="U8" s="2"/>
      <c r="Y8" s="2"/>
      <c r="AB8" s="2"/>
      <c r="AC8" s="2"/>
      <c r="AF8" s="7" t="s">
        <v>11</v>
      </c>
      <c r="AG8" s="7"/>
      <c r="AJ8" s="2"/>
    </row>
    <row r="9" spans="1:38" s="12" customFormat="1" ht="6.9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0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/>
      <c r="AF9" s="11"/>
      <c r="AG9" s="11"/>
      <c r="AH9" s="10"/>
      <c r="AI9" s="11"/>
      <c r="AJ9" s="11"/>
    </row>
    <row r="10" spans="1:38" s="12" customFormat="1" ht="14.4" customHeight="1" x14ac:dyDescent="0.3">
      <c r="A10" s="13" t="s">
        <v>12</v>
      </c>
      <c r="E10" s="14" t="s">
        <v>13</v>
      </c>
      <c r="F10" s="14" t="s">
        <v>14</v>
      </c>
      <c r="G10" s="14"/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  <c r="O10" s="14" t="s">
        <v>22</v>
      </c>
      <c r="P10" s="14" t="s">
        <v>23</v>
      </c>
      <c r="Q10" s="14" t="s">
        <v>24</v>
      </c>
      <c r="R10" s="14" t="s">
        <v>25</v>
      </c>
      <c r="S10" s="14"/>
      <c r="T10" s="14" t="s">
        <v>26</v>
      </c>
      <c r="U10" s="14" t="s">
        <v>27</v>
      </c>
      <c r="V10" s="14" t="s">
        <v>28</v>
      </c>
      <c r="W10" s="14" t="s">
        <v>29</v>
      </c>
      <c r="X10" s="14" t="s">
        <v>30</v>
      </c>
      <c r="Y10" s="14" t="s">
        <v>31</v>
      </c>
      <c r="Z10" s="14" t="s">
        <v>32</v>
      </c>
      <c r="AA10" s="14" t="s">
        <v>33</v>
      </c>
      <c r="AB10" s="14" t="s">
        <v>34</v>
      </c>
      <c r="AC10" s="14" t="s">
        <v>35</v>
      </c>
      <c r="AD10" s="14" t="s">
        <v>36</v>
      </c>
      <c r="AE10" s="14"/>
      <c r="AF10" s="14" t="s">
        <v>37</v>
      </c>
      <c r="AG10" s="14" t="s">
        <v>38</v>
      </c>
      <c r="AH10" s="14"/>
      <c r="AI10" s="14" t="s">
        <v>39</v>
      </c>
      <c r="AJ10" s="14" t="s">
        <v>40</v>
      </c>
    </row>
    <row r="11" spans="1:38" s="12" customFormat="1" ht="14.4" customHeight="1" x14ac:dyDescent="0.3">
      <c r="A11" s="13" t="s">
        <v>41</v>
      </c>
      <c r="E11" s="15"/>
      <c r="F11" s="15"/>
      <c r="G11" s="15"/>
      <c r="H11" s="75" t="s">
        <v>42</v>
      </c>
      <c r="I11" s="76"/>
      <c r="J11" s="76"/>
      <c r="K11" s="76"/>
      <c r="L11" s="76"/>
      <c r="M11" s="76"/>
      <c r="N11" s="76"/>
      <c r="O11" s="76"/>
      <c r="P11" s="76"/>
      <c r="Q11" s="76"/>
      <c r="R11" s="77"/>
      <c r="S11" s="16"/>
      <c r="T11" s="75" t="s">
        <v>43</v>
      </c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15"/>
      <c r="AF11" s="78" t="s">
        <v>44</v>
      </c>
      <c r="AG11" s="79"/>
      <c r="AH11" s="15"/>
      <c r="AI11" s="17" t="s">
        <v>45</v>
      </c>
      <c r="AJ11" s="18"/>
    </row>
    <row r="12" spans="1:38" s="12" customFormat="1" ht="14.4" customHeight="1" x14ac:dyDescent="0.3">
      <c r="E12" s="15"/>
      <c r="F12" s="15"/>
      <c r="G12" s="15"/>
      <c r="H12" s="15"/>
      <c r="I12" s="19"/>
      <c r="J12" s="19"/>
      <c r="K12" s="19"/>
      <c r="L12" s="19"/>
      <c r="M12" s="19"/>
      <c r="N12" s="19"/>
      <c r="O12" s="19"/>
      <c r="P12" s="20"/>
      <c r="Q12" s="20"/>
      <c r="R12" s="20"/>
      <c r="S12" s="15"/>
      <c r="T12" s="15"/>
      <c r="U12" s="19"/>
      <c r="V12" s="19"/>
      <c r="W12" s="19"/>
      <c r="X12" s="19"/>
      <c r="Y12" s="19"/>
      <c r="Z12" s="19"/>
      <c r="AA12" s="19"/>
      <c r="AB12" s="20"/>
      <c r="AC12" s="20"/>
      <c r="AD12" s="20"/>
      <c r="AE12" s="15"/>
      <c r="AF12" s="19"/>
      <c r="AG12" s="19"/>
      <c r="AH12" s="15"/>
      <c r="AI12" s="19"/>
      <c r="AJ12" s="19"/>
    </row>
    <row r="13" spans="1:38" s="12" customFormat="1" ht="14.4" customHeight="1" x14ac:dyDescent="0.3">
      <c r="A13" s="21"/>
      <c r="B13" s="21"/>
      <c r="C13" s="20" t="s">
        <v>46</v>
      </c>
      <c r="D13" s="20"/>
      <c r="E13" s="80" t="s">
        <v>47</v>
      </c>
      <c r="F13" s="80"/>
      <c r="G13" s="22"/>
      <c r="H13" s="20" t="s">
        <v>48</v>
      </c>
      <c r="I13" s="80" t="s">
        <v>151</v>
      </c>
      <c r="J13" s="80"/>
      <c r="K13" s="80"/>
      <c r="L13" s="80"/>
      <c r="M13" s="80"/>
      <c r="N13" s="80"/>
      <c r="O13" s="80"/>
      <c r="P13" s="20" t="s">
        <v>50</v>
      </c>
      <c r="Q13" s="20" t="s">
        <v>51</v>
      </c>
      <c r="R13" s="20" t="s">
        <v>52</v>
      </c>
      <c r="S13" s="22"/>
      <c r="T13" s="20" t="s">
        <v>48</v>
      </c>
      <c r="U13" s="80" t="s">
        <v>49</v>
      </c>
      <c r="V13" s="80"/>
      <c r="W13" s="80"/>
      <c r="X13" s="80"/>
      <c r="Y13" s="80"/>
      <c r="Z13" s="80"/>
      <c r="AA13" s="80"/>
      <c r="AB13" s="20" t="s">
        <v>50</v>
      </c>
      <c r="AC13" s="20" t="s">
        <v>51</v>
      </c>
      <c r="AD13" s="20" t="s">
        <v>52</v>
      </c>
      <c r="AE13" s="22"/>
      <c r="AF13" s="20" t="s">
        <v>53</v>
      </c>
      <c r="AG13" s="20" t="s">
        <v>54</v>
      </c>
      <c r="AH13" s="22"/>
      <c r="AI13" s="20" t="s">
        <v>55</v>
      </c>
      <c r="AJ13" s="20" t="s">
        <v>56</v>
      </c>
      <c r="AL13" s="23" t="s">
        <v>57</v>
      </c>
    </row>
    <row r="14" spans="1:38" s="29" customFormat="1" ht="14.4" customHeight="1" x14ac:dyDescent="0.3">
      <c r="A14" s="24" t="s">
        <v>58</v>
      </c>
      <c r="B14" s="21"/>
      <c r="C14" s="25" t="s">
        <v>59</v>
      </c>
      <c r="D14" s="20"/>
      <c r="E14" s="26" t="s">
        <v>60</v>
      </c>
      <c r="F14" s="25" t="s">
        <v>61</v>
      </c>
      <c r="G14" s="22"/>
      <c r="H14" s="25" t="s">
        <v>62</v>
      </c>
      <c r="I14" s="26" t="s">
        <v>63</v>
      </c>
      <c r="J14" s="26" t="s">
        <v>64</v>
      </c>
      <c r="K14" s="26" t="s">
        <v>65</v>
      </c>
      <c r="L14" s="26" t="s">
        <v>66</v>
      </c>
      <c r="M14" s="26" t="s">
        <v>67</v>
      </c>
      <c r="N14" s="26" t="s">
        <v>68</v>
      </c>
      <c r="O14" s="26" t="s">
        <v>69</v>
      </c>
      <c r="P14" s="25" t="s">
        <v>70</v>
      </c>
      <c r="Q14" s="27">
        <f>2.5663%+0.0871%</f>
        <v>2.6534000000000002E-2</v>
      </c>
      <c r="R14" s="25" t="s">
        <v>70</v>
      </c>
      <c r="S14" s="22"/>
      <c r="T14" s="25" t="s">
        <v>71</v>
      </c>
      <c r="U14" s="26" t="s">
        <v>63</v>
      </c>
      <c r="V14" s="26" t="s">
        <v>64</v>
      </c>
      <c r="W14" s="26" t="s">
        <v>65</v>
      </c>
      <c r="X14" s="26" t="s">
        <v>66</v>
      </c>
      <c r="Y14" s="26" t="s">
        <v>67</v>
      </c>
      <c r="Z14" s="26" t="s">
        <v>68</v>
      </c>
      <c r="AA14" s="26" t="s">
        <v>69</v>
      </c>
      <c r="AB14" s="25" t="s">
        <v>70</v>
      </c>
      <c r="AC14" s="27">
        <f>Q14</f>
        <v>2.6534000000000002E-2</v>
      </c>
      <c r="AD14" s="25" t="s">
        <v>70</v>
      </c>
      <c r="AE14" s="22"/>
      <c r="AF14" s="28" t="s">
        <v>72</v>
      </c>
      <c r="AG14" s="28" t="s">
        <v>73</v>
      </c>
      <c r="AH14" s="22"/>
      <c r="AI14" s="28" t="s">
        <v>74</v>
      </c>
      <c r="AJ14" s="28" t="s">
        <v>75</v>
      </c>
    </row>
    <row r="15" spans="1:38" ht="14.4" customHeight="1" x14ac:dyDescent="0.3">
      <c r="A15" s="30">
        <v>1</v>
      </c>
      <c r="B15" s="31"/>
      <c r="C15" s="30" t="s">
        <v>87</v>
      </c>
      <c r="D15" s="31"/>
      <c r="E15" s="32" t="s">
        <v>77</v>
      </c>
      <c r="F15" s="33">
        <v>0</v>
      </c>
      <c r="G15" s="22"/>
      <c r="H15" s="34">
        <v>12.89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4">
        <f>IF(SUM(H15:O15)&gt;30,SUM(H15:O15),30)</f>
        <v>30</v>
      </c>
      <c r="Q15" s="34">
        <f>ROUND(P15*Q$14,2)</f>
        <v>0.8</v>
      </c>
      <c r="R15" s="34">
        <f>SUM(P15:Q15)+IF(SUM(P15:Q15)&lt;30,30-P15-Q15)</f>
        <v>30.8</v>
      </c>
      <c r="S15" s="22"/>
      <c r="T15" s="34">
        <v>14.86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4">
        <f>IF(SUM(T15:AA15)&gt;30,SUM(T15:AA15),30)</f>
        <v>30</v>
      </c>
      <c r="AC15" s="34">
        <f>ROUND($AB15*AC$14,2)</f>
        <v>0.8</v>
      </c>
      <c r="AD15" s="34">
        <f>SUM(AB15:AC15)+IF(SUM(AB15:AC15)&lt;30,30-AB15-AC15)</f>
        <v>30.8</v>
      </c>
      <c r="AE15" s="22"/>
      <c r="AF15" s="34">
        <f>AD15-R15</f>
        <v>0</v>
      </c>
      <c r="AG15" s="36">
        <f>IF(R15=0,0,AF15/R15)</f>
        <v>0</v>
      </c>
      <c r="AH15" s="22"/>
      <c r="AI15" s="37">
        <f>IF(F15=0,0,R15/F15)*100</f>
        <v>0</v>
      </c>
      <c r="AJ15" s="37">
        <f>IF(F15=0,0,AD15/F15)*100</f>
        <v>0</v>
      </c>
      <c r="AL15" s="39">
        <f>T15/H15-1</f>
        <v>0.15283165244375474</v>
      </c>
    </row>
    <row r="16" spans="1:38" ht="14.4" customHeight="1" x14ac:dyDescent="0.3">
      <c r="A16" s="40">
        <v>2</v>
      </c>
      <c r="B16" s="41"/>
      <c r="C16" s="30"/>
      <c r="D16" s="41"/>
      <c r="E16" s="42"/>
      <c r="F16" s="43"/>
      <c r="G16" s="22"/>
      <c r="H16" s="34"/>
      <c r="I16" s="35"/>
      <c r="J16" s="35"/>
      <c r="K16" s="35"/>
      <c r="L16" s="35"/>
      <c r="M16" s="35"/>
      <c r="N16" s="35"/>
      <c r="O16" s="35"/>
      <c r="P16" s="34"/>
      <c r="Q16" s="34"/>
      <c r="R16" s="34"/>
      <c r="S16" s="22"/>
      <c r="T16" s="34"/>
      <c r="U16" s="35"/>
      <c r="V16" s="35"/>
      <c r="W16" s="35"/>
      <c r="X16" s="35"/>
      <c r="Y16" s="35"/>
      <c r="Z16" s="35"/>
      <c r="AA16" s="35"/>
      <c r="AB16" s="34"/>
      <c r="AC16" s="34"/>
      <c r="AD16" s="34"/>
      <c r="AE16" s="22"/>
      <c r="AF16" s="34"/>
      <c r="AG16" s="44"/>
      <c r="AH16" s="22"/>
      <c r="AI16" s="37"/>
      <c r="AJ16" s="37"/>
    </row>
    <row r="17" spans="1:38" ht="14.4" customHeight="1" x14ac:dyDescent="0.3">
      <c r="A17" s="45">
        <v>3</v>
      </c>
      <c r="C17" s="45" t="str">
        <f>C15</f>
        <v>RST-1</v>
      </c>
      <c r="E17" s="32" t="s">
        <v>77</v>
      </c>
      <c r="F17" s="43">
        <v>100</v>
      </c>
      <c r="G17" s="22"/>
      <c r="H17" s="34">
        <v>19.939576336946047</v>
      </c>
      <c r="I17" s="35">
        <v>5.0967461372801734</v>
      </c>
      <c r="J17" s="35">
        <v>0.33</v>
      </c>
      <c r="K17" s="35">
        <v>0.94599999999999995</v>
      </c>
      <c r="L17" s="35">
        <v>4.5999999999999999E-2</v>
      </c>
      <c r="M17" s="35">
        <v>0.23599999999999999</v>
      </c>
      <c r="N17" s="35">
        <v>0.51</v>
      </c>
      <c r="O17" s="35">
        <v>0.50900000000000001</v>
      </c>
      <c r="P17" s="34">
        <f>IF(SUM(H17:O17)&gt;30,SUM(H17:O17),30)</f>
        <v>30</v>
      </c>
      <c r="Q17" s="34">
        <f>ROUND(P17*Q$14,2)</f>
        <v>0.8</v>
      </c>
      <c r="R17" s="34">
        <f>SUM(P17:Q17)+IF(SUM(P17:Q17)&lt;30,30-P17-Q17)</f>
        <v>30.8</v>
      </c>
      <c r="S17" s="22"/>
      <c r="T17" s="34">
        <v>23.23142346417589</v>
      </c>
      <c r="U17" s="35">
        <v>3.9552238227118641</v>
      </c>
      <c r="V17" s="35">
        <v>0.33</v>
      </c>
      <c r="W17" s="35">
        <v>0.41099999999999992</v>
      </c>
      <c r="X17" s="35">
        <v>4.5999999999999999E-2</v>
      </c>
      <c r="Y17" s="35">
        <v>0.23599999999999999</v>
      </c>
      <c r="Z17" s="35">
        <v>0.85599999999999998</v>
      </c>
      <c r="AA17" s="35">
        <v>0</v>
      </c>
      <c r="AB17" s="34">
        <f>IF(SUM(T17:AA17)&gt;30,SUM(T17:AA17),30)</f>
        <v>30</v>
      </c>
      <c r="AC17" s="34">
        <f>ROUND($AB17*AC$14,2)</f>
        <v>0.8</v>
      </c>
      <c r="AD17" s="34">
        <f>SUM(AB17:AC17)+IF(SUM(AB17:AC17)&lt;30,30-AB17-AC17)</f>
        <v>30.8</v>
      </c>
      <c r="AE17" s="22"/>
      <c r="AF17" s="34">
        <f>AD17-R17</f>
        <v>0</v>
      </c>
      <c r="AG17" s="36">
        <f>IF(R17=0,0,AF17/R17)</f>
        <v>0</v>
      </c>
      <c r="AH17" s="22"/>
      <c r="AI17" s="37">
        <f>IF(F17=0,0,R17/F17)*100</f>
        <v>30.8</v>
      </c>
      <c r="AJ17" s="37">
        <f>IF(F17=0,0,AD17/F17)*100</f>
        <v>30.8</v>
      </c>
      <c r="AL17" s="39">
        <f>T17/H17-1</f>
        <v>0.16509112689272043</v>
      </c>
    </row>
    <row r="18" spans="1:38" ht="14.4" customHeight="1" x14ac:dyDescent="0.3">
      <c r="A18" s="30">
        <v>4</v>
      </c>
      <c r="B18" s="31"/>
      <c r="C18" s="30"/>
      <c r="D18" s="31"/>
      <c r="E18" s="42"/>
      <c r="F18" s="43"/>
      <c r="G18" s="22"/>
      <c r="H18" s="34"/>
      <c r="I18" s="35"/>
      <c r="J18" s="35"/>
      <c r="K18" s="35"/>
      <c r="L18" s="35"/>
      <c r="M18" s="35"/>
      <c r="N18" s="35"/>
      <c r="O18" s="35"/>
      <c r="P18" s="34"/>
      <c r="Q18" s="34"/>
      <c r="R18" s="34"/>
      <c r="S18" s="22"/>
      <c r="T18" s="34"/>
      <c r="U18" s="35"/>
      <c r="V18" s="35"/>
      <c r="W18" s="35"/>
      <c r="X18" s="35"/>
      <c r="Y18" s="35"/>
      <c r="Z18" s="35"/>
      <c r="AA18" s="35"/>
      <c r="AB18" s="34"/>
      <c r="AC18" s="34"/>
      <c r="AD18" s="34"/>
      <c r="AE18" s="22"/>
      <c r="AF18" s="34"/>
      <c r="AG18" s="44"/>
      <c r="AH18" s="22"/>
      <c r="AI18" s="37"/>
      <c r="AJ18" s="37"/>
      <c r="AL18" s="39"/>
    </row>
    <row r="19" spans="1:38" ht="14.4" customHeight="1" x14ac:dyDescent="0.3">
      <c r="A19" s="40">
        <v>5</v>
      </c>
      <c r="B19" s="41"/>
      <c r="C19" s="45" t="str">
        <f>C17</f>
        <v>RST-1</v>
      </c>
      <c r="D19" s="41"/>
      <c r="E19" s="32" t="s">
        <v>77</v>
      </c>
      <c r="F19" s="43">
        <v>250</v>
      </c>
      <c r="G19" s="22"/>
      <c r="H19" s="34">
        <v>30.513940842365116</v>
      </c>
      <c r="I19" s="35">
        <v>12.741865343200432</v>
      </c>
      <c r="J19" s="35">
        <v>0.82499999999999996</v>
      </c>
      <c r="K19" s="35">
        <v>2.3650000000000002</v>
      </c>
      <c r="L19" s="35">
        <v>0.115</v>
      </c>
      <c r="M19" s="35">
        <v>0.59</v>
      </c>
      <c r="N19" s="35">
        <v>1.2749999999999999</v>
      </c>
      <c r="O19" s="35">
        <v>1.2725</v>
      </c>
      <c r="P19" s="34">
        <f>IF(SUM(H19:O19)&gt;30,SUM(H19:O19),30)</f>
        <v>49.698306185565556</v>
      </c>
      <c r="Q19" s="34">
        <f>ROUND(P19*Q$14,2)</f>
        <v>1.32</v>
      </c>
      <c r="R19" s="34">
        <f>SUM(P19:Q19)+IF(SUM(P19:Q19)&lt;30,30-P19-Q19)</f>
        <v>51.018306185565557</v>
      </c>
      <c r="S19" s="22"/>
      <c r="T19" s="34">
        <v>35.788558660439726</v>
      </c>
      <c r="U19" s="35">
        <v>9.8880595567796608</v>
      </c>
      <c r="V19" s="35">
        <v>0.82499999999999996</v>
      </c>
      <c r="W19" s="35">
        <v>1.0275000000000001</v>
      </c>
      <c r="X19" s="35">
        <v>0.115</v>
      </c>
      <c r="Y19" s="35">
        <v>0.59</v>
      </c>
      <c r="Z19" s="35">
        <v>2.14</v>
      </c>
      <c r="AA19" s="35">
        <v>0</v>
      </c>
      <c r="AB19" s="34">
        <f>IF(SUM(T19:AA19)&gt;30,SUM(T19:AA19),30)</f>
        <v>50.374118217219397</v>
      </c>
      <c r="AC19" s="34">
        <f>ROUND($AB19*AC$14,2)</f>
        <v>1.34</v>
      </c>
      <c r="AD19" s="34">
        <f>SUM(AB19:AC19)+IF(SUM(AB19:AC19)&lt;30,30-AB19-AC19)</f>
        <v>51.714118217219401</v>
      </c>
      <c r="AE19" s="22"/>
      <c r="AF19" s="34">
        <f>AD19-R19</f>
        <v>0.69581203165384409</v>
      </c>
      <c r="AG19" s="36">
        <f>IF(R19=0,0,AF19/R19)</f>
        <v>1.3638477708824993E-2</v>
      </c>
      <c r="AH19" s="22"/>
      <c r="AI19" s="37">
        <f>IF(F19=0,0,R19/F19)*100</f>
        <v>20.407322474226223</v>
      </c>
      <c r="AJ19" s="37">
        <f>IF(F19=0,0,AD19/F19)*100</f>
        <v>20.685647286887761</v>
      </c>
      <c r="AL19" s="39">
        <f>T19/H19-1</f>
        <v>0.17285927915123334</v>
      </c>
    </row>
    <row r="20" spans="1:38" ht="14.4" customHeight="1" x14ac:dyDescent="0.3">
      <c r="A20" s="45">
        <v>6</v>
      </c>
      <c r="C20" s="45"/>
      <c r="E20" s="42"/>
      <c r="F20" s="43"/>
      <c r="G20" s="22"/>
      <c r="H20" s="34"/>
      <c r="I20" s="35"/>
      <c r="J20" s="35"/>
      <c r="K20" s="35"/>
      <c r="L20" s="35"/>
      <c r="M20" s="35"/>
      <c r="N20" s="35"/>
      <c r="O20" s="35"/>
      <c r="P20" s="34"/>
      <c r="Q20" s="34"/>
      <c r="R20" s="34"/>
      <c r="S20" s="22"/>
      <c r="T20" s="34"/>
      <c r="U20" s="35"/>
      <c r="V20" s="35"/>
      <c r="W20" s="35"/>
      <c r="X20" s="35"/>
      <c r="Y20" s="35"/>
      <c r="Z20" s="35"/>
      <c r="AA20" s="35"/>
      <c r="AB20" s="34"/>
      <c r="AC20" s="34"/>
      <c r="AD20" s="34"/>
      <c r="AE20" s="22"/>
      <c r="AF20" s="34"/>
      <c r="AG20" s="44"/>
      <c r="AH20" s="22"/>
      <c r="AI20" s="37"/>
      <c r="AJ20" s="37"/>
      <c r="AL20" s="39"/>
    </row>
    <row r="21" spans="1:38" ht="14.4" customHeight="1" x14ac:dyDescent="0.3">
      <c r="A21" s="30">
        <v>7</v>
      </c>
      <c r="B21" s="31"/>
      <c r="C21" s="45" t="str">
        <f>C19</f>
        <v>RST-1</v>
      </c>
      <c r="D21" s="31"/>
      <c r="E21" s="32" t="s">
        <v>77</v>
      </c>
      <c r="F21" s="43">
        <v>500</v>
      </c>
      <c r="G21" s="22"/>
      <c r="H21" s="34">
        <v>48.137881684730232</v>
      </c>
      <c r="I21" s="35">
        <v>25.483730686400865</v>
      </c>
      <c r="J21" s="35">
        <v>1.65</v>
      </c>
      <c r="K21" s="35">
        <v>4.7300000000000004</v>
      </c>
      <c r="L21" s="35">
        <v>0.23</v>
      </c>
      <c r="M21" s="35">
        <v>1.18</v>
      </c>
      <c r="N21" s="35">
        <v>2.5499999999999998</v>
      </c>
      <c r="O21" s="35">
        <v>2.5449999999999999</v>
      </c>
      <c r="P21" s="34">
        <f>IF(SUM(H21:O21)&gt;30,SUM(H21:O21),30)</f>
        <v>86.506612371131112</v>
      </c>
      <c r="Q21" s="34">
        <f>ROUND(P21*Q$14,2)</f>
        <v>2.2999999999999998</v>
      </c>
      <c r="R21" s="34">
        <f>SUM(P21:Q21)+IF(SUM(P21:Q21)&lt;30,30-P21-Q21)</f>
        <v>88.806612371131109</v>
      </c>
      <c r="S21" s="22"/>
      <c r="T21" s="34">
        <v>56.717117320879453</v>
      </c>
      <c r="U21" s="35">
        <v>19.776119113559322</v>
      </c>
      <c r="V21" s="35">
        <v>1.65</v>
      </c>
      <c r="W21" s="35">
        <v>2.0550000000000002</v>
      </c>
      <c r="X21" s="35">
        <v>0.23</v>
      </c>
      <c r="Y21" s="35">
        <v>1.18</v>
      </c>
      <c r="Z21" s="35">
        <v>4.28</v>
      </c>
      <c r="AA21" s="35">
        <v>0</v>
      </c>
      <c r="AB21" s="34">
        <f>IF(SUM(T21:AA21)&gt;30,SUM(T21:AA21),30)</f>
        <v>85.888236434438795</v>
      </c>
      <c r="AC21" s="34">
        <f>ROUND($AB21*AC$14,2)</f>
        <v>2.2799999999999998</v>
      </c>
      <c r="AD21" s="34">
        <f>SUM(AB21:AC21)+IF(SUM(AB21:AC21)&lt;30,30-AB21-AC21)</f>
        <v>88.168236434438796</v>
      </c>
      <c r="AE21" s="22"/>
      <c r="AF21" s="34">
        <f>AD21-R21</f>
        <v>-0.63837593669231296</v>
      </c>
      <c r="AG21" s="36">
        <f>IF(R21=0,0,AF21/R21)</f>
        <v>-7.1883829328437893E-3</v>
      </c>
      <c r="AH21" s="22"/>
      <c r="AI21" s="37">
        <f>IF(F21=0,0,R21/F21)*100</f>
        <v>17.761322474226223</v>
      </c>
      <c r="AJ21" s="37">
        <f>IF(F21=0,0,AD21/F21)*100</f>
        <v>17.633647286887761</v>
      </c>
      <c r="AL21" s="39">
        <f>T21/H21-1</f>
        <v>0.17822212643957358</v>
      </c>
    </row>
    <row r="22" spans="1:38" ht="14.4" customHeight="1" x14ac:dyDescent="0.3">
      <c r="A22" s="40">
        <v>8</v>
      </c>
      <c r="B22" s="41"/>
      <c r="C22" s="40"/>
      <c r="D22" s="41"/>
      <c r="E22" s="32"/>
      <c r="F22" s="43"/>
      <c r="G22" s="22"/>
      <c r="H22" s="34"/>
      <c r="I22" s="35"/>
      <c r="J22" s="35"/>
      <c r="K22" s="35"/>
      <c r="L22" s="35"/>
      <c r="M22" s="35"/>
      <c r="N22" s="35"/>
      <c r="O22" s="35"/>
      <c r="P22" s="34"/>
      <c r="Q22" s="34"/>
      <c r="R22" s="34"/>
      <c r="S22" s="22"/>
      <c r="T22" s="34"/>
      <c r="U22" s="35"/>
      <c r="V22" s="35"/>
      <c r="W22" s="35"/>
      <c r="X22" s="35"/>
      <c r="Y22" s="35"/>
      <c r="Z22" s="35"/>
      <c r="AA22" s="35"/>
      <c r="AB22" s="34"/>
      <c r="AC22" s="34"/>
      <c r="AD22" s="34"/>
      <c r="AE22" s="22"/>
      <c r="AF22" s="34"/>
      <c r="AG22" s="44"/>
      <c r="AH22" s="22"/>
      <c r="AI22" s="37"/>
      <c r="AJ22" s="37"/>
      <c r="AL22" s="39"/>
    </row>
    <row r="23" spans="1:38" ht="14.4" customHeight="1" x14ac:dyDescent="0.3">
      <c r="A23" s="45">
        <v>9</v>
      </c>
      <c r="C23" s="45" t="str">
        <f>C21</f>
        <v>RST-1</v>
      </c>
      <c r="E23" s="32" t="s">
        <v>77</v>
      </c>
      <c r="F23" s="43">
        <v>750</v>
      </c>
      <c r="G23" s="22"/>
      <c r="H23" s="34">
        <v>65.761822527095347</v>
      </c>
      <c r="I23" s="35">
        <v>38.225596029601299</v>
      </c>
      <c r="J23" s="35">
        <v>2.4750000000000001</v>
      </c>
      <c r="K23" s="35">
        <v>7.0949999999999998</v>
      </c>
      <c r="L23" s="35">
        <v>0.34499999999999997</v>
      </c>
      <c r="M23" s="35">
        <v>1.77</v>
      </c>
      <c r="N23" s="35">
        <v>3.8250000000000002</v>
      </c>
      <c r="O23" s="35">
        <v>3.8174999999999999</v>
      </c>
      <c r="P23" s="34">
        <f>IF(SUM(H23:O23)&gt;30,SUM(H23:O23),30)</f>
        <v>123.31491855669663</v>
      </c>
      <c r="Q23" s="34">
        <f>ROUND(P23*Q$14,2)</f>
        <v>3.27</v>
      </c>
      <c r="R23" s="34">
        <f>SUM(P23:Q23)+IF(SUM(P23:Q23)&lt;30,30-P23-Q23)</f>
        <v>126.58491855669662</v>
      </c>
      <c r="S23" s="22"/>
      <c r="T23" s="34">
        <v>77.645675981319187</v>
      </c>
      <c r="U23" s="35">
        <v>29.66417867033898</v>
      </c>
      <c r="V23" s="35">
        <v>2.4750000000000001</v>
      </c>
      <c r="W23" s="35">
        <v>3.0825</v>
      </c>
      <c r="X23" s="35">
        <v>0.34499999999999997</v>
      </c>
      <c r="Y23" s="35">
        <v>1.77</v>
      </c>
      <c r="Z23" s="35">
        <v>6.42</v>
      </c>
      <c r="AA23" s="35">
        <v>0</v>
      </c>
      <c r="AB23" s="34">
        <f>IF(SUM(T23:AA23)&gt;30,SUM(T23:AA23),30)</f>
        <v>121.40235465165816</v>
      </c>
      <c r="AC23" s="34">
        <f>ROUND($AB23*AC$14,2)</f>
        <v>3.22</v>
      </c>
      <c r="AD23" s="34">
        <f>SUM(AB23:AC23)+IF(SUM(AB23:AC23)&lt;30,30-AB23-AC23)</f>
        <v>124.62235465165816</v>
      </c>
      <c r="AE23" s="22"/>
      <c r="AF23" s="34">
        <f>AD23-R23</f>
        <v>-1.9625639050384649</v>
      </c>
      <c r="AG23" s="36">
        <f>IF(R23=0,0,AF23/R23)</f>
        <v>-1.5503931490538855E-2</v>
      </c>
      <c r="AH23" s="22"/>
      <c r="AI23" s="37">
        <f>IF(F23=0,0,R23/F23)*100</f>
        <v>16.877989140892883</v>
      </c>
      <c r="AJ23" s="37">
        <f>IF(F23=0,0,AD23/F23)*100</f>
        <v>16.616313953554421</v>
      </c>
      <c r="AL23" s="39">
        <f>T23/H23-1</f>
        <v>0.18071052470188809</v>
      </c>
    </row>
    <row r="24" spans="1:38" ht="14.4" customHeight="1" x14ac:dyDescent="0.3">
      <c r="A24" s="30">
        <v>10</v>
      </c>
      <c r="B24" s="31"/>
      <c r="C24" s="30"/>
      <c r="D24" s="31"/>
      <c r="E24" s="42"/>
      <c r="F24" s="43"/>
      <c r="G24" s="22"/>
      <c r="H24" s="34"/>
      <c r="I24" s="35"/>
      <c r="J24" s="35"/>
      <c r="K24" s="35"/>
      <c r="L24" s="35"/>
      <c r="M24" s="35"/>
      <c r="N24" s="35"/>
      <c r="O24" s="35"/>
      <c r="P24" s="34"/>
      <c r="Q24" s="34"/>
      <c r="R24" s="34"/>
      <c r="S24" s="22"/>
      <c r="T24" s="34"/>
      <c r="U24" s="35"/>
      <c r="V24" s="35"/>
      <c r="W24" s="35"/>
      <c r="X24" s="35"/>
      <c r="Y24" s="35"/>
      <c r="Z24" s="35"/>
      <c r="AA24" s="35"/>
      <c r="AB24" s="34"/>
      <c r="AC24" s="34"/>
      <c r="AD24" s="34"/>
      <c r="AE24" s="22"/>
      <c r="AF24" s="34"/>
      <c r="AG24" s="44"/>
      <c r="AH24" s="22"/>
      <c r="AI24" s="37"/>
      <c r="AJ24" s="37"/>
      <c r="AL24" s="39"/>
    </row>
    <row r="25" spans="1:38" ht="14.4" customHeight="1" x14ac:dyDescent="0.3">
      <c r="A25" s="40">
        <v>11</v>
      </c>
      <c r="B25" s="41"/>
      <c r="C25" s="45" t="str">
        <f>C23</f>
        <v>RST-1</v>
      </c>
      <c r="D25" s="41"/>
      <c r="E25" s="32" t="s">
        <v>77</v>
      </c>
      <c r="F25" s="43">
        <v>1000</v>
      </c>
      <c r="G25" s="22"/>
      <c r="H25" s="34">
        <v>83.385763369460463</v>
      </c>
      <c r="I25" s="35">
        <v>50.967461372801729</v>
      </c>
      <c r="J25" s="35">
        <v>3.3</v>
      </c>
      <c r="K25" s="35">
        <v>9.4600000000000009</v>
      </c>
      <c r="L25" s="35">
        <v>0.46</v>
      </c>
      <c r="M25" s="35">
        <v>2.36</v>
      </c>
      <c r="N25" s="35">
        <v>5.0999999999999996</v>
      </c>
      <c r="O25" s="35">
        <v>5.09</v>
      </c>
      <c r="P25" s="34">
        <f>IF(SUM(H25:O25)&gt;30,SUM(H25:O25),30)</f>
        <v>160.12322474226224</v>
      </c>
      <c r="Q25" s="34">
        <f>ROUND(P25*Q$14,2)</f>
        <v>4.25</v>
      </c>
      <c r="R25" s="34">
        <f>SUM(P25:Q25)+IF(SUM(P25:Q25)&lt;30,30-P25-Q25)</f>
        <v>164.37322474226224</v>
      </c>
      <c r="S25" s="22"/>
      <c r="T25" s="34">
        <v>98.574234641758906</v>
      </c>
      <c r="U25" s="35">
        <v>39.552238227118643</v>
      </c>
      <c r="V25" s="35">
        <v>3.3</v>
      </c>
      <c r="W25" s="35">
        <v>4.1100000000000003</v>
      </c>
      <c r="X25" s="35">
        <v>0.46</v>
      </c>
      <c r="Y25" s="35">
        <v>2.36</v>
      </c>
      <c r="Z25" s="35">
        <v>8.56</v>
      </c>
      <c r="AA25" s="35">
        <v>0</v>
      </c>
      <c r="AB25" s="34">
        <f>IF(SUM(T25:AA25)&gt;30,SUM(T25:AA25),30)</f>
        <v>156.91647286887761</v>
      </c>
      <c r="AC25" s="34">
        <f>ROUND($AB25*AC$14,2)</f>
        <v>4.16</v>
      </c>
      <c r="AD25" s="34">
        <f>SUM(AB25:AC25)+IF(SUM(AB25:AC25)&lt;30,30-AB25-AC25)</f>
        <v>161.0764728688776</v>
      </c>
      <c r="AE25" s="22"/>
      <c r="AF25" s="34">
        <f>AD25-R25</f>
        <v>-3.2967518733846362</v>
      </c>
      <c r="AG25" s="36">
        <f>IF(R25=0,0,AF25/R25)</f>
        <v>-2.0056501772438631E-2</v>
      </c>
      <c r="AH25" s="22"/>
      <c r="AI25" s="37">
        <f>IF(F25=0,0,R25/F25)*100</f>
        <v>16.437322474226225</v>
      </c>
      <c r="AJ25" s="37">
        <f>IF(F25=0,0,AD25/F25)*100</f>
        <v>16.107647286887762</v>
      </c>
      <c r="AL25" s="39">
        <f>T25/H25-1</f>
        <v>0.18214705554714783</v>
      </c>
    </row>
    <row r="26" spans="1:38" ht="14.4" customHeight="1" x14ac:dyDescent="0.3">
      <c r="A26" s="45">
        <v>12</v>
      </c>
      <c r="B26" s="31"/>
      <c r="C26" s="45"/>
      <c r="D26" s="31"/>
      <c r="E26" s="42"/>
      <c r="F26" s="43"/>
      <c r="G26" s="22"/>
      <c r="H26" s="34"/>
      <c r="I26" s="35"/>
      <c r="J26" s="35"/>
      <c r="K26" s="35"/>
      <c r="L26" s="35"/>
      <c r="M26" s="35"/>
      <c r="N26" s="35"/>
      <c r="O26" s="35"/>
      <c r="P26" s="34"/>
      <c r="Q26" s="34"/>
      <c r="R26" s="34"/>
      <c r="S26" s="22"/>
      <c r="T26" s="34"/>
      <c r="U26" s="35"/>
      <c r="V26" s="35"/>
      <c r="W26" s="35"/>
      <c r="X26" s="35"/>
      <c r="Y26" s="35"/>
      <c r="Z26" s="35"/>
      <c r="AA26" s="35"/>
      <c r="AB26" s="34"/>
      <c r="AC26" s="34"/>
      <c r="AD26" s="34"/>
      <c r="AE26" s="22"/>
      <c r="AF26" s="34"/>
      <c r="AG26" s="44"/>
      <c r="AH26" s="22"/>
      <c r="AI26" s="37"/>
      <c r="AJ26" s="37"/>
      <c r="AL26" s="39"/>
    </row>
    <row r="27" spans="1:38" ht="14.4" customHeight="1" x14ac:dyDescent="0.3">
      <c r="A27" s="30">
        <v>13</v>
      </c>
      <c r="B27" s="31"/>
      <c r="C27" s="45" t="str">
        <f>C25</f>
        <v>RST-1</v>
      </c>
      <c r="D27" s="31"/>
      <c r="E27" s="32" t="s">
        <v>77</v>
      </c>
      <c r="F27" s="43">
        <v>1250</v>
      </c>
      <c r="G27" s="22"/>
      <c r="H27" s="34">
        <v>101.00970421182558</v>
      </c>
      <c r="I27" s="35">
        <v>63.709326716002167</v>
      </c>
      <c r="J27" s="35">
        <v>4.125</v>
      </c>
      <c r="K27" s="35">
        <v>11.824999999999999</v>
      </c>
      <c r="L27" s="35">
        <v>0.57499999999999996</v>
      </c>
      <c r="M27" s="35">
        <v>2.95</v>
      </c>
      <c r="N27" s="35">
        <v>6.375</v>
      </c>
      <c r="O27" s="35">
        <v>6.3624999999999998</v>
      </c>
      <c r="P27" s="34">
        <f>IF(SUM(H27:O27)&gt;30,SUM(H27:O27),30)</f>
        <v>196.93153092782774</v>
      </c>
      <c r="Q27" s="34">
        <f>ROUND(P27*Q$14,2)</f>
        <v>5.23</v>
      </c>
      <c r="R27" s="34">
        <f>SUM(P27:Q27)+IF(SUM(P27:Q27)&lt;30,30-P27-Q27)</f>
        <v>202.16153092782773</v>
      </c>
      <c r="S27" s="22"/>
      <c r="T27" s="34">
        <v>119.50279330219864</v>
      </c>
      <c r="U27" s="35">
        <v>49.440297783898302</v>
      </c>
      <c r="V27" s="35">
        <v>4.125</v>
      </c>
      <c r="W27" s="35">
        <v>5.1375000000000002</v>
      </c>
      <c r="X27" s="35">
        <v>0.57499999999999996</v>
      </c>
      <c r="Y27" s="35">
        <v>2.95</v>
      </c>
      <c r="Z27" s="35">
        <v>10.7</v>
      </c>
      <c r="AA27" s="35">
        <v>0</v>
      </c>
      <c r="AB27" s="34">
        <f>IF(SUM(T27:AA27)&gt;30,SUM(T27:AA27),30)</f>
        <v>192.43059108609691</v>
      </c>
      <c r="AC27" s="34">
        <f>ROUND($AB27*AC$14,2)</f>
        <v>5.1100000000000003</v>
      </c>
      <c r="AD27" s="34">
        <f>SUM(AB27:AC27)+IF(SUM(AB27:AC27)&lt;30,30-AB27-AC27)</f>
        <v>197.54059108609692</v>
      </c>
      <c r="AE27" s="22"/>
      <c r="AF27" s="34">
        <f>AD27-R27</f>
        <v>-4.6209398417308023</v>
      </c>
      <c r="AG27" s="36">
        <f>IF(R27=0,0,AF27/R27)</f>
        <v>-2.2857661497332506E-2</v>
      </c>
      <c r="AH27" s="22"/>
      <c r="AI27" s="37">
        <f>IF(F27=0,0,R27/F27)*100</f>
        <v>16.172922474226219</v>
      </c>
      <c r="AJ27" s="37">
        <f>IF(F27=0,0,AD27/F27)*100</f>
        <v>15.803247286887753</v>
      </c>
      <c r="AL27" s="39">
        <f>T27/H27-1</f>
        <v>0.18308230119743296</v>
      </c>
    </row>
    <row r="28" spans="1:38" ht="14.4" customHeight="1" x14ac:dyDescent="0.3">
      <c r="A28" s="40">
        <v>14</v>
      </c>
      <c r="B28" s="31"/>
      <c r="C28" s="30"/>
      <c r="D28" s="31"/>
      <c r="E28" s="42"/>
      <c r="F28" s="43"/>
      <c r="G28" s="22"/>
      <c r="H28" s="34"/>
      <c r="I28" s="35"/>
      <c r="J28" s="35"/>
      <c r="K28" s="35"/>
      <c r="L28" s="35"/>
      <c r="M28" s="35"/>
      <c r="N28" s="35"/>
      <c r="O28" s="35"/>
      <c r="P28" s="34"/>
      <c r="Q28" s="34"/>
      <c r="R28" s="34"/>
      <c r="S28" s="22"/>
      <c r="T28" s="34"/>
      <c r="U28" s="35"/>
      <c r="V28" s="35"/>
      <c r="W28" s="35"/>
      <c r="X28" s="35"/>
      <c r="Y28" s="35"/>
      <c r="Z28" s="35"/>
      <c r="AA28" s="35"/>
      <c r="AB28" s="34"/>
      <c r="AC28" s="34"/>
      <c r="AD28" s="34"/>
      <c r="AE28" s="22"/>
      <c r="AF28" s="34"/>
      <c r="AG28" s="44"/>
      <c r="AH28" s="22"/>
      <c r="AI28" s="37"/>
      <c r="AJ28" s="37"/>
      <c r="AL28" s="39"/>
    </row>
    <row r="29" spans="1:38" ht="14.4" customHeight="1" x14ac:dyDescent="0.3">
      <c r="A29" s="45">
        <v>15</v>
      </c>
      <c r="B29" s="31"/>
      <c r="C29" s="45" t="str">
        <f>C27</f>
        <v>RST-1</v>
      </c>
      <c r="D29" s="31"/>
      <c r="E29" s="32" t="s">
        <v>77</v>
      </c>
      <c r="F29" s="43">
        <v>1500</v>
      </c>
      <c r="G29" s="22"/>
      <c r="H29" s="34">
        <v>118.63364505419069</v>
      </c>
      <c r="I29" s="35">
        <v>76.451192059202597</v>
      </c>
      <c r="J29" s="35">
        <v>4.95</v>
      </c>
      <c r="K29" s="35">
        <v>14.19</v>
      </c>
      <c r="L29" s="35">
        <v>0.69</v>
      </c>
      <c r="M29" s="35">
        <v>3.54</v>
      </c>
      <c r="N29" s="35">
        <v>7.65</v>
      </c>
      <c r="O29" s="35">
        <v>7.6349999999999998</v>
      </c>
      <c r="P29" s="34">
        <f>IF(SUM(H29:O29)&gt;30,SUM(H29:O29),30)</f>
        <v>233.73983711339326</v>
      </c>
      <c r="Q29" s="34">
        <f>ROUND(P29*Q$14,2)</f>
        <v>6.2</v>
      </c>
      <c r="R29" s="34">
        <f>SUM(P29:Q29)+IF(SUM(P29:Q29)&lt;30,30-P29-Q29)</f>
        <v>239.93983711339325</v>
      </c>
      <c r="S29" s="22"/>
      <c r="T29" s="34">
        <v>140.43135196263836</v>
      </c>
      <c r="U29" s="35">
        <v>59.328357340677961</v>
      </c>
      <c r="V29" s="35">
        <v>4.95</v>
      </c>
      <c r="W29" s="35">
        <v>6.165</v>
      </c>
      <c r="X29" s="35">
        <v>0.69</v>
      </c>
      <c r="Y29" s="35">
        <v>3.54</v>
      </c>
      <c r="Z29" s="35">
        <v>12.84</v>
      </c>
      <c r="AA29" s="35">
        <v>0</v>
      </c>
      <c r="AB29" s="34">
        <f>IF(SUM(T29:AA29)&gt;30,SUM(T29:AA29),30)</f>
        <v>227.9447093033163</v>
      </c>
      <c r="AC29" s="34">
        <f>ROUND($AB29*AC$14,2)</f>
        <v>6.05</v>
      </c>
      <c r="AD29" s="34">
        <f>SUM(AB29:AC29)+IF(SUM(AB29:AC29)&lt;30,30-AB29-AC29)</f>
        <v>233.99470930331631</v>
      </c>
      <c r="AE29" s="22"/>
      <c r="AF29" s="34">
        <f>AD29-R29</f>
        <v>-5.94512781007694</v>
      </c>
      <c r="AG29" s="36">
        <f>IF(R29=0,0,AF29/R29)</f>
        <v>-2.4777577085989811E-2</v>
      </c>
      <c r="AH29" s="22"/>
      <c r="AI29" s="37">
        <f>IF(F29=0,0,R29/F29)*100</f>
        <v>15.995989140892883</v>
      </c>
      <c r="AJ29" s="37">
        <f>IF(F29=0,0,AD29/F29)*100</f>
        <v>15.599647286887755</v>
      </c>
      <c r="AL29" s="39">
        <f>T29/H29-1</f>
        <v>0.18373967097184507</v>
      </c>
    </row>
    <row r="30" spans="1:38" ht="14.4" customHeight="1" x14ac:dyDescent="0.3">
      <c r="A30" s="30">
        <v>16</v>
      </c>
      <c r="B30" s="31"/>
      <c r="C30" s="30"/>
      <c r="D30" s="31"/>
      <c r="E30" s="42"/>
      <c r="F30" s="43"/>
      <c r="G30" s="22"/>
      <c r="H30" s="34"/>
      <c r="I30" s="35"/>
      <c r="J30" s="35"/>
      <c r="K30" s="35"/>
      <c r="L30" s="35"/>
      <c r="M30" s="35"/>
      <c r="N30" s="35"/>
      <c r="O30" s="35"/>
      <c r="P30" s="34"/>
      <c r="Q30" s="34"/>
      <c r="R30" s="34"/>
      <c r="S30" s="22"/>
      <c r="T30" s="34"/>
      <c r="U30" s="35"/>
      <c r="V30" s="35"/>
      <c r="W30" s="35"/>
      <c r="X30" s="35"/>
      <c r="Y30" s="35"/>
      <c r="Z30" s="35"/>
      <c r="AA30" s="35"/>
      <c r="AB30" s="34"/>
      <c r="AC30" s="34"/>
      <c r="AD30" s="34"/>
      <c r="AE30" s="22"/>
      <c r="AF30" s="34"/>
      <c r="AG30" s="44"/>
      <c r="AH30" s="22"/>
      <c r="AI30" s="37"/>
      <c r="AJ30" s="37"/>
      <c r="AL30" s="39"/>
    </row>
    <row r="31" spans="1:38" ht="14.4" customHeight="1" x14ac:dyDescent="0.3">
      <c r="A31" s="40">
        <v>17</v>
      </c>
      <c r="B31" s="31"/>
      <c r="C31" s="45" t="str">
        <f>C29</f>
        <v>RST-1</v>
      </c>
      <c r="D31" s="31"/>
      <c r="E31" s="32" t="s">
        <v>77</v>
      </c>
      <c r="F31" s="43">
        <v>2000</v>
      </c>
      <c r="G31" s="22"/>
      <c r="H31" s="34">
        <v>153.88152673892091</v>
      </c>
      <c r="I31" s="35">
        <v>101.93492274560346</v>
      </c>
      <c r="J31" s="35">
        <v>6.6</v>
      </c>
      <c r="K31" s="35">
        <v>18.920000000000002</v>
      </c>
      <c r="L31" s="35">
        <v>0.92</v>
      </c>
      <c r="M31" s="35">
        <v>4.72</v>
      </c>
      <c r="N31" s="35">
        <v>10.199999999999999</v>
      </c>
      <c r="O31" s="35">
        <v>10.18</v>
      </c>
      <c r="P31" s="34">
        <f>IF(SUM(H31:O31)&gt;30,SUM(H31:O31),30)</f>
        <v>307.35644948452443</v>
      </c>
      <c r="Q31" s="34">
        <f>ROUND(P31*Q$14,2)</f>
        <v>8.16</v>
      </c>
      <c r="R31" s="34">
        <f>SUM(P31:Q31)+IF(SUM(P31:Q31)&lt;30,30-P31-Q31)</f>
        <v>315.51644948452446</v>
      </c>
      <c r="S31" s="22"/>
      <c r="T31" s="34">
        <v>182.28846928351783</v>
      </c>
      <c r="U31" s="35">
        <v>79.104476454237286</v>
      </c>
      <c r="V31" s="35">
        <v>6.6</v>
      </c>
      <c r="W31" s="35">
        <v>8.2200000000000006</v>
      </c>
      <c r="X31" s="35">
        <v>0.92</v>
      </c>
      <c r="Y31" s="35">
        <v>4.72</v>
      </c>
      <c r="Z31" s="35">
        <v>17.12</v>
      </c>
      <c r="AA31" s="35">
        <v>0</v>
      </c>
      <c r="AB31" s="34">
        <f>IF(SUM(T31:AA31)&gt;30,SUM(T31:AA31),30)</f>
        <v>298.9729457377552</v>
      </c>
      <c r="AC31" s="34">
        <f>ROUND($AB31*AC$14,2)</f>
        <v>7.93</v>
      </c>
      <c r="AD31" s="34">
        <f>SUM(AB31:AC31)+IF(SUM(AB31:AC31)&lt;30,30-AB31-AC31)</f>
        <v>306.9029457377552</v>
      </c>
      <c r="AE31" s="22"/>
      <c r="AF31" s="34">
        <f>AD31-R31</f>
        <v>-8.6135037467692541</v>
      </c>
      <c r="AG31" s="36">
        <f>IF(R31=0,0,AF31/R31)</f>
        <v>-2.7299697878958706E-2</v>
      </c>
      <c r="AH31" s="22"/>
      <c r="AI31" s="37">
        <f>IF(F31=0,0,R31/F31)*100</f>
        <v>15.775822474226223</v>
      </c>
      <c r="AJ31" s="37">
        <f>IF(F31=0,0,AD31/F31)*100</f>
        <v>15.345147286887762</v>
      </c>
      <c r="AL31" s="39">
        <f>T31/H31-1</f>
        <v>0.18460268198919549</v>
      </c>
    </row>
    <row r="32" spans="1:38" ht="14.4" customHeight="1" x14ac:dyDescent="0.3">
      <c r="A32" s="45">
        <v>18</v>
      </c>
      <c r="B32" s="31"/>
      <c r="C32" s="45"/>
      <c r="D32" s="31"/>
      <c r="E32" s="42"/>
      <c r="F32" s="43"/>
      <c r="G32" s="22"/>
      <c r="H32" s="34"/>
      <c r="I32" s="35"/>
      <c r="J32" s="35"/>
      <c r="K32" s="35"/>
      <c r="L32" s="35"/>
      <c r="M32" s="35"/>
      <c r="N32" s="35"/>
      <c r="O32" s="35"/>
      <c r="P32" s="34"/>
      <c r="Q32" s="34"/>
      <c r="R32" s="34"/>
      <c r="S32" s="22"/>
      <c r="T32" s="34"/>
      <c r="U32" s="35"/>
      <c r="V32" s="35"/>
      <c r="W32" s="35"/>
      <c r="X32" s="35"/>
      <c r="Y32" s="35"/>
      <c r="Z32" s="35"/>
      <c r="AA32" s="35"/>
      <c r="AB32" s="34"/>
      <c r="AC32" s="34"/>
      <c r="AD32" s="34"/>
      <c r="AE32" s="22"/>
      <c r="AF32" s="34"/>
      <c r="AG32" s="44"/>
      <c r="AH32" s="22"/>
      <c r="AI32" s="37"/>
      <c r="AJ32" s="37"/>
      <c r="AL32" s="39"/>
    </row>
    <row r="33" spans="1:38" ht="14.4" customHeight="1" x14ac:dyDescent="0.3">
      <c r="A33" s="30">
        <v>19</v>
      </c>
      <c r="B33" s="31"/>
      <c r="C33" s="45" t="str">
        <f>C31</f>
        <v>RST-1</v>
      </c>
      <c r="D33" s="31"/>
      <c r="E33" s="32" t="s">
        <v>77</v>
      </c>
      <c r="F33" s="43">
        <v>3000</v>
      </c>
      <c r="G33" s="22"/>
      <c r="H33" s="34">
        <v>224.37729010838137</v>
      </c>
      <c r="I33" s="35">
        <v>152.90238411840519</v>
      </c>
      <c r="J33" s="35">
        <v>9.9</v>
      </c>
      <c r="K33" s="35">
        <v>28.38</v>
      </c>
      <c r="L33" s="35">
        <v>1.38</v>
      </c>
      <c r="M33" s="35">
        <v>7.08</v>
      </c>
      <c r="N33" s="35">
        <v>15.3</v>
      </c>
      <c r="O33" s="35">
        <v>15.27</v>
      </c>
      <c r="P33" s="34">
        <f>IF(SUM(H33:O33)&gt;30,SUM(H33:O33),30)</f>
        <v>454.58967422678654</v>
      </c>
      <c r="Q33" s="34">
        <f>ROUND(P33*Q$14,2)</f>
        <v>12.06</v>
      </c>
      <c r="R33" s="34">
        <f>SUM(P33:Q33)+IF(SUM(P33:Q33)&lt;30,30-P33-Q33)</f>
        <v>466.64967422678654</v>
      </c>
      <c r="S33" s="22"/>
      <c r="T33" s="34">
        <v>266.00270392527671</v>
      </c>
      <c r="U33" s="35">
        <v>118.65671468135592</v>
      </c>
      <c r="V33" s="35">
        <v>9.9</v>
      </c>
      <c r="W33" s="35">
        <v>12.33</v>
      </c>
      <c r="X33" s="35">
        <v>1.38</v>
      </c>
      <c r="Y33" s="35">
        <v>7.08</v>
      </c>
      <c r="Z33" s="35">
        <v>25.68</v>
      </c>
      <c r="AA33" s="35">
        <v>0</v>
      </c>
      <c r="AB33" s="34">
        <f>IF(SUM(T33:AA33)&gt;30,SUM(T33:AA33),30)</f>
        <v>441.02941860663259</v>
      </c>
      <c r="AC33" s="34">
        <f>ROUND($AB33*AC$14,2)</f>
        <v>11.7</v>
      </c>
      <c r="AD33" s="34">
        <f>SUM(AB33:AC33)+IF(SUM(AB33:AC33)&lt;30,30-AB33-AC33)</f>
        <v>452.72941860663258</v>
      </c>
      <c r="AE33" s="22"/>
      <c r="AF33" s="34">
        <f>AD33-R33</f>
        <v>-13.920255620153966</v>
      </c>
      <c r="AG33" s="36">
        <f>IF(R33=0,0,AF33/R33)</f>
        <v>-2.9830205374554442E-2</v>
      </c>
      <c r="AH33" s="22"/>
      <c r="AI33" s="37">
        <f>IF(F33=0,0,R33/F33)*100</f>
        <v>15.554989140892886</v>
      </c>
      <c r="AJ33" s="37">
        <f>IF(F33=0,0,AD33/F33)*100</f>
        <v>15.090980620221087</v>
      </c>
      <c r="AL33" s="39">
        <f>T33/H33-1</f>
        <v>0.18551527116130573</v>
      </c>
    </row>
    <row r="34" spans="1:38" ht="14.4" customHeight="1" x14ac:dyDescent="0.3">
      <c r="A34" s="40">
        <v>20</v>
      </c>
      <c r="B34" s="31"/>
      <c r="C34" s="30"/>
      <c r="D34" s="31"/>
      <c r="E34" s="42"/>
      <c r="F34" s="43"/>
      <c r="G34" s="22"/>
      <c r="H34" s="34"/>
      <c r="I34" s="35"/>
      <c r="J34" s="35"/>
      <c r="K34" s="35"/>
      <c r="L34" s="35"/>
      <c r="M34" s="35"/>
      <c r="N34" s="35"/>
      <c r="O34" s="35"/>
      <c r="P34" s="34"/>
      <c r="Q34" s="34"/>
      <c r="R34" s="34"/>
      <c r="S34" s="22"/>
      <c r="T34" s="34"/>
      <c r="U34" s="35"/>
      <c r="V34" s="35"/>
      <c r="W34" s="35"/>
      <c r="X34" s="35"/>
      <c r="Y34" s="35"/>
      <c r="Z34" s="35"/>
      <c r="AA34" s="35"/>
      <c r="AB34" s="34"/>
      <c r="AC34" s="34"/>
      <c r="AD34" s="34"/>
      <c r="AE34" s="22"/>
      <c r="AF34" s="34"/>
      <c r="AG34" s="44"/>
      <c r="AH34" s="22"/>
      <c r="AI34" s="37"/>
      <c r="AJ34" s="37"/>
      <c r="AL34" s="39"/>
    </row>
    <row r="35" spans="1:38" ht="14.4" customHeight="1" x14ac:dyDescent="0.3">
      <c r="A35" s="45">
        <v>21</v>
      </c>
      <c r="B35" s="31"/>
      <c r="C35" s="45" t="str">
        <f>C33</f>
        <v>RST-1</v>
      </c>
      <c r="D35" s="31"/>
      <c r="E35" s="32" t="s">
        <v>77</v>
      </c>
      <c r="F35" s="43">
        <v>5000</v>
      </c>
      <c r="G35" s="22"/>
      <c r="H35" s="34">
        <v>365.3688168473023</v>
      </c>
      <c r="I35" s="35">
        <v>254.83730686400867</v>
      </c>
      <c r="J35" s="35">
        <v>16.5</v>
      </c>
      <c r="K35" s="35">
        <v>47.3</v>
      </c>
      <c r="L35" s="35">
        <v>2.2999999999999998</v>
      </c>
      <c r="M35" s="35">
        <v>11.8</v>
      </c>
      <c r="N35" s="35">
        <v>25.5</v>
      </c>
      <c r="O35" s="35">
        <v>25.45</v>
      </c>
      <c r="P35" s="34">
        <f>IF(SUM(H35:O35)&gt;30,SUM(H35:O35),30)</f>
        <v>749.05612371131087</v>
      </c>
      <c r="Q35" s="34">
        <f>ROUND(P35*Q$14,2)</f>
        <v>19.88</v>
      </c>
      <c r="R35" s="34">
        <f>SUM(P35:Q35)+IF(SUM(P35:Q35)&lt;30,30-P35-Q35)</f>
        <v>768.93612371131087</v>
      </c>
      <c r="S35" s="22"/>
      <c r="T35" s="34">
        <v>433.43117320879458</v>
      </c>
      <c r="U35" s="35">
        <v>197.76119113559321</v>
      </c>
      <c r="V35" s="35">
        <v>16.5</v>
      </c>
      <c r="W35" s="35">
        <v>20.55</v>
      </c>
      <c r="X35" s="35">
        <v>2.2999999999999998</v>
      </c>
      <c r="Y35" s="35">
        <v>11.8</v>
      </c>
      <c r="Z35" s="35">
        <v>42.8</v>
      </c>
      <c r="AA35" s="35">
        <v>0</v>
      </c>
      <c r="AB35" s="34">
        <f>IF(SUM(T35:AA35)&gt;30,SUM(T35:AA35),30)</f>
        <v>725.1423643443876</v>
      </c>
      <c r="AC35" s="34">
        <f>ROUND($AB35*AC$14,2)</f>
        <v>19.239999999999998</v>
      </c>
      <c r="AD35" s="34">
        <f>SUM(AB35:AC35)+IF(SUM(AB35:AC35)&lt;30,30-AB35-AC35)</f>
        <v>744.38236434438761</v>
      </c>
      <c r="AE35" s="22"/>
      <c r="AF35" s="34">
        <f>AD35-R35</f>
        <v>-24.553759366923259</v>
      </c>
      <c r="AG35" s="36">
        <f>IF(R35=0,0,AF35/R35)</f>
        <v>-3.1932118429308848E-2</v>
      </c>
      <c r="AH35" s="22"/>
      <c r="AI35" s="37">
        <f>IF(F35=0,0,R35/F35)*100</f>
        <v>15.378722474226217</v>
      </c>
      <c r="AJ35" s="37">
        <f>IF(F35=0,0,AD35/F35)*100</f>
        <v>14.887647286887754</v>
      </c>
      <c r="AL35" s="39">
        <f>T35/H35-1</f>
        <v>0.1862839772391891</v>
      </c>
    </row>
    <row r="36" spans="1:38" ht="14.4" customHeight="1" x14ac:dyDescent="0.3">
      <c r="A36" s="45">
        <v>22</v>
      </c>
      <c r="B36" s="31"/>
      <c r="E36" s="46"/>
      <c r="F36" s="44"/>
      <c r="G36" s="44"/>
      <c r="H36" s="34"/>
      <c r="I36" s="35"/>
      <c r="J36" s="35"/>
      <c r="K36" s="35"/>
      <c r="L36" s="35"/>
      <c r="M36" s="35"/>
      <c r="N36" s="35"/>
      <c r="O36" s="35"/>
      <c r="P36" s="44"/>
      <c r="Q36" s="44"/>
      <c r="R36" s="44"/>
      <c r="S36" s="44"/>
      <c r="T36" s="34"/>
      <c r="U36" s="35"/>
      <c r="V36" s="35"/>
      <c r="W36" s="35"/>
      <c r="X36" s="35"/>
      <c r="Y36" s="35"/>
      <c r="Z36" s="35"/>
      <c r="AA36" s="35"/>
      <c r="AB36" s="44"/>
      <c r="AC36" s="44"/>
      <c r="AD36" s="44"/>
      <c r="AE36" s="44"/>
      <c r="AF36" s="44"/>
      <c r="AG36" s="44"/>
      <c r="AH36" s="44"/>
      <c r="AI36" s="44"/>
    </row>
    <row r="37" spans="1:38" ht="14.4" customHeight="1" x14ac:dyDescent="0.3">
      <c r="A37" s="45">
        <v>23</v>
      </c>
      <c r="F37" s="31"/>
      <c r="G37" s="38" t="s">
        <v>78</v>
      </c>
      <c r="H37" s="47" t="s">
        <v>88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F37" s="31"/>
      <c r="AG37" s="31"/>
      <c r="AI37" s="31"/>
    </row>
    <row r="38" spans="1:38" ht="14.4" customHeight="1" x14ac:dyDescent="0.3">
      <c r="A38" s="45">
        <v>24</v>
      </c>
      <c r="G38" s="38" t="s">
        <v>80</v>
      </c>
      <c r="H38" s="47" t="s">
        <v>89</v>
      </c>
    </row>
    <row r="39" spans="1:38" ht="14.4" customHeight="1" x14ac:dyDescent="0.3">
      <c r="A39" s="45">
        <v>25</v>
      </c>
      <c r="C39" s="48"/>
      <c r="G39" s="38" t="s">
        <v>82</v>
      </c>
      <c r="H39" s="47" t="s">
        <v>83</v>
      </c>
    </row>
    <row r="40" spans="1:38" ht="14.4" customHeight="1" x14ac:dyDescent="0.3">
      <c r="A40" s="45">
        <v>26</v>
      </c>
      <c r="C40" s="48"/>
      <c r="E40" s="31"/>
    </row>
    <row r="41" spans="1:38" ht="6.9" customHeight="1" x14ac:dyDescent="0.3">
      <c r="A41" s="45"/>
      <c r="B41" s="49"/>
      <c r="C41" s="49"/>
      <c r="D41" s="49"/>
      <c r="E41" s="49"/>
      <c r="F41" s="49"/>
      <c r="G41" s="49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49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49"/>
      <c r="AF41" s="50"/>
      <c r="AG41" s="50"/>
      <c r="AH41" s="49"/>
      <c r="AI41" s="50"/>
      <c r="AJ41" s="50"/>
    </row>
    <row r="42" spans="1:38" ht="12.6" customHeight="1" x14ac:dyDescent="0.3">
      <c r="A42" s="51" t="s">
        <v>84</v>
      </c>
      <c r="B42" s="51"/>
      <c r="C42" s="51"/>
      <c r="D42" s="51"/>
      <c r="E42" s="51"/>
      <c r="F42" s="51"/>
      <c r="G42" s="51"/>
      <c r="J42" s="31"/>
      <c r="K42" s="31"/>
      <c r="L42" s="31"/>
      <c r="M42" s="31"/>
      <c r="N42" s="31"/>
      <c r="O42" s="31"/>
      <c r="P42" s="31"/>
      <c r="Q42" s="31"/>
      <c r="R42" s="31"/>
      <c r="S42" s="5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51"/>
      <c r="AF42" s="31"/>
      <c r="AG42" s="31"/>
      <c r="AH42" s="51"/>
      <c r="AI42" s="31" t="s">
        <v>85</v>
      </c>
      <c r="AJ42" s="31"/>
    </row>
  </sheetData>
  <mergeCells count="6">
    <mergeCell ref="H11:R11"/>
    <mergeCell ref="T11:AD11"/>
    <mergeCell ref="AF11:AG11"/>
    <mergeCell ref="E13:F13"/>
    <mergeCell ref="I13:O13"/>
    <mergeCell ref="U13:AA13"/>
  </mergeCells>
  <pageMargins left="0.5" right="0.5" top="0.75" bottom="0.25" header="0.5" footer="0.25"/>
  <pageSetup scale="52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9440E-3767-452D-963C-5D362138B348}">
  <sheetPr syncVertical="1" syncRef="A1" transitionEvaluation="1" transitionEntry="1">
    <tabColor rgb="FF92D050"/>
    <pageSetUpPr fitToPage="1"/>
  </sheetPr>
  <dimension ref="A1:AL46"/>
  <sheetViews>
    <sheetView tabSelected="1" workbookViewId="0"/>
  </sheetViews>
  <sheetFormatPr defaultColWidth="11" defaultRowHeight="13.8" x14ac:dyDescent="0.3"/>
  <cols>
    <col min="1" max="1" width="2.6640625" style="38" customWidth="1"/>
    <col min="2" max="2" width="2.33203125" style="38" customWidth="1"/>
    <col min="3" max="3" width="7.5546875" style="38" customWidth="1"/>
    <col min="4" max="4" width="3.44140625" style="38" customWidth="1"/>
    <col min="5" max="5" width="6.5546875" style="38" customWidth="1"/>
    <col min="6" max="6" width="7" style="38" customWidth="1"/>
    <col min="7" max="7" width="3.33203125" style="38" customWidth="1"/>
    <col min="8" max="8" width="8.109375" style="38" bestFit="1" customWidth="1"/>
    <col min="9" max="15" width="7.109375" style="38" customWidth="1"/>
    <col min="16" max="16" width="8.44140625" style="38" bestFit="1" customWidth="1"/>
    <col min="17" max="17" width="9.6640625" style="38" bestFit="1" customWidth="1"/>
    <col min="18" max="18" width="8.44140625" style="38" bestFit="1" customWidth="1"/>
    <col min="19" max="19" width="3.33203125" style="38" customWidth="1"/>
    <col min="20" max="20" width="8.109375" style="38" bestFit="1" customWidth="1"/>
    <col min="21" max="27" width="7.109375" style="38" customWidth="1"/>
    <col min="28" max="28" width="8.44140625" style="38" bestFit="1" customWidth="1"/>
    <col min="29" max="29" width="9.6640625" style="38" bestFit="1" customWidth="1"/>
    <col min="30" max="30" width="8.44140625" style="38" bestFit="1" customWidth="1"/>
    <col min="31" max="31" width="3.33203125" style="38" customWidth="1"/>
    <col min="32" max="33" width="7.6640625" style="38" customWidth="1"/>
    <col min="34" max="34" width="3.33203125" style="38" customWidth="1"/>
    <col min="35" max="35" width="7.6640625" style="38" customWidth="1"/>
    <col min="36" max="16384" width="11" style="38"/>
  </cols>
  <sheetData>
    <row r="1" spans="1:38" s="1" customFormat="1" ht="12.75" customHeight="1" x14ac:dyDescent="0.3">
      <c r="A1" s="1" t="s">
        <v>0</v>
      </c>
      <c r="D1" s="2" t="s">
        <v>1</v>
      </c>
      <c r="E1" s="2"/>
      <c r="H1" s="2"/>
      <c r="N1" s="1" t="s">
        <v>2</v>
      </c>
      <c r="P1" s="2"/>
      <c r="Q1" s="2"/>
      <c r="R1" s="2"/>
      <c r="T1" s="2"/>
      <c r="U1" s="2"/>
      <c r="V1" s="2"/>
      <c r="W1" s="2"/>
      <c r="X1" s="2"/>
      <c r="Y1" s="2"/>
      <c r="Z1" s="2"/>
      <c r="AB1" s="2"/>
      <c r="AC1" s="2"/>
      <c r="AD1" s="2"/>
      <c r="AF1" s="2"/>
      <c r="AG1" s="2"/>
      <c r="AI1" s="1" t="s">
        <v>153</v>
      </c>
    </row>
    <row r="2" spans="1:38" s="1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3"/>
      <c r="AF2" s="4"/>
      <c r="AG2" s="4"/>
      <c r="AH2" s="3"/>
      <c r="AI2" s="4"/>
      <c r="AJ2" s="4"/>
    </row>
    <row r="3" spans="1:38" s="1" customFormat="1" ht="6.9" customHeight="1" x14ac:dyDescent="0.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F3" s="2"/>
      <c r="AG3" s="2"/>
      <c r="AI3" s="2"/>
      <c r="AJ3" s="2"/>
    </row>
    <row r="4" spans="1:38" s="1" customFormat="1" ht="12.75" customHeight="1" x14ac:dyDescent="0.2">
      <c r="A4" s="5" t="s">
        <v>4</v>
      </c>
      <c r="B4" s="5"/>
      <c r="C4" s="6"/>
      <c r="H4" s="2"/>
      <c r="L4" s="2"/>
      <c r="M4" s="2"/>
      <c r="N4" s="2" t="s">
        <v>5</v>
      </c>
      <c r="O4" s="2"/>
      <c r="R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F4" s="7" t="s">
        <v>6</v>
      </c>
      <c r="AG4" s="7"/>
      <c r="AJ4" s="2"/>
    </row>
    <row r="5" spans="1:38" s="1" customFormat="1" ht="12.75" customHeight="1" x14ac:dyDescent="0.2">
      <c r="A5" s="6"/>
      <c r="B5" s="6"/>
      <c r="C5" s="6"/>
      <c r="H5" s="2"/>
      <c r="I5" s="2"/>
      <c r="R5" s="2"/>
      <c r="T5" s="2"/>
      <c r="U5" s="2"/>
      <c r="V5" s="2"/>
      <c r="W5" s="2"/>
      <c r="X5" s="2"/>
      <c r="Y5" s="2"/>
      <c r="Z5" s="2"/>
      <c r="AB5" s="2"/>
      <c r="AC5" s="2"/>
      <c r="AD5" s="2"/>
      <c r="AF5" s="8"/>
      <c r="AG5" s="8"/>
      <c r="AJ5" s="2"/>
    </row>
    <row r="6" spans="1:38" s="1" customFormat="1" ht="12.75" customHeight="1" x14ac:dyDescent="0.2">
      <c r="A6" s="5" t="s">
        <v>7</v>
      </c>
      <c r="B6" s="5"/>
      <c r="C6" s="6"/>
      <c r="H6" s="2"/>
      <c r="R6" s="2"/>
      <c r="T6" s="2"/>
      <c r="U6" s="2"/>
      <c r="V6" s="2"/>
      <c r="W6" s="2"/>
      <c r="X6" s="2"/>
      <c r="Y6" s="2"/>
      <c r="Z6" s="2"/>
      <c r="AB6" s="2"/>
      <c r="AC6" s="2"/>
      <c r="AD6" s="2"/>
      <c r="AF6" s="8" t="s">
        <v>150</v>
      </c>
      <c r="AG6" s="8"/>
      <c r="AJ6" s="2"/>
    </row>
    <row r="7" spans="1:38" s="1" customFormat="1" ht="12.75" customHeight="1" x14ac:dyDescent="0.2">
      <c r="A7" s="6"/>
      <c r="B7" s="6"/>
      <c r="C7" s="6"/>
      <c r="H7" s="2"/>
      <c r="I7" s="2"/>
      <c r="R7" s="2"/>
      <c r="T7" s="2"/>
      <c r="U7" s="2"/>
      <c r="Y7" s="2"/>
      <c r="Z7" s="2"/>
      <c r="AB7" s="2"/>
      <c r="AC7" s="2"/>
      <c r="AD7" s="2"/>
      <c r="AF7" s="8"/>
      <c r="AG7" s="8"/>
      <c r="AJ7" s="2"/>
    </row>
    <row r="8" spans="1:38" s="1" customFormat="1" ht="12.75" customHeight="1" x14ac:dyDescent="0.25">
      <c r="A8" s="5" t="s">
        <v>9</v>
      </c>
      <c r="B8" s="5"/>
      <c r="D8" s="9" t="str">
        <f>'RS ''25'!D8</f>
        <v>20240025-EI</v>
      </c>
      <c r="H8" s="2"/>
      <c r="I8" s="2"/>
      <c r="R8" s="2"/>
      <c r="T8" s="2"/>
      <c r="U8" s="2"/>
      <c r="Y8" s="2"/>
      <c r="AB8" s="2"/>
      <c r="AC8" s="2"/>
      <c r="AD8" s="2"/>
      <c r="AF8" s="7" t="s">
        <v>11</v>
      </c>
      <c r="AG8" s="7"/>
      <c r="AJ8" s="2"/>
    </row>
    <row r="9" spans="1:38" s="12" customFormat="1" ht="6.9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0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/>
      <c r="AF9" s="11"/>
      <c r="AG9" s="11"/>
      <c r="AH9" s="10"/>
      <c r="AI9" s="11"/>
      <c r="AJ9" s="11"/>
    </row>
    <row r="10" spans="1:38" s="12" customFormat="1" ht="14.4" customHeight="1" x14ac:dyDescent="0.3">
      <c r="A10" s="13" t="s">
        <v>91</v>
      </c>
      <c r="E10" s="14" t="s">
        <v>13</v>
      </c>
      <c r="F10" s="14" t="s">
        <v>14</v>
      </c>
      <c r="G10" s="14"/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  <c r="O10" s="14" t="s">
        <v>22</v>
      </c>
      <c r="P10" s="14" t="s">
        <v>23</v>
      </c>
      <c r="Q10" s="14" t="s">
        <v>24</v>
      </c>
      <c r="R10" s="14" t="s">
        <v>25</v>
      </c>
      <c r="S10" s="14"/>
      <c r="T10" s="14" t="s">
        <v>26</v>
      </c>
      <c r="U10" s="14" t="s">
        <v>27</v>
      </c>
      <c r="V10" s="14" t="s">
        <v>28</v>
      </c>
      <c r="W10" s="14" t="s">
        <v>29</v>
      </c>
      <c r="X10" s="14" t="s">
        <v>30</v>
      </c>
      <c r="Y10" s="14" t="s">
        <v>31</v>
      </c>
      <c r="Z10" s="14" t="s">
        <v>32</v>
      </c>
      <c r="AA10" s="14" t="s">
        <v>33</v>
      </c>
      <c r="AB10" s="14" t="s">
        <v>34</v>
      </c>
      <c r="AC10" s="14" t="s">
        <v>35</v>
      </c>
      <c r="AD10" s="14" t="s">
        <v>36</v>
      </c>
      <c r="AE10" s="14"/>
      <c r="AF10" s="14" t="s">
        <v>37</v>
      </c>
      <c r="AG10" s="14" t="s">
        <v>38</v>
      </c>
      <c r="AH10" s="14"/>
      <c r="AI10" s="14" t="s">
        <v>39</v>
      </c>
      <c r="AJ10" s="14" t="s">
        <v>40</v>
      </c>
    </row>
    <row r="11" spans="1:38" s="12" customFormat="1" ht="14.4" customHeight="1" x14ac:dyDescent="0.3">
      <c r="A11" s="13" t="s">
        <v>92</v>
      </c>
      <c r="E11" s="15"/>
      <c r="F11" s="15"/>
      <c r="G11" s="15"/>
      <c r="H11" s="75" t="s">
        <v>42</v>
      </c>
      <c r="I11" s="76"/>
      <c r="J11" s="76"/>
      <c r="K11" s="76"/>
      <c r="L11" s="76"/>
      <c r="M11" s="76"/>
      <c r="N11" s="76"/>
      <c r="O11" s="76"/>
      <c r="P11" s="76"/>
      <c r="Q11" s="76"/>
      <c r="R11" s="77"/>
      <c r="S11" s="16"/>
      <c r="T11" s="75" t="s">
        <v>43</v>
      </c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15"/>
      <c r="AF11" s="78" t="s">
        <v>44</v>
      </c>
      <c r="AG11" s="79"/>
      <c r="AH11" s="15"/>
      <c r="AI11" s="17" t="s">
        <v>45</v>
      </c>
      <c r="AJ11" s="18"/>
    </row>
    <row r="12" spans="1:38" s="12" customFormat="1" ht="14.4" customHeight="1" x14ac:dyDescent="0.3">
      <c r="E12" s="15"/>
      <c r="F12" s="15"/>
      <c r="G12" s="15"/>
      <c r="H12" s="15"/>
      <c r="I12" s="19"/>
      <c r="J12" s="19"/>
      <c r="K12" s="19"/>
      <c r="L12" s="19"/>
      <c r="M12" s="19"/>
      <c r="N12" s="19"/>
      <c r="O12" s="19"/>
      <c r="P12" s="20"/>
      <c r="Q12" s="20"/>
      <c r="R12" s="20"/>
      <c r="S12" s="15"/>
      <c r="T12" s="15"/>
      <c r="U12" s="19"/>
      <c r="V12" s="19"/>
      <c r="W12" s="19"/>
      <c r="X12" s="19"/>
      <c r="Y12" s="19"/>
      <c r="Z12" s="19"/>
      <c r="AA12" s="19"/>
      <c r="AB12" s="20"/>
      <c r="AC12" s="20"/>
      <c r="AD12" s="20"/>
      <c r="AE12" s="15"/>
      <c r="AF12" s="19"/>
      <c r="AG12" s="19"/>
      <c r="AH12" s="15"/>
      <c r="AI12" s="19"/>
      <c r="AJ12" s="19"/>
    </row>
    <row r="13" spans="1:38" s="12" customFormat="1" ht="14.4" customHeight="1" x14ac:dyDescent="0.3">
      <c r="A13" s="21"/>
      <c r="B13" s="21"/>
      <c r="C13" s="20" t="s">
        <v>46</v>
      </c>
      <c r="D13" s="20"/>
      <c r="E13" s="80" t="s">
        <v>47</v>
      </c>
      <c r="F13" s="80"/>
      <c r="G13" s="22"/>
      <c r="H13" s="20" t="s">
        <v>48</v>
      </c>
      <c r="I13" s="80" t="s">
        <v>151</v>
      </c>
      <c r="J13" s="80"/>
      <c r="K13" s="80"/>
      <c r="L13" s="80"/>
      <c r="M13" s="80"/>
      <c r="N13" s="80"/>
      <c r="O13" s="80"/>
      <c r="P13" s="20" t="s">
        <v>50</v>
      </c>
      <c r="Q13" s="20" t="s">
        <v>51</v>
      </c>
      <c r="R13" s="20" t="s">
        <v>52</v>
      </c>
      <c r="S13" s="22"/>
      <c r="T13" s="20" t="s">
        <v>48</v>
      </c>
      <c r="U13" s="80" t="s">
        <v>49</v>
      </c>
      <c r="V13" s="80"/>
      <c r="W13" s="80"/>
      <c r="X13" s="80"/>
      <c r="Y13" s="80"/>
      <c r="Z13" s="80"/>
      <c r="AA13" s="80"/>
      <c r="AB13" s="20" t="s">
        <v>50</v>
      </c>
      <c r="AC13" s="20" t="s">
        <v>51</v>
      </c>
      <c r="AD13" s="20" t="s">
        <v>52</v>
      </c>
      <c r="AE13" s="22"/>
      <c r="AF13" s="20" t="s">
        <v>53</v>
      </c>
      <c r="AG13" s="20" t="s">
        <v>54</v>
      </c>
      <c r="AH13" s="22"/>
      <c r="AI13" s="20" t="s">
        <v>55</v>
      </c>
      <c r="AJ13" s="20" t="s">
        <v>56</v>
      </c>
      <c r="AL13" s="23" t="s">
        <v>57</v>
      </c>
    </row>
    <row r="14" spans="1:38" s="29" customFormat="1" ht="14.4" customHeight="1" x14ac:dyDescent="0.3">
      <c r="A14" s="24" t="s">
        <v>58</v>
      </c>
      <c r="B14" s="21"/>
      <c r="C14" s="25" t="s">
        <v>59</v>
      </c>
      <c r="D14" s="20"/>
      <c r="E14" s="26" t="s">
        <v>60</v>
      </c>
      <c r="F14" s="25" t="s">
        <v>61</v>
      </c>
      <c r="G14" s="22"/>
      <c r="H14" s="25" t="s">
        <v>62</v>
      </c>
      <c r="I14" s="26" t="s">
        <v>63</v>
      </c>
      <c r="J14" s="26" t="s">
        <v>64</v>
      </c>
      <c r="K14" s="26" t="s">
        <v>65</v>
      </c>
      <c r="L14" s="26" t="s">
        <v>66</v>
      </c>
      <c r="M14" s="26" t="s">
        <v>67</v>
      </c>
      <c r="N14" s="26" t="s">
        <v>68</v>
      </c>
      <c r="O14" s="26" t="s">
        <v>69</v>
      </c>
      <c r="P14" s="25" t="s">
        <v>70</v>
      </c>
      <c r="Q14" s="27">
        <f>2.5663%+0.0871%</f>
        <v>2.6534000000000002E-2</v>
      </c>
      <c r="R14" s="25" t="s">
        <v>70</v>
      </c>
      <c r="S14" s="22"/>
      <c r="T14" s="25" t="s">
        <v>71</v>
      </c>
      <c r="U14" s="26" t="s">
        <v>63</v>
      </c>
      <c r="V14" s="26" t="s">
        <v>64</v>
      </c>
      <c r="W14" s="26" t="s">
        <v>65</v>
      </c>
      <c r="X14" s="26" t="s">
        <v>66</v>
      </c>
      <c r="Y14" s="26" t="s">
        <v>67</v>
      </c>
      <c r="Z14" s="26" t="s">
        <v>68</v>
      </c>
      <c r="AA14" s="26" t="s">
        <v>69</v>
      </c>
      <c r="AB14" s="25" t="s">
        <v>70</v>
      </c>
      <c r="AC14" s="27">
        <f>Q14</f>
        <v>2.6534000000000002E-2</v>
      </c>
      <c r="AD14" s="25" t="s">
        <v>70</v>
      </c>
      <c r="AE14" s="22"/>
      <c r="AF14" s="28" t="s">
        <v>72</v>
      </c>
      <c r="AG14" s="28" t="s">
        <v>73</v>
      </c>
      <c r="AH14" s="22"/>
      <c r="AI14" s="28" t="s">
        <v>74</v>
      </c>
      <c r="AJ14" s="28" t="s">
        <v>75</v>
      </c>
    </row>
    <row r="15" spans="1:38" ht="14.4" customHeight="1" x14ac:dyDescent="0.3">
      <c r="A15" s="30">
        <v>1</v>
      </c>
      <c r="B15" s="31"/>
      <c r="C15" s="30" t="s">
        <v>93</v>
      </c>
      <c r="D15" s="31"/>
      <c r="E15" s="32" t="s">
        <v>77</v>
      </c>
      <c r="F15" s="33">
        <v>0</v>
      </c>
      <c r="G15" s="22"/>
      <c r="H15" s="34">
        <v>16.02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4">
        <f>IF(SUM(H15:O15)&gt;30,SUM(H15:O15),30)</f>
        <v>30</v>
      </c>
      <c r="Q15" s="34">
        <f>ROUND(P15*Q$14,2)</f>
        <v>0.8</v>
      </c>
      <c r="R15" s="34">
        <f>SUM(P15:Q15)+IF(SUM(P15:Q15)&lt;30,30-P15-Q15)</f>
        <v>30.8</v>
      </c>
      <c r="S15" s="22"/>
      <c r="T15" s="34">
        <v>16.16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4">
        <f>IF(SUM(T15:AA15)&gt;30,SUM(T15:AA15),30)</f>
        <v>30</v>
      </c>
      <c r="AC15" s="34">
        <f>ROUND($AB15*AC$14,2)</f>
        <v>0.8</v>
      </c>
      <c r="AD15" s="34">
        <f>SUM(AB15:AC15)+IF(SUM(AB15:AC15)&lt;30,30-AB15-AC15)</f>
        <v>30.8</v>
      </c>
      <c r="AE15" s="22"/>
      <c r="AF15" s="34">
        <f>AD15-R15</f>
        <v>0</v>
      </c>
      <c r="AG15" s="36">
        <f>IF(R15=0,0,AF15/R15)</f>
        <v>0</v>
      </c>
      <c r="AH15" s="22"/>
      <c r="AI15" s="37">
        <f>IF(F15=0,0,R15/F15)*100</f>
        <v>0</v>
      </c>
      <c r="AJ15" s="37">
        <f>IF(F15=0,0,AD15/F15)*100</f>
        <v>0</v>
      </c>
      <c r="AL15" s="39">
        <f>T15/H15-1</f>
        <v>8.7390761548065132E-3</v>
      </c>
    </row>
    <row r="16" spans="1:38" ht="14.4" customHeight="1" x14ac:dyDescent="0.3">
      <c r="A16" s="40">
        <v>2</v>
      </c>
      <c r="B16" s="41"/>
      <c r="C16" s="30"/>
      <c r="D16" s="41"/>
      <c r="E16" s="42"/>
      <c r="F16" s="43"/>
      <c r="G16" s="22"/>
      <c r="H16" s="34"/>
      <c r="I16" s="35"/>
      <c r="J16" s="35"/>
      <c r="K16" s="35"/>
      <c r="L16" s="35"/>
      <c r="M16" s="35"/>
      <c r="N16" s="35"/>
      <c r="O16" s="35"/>
      <c r="P16" s="34"/>
      <c r="Q16" s="34"/>
      <c r="R16" s="34"/>
      <c r="S16" s="22"/>
      <c r="T16" s="34"/>
      <c r="U16" s="35"/>
      <c r="V16" s="35"/>
      <c r="W16" s="35"/>
      <c r="X16" s="35"/>
      <c r="Y16" s="35"/>
      <c r="Z16" s="35"/>
      <c r="AA16" s="35"/>
      <c r="AB16" s="34"/>
      <c r="AC16" s="34"/>
      <c r="AD16" s="34"/>
      <c r="AE16" s="22"/>
      <c r="AF16" s="34"/>
      <c r="AG16" s="44"/>
      <c r="AH16" s="22"/>
      <c r="AI16" s="37"/>
      <c r="AJ16" s="37"/>
    </row>
    <row r="17" spans="1:38" ht="14.4" customHeight="1" x14ac:dyDescent="0.3">
      <c r="A17" s="45">
        <v>3</v>
      </c>
      <c r="C17" s="45" t="str">
        <f>C15</f>
        <v>GS-1</v>
      </c>
      <c r="E17" s="32" t="s">
        <v>77</v>
      </c>
      <c r="F17" s="43">
        <v>100</v>
      </c>
      <c r="G17" s="22"/>
      <c r="H17" s="34">
        <v>23.351999999999997</v>
      </c>
      <c r="I17" s="35">
        <v>5.2469999999999999</v>
      </c>
      <c r="J17" s="35">
        <v>0.28999999999999998</v>
      </c>
      <c r="K17" s="35">
        <v>0.81599999999999995</v>
      </c>
      <c r="L17" s="35">
        <v>4.3999999999999997E-2</v>
      </c>
      <c r="M17" s="35">
        <v>0.20399999999999999</v>
      </c>
      <c r="N17" s="35">
        <v>0.49399999999999999</v>
      </c>
      <c r="O17" s="35">
        <v>0.44299999999999995</v>
      </c>
      <c r="P17" s="34">
        <f t="shared" ref="P17" si="0">IF(SUM(H17:O17)&gt;30,SUM(H17:O17),30)</f>
        <v>30.889999999999997</v>
      </c>
      <c r="Q17" s="34">
        <f t="shared" ref="Q17" si="1">ROUND(P17*Q$14,2)</f>
        <v>0.82</v>
      </c>
      <c r="R17" s="34">
        <f t="shared" ref="R17" si="2">SUM(P17:Q17)+IF(SUM(P17:Q17)&lt;30,30-P17-Q17)</f>
        <v>31.709999999999997</v>
      </c>
      <c r="S17" s="22"/>
      <c r="T17" s="34">
        <v>23.560000000000002</v>
      </c>
      <c r="U17" s="35">
        <v>3.9989999999999997</v>
      </c>
      <c r="V17" s="35">
        <v>0.28999999999999998</v>
      </c>
      <c r="W17" s="35">
        <v>0.35899999999999999</v>
      </c>
      <c r="X17" s="35">
        <v>4.3999999999999997E-2</v>
      </c>
      <c r="Y17" s="35">
        <v>0.20399999999999999</v>
      </c>
      <c r="Z17" s="35">
        <v>0.83200000000000007</v>
      </c>
      <c r="AA17" s="35">
        <v>0</v>
      </c>
      <c r="AB17" s="34">
        <f t="shared" ref="AB17" si="3">IF(SUM(T17:AA17)&gt;30,SUM(T17:AA17),30)</f>
        <v>30</v>
      </c>
      <c r="AC17" s="34">
        <f t="shared" ref="AC17" si="4">ROUND($AB17*AC$14,2)</f>
        <v>0.8</v>
      </c>
      <c r="AD17" s="34">
        <f t="shared" ref="AD17" si="5">SUM(AB17:AC17)+IF(SUM(AB17:AC17)&lt;30,30-AB17-AC17)</f>
        <v>30.8</v>
      </c>
      <c r="AE17" s="22"/>
      <c r="AF17" s="34">
        <f t="shared" ref="AF17" si="6">AD17-R17</f>
        <v>-0.90999999999999659</v>
      </c>
      <c r="AG17" s="36">
        <f t="shared" ref="AG17" si="7">IF(R17=0,0,AF17/R17)</f>
        <v>-2.8697571743929253E-2</v>
      </c>
      <c r="AH17" s="22"/>
      <c r="AI17" s="37">
        <f t="shared" ref="AI17" si="8">IF(F17=0,0,R17/F17)*100</f>
        <v>31.71</v>
      </c>
      <c r="AJ17" s="37">
        <f t="shared" ref="AJ17" si="9">IF(F17=0,0,AD17/F17)*100</f>
        <v>30.8</v>
      </c>
      <c r="AL17" s="39">
        <f t="shared" ref="AL17" si="10">T17/H17-1</f>
        <v>8.9071599862968753E-3</v>
      </c>
    </row>
    <row r="18" spans="1:38" ht="14.4" customHeight="1" x14ac:dyDescent="0.3">
      <c r="A18" s="30">
        <v>4</v>
      </c>
      <c r="B18" s="31"/>
      <c r="C18" s="30"/>
      <c r="D18" s="31"/>
      <c r="E18" s="42"/>
      <c r="F18" s="43"/>
      <c r="G18" s="22"/>
      <c r="H18" s="34"/>
      <c r="I18" s="35"/>
      <c r="J18" s="35"/>
      <c r="K18" s="35"/>
      <c r="L18" s="35"/>
      <c r="M18" s="35"/>
      <c r="N18" s="35"/>
      <c r="O18" s="35"/>
      <c r="P18" s="34"/>
      <c r="Q18" s="34"/>
      <c r="R18" s="34"/>
      <c r="S18" s="22"/>
      <c r="T18" s="34"/>
      <c r="U18" s="35"/>
      <c r="V18" s="35"/>
      <c r="W18" s="35"/>
      <c r="X18" s="35"/>
      <c r="Y18" s="35"/>
      <c r="Z18" s="35"/>
      <c r="AA18" s="35"/>
      <c r="AB18" s="34"/>
      <c r="AC18" s="34"/>
      <c r="AD18" s="34"/>
      <c r="AE18" s="22"/>
      <c r="AF18" s="34"/>
      <c r="AG18" s="44"/>
      <c r="AH18" s="22"/>
      <c r="AI18" s="37"/>
      <c r="AJ18" s="37"/>
    </row>
    <row r="19" spans="1:38" ht="14.4" customHeight="1" x14ac:dyDescent="0.3">
      <c r="A19" s="40">
        <v>5</v>
      </c>
      <c r="B19" s="41"/>
      <c r="C19" s="45" t="str">
        <f>C17</f>
        <v>GS-1</v>
      </c>
      <c r="D19" s="41"/>
      <c r="E19" s="32" t="s">
        <v>77</v>
      </c>
      <c r="F19" s="43">
        <v>250</v>
      </c>
      <c r="G19" s="22"/>
      <c r="H19" s="34">
        <v>34.349999999999994</v>
      </c>
      <c r="I19" s="35">
        <v>13.1175</v>
      </c>
      <c r="J19" s="35">
        <v>0.72499999999999998</v>
      </c>
      <c r="K19" s="35">
        <v>2.04</v>
      </c>
      <c r="L19" s="35">
        <v>0.11</v>
      </c>
      <c r="M19" s="35">
        <v>0.51</v>
      </c>
      <c r="N19" s="35">
        <v>1.2350000000000001</v>
      </c>
      <c r="O19" s="35">
        <v>1.1074999999999999</v>
      </c>
      <c r="P19" s="34">
        <f t="shared" ref="P19" si="11">IF(SUM(H19:O19)&gt;30,SUM(H19:O19),30)</f>
        <v>53.194999999999993</v>
      </c>
      <c r="Q19" s="34">
        <f t="shared" ref="Q19" si="12">ROUND(P19*Q$14,2)</f>
        <v>1.41</v>
      </c>
      <c r="R19" s="34">
        <f t="shared" ref="R19" si="13">SUM(P19:Q19)+IF(SUM(P19:Q19)&lt;30,30-P19-Q19)</f>
        <v>54.60499999999999</v>
      </c>
      <c r="S19" s="22"/>
      <c r="T19" s="34">
        <v>34.659999999999997</v>
      </c>
      <c r="U19" s="35">
        <v>9.9974999999999987</v>
      </c>
      <c r="V19" s="35">
        <v>0.72499999999999998</v>
      </c>
      <c r="W19" s="35">
        <v>0.89749999999999996</v>
      </c>
      <c r="X19" s="35">
        <v>0.11</v>
      </c>
      <c r="Y19" s="35">
        <v>0.51</v>
      </c>
      <c r="Z19" s="35">
        <v>2.08</v>
      </c>
      <c r="AA19" s="35">
        <v>0</v>
      </c>
      <c r="AB19" s="34">
        <f t="shared" ref="AB19" si="14">IF(SUM(T19:AA19)&gt;30,SUM(T19:AA19),30)</f>
        <v>48.98</v>
      </c>
      <c r="AC19" s="34">
        <f t="shared" ref="AC19" si="15">ROUND($AB19*AC$14,2)</f>
        <v>1.3</v>
      </c>
      <c r="AD19" s="34">
        <f t="shared" ref="AD19" si="16">SUM(AB19:AC19)+IF(SUM(AB19:AC19)&lt;30,30-AB19-AC19)</f>
        <v>50.279999999999994</v>
      </c>
      <c r="AE19" s="22"/>
      <c r="AF19" s="34">
        <f t="shared" ref="AF19" si="17">AD19-R19</f>
        <v>-4.3249999999999957</v>
      </c>
      <c r="AG19" s="36">
        <f t="shared" ref="AG19" si="18">IF(R19=0,0,AF19/R19)</f>
        <v>-7.9205200988920366E-2</v>
      </c>
      <c r="AH19" s="22"/>
      <c r="AI19" s="37">
        <f t="shared" ref="AI19" si="19">IF(F19=0,0,R19/F19)*100</f>
        <v>21.841999999999995</v>
      </c>
      <c r="AJ19" s="37">
        <f t="shared" ref="AJ19" si="20">IF(F19=0,0,AD19/F19)*100</f>
        <v>20.111999999999995</v>
      </c>
      <c r="AL19" s="39">
        <f t="shared" ref="AL19" si="21">T19/H19-1</f>
        <v>9.0247452692868713E-3</v>
      </c>
    </row>
    <row r="20" spans="1:38" ht="14.4" customHeight="1" x14ac:dyDescent="0.3">
      <c r="A20" s="45">
        <v>6</v>
      </c>
      <c r="C20" s="45"/>
      <c r="E20" s="42"/>
      <c r="F20" s="43"/>
      <c r="G20" s="22"/>
      <c r="H20" s="34"/>
      <c r="I20" s="35"/>
      <c r="J20" s="35"/>
      <c r="K20" s="35"/>
      <c r="L20" s="35"/>
      <c r="M20" s="35"/>
      <c r="N20" s="35"/>
      <c r="O20" s="35"/>
      <c r="P20" s="34"/>
      <c r="Q20" s="34"/>
      <c r="R20" s="34"/>
      <c r="S20" s="22"/>
      <c r="T20" s="34"/>
      <c r="U20" s="35"/>
      <c r="V20" s="35"/>
      <c r="W20" s="35"/>
      <c r="X20" s="35"/>
      <c r="Y20" s="35"/>
      <c r="Z20" s="35"/>
      <c r="AA20" s="35"/>
      <c r="AB20" s="34"/>
      <c r="AC20" s="34"/>
      <c r="AD20" s="34"/>
      <c r="AE20" s="22"/>
      <c r="AF20" s="34"/>
      <c r="AG20" s="44"/>
      <c r="AH20" s="22"/>
      <c r="AI20" s="37"/>
      <c r="AJ20" s="37"/>
    </row>
    <row r="21" spans="1:38" ht="14.4" customHeight="1" x14ac:dyDescent="0.3">
      <c r="A21" s="30">
        <v>7</v>
      </c>
      <c r="B21" s="31"/>
      <c r="C21" s="45" t="str">
        <f>C19</f>
        <v>GS-1</v>
      </c>
      <c r="D21" s="31"/>
      <c r="E21" s="32" t="s">
        <v>77</v>
      </c>
      <c r="F21" s="43">
        <v>500</v>
      </c>
      <c r="G21" s="22"/>
      <c r="H21" s="34">
        <v>52.679999999999993</v>
      </c>
      <c r="I21" s="35">
        <v>26.234999999999999</v>
      </c>
      <c r="J21" s="35">
        <v>1.45</v>
      </c>
      <c r="K21" s="35">
        <v>4.08</v>
      </c>
      <c r="L21" s="35">
        <v>0.22</v>
      </c>
      <c r="M21" s="35">
        <v>1.02</v>
      </c>
      <c r="N21" s="35">
        <v>2.4700000000000002</v>
      </c>
      <c r="O21" s="35">
        <v>2.2149999999999999</v>
      </c>
      <c r="P21" s="34">
        <f t="shared" ref="P21" si="22">IF(SUM(H21:O21)&gt;30,SUM(H21:O21),30)</f>
        <v>90.36999999999999</v>
      </c>
      <c r="Q21" s="34">
        <f t="shared" ref="Q21" si="23">ROUND(P21*Q$14,2)</f>
        <v>2.4</v>
      </c>
      <c r="R21" s="34">
        <f t="shared" ref="R21" si="24">SUM(P21:Q21)+IF(SUM(P21:Q21)&lt;30,30-P21-Q21)</f>
        <v>92.77</v>
      </c>
      <c r="S21" s="22"/>
      <c r="T21" s="34">
        <v>53.16</v>
      </c>
      <c r="U21" s="35">
        <v>19.994999999999997</v>
      </c>
      <c r="V21" s="35">
        <v>1.45</v>
      </c>
      <c r="W21" s="35">
        <v>1.7949999999999999</v>
      </c>
      <c r="X21" s="35">
        <v>0.22</v>
      </c>
      <c r="Y21" s="35">
        <v>1.02</v>
      </c>
      <c r="Z21" s="35">
        <v>4.16</v>
      </c>
      <c r="AA21" s="35">
        <v>0</v>
      </c>
      <c r="AB21" s="34">
        <f t="shared" ref="AB21" si="25">IF(SUM(T21:AA21)&gt;30,SUM(T21:AA21),30)</f>
        <v>81.8</v>
      </c>
      <c r="AC21" s="34">
        <f t="shared" ref="AC21" si="26">ROUND($AB21*AC$14,2)</f>
        <v>2.17</v>
      </c>
      <c r="AD21" s="34">
        <f t="shared" ref="AD21" si="27">SUM(AB21:AC21)+IF(SUM(AB21:AC21)&lt;30,30-AB21-AC21)</f>
        <v>83.97</v>
      </c>
      <c r="AE21" s="22"/>
      <c r="AF21" s="34">
        <f t="shared" ref="AF21" si="28">AD21-R21</f>
        <v>-8.7999999999999972</v>
      </c>
      <c r="AG21" s="36">
        <f t="shared" ref="AG21" si="29">IF(R21=0,0,AF21/R21)</f>
        <v>-9.4858251589953618E-2</v>
      </c>
      <c r="AH21" s="22"/>
      <c r="AI21" s="37">
        <f t="shared" ref="AI21" si="30">IF(F21=0,0,R21/F21)*100</f>
        <v>18.553999999999998</v>
      </c>
      <c r="AJ21" s="37">
        <f t="shared" ref="AJ21" si="31">IF(F21=0,0,AD21/F21)*100</f>
        <v>16.794</v>
      </c>
      <c r="AL21" s="39">
        <f t="shared" ref="AL21" si="32">T21/H21-1</f>
        <v>9.1116173120728838E-3</v>
      </c>
    </row>
    <row r="22" spans="1:38" ht="14.4" customHeight="1" x14ac:dyDescent="0.3">
      <c r="A22" s="40">
        <v>8</v>
      </c>
      <c r="B22" s="41"/>
      <c r="C22" s="40"/>
      <c r="D22" s="41"/>
      <c r="E22" s="32"/>
      <c r="F22" s="43"/>
      <c r="G22" s="22"/>
      <c r="H22" s="34"/>
      <c r="I22" s="35"/>
      <c r="J22" s="35"/>
      <c r="K22" s="35"/>
      <c r="L22" s="35"/>
      <c r="M22" s="35"/>
      <c r="N22" s="35"/>
      <c r="O22" s="35"/>
      <c r="P22" s="34"/>
      <c r="Q22" s="34"/>
      <c r="R22" s="34"/>
      <c r="S22" s="22"/>
      <c r="T22" s="34"/>
      <c r="U22" s="35"/>
      <c r="V22" s="35"/>
      <c r="W22" s="35"/>
      <c r="X22" s="35"/>
      <c r="Y22" s="35"/>
      <c r="Z22" s="35"/>
      <c r="AA22" s="35"/>
      <c r="AB22" s="34"/>
      <c r="AC22" s="34"/>
      <c r="AD22" s="34"/>
      <c r="AE22" s="22"/>
      <c r="AF22" s="34"/>
      <c r="AG22" s="44"/>
      <c r="AH22" s="22"/>
      <c r="AI22" s="37"/>
      <c r="AJ22" s="37"/>
    </row>
    <row r="23" spans="1:38" ht="14.4" customHeight="1" x14ac:dyDescent="0.3">
      <c r="A23" s="45">
        <v>9</v>
      </c>
      <c r="C23" s="45" t="str">
        <f>C21</f>
        <v>GS-1</v>
      </c>
      <c r="E23" s="32" t="s">
        <v>77</v>
      </c>
      <c r="F23" s="43">
        <v>750</v>
      </c>
      <c r="G23" s="22"/>
      <c r="H23" s="34">
        <v>71.009999999999991</v>
      </c>
      <c r="I23" s="35">
        <v>39.352499999999999</v>
      </c>
      <c r="J23" s="35">
        <v>2.1749999999999998</v>
      </c>
      <c r="K23" s="35">
        <v>6.12</v>
      </c>
      <c r="L23" s="35">
        <v>0.33</v>
      </c>
      <c r="M23" s="35">
        <v>1.53</v>
      </c>
      <c r="N23" s="35">
        <v>3.7050000000000001</v>
      </c>
      <c r="O23" s="35">
        <v>3.3224999999999998</v>
      </c>
      <c r="P23" s="34">
        <f t="shared" ref="P23" si="33">IF(SUM(H23:O23)&gt;30,SUM(H23:O23),30)</f>
        <v>127.54499999999999</v>
      </c>
      <c r="Q23" s="34">
        <f t="shared" ref="Q23" si="34">ROUND(P23*Q$14,2)</f>
        <v>3.38</v>
      </c>
      <c r="R23" s="34">
        <f t="shared" ref="R23" si="35">SUM(P23:Q23)+IF(SUM(P23:Q23)&lt;30,30-P23-Q23)</f>
        <v>130.92499999999998</v>
      </c>
      <c r="S23" s="22"/>
      <c r="T23" s="34">
        <v>71.66</v>
      </c>
      <c r="U23" s="35">
        <v>29.9925</v>
      </c>
      <c r="V23" s="35">
        <v>2.1749999999999998</v>
      </c>
      <c r="W23" s="35">
        <v>2.6924999999999999</v>
      </c>
      <c r="X23" s="35">
        <v>0.33</v>
      </c>
      <c r="Y23" s="35">
        <v>1.53</v>
      </c>
      <c r="Z23" s="35">
        <v>6.24</v>
      </c>
      <c r="AA23" s="35">
        <v>0</v>
      </c>
      <c r="AB23" s="34">
        <f t="shared" ref="AB23" si="36">IF(SUM(T23:AA23)&gt;30,SUM(T23:AA23),30)</f>
        <v>114.61999999999999</v>
      </c>
      <c r="AC23" s="34">
        <f t="shared" ref="AC23" si="37">ROUND($AB23*AC$14,2)</f>
        <v>3.04</v>
      </c>
      <c r="AD23" s="34">
        <f t="shared" ref="AD23" si="38">SUM(AB23:AC23)+IF(SUM(AB23:AC23)&lt;30,30-AB23-AC23)</f>
        <v>117.66</v>
      </c>
      <c r="AE23" s="22"/>
      <c r="AF23" s="34">
        <f t="shared" ref="AF23" si="39">AD23-R23</f>
        <v>-13.264999999999986</v>
      </c>
      <c r="AG23" s="36">
        <f t="shared" ref="AG23" si="40">IF(R23=0,0,AF23/R23)</f>
        <v>-0.1013175482146266</v>
      </c>
      <c r="AH23" s="22"/>
      <c r="AI23" s="37">
        <f t="shared" ref="AI23" si="41">IF(F23=0,0,R23/F23)*100</f>
        <v>17.456666666666663</v>
      </c>
      <c r="AJ23" s="37">
        <f t="shared" ref="AJ23" si="42">IF(F23=0,0,AD23/F23)*100</f>
        <v>15.687999999999999</v>
      </c>
      <c r="AL23" s="39">
        <f t="shared" ref="AL23" si="43">T23/H23-1</f>
        <v>9.1536403323475568E-3</v>
      </c>
    </row>
    <row r="24" spans="1:38" ht="14.4" customHeight="1" x14ac:dyDescent="0.3">
      <c r="A24" s="30">
        <v>10</v>
      </c>
      <c r="B24" s="31"/>
      <c r="C24" s="30"/>
      <c r="D24" s="31"/>
      <c r="E24" s="42"/>
      <c r="F24" s="43"/>
      <c r="G24" s="22"/>
      <c r="H24" s="34"/>
      <c r="I24" s="35"/>
      <c r="J24" s="35"/>
      <c r="K24" s="35"/>
      <c r="L24" s="35"/>
      <c r="M24" s="35"/>
      <c r="N24" s="35"/>
      <c r="O24" s="35"/>
      <c r="P24" s="34"/>
      <c r="Q24" s="34"/>
      <c r="R24" s="34"/>
      <c r="S24" s="22"/>
      <c r="T24" s="34"/>
      <c r="U24" s="35"/>
      <c r="V24" s="35"/>
      <c r="W24" s="35"/>
      <c r="X24" s="35"/>
      <c r="Y24" s="35"/>
      <c r="Z24" s="35"/>
      <c r="AA24" s="35"/>
      <c r="AB24" s="34"/>
      <c r="AC24" s="34"/>
      <c r="AD24" s="34"/>
      <c r="AE24" s="22"/>
      <c r="AF24" s="34"/>
      <c r="AG24" s="44"/>
      <c r="AH24" s="22"/>
      <c r="AI24" s="37"/>
      <c r="AJ24" s="37"/>
    </row>
    <row r="25" spans="1:38" ht="14.4" customHeight="1" x14ac:dyDescent="0.3">
      <c r="A25" s="40">
        <v>11</v>
      </c>
      <c r="B25" s="41"/>
      <c r="C25" s="45" t="str">
        <f>C23</f>
        <v>GS-1</v>
      </c>
      <c r="D25" s="41"/>
      <c r="E25" s="32" t="s">
        <v>77</v>
      </c>
      <c r="F25" s="43">
        <v>1000</v>
      </c>
      <c r="G25" s="22"/>
      <c r="H25" s="34">
        <v>89.339999999999989</v>
      </c>
      <c r="I25" s="35">
        <v>52.47</v>
      </c>
      <c r="J25" s="35">
        <v>2.9</v>
      </c>
      <c r="K25" s="35">
        <v>8.16</v>
      </c>
      <c r="L25" s="35">
        <v>0.44</v>
      </c>
      <c r="M25" s="35">
        <v>2.04</v>
      </c>
      <c r="N25" s="35">
        <v>4.9400000000000004</v>
      </c>
      <c r="O25" s="35">
        <v>4.43</v>
      </c>
      <c r="P25" s="34">
        <f t="shared" ref="P25" si="44">IF(SUM(H25:O25)&gt;30,SUM(H25:O25),30)</f>
        <v>164.72</v>
      </c>
      <c r="Q25" s="34">
        <f t="shared" ref="Q25" si="45">ROUND(P25*Q$14,2)</f>
        <v>4.37</v>
      </c>
      <c r="R25" s="34">
        <f t="shared" ref="R25" si="46">SUM(P25:Q25)+IF(SUM(P25:Q25)&lt;30,30-P25-Q25)</f>
        <v>169.09</v>
      </c>
      <c r="S25" s="22"/>
      <c r="T25" s="34">
        <v>90.16</v>
      </c>
      <c r="U25" s="35">
        <v>39.989999999999995</v>
      </c>
      <c r="V25" s="35">
        <v>2.9</v>
      </c>
      <c r="W25" s="35">
        <v>3.59</v>
      </c>
      <c r="X25" s="35">
        <v>0.44</v>
      </c>
      <c r="Y25" s="35">
        <v>2.04</v>
      </c>
      <c r="Z25" s="35">
        <v>8.32</v>
      </c>
      <c r="AA25" s="35">
        <v>0</v>
      </c>
      <c r="AB25" s="34">
        <f t="shared" ref="AB25" si="47">IF(SUM(T25:AA25)&gt;30,SUM(T25:AA25),30)</f>
        <v>147.43999999999997</v>
      </c>
      <c r="AC25" s="34">
        <f t="shared" ref="AC25" si="48">ROUND($AB25*AC$14,2)</f>
        <v>3.91</v>
      </c>
      <c r="AD25" s="34">
        <f t="shared" ref="AD25" si="49">SUM(AB25:AC25)+IF(SUM(AB25:AC25)&lt;30,30-AB25-AC25)</f>
        <v>151.34999999999997</v>
      </c>
      <c r="AE25" s="22"/>
      <c r="AF25" s="34">
        <f t="shared" ref="AF25" si="50">AD25-R25</f>
        <v>-17.740000000000038</v>
      </c>
      <c r="AG25" s="36">
        <f t="shared" ref="AG25" si="51">IF(R25=0,0,AF25/R25)</f>
        <v>-0.10491454255130427</v>
      </c>
      <c r="AH25" s="22"/>
      <c r="AI25" s="37">
        <f t="shared" ref="AI25" si="52">IF(F25=0,0,R25/F25)*100</f>
        <v>16.908999999999999</v>
      </c>
      <c r="AJ25" s="37">
        <f t="shared" ref="AJ25" si="53">IF(F25=0,0,AD25/F25)*100</f>
        <v>15.134999999999996</v>
      </c>
      <c r="AL25" s="39">
        <f t="shared" ref="AL25" si="54">T25/H25-1</f>
        <v>9.1784195209314579E-3</v>
      </c>
    </row>
    <row r="26" spans="1:38" ht="14.4" customHeight="1" x14ac:dyDescent="0.3">
      <c r="A26" s="45">
        <v>12</v>
      </c>
      <c r="B26" s="31"/>
      <c r="C26" s="45"/>
      <c r="D26" s="31"/>
      <c r="E26" s="42"/>
      <c r="F26" s="43"/>
      <c r="G26" s="22"/>
      <c r="H26" s="34"/>
      <c r="I26" s="35"/>
      <c r="J26" s="35"/>
      <c r="K26" s="35"/>
      <c r="L26" s="35"/>
      <c r="M26" s="35"/>
      <c r="N26" s="35"/>
      <c r="O26" s="35"/>
      <c r="P26" s="34"/>
      <c r="Q26" s="34"/>
      <c r="R26" s="34"/>
      <c r="S26" s="22"/>
      <c r="T26" s="34"/>
      <c r="U26" s="35"/>
      <c r="V26" s="35"/>
      <c r="W26" s="35"/>
      <c r="X26" s="35"/>
      <c r="Y26" s="35"/>
      <c r="Z26" s="35"/>
      <c r="AA26" s="35"/>
      <c r="AB26" s="34"/>
      <c r="AC26" s="34"/>
      <c r="AD26" s="34"/>
      <c r="AE26" s="22"/>
      <c r="AF26" s="34"/>
      <c r="AG26" s="44"/>
      <c r="AH26" s="22"/>
      <c r="AI26" s="37"/>
      <c r="AJ26" s="37"/>
    </row>
    <row r="27" spans="1:38" ht="14.4" customHeight="1" x14ac:dyDescent="0.3">
      <c r="A27" s="30">
        <v>13</v>
      </c>
      <c r="B27" s="31"/>
      <c r="C27" s="45" t="str">
        <f>C25</f>
        <v>GS-1</v>
      </c>
      <c r="D27" s="31"/>
      <c r="E27" s="32" t="s">
        <v>77</v>
      </c>
      <c r="F27" s="43">
        <v>1250</v>
      </c>
      <c r="G27" s="22"/>
      <c r="H27" s="34">
        <v>107.66999999999999</v>
      </c>
      <c r="I27" s="35">
        <v>65.587499999999991</v>
      </c>
      <c r="J27" s="35">
        <v>3.625</v>
      </c>
      <c r="K27" s="35">
        <v>10.199999999999999</v>
      </c>
      <c r="L27" s="35">
        <v>0.55000000000000004</v>
      </c>
      <c r="M27" s="35">
        <v>2.5499999999999998</v>
      </c>
      <c r="N27" s="35">
        <v>6.1749999999999998</v>
      </c>
      <c r="O27" s="35">
        <v>5.5374999999999996</v>
      </c>
      <c r="P27" s="34">
        <f t="shared" ref="P27" si="55">IF(SUM(H27:O27)&gt;30,SUM(H27:O27),30)</f>
        <v>201.89500000000001</v>
      </c>
      <c r="Q27" s="34">
        <f t="shared" ref="Q27" si="56">ROUND(P27*Q$14,2)</f>
        <v>5.36</v>
      </c>
      <c r="R27" s="34">
        <f t="shared" ref="R27" si="57">SUM(P27:Q27)+IF(SUM(P27:Q27)&lt;30,30-P27-Q27)</f>
        <v>207.25500000000002</v>
      </c>
      <c r="S27" s="22"/>
      <c r="T27" s="34">
        <v>108.66</v>
      </c>
      <c r="U27" s="35">
        <v>49.987499999999997</v>
      </c>
      <c r="V27" s="35">
        <v>3.625</v>
      </c>
      <c r="W27" s="35">
        <v>4.4874999999999998</v>
      </c>
      <c r="X27" s="35">
        <v>0.55000000000000004</v>
      </c>
      <c r="Y27" s="35">
        <v>2.5499999999999998</v>
      </c>
      <c r="Z27" s="35">
        <v>10.4</v>
      </c>
      <c r="AA27" s="35">
        <v>0</v>
      </c>
      <c r="AB27" s="34">
        <f t="shared" ref="AB27" si="58">IF(SUM(T27:AA27)&gt;30,SUM(T27:AA27),30)</f>
        <v>180.26000000000002</v>
      </c>
      <c r="AC27" s="34">
        <f t="shared" ref="AC27" si="59">ROUND($AB27*AC$14,2)</f>
        <v>4.78</v>
      </c>
      <c r="AD27" s="34">
        <f t="shared" ref="AD27" si="60">SUM(AB27:AC27)+IF(SUM(AB27:AC27)&lt;30,30-AB27-AC27)</f>
        <v>185.04000000000002</v>
      </c>
      <c r="AE27" s="22"/>
      <c r="AF27" s="34">
        <f t="shared" ref="AF27" si="61">AD27-R27</f>
        <v>-22.215000000000003</v>
      </c>
      <c r="AG27" s="36">
        <f t="shared" ref="AG27" si="62">IF(R27=0,0,AF27/R27)</f>
        <v>-0.10718679887095607</v>
      </c>
      <c r="AH27" s="22"/>
      <c r="AI27" s="37">
        <f t="shared" ref="AI27" si="63">IF(F27=0,0,R27/F27)*100</f>
        <v>16.580400000000001</v>
      </c>
      <c r="AJ27" s="37">
        <f t="shared" ref="AJ27" si="64">IF(F27=0,0,AD27/F27)*100</f>
        <v>14.803200000000002</v>
      </c>
      <c r="AL27" s="39">
        <f t="shared" ref="AL27" si="65">T27/H27-1</f>
        <v>9.194761772081339E-3</v>
      </c>
    </row>
    <row r="28" spans="1:38" ht="14.4" customHeight="1" x14ac:dyDescent="0.3">
      <c r="A28" s="40">
        <v>14</v>
      </c>
      <c r="B28" s="31"/>
      <c r="C28" s="30"/>
      <c r="D28" s="31"/>
      <c r="E28" s="42"/>
      <c r="F28" s="43"/>
      <c r="G28" s="22"/>
      <c r="H28" s="34"/>
      <c r="I28" s="35"/>
      <c r="J28" s="35"/>
      <c r="K28" s="35"/>
      <c r="L28" s="35"/>
      <c r="M28" s="35"/>
      <c r="N28" s="35"/>
      <c r="O28" s="35"/>
      <c r="P28" s="34"/>
      <c r="Q28" s="34"/>
      <c r="R28" s="34"/>
      <c r="S28" s="22"/>
      <c r="T28" s="34"/>
      <c r="U28" s="35"/>
      <c r="V28" s="35"/>
      <c r="W28" s="35"/>
      <c r="X28" s="35"/>
      <c r="Y28" s="35"/>
      <c r="Z28" s="35"/>
      <c r="AA28" s="35"/>
      <c r="AB28" s="34"/>
      <c r="AC28" s="34"/>
      <c r="AD28" s="34"/>
      <c r="AE28" s="22"/>
      <c r="AF28" s="34"/>
      <c r="AG28" s="44"/>
      <c r="AH28" s="22"/>
      <c r="AI28" s="37"/>
      <c r="AJ28" s="37"/>
    </row>
    <row r="29" spans="1:38" ht="14.4" customHeight="1" x14ac:dyDescent="0.3">
      <c r="A29" s="45">
        <v>15</v>
      </c>
      <c r="B29" s="31"/>
      <c r="C29" s="45" t="str">
        <f>C27</f>
        <v>GS-1</v>
      </c>
      <c r="D29" s="31"/>
      <c r="E29" s="32" t="s">
        <v>77</v>
      </c>
      <c r="F29" s="43">
        <v>1500</v>
      </c>
      <c r="G29" s="22"/>
      <c r="H29" s="34">
        <v>125.99999999999999</v>
      </c>
      <c r="I29" s="35">
        <v>78.704999999999998</v>
      </c>
      <c r="J29" s="35">
        <v>4.3499999999999996</v>
      </c>
      <c r="K29" s="35">
        <v>12.24</v>
      </c>
      <c r="L29" s="35">
        <v>0.66</v>
      </c>
      <c r="M29" s="35">
        <v>3.06</v>
      </c>
      <c r="N29" s="35">
        <v>7.41</v>
      </c>
      <c r="O29" s="35">
        <v>6.6449999999999996</v>
      </c>
      <c r="P29" s="34">
        <f t="shared" ref="P29" si="66">IF(SUM(H29:O29)&gt;30,SUM(H29:O29),30)</f>
        <v>239.07</v>
      </c>
      <c r="Q29" s="34">
        <f t="shared" ref="Q29" si="67">ROUND(P29*Q$14,2)</f>
        <v>6.34</v>
      </c>
      <c r="R29" s="34">
        <f t="shared" ref="R29" si="68">SUM(P29:Q29)+IF(SUM(P29:Q29)&lt;30,30-P29-Q29)</f>
        <v>245.41</v>
      </c>
      <c r="S29" s="22"/>
      <c r="T29" s="34">
        <v>127.16</v>
      </c>
      <c r="U29" s="35">
        <v>59.984999999999999</v>
      </c>
      <c r="V29" s="35">
        <v>4.3499999999999996</v>
      </c>
      <c r="W29" s="35">
        <v>5.3849999999999998</v>
      </c>
      <c r="X29" s="35">
        <v>0.66</v>
      </c>
      <c r="Y29" s="35">
        <v>3.06</v>
      </c>
      <c r="Z29" s="35">
        <v>12.48</v>
      </c>
      <c r="AA29" s="35">
        <v>0</v>
      </c>
      <c r="AB29" s="34">
        <f t="shared" ref="AB29" si="69">IF(SUM(T29:AA29)&gt;30,SUM(T29:AA29),30)</f>
        <v>213.07999999999996</v>
      </c>
      <c r="AC29" s="34">
        <f t="shared" ref="AC29" si="70">ROUND($AB29*AC$14,2)</f>
        <v>5.65</v>
      </c>
      <c r="AD29" s="34">
        <f t="shared" ref="AD29" si="71">SUM(AB29:AC29)+IF(SUM(AB29:AC29)&lt;30,30-AB29-AC29)</f>
        <v>218.72999999999996</v>
      </c>
      <c r="AE29" s="22"/>
      <c r="AF29" s="34">
        <f t="shared" ref="AF29" si="72">AD29-R29</f>
        <v>-26.680000000000035</v>
      </c>
      <c r="AG29" s="36">
        <f t="shared" ref="AG29" si="73">IF(R29=0,0,AF29/R29)</f>
        <v>-0.10871602624179959</v>
      </c>
      <c r="AH29" s="22"/>
      <c r="AI29" s="37">
        <f t="shared" ref="AI29" si="74">IF(F29=0,0,R29/F29)*100</f>
        <v>16.360666666666667</v>
      </c>
      <c r="AJ29" s="37">
        <f t="shared" ref="AJ29" si="75">IF(F29=0,0,AD29/F29)*100</f>
        <v>14.581999999999997</v>
      </c>
      <c r="AL29" s="39">
        <f t="shared" ref="AL29" si="76">T29/H29-1</f>
        <v>9.2063492063492181E-3</v>
      </c>
    </row>
    <row r="30" spans="1:38" ht="14.4" customHeight="1" x14ac:dyDescent="0.3">
      <c r="A30" s="30">
        <v>16</v>
      </c>
      <c r="B30" s="31"/>
      <c r="C30" s="30"/>
      <c r="D30" s="31"/>
      <c r="E30" s="42"/>
      <c r="F30" s="43"/>
      <c r="G30" s="22"/>
      <c r="H30" s="34"/>
      <c r="I30" s="35"/>
      <c r="J30" s="35"/>
      <c r="K30" s="35"/>
      <c r="L30" s="35"/>
      <c r="M30" s="35"/>
      <c r="N30" s="35"/>
      <c r="O30" s="35"/>
      <c r="P30" s="34"/>
      <c r="Q30" s="34"/>
      <c r="R30" s="34"/>
      <c r="S30" s="22"/>
      <c r="T30" s="34"/>
      <c r="U30" s="35"/>
      <c r="V30" s="35"/>
      <c r="W30" s="35"/>
      <c r="X30" s="35"/>
      <c r="Y30" s="35"/>
      <c r="Z30" s="35"/>
      <c r="AA30" s="35"/>
      <c r="AB30" s="34"/>
      <c r="AC30" s="34"/>
      <c r="AD30" s="34"/>
      <c r="AE30" s="22"/>
      <c r="AF30" s="34"/>
      <c r="AG30" s="44"/>
      <c r="AH30" s="22"/>
      <c r="AI30" s="37"/>
      <c r="AJ30" s="37"/>
    </row>
    <row r="31" spans="1:38" ht="14.4" customHeight="1" x14ac:dyDescent="0.3">
      <c r="A31" s="40">
        <v>17</v>
      </c>
      <c r="B31" s="31"/>
      <c r="C31" s="45" t="str">
        <f>C29</f>
        <v>GS-1</v>
      </c>
      <c r="D31" s="31"/>
      <c r="E31" s="32" t="s">
        <v>77</v>
      </c>
      <c r="F31" s="43">
        <v>2000</v>
      </c>
      <c r="G31" s="22"/>
      <c r="H31" s="34">
        <v>162.66</v>
      </c>
      <c r="I31" s="35">
        <v>104.94</v>
      </c>
      <c r="J31" s="35">
        <v>5.8</v>
      </c>
      <c r="K31" s="35">
        <v>16.32</v>
      </c>
      <c r="L31" s="35">
        <v>0.88</v>
      </c>
      <c r="M31" s="35">
        <v>4.08</v>
      </c>
      <c r="N31" s="35">
        <v>9.8800000000000008</v>
      </c>
      <c r="O31" s="35">
        <v>8.86</v>
      </c>
      <c r="P31" s="34">
        <f t="shared" ref="P31" si="77">IF(SUM(H31:O31)&gt;30,SUM(H31:O31),30)</f>
        <v>313.42</v>
      </c>
      <c r="Q31" s="34">
        <f t="shared" ref="Q31" si="78">ROUND(P31*Q$14,2)</f>
        <v>8.32</v>
      </c>
      <c r="R31" s="34">
        <f t="shared" ref="R31" si="79">SUM(P31:Q31)+IF(SUM(P31:Q31)&lt;30,30-P31-Q31)</f>
        <v>321.74</v>
      </c>
      <c r="S31" s="22"/>
      <c r="T31" s="34">
        <v>164.16</v>
      </c>
      <c r="U31" s="35">
        <v>79.97999999999999</v>
      </c>
      <c r="V31" s="35">
        <v>5.8</v>
      </c>
      <c r="W31" s="35">
        <v>7.18</v>
      </c>
      <c r="X31" s="35">
        <v>0.88</v>
      </c>
      <c r="Y31" s="35">
        <v>4.08</v>
      </c>
      <c r="Z31" s="35">
        <v>16.64</v>
      </c>
      <c r="AA31" s="35">
        <v>0</v>
      </c>
      <c r="AB31" s="34">
        <f t="shared" ref="AB31" si="80">IF(SUM(T31:AA31)&gt;30,SUM(T31:AA31),30)</f>
        <v>278.71999999999997</v>
      </c>
      <c r="AC31" s="34">
        <f t="shared" ref="AC31" si="81">ROUND($AB31*AC$14,2)</f>
        <v>7.4</v>
      </c>
      <c r="AD31" s="34">
        <f t="shared" ref="AD31" si="82">SUM(AB31:AC31)+IF(SUM(AB31:AC31)&lt;30,30-AB31-AC31)</f>
        <v>286.11999999999995</v>
      </c>
      <c r="AE31" s="22"/>
      <c r="AF31" s="34">
        <f t="shared" ref="AF31" si="83">AD31-R31</f>
        <v>-35.620000000000061</v>
      </c>
      <c r="AG31" s="36">
        <f t="shared" ref="AG31" si="84">IF(R31=0,0,AF31/R31)</f>
        <v>-0.1107105115932121</v>
      </c>
      <c r="AH31" s="22"/>
      <c r="AI31" s="37">
        <f t="shared" ref="AI31" si="85">IF(F31=0,0,R31/F31)*100</f>
        <v>16.087</v>
      </c>
      <c r="AJ31" s="37">
        <f t="shared" ref="AJ31" si="86">IF(F31=0,0,AD31/F31)*100</f>
        <v>14.305999999999997</v>
      </c>
      <c r="AL31" s="39">
        <f t="shared" ref="AL31" si="87">T31/H31-1</f>
        <v>9.2216894135006555E-3</v>
      </c>
    </row>
    <row r="32" spans="1:38" ht="14.4" customHeight="1" x14ac:dyDescent="0.3">
      <c r="A32" s="45">
        <v>18</v>
      </c>
      <c r="B32" s="31"/>
      <c r="C32" s="45"/>
      <c r="D32" s="31"/>
      <c r="E32" s="42"/>
      <c r="F32" s="43"/>
      <c r="G32" s="22"/>
      <c r="H32" s="34"/>
      <c r="I32" s="35"/>
      <c r="J32" s="35"/>
      <c r="K32" s="35"/>
      <c r="L32" s="35"/>
      <c r="M32" s="35"/>
      <c r="N32" s="35"/>
      <c r="O32" s="35"/>
      <c r="P32" s="34"/>
      <c r="Q32" s="34"/>
      <c r="R32" s="34"/>
      <c r="S32" s="22"/>
      <c r="T32" s="34"/>
      <c r="U32" s="35"/>
      <c r="V32" s="35"/>
      <c r="W32" s="35"/>
      <c r="X32" s="35"/>
      <c r="Y32" s="35"/>
      <c r="Z32" s="35"/>
      <c r="AA32" s="35"/>
      <c r="AB32" s="34"/>
      <c r="AC32" s="34"/>
      <c r="AD32" s="34"/>
      <c r="AE32" s="22"/>
      <c r="AF32" s="34"/>
      <c r="AG32" s="44"/>
      <c r="AH32" s="22"/>
      <c r="AI32" s="37"/>
      <c r="AJ32" s="37"/>
    </row>
    <row r="33" spans="1:38" ht="14.4" customHeight="1" x14ac:dyDescent="0.3">
      <c r="A33" s="30">
        <v>19</v>
      </c>
      <c r="B33" s="31"/>
      <c r="C33" s="45" t="str">
        <f>C31</f>
        <v>GS-1</v>
      </c>
      <c r="D33" s="31"/>
      <c r="E33" s="32" t="s">
        <v>77</v>
      </c>
      <c r="F33" s="43">
        <v>3000</v>
      </c>
      <c r="G33" s="22"/>
      <c r="H33" s="34">
        <v>235.98</v>
      </c>
      <c r="I33" s="35">
        <v>157.41</v>
      </c>
      <c r="J33" s="35">
        <v>8.6999999999999993</v>
      </c>
      <c r="K33" s="35">
        <v>24.48</v>
      </c>
      <c r="L33" s="35">
        <v>1.32</v>
      </c>
      <c r="M33" s="35">
        <v>6.12</v>
      </c>
      <c r="N33" s="35">
        <v>14.82</v>
      </c>
      <c r="O33" s="35">
        <v>13.29</v>
      </c>
      <c r="P33" s="34">
        <f t="shared" ref="P33" si="88">IF(SUM(H33:O33)&gt;30,SUM(H33:O33),30)</f>
        <v>462.12</v>
      </c>
      <c r="Q33" s="34">
        <f t="shared" ref="Q33" si="89">ROUND(P33*Q$14,2)</f>
        <v>12.26</v>
      </c>
      <c r="R33" s="34">
        <f t="shared" ref="R33" si="90">SUM(P33:Q33)+IF(SUM(P33:Q33)&lt;30,30-P33-Q33)</f>
        <v>474.38</v>
      </c>
      <c r="S33" s="22"/>
      <c r="T33" s="34">
        <v>238.16</v>
      </c>
      <c r="U33" s="35">
        <v>119.97</v>
      </c>
      <c r="V33" s="35">
        <v>8.6999999999999993</v>
      </c>
      <c r="W33" s="35">
        <v>10.77</v>
      </c>
      <c r="X33" s="35">
        <v>1.32</v>
      </c>
      <c r="Y33" s="35">
        <v>6.12</v>
      </c>
      <c r="Z33" s="35">
        <v>24.96</v>
      </c>
      <c r="AA33" s="35">
        <v>0</v>
      </c>
      <c r="AB33" s="34">
        <f t="shared" ref="AB33" si="91">IF(SUM(T33:AA33)&gt;30,SUM(T33:AA33),30)</f>
        <v>409.99999999999994</v>
      </c>
      <c r="AC33" s="34">
        <f t="shared" ref="AC33" si="92">ROUND($AB33*AC$14,2)</f>
        <v>10.88</v>
      </c>
      <c r="AD33" s="34">
        <f t="shared" ref="AD33" si="93">SUM(AB33:AC33)+IF(SUM(AB33:AC33)&lt;30,30-AB33-AC33)</f>
        <v>420.87999999999994</v>
      </c>
      <c r="AE33" s="22"/>
      <c r="AF33" s="34">
        <f t="shared" ref="AF33" si="94">AD33-R33</f>
        <v>-53.500000000000057</v>
      </c>
      <c r="AG33" s="36">
        <f t="shared" ref="AG33" si="95">IF(R33=0,0,AF33/R33)</f>
        <v>-0.11277878494034331</v>
      </c>
      <c r="AH33" s="22"/>
      <c r="AI33" s="37">
        <f t="shared" ref="AI33" si="96">IF(F33=0,0,R33/F33)*100</f>
        <v>15.812666666666667</v>
      </c>
      <c r="AJ33" s="37">
        <f t="shared" ref="AJ33" si="97">IF(F33=0,0,AD33/F33)*100</f>
        <v>14.029333333333332</v>
      </c>
      <c r="AL33" s="39">
        <f t="shared" ref="AL33" si="98">T33/H33-1</f>
        <v>9.2380710229680307E-3</v>
      </c>
    </row>
    <row r="34" spans="1:38" ht="14.4" customHeight="1" x14ac:dyDescent="0.3">
      <c r="A34" s="40">
        <v>20</v>
      </c>
      <c r="B34" s="31"/>
      <c r="C34" s="30"/>
      <c r="D34" s="31"/>
      <c r="E34" s="42"/>
      <c r="F34" s="43"/>
      <c r="G34" s="22"/>
      <c r="H34" s="34"/>
      <c r="I34" s="35"/>
      <c r="J34" s="35"/>
      <c r="K34" s="35"/>
      <c r="L34" s="35"/>
      <c r="M34" s="35"/>
      <c r="N34" s="35"/>
      <c r="O34" s="35"/>
      <c r="P34" s="34"/>
      <c r="Q34" s="34"/>
      <c r="R34" s="34"/>
      <c r="S34" s="22"/>
      <c r="T34" s="34"/>
      <c r="U34" s="35"/>
      <c r="V34" s="35"/>
      <c r="W34" s="35"/>
      <c r="X34" s="35"/>
      <c r="Y34" s="35"/>
      <c r="Z34" s="35"/>
      <c r="AA34" s="35"/>
      <c r="AB34" s="34"/>
      <c r="AC34" s="34"/>
      <c r="AD34" s="34"/>
      <c r="AE34" s="22"/>
      <c r="AF34" s="34"/>
      <c r="AG34" s="44"/>
      <c r="AH34" s="22"/>
      <c r="AI34" s="37"/>
      <c r="AJ34" s="37"/>
    </row>
    <row r="35" spans="1:38" ht="14.4" customHeight="1" x14ac:dyDescent="0.3">
      <c r="A35" s="45">
        <v>21</v>
      </c>
      <c r="B35" s="31"/>
      <c r="C35" s="45" t="str">
        <f>C33</f>
        <v>GS-1</v>
      </c>
      <c r="D35" s="31"/>
      <c r="E35" s="32" t="s">
        <v>77</v>
      </c>
      <c r="F35" s="43">
        <v>5000</v>
      </c>
      <c r="G35" s="22"/>
      <c r="H35" s="34">
        <v>382.61999999999995</v>
      </c>
      <c r="I35" s="35">
        <v>262.34999999999997</v>
      </c>
      <c r="J35" s="35">
        <v>14.5</v>
      </c>
      <c r="K35" s="35">
        <v>40.799999999999997</v>
      </c>
      <c r="L35" s="35">
        <v>2.2000000000000002</v>
      </c>
      <c r="M35" s="35">
        <v>10.199999999999999</v>
      </c>
      <c r="N35" s="35">
        <v>24.7</v>
      </c>
      <c r="O35" s="35">
        <v>22.15</v>
      </c>
      <c r="P35" s="34">
        <f t="shared" ref="P35" si="99">IF(SUM(H35:O35)&gt;30,SUM(H35:O35),30)</f>
        <v>759.52</v>
      </c>
      <c r="Q35" s="34">
        <f t="shared" ref="Q35" si="100">ROUND(P35*Q$14,2)</f>
        <v>20.149999999999999</v>
      </c>
      <c r="R35" s="34">
        <f t="shared" ref="R35" si="101">SUM(P35:Q35)+IF(SUM(P35:Q35)&lt;30,30-P35-Q35)</f>
        <v>779.67</v>
      </c>
      <c r="S35" s="22"/>
      <c r="T35" s="34">
        <v>386.16</v>
      </c>
      <c r="U35" s="35">
        <v>199.95</v>
      </c>
      <c r="V35" s="35">
        <v>14.5</v>
      </c>
      <c r="W35" s="35">
        <v>17.95</v>
      </c>
      <c r="X35" s="35">
        <v>2.2000000000000002</v>
      </c>
      <c r="Y35" s="35">
        <v>10.199999999999999</v>
      </c>
      <c r="Z35" s="35">
        <v>41.6</v>
      </c>
      <c r="AA35" s="35">
        <v>0</v>
      </c>
      <c r="AB35" s="34">
        <f t="shared" ref="AB35" si="102">IF(SUM(T35:AA35)&gt;30,SUM(T35:AA35),30)</f>
        <v>672.56000000000017</v>
      </c>
      <c r="AC35" s="34">
        <f t="shared" ref="AC35" si="103">ROUND($AB35*AC$14,2)</f>
        <v>17.850000000000001</v>
      </c>
      <c r="AD35" s="34">
        <f t="shared" ref="AD35" si="104">SUM(AB35:AC35)+IF(SUM(AB35:AC35)&lt;30,30-AB35-AC35)</f>
        <v>690.4100000000002</v>
      </c>
      <c r="AE35" s="22"/>
      <c r="AF35" s="34">
        <f t="shared" ref="AF35" si="105">AD35-R35</f>
        <v>-89.259999999999764</v>
      </c>
      <c r="AG35" s="36">
        <f t="shared" ref="AG35" si="106">IF(R35=0,0,AF35/R35)</f>
        <v>-0.11448433311529208</v>
      </c>
      <c r="AH35" s="22"/>
      <c r="AI35" s="37">
        <f t="shared" ref="AI35" si="107">IF(F35=0,0,R35/F35)*100</f>
        <v>15.593399999999999</v>
      </c>
      <c r="AJ35" s="37">
        <f t="shared" ref="AJ35" si="108">IF(F35=0,0,AD35/F35)*100</f>
        <v>13.808200000000003</v>
      </c>
      <c r="AL35" s="39">
        <f t="shared" ref="AL35" si="109">T35/H35-1</f>
        <v>9.2519993727460115E-3</v>
      </c>
    </row>
    <row r="36" spans="1:38" ht="14.4" customHeight="1" x14ac:dyDescent="0.3">
      <c r="A36" s="45">
        <v>22</v>
      </c>
      <c r="B36" s="31"/>
      <c r="C36" s="30"/>
      <c r="D36" s="31"/>
      <c r="E36" s="43"/>
      <c r="F36" s="43"/>
      <c r="G36" s="22"/>
      <c r="H36" s="34"/>
      <c r="I36" s="35"/>
      <c r="J36" s="35"/>
      <c r="K36" s="35"/>
      <c r="L36" s="35"/>
      <c r="M36" s="35"/>
      <c r="N36" s="35"/>
      <c r="O36" s="35"/>
      <c r="P36" s="34"/>
      <c r="Q36" s="34"/>
      <c r="R36" s="34"/>
      <c r="S36" s="22"/>
      <c r="T36" s="34"/>
      <c r="U36" s="35"/>
      <c r="V36" s="35"/>
      <c r="W36" s="35"/>
      <c r="X36" s="35"/>
      <c r="Y36" s="35"/>
      <c r="Z36" s="35"/>
      <c r="AA36" s="35"/>
      <c r="AB36" s="34"/>
      <c r="AC36" s="34"/>
      <c r="AD36" s="34"/>
      <c r="AE36" s="22"/>
      <c r="AF36" s="34"/>
      <c r="AG36" s="44"/>
      <c r="AH36" s="22"/>
      <c r="AI36" s="37"/>
      <c r="AJ36" s="37"/>
    </row>
    <row r="37" spans="1:38" ht="14.4" customHeight="1" x14ac:dyDescent="0.3">
      <c r="A37" s="45">
        <v>23</v>
      </c>
      <c r="B37" s="31"/>
      <c r="C37" s="45" t="str">
        <f>C35</f>
        <v>GS-1</v>
      </c>
      <c r="D37" s="31"/>
      <c r="E37" s="32" t="s">
        <v>77</v>
      </c>
      <c r="F37" s="43">
        <v>10000</v>
      </c>
      <c r="G37" s="22"/>
      <c r="H37" s="34">
        <v>749.21999999999991</v>
      </c>
      <c r="I37" s="35">
        <v>524.69999999999993</v>
      </c>
      <c r="J37" s="35">
        <v>29</v>
      </c>
      <c r="K37" s="35">
        <v>81.599999999999994</v>
      </c>
      <c r="L37" s="35">
        <v>4.4000000000000004</v>
      </c>
      <c r="M37" s="35">
        <v>20.399999999999999</v>
      </c>
      <c r="N37" s="35">
        <v>49.4</v>
      </c>
      <c r="O37" s="35">
        <v>44.3</v>
      </c>
      <c r="P37" s="34">
        <f t="shared" ref="P37" si="110">IF(SUM(H37:O37)&gt;30,SUM(H37:O37),30)</f>
        <v>1503.02</v>
      </c>
      <c r="Q37" s="34">
        <f t="shared" ref="Q37" si="111">ROUND(P37*Q$14,2)</f>
        <v>39.880000000000003</v>
      </c>
      <c r="R37" s="34">
        <f t="shared" ref="R37" si="112">SUM(P37:Q37)+IF(SUM(P37:Q37)&lt;30,30-P37-Q37)</f>
        <v>1542.9</v>
      </c>
      <c r="S37" s="22"/>
      <c r="T37" s="34">
        <v>756.16</v>
      </c>
      <c r="U37" s="35">
        <v>399.9</v>
      </c>
      <c r="V37" s="35">
        <v>29</v>
      </c>
      <c r="W37" s="35">
        <v>35.9</v>
      </c>
      <c r="X37" s="35">
        <v>4.4000000000000004</v>
      </c>
      <c r="Y37" s="35">
        <v>20.399999999999999</v>
      </c>
      <c r="Z37" s="35">
        <v>83.2</v>
      </c>
      <c r="AA37" s="35">
        <v>0</v>
      </c>
      <c r="AB37" s="34">
        <f t="shared" ref="AB37" si="113">IF(SUM(T37:AA37)&gt;30,SUM(T37:AA37),30)</f>
        <v>1328.9600000000003</v>
      </c>
      <c r="AC37" s="34">
        <f t="shared" ref="AC37" si="114">ROUND($AB37*AC$14,2)</f>
        <v>35.26</v>
      </c>
      <c r="AD37" s="34">
        <f t="shared" ref="AD37" si="115">SUM(AB37:AC37)+IF(SUM(AB37:AC37)&lt;30,30-AB37-AC37)</f>
        <v>1364.2200000000003</v>
      </c>
      <c r="AE37" s="22"/>
      <c r="AF37" s="34">
        <f t="shared" ref="AF37" si="116">AD37-R37</f>
        <v>-178.67999999999984</v>
      </c>
      <c r="AG37" s="36">
        <f t="shared" ref="AG37" si="117">IF(R37=0,0,AF37/R37)</f>
        <v>-0.1158078942251603</v>
      </c>
      <c r="AH37" s="22"/>
      <c r="AI37" s="37">
        <f t="shared" ref="AI37" si="118">IF(F37=0,0,R37/F37)*100</f>
        <v>15.429</v>
      </c>
      <c r="AJ37" s="37">
        <f t="shared" ref="AJ37" si="119">IF(F37=0,0,AD37/F37)*100</f>
        <v>13.642200000000001</v>
      </c>
      <c r="AL37" s="39">
        <f t="shared" ref="AL37" si="120">T37/H37-1</f>
        <v>9.2629668188248804E-3</v>
      </c>
    </row>
    <row r="38" spans="1:38" ht="14.4" customHeight="1" x14ac:dyDescent="0.3">
      <c r="A38" s="45">
        <v>24</v>
      </c>
      <c r="B38" s="31"/>
      <c r="C38" s="45"/>
      <c r="E38" s="46"/>
      <c r="F38" s="44"/>
      <c r="G38" s="22"/>
      <c r="H38" s="34"/>
      <c r="I38" s="35"/>
      <c r="J38" s="35"/>
      <c r="K38" s="35"/>
      <c r="L38" s="35"/>
      <c r="M38" s="35"/>
      <c r="N38" s="35"/>
      <c r="O38" s="35"/>
      <c r="P38" s="34"/>
      <c r="Q38" s="34"/>
      <c r="R38" s="34"/>
      <c r="S38" s="22"/>
      <c r="T38" s="34"/>
      <c r="U38" s="35"/>
      <c r="V38" s="35"/>
      <c r="W38" s="35"/>
      <c r="X38" s="35"/>
      <c r="Y38" s="35"/>
      <c r="Z38" s="35"/>
      <c r="AA38" s="35"/>
      <c r="AB38" s="34"/>
      <c r="AC38" s="34"/>
      <c r="AD38" s="34"/>
      <c r="AE38" s="22"/>
      <c r="AF38" s="34"/>
      <c r="AG38" s="44"/>
      <c r="AH38" s="22"/>
      <c r="AI38" s="37"/>
      <c r="AJ38" s="37"/>
    </row>
    <row r="39" spans="1:38" ht="14.4" customHeight="1" x14ac:dyDescent="0.3">
      <c r="A39" s="45">
        <v>25</v>
      </c>
      <c r="B39" s="31"/>
      <c r="C39" s="45" t="str">
        <f>C37</f>
        <v>GS-1</v>
      </c>
      <c r="D39" s="31"/>
      <c r="E39" s="32" t="s">
        <v>77</v>
      </c>
      <c r="F39" s="43">
        <v>15000</v>
      </c>
      <c r="G39" s="22"/>
      <c r="H39" s="34">
        <v>1115.82</v>
      </c>
      <c r="I39" s="35">
        <v>787.05</v>
      </c>
      <c r="J39" s="35">
        <v>43.5</v>
      </c>
      <c r="K39" s="35">
        <v>122.4</v>
      </c>
      <c r="L39" s="35">
        <v>6.6</v>
      </c>
      <c r="M39" s="35">
        <v>30.6</v>
      </c>
      <c r="N39" s="35">
        <v>74.099999999999994</v>
      </c>
      <c r="O39" s="35">
        <v>66.45</v>
      </c>
      <c r="P39" s="34">
        <f t="shared" ref="P39" si="121">IF(SUM(H39:O39)&gt;30,SUM(H39:O39),30)</f>
        <v>2246.5199999999995</v>
      </c>
      <c r="Q39" s="34">
        <f t="shared" ref="Q39" si="122">ROUND(P39*Q$14,2)</f>
        <v>59.61</v>
      </c>
      <c r="R39" s="34">
        <f t="shared" ref="R39" si="123">SUM(P39:Q39)+IF(SUM(P39:Q39)&lt;30,30-P39-Q39)</f>
        <v>2306.1299999999997</v>
      </c>
      <c r="S39" s="22"/>
      <c r="T39" s="34">
        <v>1126.1600000000001</v>
      </c>
      <c r="U39" s="35">
        <v>599.85</v>
      </c>
      <c r="V39" s="35">
        <v>43.5</v>
      </c>
      <c r="W39" s="35">
        <v>53.85</v>
      </c>
      <c r="X39" s="35">
        <v>6.6</v>
      </c>
      <c r="Y39" s="35">
        <v>30.6</v>
      </c>
      <c r="Z39" s="35">
        <v>124.8</v>
      </c>
      <c r="AA39" s="35">
        <v>0</v>
      </c>
      <c r="AB39" s="34">
        <f t="shared" ref="AB39" si="124">IF(SUM(T39:AA39)&gt;30,SUM(T39:AA39),30)</f>
        <v>1985.36</v>
      </c>
      <c r="AC39" s="34">
        <f t="shared" ref="AC39" si="125">ROUND($AB39*AC$14,2)</f>
        <v>52.68</v>
      </c>
      <c r="AD39" s="34">
        <f t="shared" ref="AD39" si="126">SUM(AB39:AC39)+IF(SUM(AB39:AC39)&lt;30,30-AB39-AC39)</f>
        <v>2038.04</v>
      </c>
      <c r="AE39" s="22"/>
      <c r="AF39" s="34">
        <f t="shared" ref="AF39" si="127">AD39-R39</f>
        <v>-268.08999999999969</v>
      </c>
      <c r="AG39" s="36">
        <f t="shared" ref="AG39" si="128">IF(R39=0,0,AF39/R39)</f>
        <v>-0.11625103528422064</v>
      </c>
      <c r="AH39" s="22"/>
      <c r="AI39" s="37">
        <f t="shared" ref="AI39" si="129">IF(F39=0,0,R39/F39)*100</f>
        <v>15.374199999999998</v>
      </c>
      <c r="AJ39" s="37">
        <f t="shared" ref="AJ39" si="130">IF(F39=0,0,AD39/F39)*100</f>
        <v>13.586933333333334</v>
      </c>
      <c r="AL39" s="39">
        <f t="shared" ref="AL39" si="131">T39/H39-1</f>
        <v>9.2667276083957528E-3</v>
      </c>
    </row>
    <row r="40" spans="1:38" ht="14.4" customHeight="1" x14ac:dyDescent="0.3">
      <c r="A40" s="45">
        <v>26</v>
      </c>
      <c r="B40" s="31"/>
      <c r="C40" s="45"/>
      <c r="D40" s="31"/>
      <c r="E40" s="32"/>
      <c r="F40" s="43"/>
      <c r="G40" s="52"/>
      <c r="H40" s="34"/>
      <c r="I40" s="35"/>
      <c r="J40" s="35"/>
      <c r="K40" s="35"/>
      <c r="L40" s="35"/>
      <c r="M40" s="35"/>
      <c r="N40" s="35"/>
      <c r="O40" s="35"/>
      <c r="P40" s="34"/>
      <c r="Q40" s="34"/>
      <c r="R40" s="34"/>
      <c r="T40" s="34"/>
      <c r="U40" s="35"/>
      <c r="V40" s="35"/>
      <c r="W40" s="35"/>
      <c r="X40" s="35"/>
      <c r="Y40" s="35"/>
      <c r="Z40" s="35"/>
      <c r="AA40" s="35"/>
      <c r="AB40" s="34"/>
      <c r="AC40" s="34"/>
      <c r="AD40" s="34"/>
      <c r="AF40" s="31"/>
      <c r="AG40" s="31"/>
      <c r="AI40" s="37"/>
      <c r="AJ40" s="37"/>
    </row>
    <row r="41" spans="1:38" ht="14.4" customHeight="1" x14ac:dyDescent="0.3">
      <c r="A41" s="45">
        <v>27</v>
      </c>
      <c r="F41" s="31"/>
      <c r="G41" s="38" t="s">
        <v>78</v>
      </c>
      <c r="H41" s="47" t="s">
        <v>79</v>
      </c>
      <c r="I41" s="31"/>
      <c r="J41" s="31"/>
      <c r="K41" s="31"/>
      <c r="L41" s="31"/>
      <c r="M41" s="31"/>
      <c r="N41" s="31"/>
      <c r="O41" s="31"/>
      <c r="P41" s="31"/>
      <c r="Q41" s="31"/>
      <c r="R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F41" s="31"/>
      <c r="AG41" s="31"/>
      <c r="AI41" s="31"/>
    </row>
    <row r="42" spans="1:38" ht="14.4" customHeight="1" x14ac:dyDescent="0.3">
      <c r="A42" s="45">
        <v>28</v>
      </c>
      <c r="G42" s="38" t="s">
        <v>80</v>
      </c>
      <c r="H42" s="47" t="s">
        <v>81</v>
      </c>
    </row>
    <row r="43" spans="1:38" ht="14.4" customHeight="1" x14ac:dyDescent="0.3">
      <c r="A43" s="45">
        <v>29</v>
      </c>
      <c r="C43" s="48"/>
      <c r="G43" s="38" t="s">
        <v>82</v>
      </c>
      <c r="H43" s="47" t="s">
        <v>83</v>
      </c>
    </row>
    <row r="44" spans="1:38" ht="14.4" customHeight="1" x14ac:dyDescent="0.3">
      <c r="A44" s="45">
        <v>30</v>
      </c>
      <c r="C44" s="48"/>
      <c r="E44" s="31"/>
    </row>
    <row r="45" spans="1:38" ht="6.9" customHeight="1" x14ac:dyDescent="0.3">
      <c r="A45" s="45"/>
      <c r="B45" s="49"/>
      <c r="C45" s="49"/>
      <c r="D45" s="49"/>
      <c r="E45" s="49"/>
      <c r="F45" s="49"/>
      <c r="G45" s="49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49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49"/>
      <c r="AF45" s="50"/>
      <c r="AG45" s="50"/>
      <c r="AH45" s="49"/>
      <c r="AI45" s="50"/>
      <c r="AJ45" s="50"/>
    </row>
    <row r="46" spans="1:38" ht="12.6" customHeight="1" x14ac:dyDescent="0.3">
      <c r="A46" s="51" t="s">
        <v>84</v>
      </c>
      <c r="B46" s="51"/>
      <c r="C46" s="51"/>
      <c r="D46" s="51"/>
      <c r="E46" s="51"/>
      <c r="F46" s="51"/>
      <c r="G46" s="51"/>
      <c r="H46" s="31"/>
      <c r="J46" s="31"/>
      <c r="K46" s="31"/>
      <c r="L46" s="31"/>
      <c r="M46" s="31"/>
      <c r="N46" s="31"/>
      <c r="O46" s="31"/>
      <c r="P46" s="31"/>
      <c r="Q46" s="31"/>
      <c r="R46" s="31"/>
      <c r="S46" s="5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51"/>
      <c r="AF46" s="31"/>
      <c r="AG46" s="31"/>
      <c r="AH46" s="51"/>
      <c r="AI46" s="31" t="s">
        <v>85</v>
      </c>
      <c r="AJ46" s="31"/>
    </row>
  </sheetData>
  <mergeCells count="6">
    <mergeCell ref="H11:R11"/>
    <mergeCell ref="T11:AD11"/>
    <mergeCell ref="AF11:AG11"/>
    <mergeCell ref="E13:F13"/>
    <mergeCell ref="I13:O13"/>
    <mergeCell ref="U13:AA13"/>
  </mergeCells>
  <pageMargins left="0.5" right="0.5" top="0.75" bottom="0.25" header="0.5" footer="0.25"/>
  <pageSetup scale="52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E888C-D63C-447B-8C8D-1B34515F1A90}">
  <sheetPr syncVertical="1" syncRef="A1" transitionEvaluation="1" transitionEntry="1">
    <tabColor rgb="FF92D050"/>
    <pageSetUpPr fitToPage="1"/>
  </sheetPr>
  <dimension ref="A1:AL42"/>
  <sheetViews>
    <sheetView tabSelected="1" workbookViewId="0"/>
  </sheetViews>
  <sheetFormatPr defaultColWidth="11" defaultRowHeight="13.8" x14ac:dyDescent="0.3"/>
  <cols>
    <col min="1" max="1" width="2.6640625" style="38" customWidth="1"/>
    <col min="2" max="2" width="2.33203125" style="38" customWidth="1"/>
    <col min="3" max="3" width="7.5546875" style="38" customWidth="1"/>
    <col min="4" max="4" width="3.44140625" style="38" customWidth="1"/>
    <col min="5" max="5" width="6.5546875" style="38" customWidth="1"/>
    <col min="6" max="6" width="7" style="38" customWidth="1"/>
    <col min="7" max="7" width="3.33203125" style="38" customWidth="1"/>
    <col min="8" max="8" width="7.6640625" style="38" customWidth="1"/>
    <col min="9" max="15" width="7.109375" style="38" customWidth="1"/>
    <col min="16" max="18" width="10" style="38" bestFit="1" customWidth="1"/>
    <col min="19" max="19" width="3.33203125" style="38" customWidth="1"/>
    <col min="20" max="20" width="7.6640625" style="38" customWidth="1"/>
    <col min="21" max="27" width="7.33203125" style="38" customWidth="1"/>
    <col min="28" max="30" width="10" style="38" bestFit="1" customWidth="1"/>
    <col min="31" max="31" width="3.33203125" style="38" customWidth="1"/>
    <col min="32" max="33" width="7.6640625" style="38" customWidth="1"/>
    <col min="34" max="34" width="3.33203125" style="38" customWidth="1"/>
    <col min="35" max="35" width="7.6640625" style="38" customWidth="1"/>
    <col min="36" max="16384" width="11" style="38"/>
  </cols>
  <sheetData>
    <row r="1" spans="1:38" s="1" customFormat="1" ht="12.75" customHeight="1" x14ac:dyDescent="0.3">
      <c r="A1" s="1" t="s">
        <v>0</v>
      </c>
      <c r="D1" s="2" t="s">
        <v>1</v>
      </c>
      <c r="E1" s="2"/>
      <c r="N1" s="1" t="s">
        <v>2</v>
      </c>
      <c r="P1" s="2"/>
      <c r="Q1" s="2"/>
      <c r="R1" s="2"/>
      <c r="T1" s="2"/>
      <c r="U1" s="2"/>
      <c r="V1" s="2"/>
      <c r="W1" s="2"/>
      <c r="X1" s="2"/>
      <c r="Y1" s="2"/>
      <c r="Z1" s="2"/>
      <c r="AB1" s="2"/>
      <c r="AC1" s="2"/>
      <c r="AD1" s="2"/>
      <c r="AF1" s="2"/>
      <c r="AG1" s="2"/>
      <c r="AI1" s="1" t="s">
        <v>86</v>
      </c>
    </row>
    <row r="2" spans="1:38" s="1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3"/>
      <c r="AF2" s="4"/>
      <c r="AG2" s="4"/>
      <c r="AH2" s="3"/>
      <c r="AI2" s="4"/>
      <c r="AJ2" s="4"/>
    </row>
    <row r="3" spans="1:38" s="1" customFormat="1" ht="6.9" customHeight="1" x14ac:dyDescent="0.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F3" s="2"/>
      <c r="AG3" s="2"/>
      <c r="AI3" s="2"/>
      <c r="AJ3" s="2"/>
    </row>
    <row r="4" spans="1:38" s="1" customFormat="1" ht="12.75" customHeight="1" x14ac:dyDescent="0.2">
      <c r="A4" s="5" t="s">
        <v>4</v>
      </c>
      <c r="B4" s="5"/>
      <c r="C4" s="6"/>
      <c r="L4" s="2"/>
      <c r="M4" s="2"/>
      <c r="N4" s="2" t="s">
        <v>5</v>
      </c>
      <c r="O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F4" s="7" t="s">
        <v>6</v>
      </c>
      <c r="AG4" s="7"/>
      <c r="AJ4" s="2"/>
    </row>
    <row r="5" spans="1:38" s="1" customFormat="1" ht="12.75" customHeight="1" x14ac:dyDescent="0.2">
      <c r="A5" s="6"/>
      <c r="B5" s="6"/>
      <c r="C5" s="6"/>
      <c r="I5" s="2"/>
      <c r="T5" s="2"/>
      <c r="U5" s="2"/>
      <c r="V5" s="2"/>
      <c r="W5" s="2"/>
      <c r="X5" s="2"/>
      <c r="Y5" s="2"/>
      <c r="Z5" s="2"/>
      <c r="AB5" s="2"/>
      <c r="AC5" s="2"/>
      <c r="AD5" s="2"/>
      <c r="AF5" s="8"/>
      <c r="AG5" s="8"/>
      <c r="AJ5" s="2"/>
    </row>
    <row r="6" spans="1:38" s="1" customFormat="1" ht="12.75" customHeight="1" x14ac:dyDescent="0.2">
      <c r="A6" s="5" t="s">
        <v>7</v>
      </c>
      <c r="B6" s="5"/>
      <c r="C6" s="6"/>
      <c r="T6" s="2"/>
      <c r="U6" s="2"/>
      <c r="V6" s="2"/>
      <c r="W6" s="2"/>
      <c r="X6" s="2"/>
      <c r="Y6" s="2"/>
      <c r="Z6" s="2"/>
      <c r="AB6" s="2"/>
      <c r="AC6" s="2"/>
      <c r="AD6" s="2"/>
      <c r="AF6" s="8" t="s">
        <v>8</v>
      </c>
      <c r="AG6" s="8"/>
      <c r="AJ6" s="2"/>
    </row>
    <row r="7" spans="1:38" s="1" customFormat="1" ht="12.75" customHeight="1" x14ac:dyDescent="0.2">
      <c r="A7" s="6"/>
      <c r="B7" s="6"/>
      <c r="C7" s="6"/>
      <c r="I7" s="2"/>
      <c r="T7" s="2"/>
      <c r="U7" s="2"/>
      <c r="Y7" s="2"/>
      <c r="Z7" s="2"/>
      <c r="AB7" s="2"/>
      <c r="AC7" s="2"/>
      <c r="AD7" s="2"/>
      <c r="AF7" s="8"/>
      <c r="AG7" s="8"/>
      <c r="AJ7" s="2"/>
    </row>
    <row r="8" spans="1:38" s="1" customFormat="1" ht="12.75" customHeight="1" x14ac:dyDescent="0.25">
      <c r="A8" s="5" t="s">
        <v>9</v>
      </c>
      <c r="B8" s="5"/>
      <c r="D8" s="9" t="str">
        <f>'RS ''27'!D8</f>
        <v>20240025-EI</v>
      </c>
      <c r="I8" s="2"/>
      <c r="T8" s="2"/>
      <c r="U8" s="2"/>
      <c r="Y8" s="2"/>
      <c r="AB8" s="2"/>
      <c r="AC8" s="2"/>
      <c r="AD8" s="2"/>
      <c r="AF8" s="7" t="s">
        <v>11</v>
      </c>
      <c r="AG8" s="7"/>
      <c r="AJ8" s="2"/>
    </row>
    <row r="9" spans="1:38" s="12" customFormat="1" ht="6.9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0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/>
      <c r="AF9" s="11"/>
      <c r="AG9" s="11"/>
      <c r="AH9" s="10"/>
      <c r="AI9" s="11"/>
      <c r="AJ9" s="11"/>
    </row>
    <row r="10" spans="1:38" s="12" customFormat="1" ht="14.4" customHeight="1" x14ac:dyDescent="0.3">
      <c r="A10" s="13" t="s">
        <v>12</v>
      </c>
      <c r="E10" s="14" t="s">
        <v>13</v>
      </c>
      <c r="F10" s="14" t="s">
        <v>14</v>
      </c>
      <c r="G10" s="14"/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  <c r="O10" s="14" t="s">
        <v>22</v>
      </c>
      <c r="P10" s="14" t="s">
        <v>23</v>
      </c>
      <c r="Q10" s="14" t="s">
        <v>24</v>
      </c>
      <c r="R10" s="14" t="s">
        <v>25</v>
      </c>
      <c r="S10" s="14"/>
      <c r="T10" s="14" t="s">
        <v>26</v>
      </c>
      <c r="U10" s="14" t="s">
        <v>27</v>
      </c>
      <c r="V10" s="14" t="s">
        <v>28</v>
      </c>
      <c r="W10" s="14" t="s">
        <v>29</v>
      </c>
      <c r="X10" s="14" t="s">
        <v>30</v>
      </c>
      <c r="Y10" s="14" t="s">
        <v>31</v>
      </c>
      <c r="Z10" s="14" t="s">
        <v>32</v>
      </c>
      <c r="AA10" s="14" t="s">
        <v>33</v>
      </c>
      <c r="AB10" s="14" t="s">
        <v>34</v>
      </c>
      <c r="AC10" s="14" t="s">
        <v>35</v>
      </c>
      <c r="AD10" s="14" t="s">
        <v>36</v>
      </c>
      <c r="AE10" s="14"/>
      <c r="AF10" s="14" t="s">
        <v>37</v>
      </c>
      <c r="AG10" s="14" t="s">
        <v>38</v>
      </c>
      <c r="AH10" s="14"/>
      <c r="AI10" s="14" t="s">
        <v>39</v>
      </c>
      <c r="AJ10" s="14" t="s">
        <v>40</v>
      </c>
    </row>
    <row r="11" spans="1:38" s="12" customFormat="1" ht="14.4" customHeight="1" x14ac:dyDescent="0.3">
      <c r="A11" s="13" t="s">
        <v>41</v>
      </c>
      <c r="E11" s="15"/>
      <c r="F11" s="15"/>
      <c r="G11" s="15"/>
      <c r="H11" s="75" t="s">
        <v>42</v>
      </c>
      <c r="I11" s="76"/>
      <c r="J11" s="76"/>
      <c r="K11" s="76"/>
      <c r="L11" s="76"/>
      <c r="M11" s="76"/>
      <c r="N11" s="76"/>
      <c r="O11" s="76"/>
      <c r="P11" s="76"/>
      <c r="Q11" s="76"/>
      <c r="R11" s="77"/>
      <c r="S11" s="16"/>
      <c r="T11" s="75" t="s">
        <v>43</v>
      </c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15"/>
      <c r="AF11" s="78" t="s">
        <v>44</v>
      </c>
      <c r="AG11" s="79"/>
      <c r="AH11" s="15"/>
      <c r="AI11" s="17" t="s">
        <v>45</v>
      </c>
      <c r="AJ11" s="18"/>
    </row>
    <row r="12" spans="1:38" s="12" customFormat="1" ht="14.4" customHeight="1" x14ac:dyDescent="0.3">
      <c r="E12" s="15"/>
      <c r="F12" s="15"/>
      <c r="G12" s="15"/>
      <c r="H12" s="15"/>
      <c r="I12" s="19"/>
      <c r="J12" s="19"/>
      <c r="K12" s="19"/>
      <c r="L12" s="19"/>
      <c r="M12" s="19"/>
      <c r="N12" s="19"/>
      <c r="O12" s="19"/>
      <c r="P12" s="20"/>
      <c r="Q12" s="20"/>
      <c r="R12" s="20"/>
      <c r="S12" s="15"/>
      <c r="T12" s="15"/>
      <c r="U12" s="19"/>
      <c r="V12" s="19"/>
      <c r="W12" s="19"/>
      <c r="X12" s="19"/>
      <c r="Y12" s="19"/>
      <c r="Z12" s="19"/>
      <c r="AA12" s="19"/>
      <c r="AB12" s="20"/>
      <c r="AC12" s="20"/>
      <c r="AD12" s="20"/>
      <c r="AE12" s="15"/>
      <c r="AF12" s="19"/>
      <c r="AG12" s="19"/>
      <c r="AH12" s="15"/>
      <c r="AI12" s="19"/>
      <c r="AJ12" s="19"/>
    </row>
    <row r="13" spans="1:38" s="12" customFormat="1" ht="14.4" customHeight="1" x14ac:dyDescent="0.3">
      <c r="A13" s="21"/>
      <c r="B13" s="21"/>
      <c r="C13" s="20" t="s">
        <v>46</v>
      </c>
      <c r="D13" s="20"/>
      <c r="E13" s="80" t="s">
        <v>47</v>
      </c>
      <c r="F13" s="80"/>
      <c r="G13" s="22"/>
      <c r="H13" s="20" t="s">
        <v>48</v>
      </c>
      <c r="I13" s="80" t="s">
        <v>49</v>
      </c>
      <c r="J13" s="80"/>
      <c r="K13" s="80"/>
      <c r="L13" s="80"/>
      <c r="M13" s="80"/>
      <c r="N13" s="80"/>
      <c r="O13" s="80"/>
      <c r="P13" s="20" t="s">
        <v>50</v>
      </c>
      <c r="Q13" s="20" t="s">
        <v>51</v>
      </c>
      <c r="R13" s="20" t="s">
        <v>52</v>
      </c>
      <c r="S13" s="22"/>
      <c r="T13" s="20" t="s">
        <v>48</v>
      </c>
      <c r="U13" s="80" t="s">
        <v>49</v>
      </c>
      <c r="V13" s="80"/>
      <c r="W13" s="80"/>
      <c r="X13" s="80"/>
      <c r="Y13" s="80"/>
      <c r="Z13" s="80"/>
      <c r="AA13" s="80"/>
      <c r="AB13" s="20" t="s">
        <v>50</v>
      </c>
      <c r="AC13" s="20" t="s">
        <v>51</v>
      </c>
      <c r="AD13" s="20" t="s">
        <v>52</v>
      </c>
      <c r="AE13" s="22"/>
      <c r="AF13" s="20" t="s">
        <v>53</v>
      </c>
      <c r="AG13" s="20" t="s">
        <v>54</v>
      </c>
      <c r="AH13" s="22"/>
      <c r="AI13" s="20" t="s">
        <v>55</v>
      </c>
      <c r="AJ13" s="20" t="s">
        <v>56</v>
      </c>
      <c r="AL13" s="23" t="s">
        <v>57</v>
      </c>
    </row>
    <row r="14" spans="1:38" s="29" customFormat="1" ht="14.4" customHeight="1" x14ac:dyDescent="0.3">
      <c r="A14" s="24" t="s">
        <v>58</v>
      </c>
      <c r="B14" s="21"/>
      <c r="C14" s="25" t="s">
        <v>59</v>
      </c>
      <c r="D14" s="20"/>
      <c r="E14" s="26" t="s">
        <v>60</v>
      </c>
      <c r="F14" s="25" t="s">
        <v>61</v>
      </c>
      <c r="G14" s="22"/>
      <c r="H14" s="25" t="s">
        <v>62</v>
      </c>
      <c r="I14" s="26" t="s">
        <v>63</v>
      </c>
      <c r="J14" s="26" t="s">
        <v>64</v>
      </c>
      <c r="K14" s="26" t="s">
        <v>65</v>
      </c>
      <c r="L14" s="26" t="s">
        <v>66</v>
      </c>
      <c r="M14" s="26" t="s">
        <v>67</v>
      </c>
      <c r="N14" s="26" t="s">
        <v>68</v>
      </c>
      <c r="O14" s="26" t="s">
        <v>69</v>
      </c>
      <c r="P14" s="25" t="s">
        <v>70</v>
      </c>
      <c r="Q14" s="27">
        <f>2.5663%+0.0871%</f>
        <v>2.6534000000000002E-2</v>
      </c>
      <c r="R14" s="25" t="s">
        <v>70</v>
      </c>
      <c r="S14" s="22"/>
      <c r="T14" s="25" t="s">
        <v>71</v>
      </c>
      <c r="U14" s="26" t="s">
        <v>63</v>
      </c>
      <c r="V14" s="26" t="s">
        <v>64</v>
      </c>
      <c r="W14" s="26" t="s">
        <v>65</v>
      </c>
      <c r="X14" s="26" t="s">
        <v>66</v>
      </c>
      <c r="Y14" s="26" t="s">
        <v>67</v>
      </c>
      <c r="Z14" s="26" t="s">
        <v>68</v>
      </c>
      <c r="AA14" s="26" t="s">
        <v>69</v>
      </c>
      <c r="AB14" s="25" t="s">
        <v>70</v>
      </c>
      <c r="AC14" s="27">
        <f>Q14</f>
        <v>2.6534000000000002E-2</v>
      </c>
      <c r="AD14" s="25" t="s">
        <v>70</v>
      </c>
      <c r="AE14" s="22"/>
      <c r="AF14" s="28" t="s">
        <v>72</v>
      </c>
      <c r="AG14" s="28" t="s">
        <v>73</v>
      </c>
      <c r="AH14" s="22"/>
      <c r="AI14" s="28" t="s">
        <v>74</v>
      </c>
      <c r="AJ14" s="28" t="s">
        <v>75</v>
      </c>
    </row>
    <row r="15" spans="1:38" ht="14.4" customHeight="1" x14ac:dyDescent="0.3">
      <c r="A15" s="30">
        <v>1</v>
      </c>
      <c r="B15" s="31"/>
      <c r="C15" s="30" t="s">
        <v>87</v>
      </c>
      <c r="D15" s="31"/>
      <c r="E15" s="32" t="s">
        <v>77</v>
      </c>
      <c r="F15" s="33">
        <v>0</v>
      </c>
      <c r="G15" s="22"/>
      <c r="H15" s="34">
        <v>15.13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4">
        <f>IF(SUM(H15:O15)&gt;30,SUM(H15:O15),30)</f>
        <v>30</v>
      </c>
      <c r="Q15" s="34">
        <f>ROUND(P15*Q$14,2)</f>
        <v>0.8</v>
      </c>
      <c r="R15" s="34">
        <f>SUM(P15:Q15)+IF(SUM(P15:Q15)&lt;30,30-P15-Q15)</f>
        <v>30.8</v>
      </c>
      <c r="S15" s="22"/>
      <c r="T15" s="34">
        <v>15.45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4">
        <f>IF(SUM(T15:AA15)&gt;30,SUM(T15:AA15),30)</f>
        <v>30</v>
      </c>
      <c r="AC15" s="34">
        <f>ROUND($AB15*AC$14,2)</f>
        <v>0.8</v>
      </c>
      <c r="AD15" s="34">
        <f>SUM(AB15:AC15)+IF(SUM(AB15:AC15)&lt;30,30-AB15-AC15)</f>
        <v>30.8</v>
      </c>
      <c r="AE15" s="22"/>
      <c r="AF15" s="34">
        <f>AD15-R15</f>
        <v>0</v>
      </c>
      <c r="AG15" s="36">
        <f>IF(R15=0,0,AF15/R15)</f>
        <v>0</v>
      </c>
      <c r="AH15" s="22"/>
      <c r="AI15" s="37">
        <f>IF(F15=0,0,R15/F15)*100</f>
        <v>0</v>
      </c>
      <c r="AJ15" s="37">
        <f>IF(F15=0,0,AD15/F15)*100</f>
        <v>0</v>
      </c>
      <c r="AL15" s="39">
        <f>T15/H15-1</f>
        <v>2.1150033046926531E-2</v>
      </c>
    </row>
    <row r="16" spans="1:38" ht="14.4" customHeight="1" x14ac:dyDescent="0.3">
      <c r="A16" s="40">
        <v>2</v>
      </c>
      <c r="B16" s="41"/>
      <c r="C16" s="30"/>
      <c r="D16" s="41"/>
      <c r="E16" s="42"/>
      <c r="F16" s="43"/>
      <c r="G16" s="22"/>
      <c r="H16" s="34"/>
      <c r="I16" s="35"/>
      <c r="J16" s="35"/>
      <c r="K16" s="35"/>
      <c r="L16" s="35"/>
      <c r="M16" s="35"/>
      <c r="N16" s="35"/>
      <c r="O16" s="35"/>
      <c r="P16" s="34"/>
      <c r="Q16" s="34"/>
      <c r="R16" s="34"/>
      <c r="S16" s="22"/>
      <c r="T16" s="34"/>
      <c r="U16" s="35"/>
      <c r="V16" s="35"/>
      <c r="W16" s="35"/>
      <c r="X16" s="35"/>
      <c r="Y16" s="35"/>
      <c r="Z16" s="35"/>
      <c r="AA16" s="35"/>
      <c r="AB16" s="34"/>
      <c r="AC16" s="34"/>
      <c r="AD16" s="34"/>
      <c r="AE16" s="22"/>
      <c r="AF16" s="34"/>
      <c r="AG16" s="44"/>
      <c r="AH16" s="22"/>
      <c r="AI16" s="37"/>
      <c r="AJ16" s="37"/>
    </row>
    <row r="17" spans="1:38" ht="14.4" customHeight="1" x14ac:dyDescent="0.3">
      <c r="A17" s="45">
        <v>3</v>
      </c>
      <c r="C17" s="45" t="str">
        <f>C15</f>
        <v>RST-1</v>
      </c>
      <c r="E17" s="32" t="s">
        <v>77</v>
      </c>
      <c r="F17" s="43">
        <v>100</v>
      </c>
      <c r="G17" s="22"/>
      <c r="H17" s="34">
        <v>23.706137632663918</v>
      </c>
      <c r="I17" s="35">
        <v>3.954790795534048</v>
      </c>
      <c r="J17" s="35">
        <v>0.33</v>
      </c>
      <c r="K17" s="35">
        <v>0.41099999999999992</v>
      </c>
      <c r="L17" s="35">
        <v>4.5999999999999999E-2</v>
      </c>
      <c r="M17" s="35">
        <v>0.23599999999999999</v>
      </c>
      <c r="N17" s="35">
        <v>0.85599999999999998</v>
      </c>
      <c r="O17" s="35">
        <v>0</v>
      </c>
      <c r="P17" s="34">
        <f>IF(SUM(H17:O17)&gt;30,SUM(H17:O17),30)</f>
        <v>30</v>
      </c>
      <c r="Q17" s="34">
        <f>ROUND(P17*Q$14,2)</f>
        <v>0.8</v>
      </c>
      <c r="R17" s="34">
        <f>SUM(P17:Q17)+IF(SUM(P17:Q17)&lt;30,30-P17-Q17)</f>
        <v>30.8</v>
      </c>
      <c r="S17" s="22"/>
      <c r="T17" s="34">
        <v>24.437304516461626</v>
      </c>
      <c r="U17" s="35">
        <v>3.954790795534048</v>
      </c>
      <c r="V17" s="35">
        <v>0.33</v>
      </c>
      <c r="W17" s="35">
        <v>0.41099999999999992</v>
      </c>
      <c r="X17" s="35">
        <v>4.5999999999999999E-2</v>
      </c>
      <c r="Y17" s="35">
        <v>0.23599999999999999</v>
      </c>
      <c r="Z17" s="35">
        <v>0.85599999999999998</v>
      </c>
      <c r="AA17" s="35">
        <v>0</v>
      </c>
      <c r="AB17" s="34">
        <f>IF(SUM(T17:AA17)&gt;30,SUM(T17:AA17),30)</f>
        <v>30.271095311995676</v>
      </c>
      <c r="AC17" s="34">
        <f>ROUND($AB17*AC$14,2)</f>
        <v>0.8</v>
      </c>
      <c r="AD17" s="34">
        <f>SUM(AB17:AC17)+IF(SUM(AB17:AC17)&lt;30,30-AB17-AC17)</f>
        <v>31.071095311995677</v>
      </c>
      <c r="AE17" s="22"/>
      <c r="AF17" s="34">
        <f>AD17-R17</f>
        <v>0.27109531199567627</v>
      </c>
      <c r="AG17" s="36">
        <f>IF(R17=0,0,AF17/R17)</f>
        <v>8.8017958440154628E-3</v>
      </c>
      <c r="AH17" s="22"/>
      <c r="AI17" s="37">
        <f>IF(F17=0,0,R17/F17)*100</f>
        <v>30.8</v>
      </c>
      <c r="AJ17" s="37">
        <f>IF(F17=0,0,AD17/F17)*100</f>
        <v>31.071095311995677</v>
      </c>
      <c r="AL17" s="39">
        <f>T17/H17-1</f>
        <v>3.0842935915054159E-2</v>
      </c>
    </row>
    <row r="18" spans="1:38" ht="14.4" customHeight="1" x14ac:dyDescent="0.3">
      <c r="A18" s="30">
        <v>4</v>
      </c>
      <c r="B18" s="31"/>
      <c r="C18" s="30"/>
      <c r="D18" s="31"/>
      <c r="E18" s="42"/>
      <c r="F18" s="43"/>
      <c r="G18" s="22"/>
      <c r="H18" s="34"/>
      <c r="I18" s="35"/>
      <c r="J18" s="35"/>
      <c r="K18" s="35"/>
      <c r="L18" s="35"/>
      <c r="M18" s="35"/>
      <c r="N18" s="35"/>
      <c r="O18" s="35"/>
      <c r="P18" s="34"/>
      <c r="Q18" s="34"/>
      <c r="R18" s="34"/>
      <c r="S18" s="22"/>
      <c r="T18" s="34"/>
      <c r="U18" s="35"/>
      <c r="V18" s="35"/>
      <c r="W18" s="35"/>
      <c r="X18" s="35"/>
      <c r="Y18" s="35"/>
      <c r="Z18" s="35"/>
      <c r="AA18" s="35"/>
      <c r="AB18" s="34"/>
      <c r="AC18" s="34"/>
      <c r="AD18" s="34"/>
      <c r="AE18" s="22"/>
      <c r="AF18" s="34"/>
      <c r="AG18" s="44"/>
      <c r="AH18" s="22"/>
      <c r="AI18" s="37"/>
      <c r="AJ18" s="37"/>
      <c r="AL18" s="39"/>
    </row>
    <row r="19" spans="1:38" ht="14.4" customHeight="1" x14ac:dyDescent="0.3">
      <c r="A19" s="40">
        <v>5</v>
      </c>
      <c r="B19" s="41"/>
      <c r="C19" s="45" t="str">
        <f>C17</f>
        <v>RST-1</v>
      </c>
      <c r="D19" s="41"/>
      <c r="E19" s="32" t="s">
        <v>77</v>
      </c>
      <c r="F19" s="43">
        <v>250</v>
      </c>
      <c r="G19" s="22"/>
      <c r="H19" s="34">
        <v>36.57034408165979</v>
      </c>
      <c r="I19" s="35">
        <v>9.8869769888351193</v>
      </c>
      <c r="J19" s="35">
        <v>0.82499999999999996</v>
      </c>
      <c r="K19" s="35">
        <v>1.0275000000000001</v>
      </c>
      <c r="L19" s="35">
        <v>0.115</v>
      </c>
      <c r="M19" s="35">
        <v>0.59</v>
      </c>
      <c r="N19" s="35">
        <v>2.14</v>
      </c>
      <c r="O19" s="35">
        <v>0</v>
      </c>
      <c r="P19" s="34">
        <f>IF(SUM(H19:O19)&gt;30,SUM(H19:O19),30)</f>
        <v>51.154821070494926</v>
      </c>
      <c r="Q19" s="34">
        <f>ROUND(P19*Q$14,2)</f>
        <v>1.36</v>
      </c>
      <c r="R19" s="34">
        <f>SUM(P19:Q19)+IF(SUM(P19:Q19)&lt;30,30-P19-Q19)</f>
        <v>52.514821070494925</v>
      </c>
      <c r="S19" s="22"/>
      <c r="T19" s="34">
        <v>37.918261291154067</v>
      </c>
      <c r="U19" s="35">
        <v>9.8869769888351193</v>
      </c>
      <c r="V19" s="35">
        <v>0.82499999999999996</v>
      </c>
      <c r="W19" s="35">
        <v>1.0275000000000001</v>
      </c>
      <c r="X19" s="35">
        <v>0.115</v>
      </c>
      <c r="Y19" s="35">
        <v>0.59</v>
      </c>
      <c r="Z19" s="35">
        <v>2.14</v>
      </c>
      <c r="AA19" s="35">
        <v>0</v>
      </c>
      <c r="AB19" s="34">
        <f>IF(SUM(T19:AA19)&gt;30,SUM(T19:AA19),30)</f>
        <v>52.502738279989195</v>
      </c>
      <c r="AC19" s="34">
        <f>ROUND($AB19*AC$14,2)</f>
        <v>1.39</v>
      </c>
      <c r="AD19" s="34">
        <f>SUM(AB19:AC19)+IF(SUM(AB19:AC19)&lt;30,30-AB19-AC19)</f>
        <v>53.892738279989196</v>
      </c>
      <c r="AE19" s="22"/>
      <c r="AF19" s="34">
        <f>AD19-R19</f>
        <v>1.3779172094942709</v>
      </c>
      <c r="AG19" s="36">
        <f>IF(R19=0,0,AF19/R19)</f>
        <v>2.6238634758834659E-2</v>
      </c>
      <c r="AH19" s="22"/>
      <c r="AI19" s="37">
        <f>IF(F19=0,0,R19/F19)*100</f>
        <v>21.005928428197969</v>
      </c>
      <c r="AJ19" s="37">
        <f>IF(F19=0,0,AD19/F19)*100</f>
        <v>21.557095311995678</v>
      </c>
      <c r="AL19" s="39">
        <f>T19/H19-1</f>
        <v>3.6858204190927113E-2</v>
      </c>
    </row>
    <row r="20" spans="1:38" ht="14.4" customHeight="1" x14ac:dyDescent="0.3">
      <c r="A20" s="45">
        <v>6</v>
      </c>
      <c r="C20" s="45"/>
      <c r="E20" s="42"/>
      <c r="F20" s="43"/>
      <c r="G20" s="22"/>
      <c r="H20" s="34"/>
      <c r="I20" s="35"/>
      <c r="J20" s="35"/>
      <c r="K20" s="35"/>
      <c r="L20" s="35"/>
      <c r="M20" s="35"/>
      <c r="N20" s="35"/>
      <c r="O20" s="35"/>
      <c r="P20" s="34"/>
      <c r="Q20" s="34"/>
      <c r="R20" s="34"/>
      <c r="S20" s="22"/>
      <c r="T20" s="34"/>
      <c r="U20" s="35"/>
      <c r="V20" s="35"/>
      <c r="W20" s="35"/>
      <c r="X20" s="35"/>
      <c r="Y20" s="35"/>
      <c r="Z20" s="35"/>
      <c r="AA20" s="35"/>
      <c r="AB20" s="34"/>
      <c r="AC20" s="34"/>
      <c r="AD20" s="34"/>
      <c r="AE20" s="22"/>
      <c r="AF20" s="34"/>
      <c r="AG20" s="44"/>
      <c r="AH20" s="22"/>
      <c r="AI20" s="37"/>
      <c r="AJ20" s="37"/>
      <c r="AL20" s="39"/>
    </row>
    <row r="21" spans="1:38" ht="14.4" customHeight="1" x14ac:dyDescent="0.3">
      <c r="A21" s="30">
        <v>7</v>
      </c>
      <c r="B21" s="31"/>
      <c r="C21" s="45" t="str">
        <f>C19</f>
        <v>RST-1</v>
      </c>
      <c r="D21" s="31"/>
      <c r="E21" s="32" t="s">
        <v>77</v>
      </c>
      <c r="F21" s="43">
        <v>500</v>
      </c>
      <c r="G21" s="22"/>
      <c r="H21" s="34">
        <v>58.010688163319578</v>
      </c>
      <c r="I21" s="35">
        <v>19.773953977670239</v>
      </c>
      <c r="J21" s="35">
        <v>1.65</v>
      </c>
      <c r="K21" s="35">
        <v>2.0550000000000002</v>
      </c>
      <c r="L21" s="35">
        <v>0.23</v>
      </c>
      <c r="M21" s="35">
        <v>1.18</v>
      </c>
      <c r="N21" s="35">
        <v>4.28</v>
      </c>
      <c r="O21" s="35">
        <v>0</v>
      </c>
      <c r="P21" s="34">
        <f>IF(SUM(H21:O21)&gt;30,SUM(H21:O21),30)</f>
        <v>87.179642140989841</v>
      </c>
      <c r="Q21" s="34">
        <f>ROUND(P21*Q$14,2)</f>
        <v>2.31</v>
      </c>
      <c r="R21" s="34">
        <f>SUM(P21:Q21)+IF(SUM(P21:Q21)&lt;30,30-P21-Q21)</f>
        <v>89.489642140989844</v>
      </c>
      <c r="S21" s="22"/>
      <c r="T21" s="34">
        <v>60.386522582308132</v>
      </c>
      <c r="U21" s="35">
        <v>19.773953977670239</v>
      </c>
      <c r="V21" s="35">
        <v>1.65</v>
      </c>
      <c r="W21" s="35">
        <v>2.0550000000000002</v>
      </c>
      <c r="X21" s="35">
        <v>0.23</v>
      </c>
      <c r="Y21" s="35">
        <v>1.18</v>
      </c>
      <c r="Z21" s="35">
        <v>4.28</v>
      </c>
      <c r="AA21" s="35">
        <v>0</v>
      </c>
      <c r="AB21" s="34">
        <f>IF(SUM(T21:AA21)&gt;30,SUM(T21:AA21),30)</f>
        <v>89.555476559978402</v>
      </c>
      <c r="AC21" s="34">
        <f>ROUND($AB21*AC$14,2)</f>
        <v>2.38</v>
      </c>
      <c r="AD21" s="34">
        <f>SUM(AB21:AC21)+IF(SUM(AB21:AC21)&lt;30,30-AB21-AC21)</f>
        <v>91.935476559978397</v>
      </c>
      <c r="AE21" s="22"/>
      <c r="AF21" s="34">
        <f>AD21-R21</f>
        <v>2.4458344189885537</v>
      </c>
      <c r="AG21" s="36">
        <f>IF(R21=0,0,AF21/R21)</f>
        <v>2.7330921886302453E-2</v>
      </c>
      <c r="AH21" s="22"/>
      <c r="AI21" s="37">
        <f>IF(F21=0,0,R21/F21)*100</f>
        <v>17.897928428197968</v>
      </c>
      <c r="AJ21" s="37">
        <f>IF(F21=0,0,AD21/F21)*100</f>
        <v>18.387095311995679</v>
      </c>
      <c r="AL21" s="39">
        <f>T21/H21-1</f>
        <v>4.095511524186346E-2</v>
      </c>
    </row>
    <row r="22" spans="1:38" ht="14.4" customHeight="1" x14ac:dyDescent="0.3">
      <c r="A22" s="40">
        <v>8</v>
      </c>
      <c r="B22" s="41"/>
      <c r="C22" s="40"/>
      <c r="D22" s="41"/>
      <c r="E22" s="32"/>
      <c r="F22" s="43"/>
      <c r="G22" s="22"/>
      <c r="H22" s="34"/>
      <c r="I22" s="35"/>
      <c r="J22" s="35"/>
      <c r="K22" s="35"/>
      <c r="L22" s="35"/>
      <c r="M22" s="35"/>
      <c r="N22" s="35"/>
      <c r="O22" s="35"/>
      <c r="P22" s="34"/>
      <c r="Q22" s="34"/>
      <c r="R22" s="34"/>
      <c r="S22" s="22"/>
      <c r="T22" s="34"/>
      <c r="U22" s="35"/>
      <c r="V22" s="35"/>
      <c r="W22" s="35"/>
      <c r="X22" s="35"/>
      <c r="Y22" s="35"/>
      <c r="Z22" s="35"/>
      <c r="AA22" s="35"/>
      <c r="AB22" s="34"/>
      <c r="AC22" s="34"/>
      <c r="AD22" s="34"/>
      <c r="AE22" s="22"/>
      <c r="AF22" s="34"/>
      <c r="AG22" s="44"/>
      <c r="AH22" s="22"/>
      <c r="AI22" s="37"/>
      <c r="AJ22" s="37"/>
      <c r="AL22" s="39"/>
    </row>
    <row r="23" spans="1:38" ht="14.4" customHeight="1" x14ac:dyDescent="0.3">
      <c r="A23" s="45">
        <v>9</v>
      </c>
      <c r="C23" s="45" t="str">
        <f>C21</f>
        <v>RST-1</v>
      </c>
      <c r="E23" s="32" t="s">
        <v>77</v>
      </c>
      <c r="F23" s="43">
        <v>750</v>
      </c>
      <c r="G23" s="22"/>
      <c r="H23" s="34">
        <v>79.451032244979359</v>
      </c>
      <c r="I23" s="35">
        <v>29.660930966505362</v>
      </c>
      <c r="J23" s="35">
        <v>2.4750000000000001</v>
      </c>
      <c r="K23" s="35">
        <v>3.0825</v>
      </c>
      <c r="L23" s="35">
        <v>0.34499999999999997</v>
      </c>
      <c r="M23" s="35">
        <v>1.77</v>
      </c>
      <c r="N23" s="35">
        <v>6.42</v>
      </c>
      <c r="O23" s="35">
        <v>0</v>
      </c>
      <c r="P23" s="34">
        <f>IF(SUM(H23:O23)&gt;30,SUM(H23:O23),30)</f>
        <v>123.20446321148471</v>
      </c>
      <c r="Q23" s="34">
        <f>ROUND(P23*Q$14,2)</f>
        <v>3.27</v>
      </c>
      <c r="R23" s="34">
        <f>SUM(P23:Q23)+IF(SUM(P23:Q23)&lt;30,30-P23-Q23)</f>
        <v>126.4744632114847</v>
      </c>
      <c r="S23" s="22"/>
      <c r="T23" s="34">
        <v>82.85478387346221</v>
      </c>
      <c r="U23" s="35">
        <v>29.660930966505362</v>
      </c>
      <c r="V23" s="35">
        <v>2.4750000000000001</v>
      </c>
      <c r="W23" s="35">
        <v>3.0825</v>
      </c>
      <c r="X23" s="35">
        <v>0.34499999999999997</v>
      </c>
      <c r="Y23" s="35">
        <v>1.77</v>
      </c>
      <c r="Z23" s="35">
        <v>6.42</v>
      </c>
      <c r="AA23" s="35">
        <v>0</v>
      </c>
      <c r="AB23" s="34">
        <f>IF(SUM(T23:AA23)&gt;30,SUM(T23:AA23),30)</f>
        <v>126.60821483996756</v>
      </c>
      <c r="AC23" s="34">
        <f>ROUND($AB23*AC$14,2)</f>
        <v>3.36</v>
      </c>
      <c r="AD23" s="34">
        <f>SUM(AB23:AC23)+IF(SUM(AB23:AC23)&lt;30,30-AB23-AC23)</f>
        <v>129.96821483996757</v>
      </c>
      <c r="AE23" s="22"/>
      <c r="AF23" s="34">
        <f>AD23-R23</f>
        <v>3.4937516284828689</v>
      </c>
      <c r="AG23" s="36">
        <f>IF(R23=0,0,AF23/R23)</f>
        <v>2.7624166489963908E-2</v>
      </c>
      <c r="AH23" s="22"/>
      <c r="AI23" s="37">
        <f>IF(F23=0,0,R23/F23)*100</f>
        <v>16.863261761531295</v>
      </c>
      <c r="AJ23" s="37">
        <f>IF(F23=0,0,AD23/F23)*100</f>
        <v>17.329095311995676</v>
      </c>
      <c r="AL23" s="39">
        <f>T23/H23-1</f>
        <v>4.2840873583463557E-2</v>
      </c>
    </row>
    <row r="24" spans="1:38" ht="14.4" customHeight="1" x14ac:dyDescent="0.3">
      <c r="A24" s="30">
        <v>10</v>
      </c>
      <c r="B24" s="31"/>
      <c r="C24" s="30"/>
      <c r="D24" s="31"/>
      <c r="E24" s="42"/>
      <c r="F24" s="43"/>
      <c r="G24" s="22"/>
      <c r="H24" s="34"/>
      <c r="I24" s="35"/>
      <c r="J24" s="35"/>
      <c r="K24" s="35"/>
      <c r="L24" s="35"/>
      <c r="M24" s="35"/>
      <c r="N24" s="35"/>
      <c r="O24" s="35"/>
      <c r="P24" s="34"/>
      <c r="Q24" s="34"/>
      <c r="R24" s="34"/>
      <c r="S24" s="22"/>
      <c r="T24" s="34"/>
      <c r="U24" s="35"/>
      <c r="V24" s="35"/>
      <c r="W24" s="35"/>
      <c r="X24" s="35"/>
      <c r="Y24" s="35"/>
      <c r="Z24" s="35"/>
      <c r="AA24" s="35"/>
      <c r="AB24" s="34"/>
      <c r="AC24" s="34"/>
      <c r="AD24" s="34"/>
      <c r="AE24" s="22"/>
      <c r="AF24" s="34"/>
      <c r="AG24" s="44"/>
      <c r="AH24" s="22"/>
      <c r="AI24" s="37"/>
      <c r="AJ24" s="37"/>
      <c r="AL24" s="39"/>
    </row>
    <row r="25" spans="1:38" ht="14.4" customHeight="1" x14ac:dyDescent="0.3">
      <c r="A25" s="40">
        <v>11</v>
      </c>
      <c r="B25" s="41"/>
      <c r="C25" s="45" t="str">
        <f>C23</f>
        <v>RST-1</v>
      </c>
      <c r="D25" s="41"/>
      <c r="E25" s="32" t="s">
        <v>77</v>
      </c>
      <c r="F25" s="43">
        <v>1000</v>
      </c>
      <c r="G25" s="22"/>
      <c r="H25" s="34">
        <v>100.89137632663915</v>
      </c>
      <c r="I25" s="35">
        <v>39.547907955340477</v>
      </c>
      <c r="J25" s="35">
        <v>3.3</v>
      </c>
      <c r="K25" s="35">
        <v>4.1100000000000003</v>
      </c>
      <c r="L25" s="35">
        <v>0.46</v>
      </c>
      <c r="M25" s="35">
        <v>2.36</v>
      </c>
      <c r="N25" s="35">
        <v>8.56</v>
      </c>
      <c r="O25" s="35">
        <v>0</v>
      </c>
      <c r="P25" s="34">
        <f>IF(SUM(H25:O25)&gt;30,SUM(H25:O25),30)</f>
        <v>159.22928428197966</v>
      </c>
      <c r="Q25" s="34">
        <f>ROUND(P25*Q$14,2)</f>
        <v>4.22</v>
      </c>
      <c r="R25" s="34">
        <f>SUM(P25:Q25)+IF(SUM(P25:Q25)&lt;30,30-P25-Q25)</f>
        <v>163.44928428197966</v>
      </c>
      <c r="S25" s="22"/>
      <c r="T25" s="34">
        <v>105.32304516461627</v>
      </c>
      <c r="U25" s="35">
        <v>39.547907955340477</v>
      </c>
      <c r="V25" s="35">
        <v>3.3</v>
      </c>
      <c r="W25" s="35">
        <v>4.1100000000000003</v>
      </c>
      <c r="X25" s="35">
        <v>0.46</v>
      </c>
      <c r="Y25" s="35">
        <v>2.36</v>
      </c>
      <c r="Z25" s="35">
        <v>8.56</v>
      </c>
      <c r="AA25" s="35">
        <v>0</v>
      </c>
      <c r="AB25" s="34">
        <f>IF(SUM(T25:AA25)&gt;30,SUM(T25:AA25),30)</f>
        <v>163.66095311995682</v>
      </c>
      <c r="AC25" s="34">
        <f>ROUND($AB25*AC$14,2)</f>
        <v>4.34</v>
      </c>
      <c r="AD25" s="34">
        <f>SUM(AB25:AC25)+IF(SUM(AB25:AC25)&lt;30,30-AB25-AC25)</f>
        <v>168.00095311995682</v>
      </c>
      <c r="AE25" s="22"/>
      <c r="AF25" s="34">
        <f>AD25-R25</f>
        <v>4.5516688379771608</v>
      </c>
      <c r="AG25" s="36">
        <f>IF(R25=0,0,AF25/R25)</f>
        <v>2.784759112266718E-2</v>
      </c>
      <c r="AH25" s="22"/>
      <c r="AI25" s="37">
        <f>IF(F25=0,0,R25/F25)*100</f>
        <v>16.344928428197967</v>
      </c>
      <c r="AJ25" s="37">
        <f>IF(F25=0,0,AD25/F25)*100</f>
        <v>16.800095311995683</v>
      </c>
      <c r="AL25" s="39">
        <f>T25/H25-1</f>
        <v>4.3925149991308032E-2</v>
      </c>
    </row>
    <row r="26" spans="1:38" ht="14.4" customHeight="1" x14ac:dyDescent="0.3">
      <c r="A26" s="45">
        <v>12</v>
      </c>
      <c r="B26" s="31"/>
      <c r="C26" s="45"/>
      <c r="D26" s="31"/>
      <c r="E26" s="42"/>
      <c r="F26" s="43"/>
      <c r="G26" s="22"/>
      <c r="H26" s="34"/>
      <c r="I26" s="35"/>
      <c r="J26" s="35"/>
      <c r="K26" s="35"/>
      <c r="L26" s="35"/>
      <c r="M26" s="35"/>
      <c r="N26" s="35"/>
      <c r="O26" s="35"/>
      <c r="P26" s="34"/>
      <c r="Q26" s="34"/>
      <c r="R26" s="34"/>
      <c r="S26" s="22"/>
      <c r="T26" s="34"/>
      <c r="U26" s="35"/>
      <c r="V26" s="35"/>
      <c r="W26" s="35"/>
      <c r="X26" s="35"/>
      <c r="Y26" s="35"/>
      <c r="Z26" s="35"/>
      <c r="AA26" s="35"/>
      <c r="AB26" s="34"/>
      <c r="AC26" s="34"/>
      <c r="AD26" s="34"/>
      <c r="AE26" s="22"/>
      <c r="AF26" s="34"/>
      <c r="AG26" s="44"/>
      <c r="AH26" s="22"/>
      <c r="AI26" s="37"/>
      <c r="AJ26" s="37"/>
      <c r="AL26" s="39"/>
    </row>
    <row r="27" spans="1:38" ht="14.4" customHeight="1" x14ac:dyDescent="0.3">
      <c r="A27" s="30">
        <v>13</v>
      </c>
      <c r="B27" s="31"/>
      <c r="C27" s="45" t="str">
        <f>C25</f>
        <v>RST-1</v>
      </c>
      <c r="D27" s="31"/>
      <c r="E27" s="32" t="s">
        <v>77</v>
      </c>
      <c r="F27" s="43">
        <v>1250</v>
      </c>
      <c r="G27" s="22"/>
      <c r="H27" s="34">
        <v>122.33172040829893</v>
      </c>
      <c r="I27" s="35">
        <v>49.4348849441756</v>
      </c>
      <c r="J27" s="35">
        <v>4.125</v>
      </c>
      <c r="K27" s="35">
        <v>5.1375000000000002</v>
      </c>
      <c r="L27" s="35">
        <v>0.57499999999999996</v>
      </c>
      <c r="M27" s="35">
        <v>2.95</v>
      </c>
      <c r="N27" s="35">
        <v>10.7</v>
      </c>
      <c r="O27" s="35">
        <v>0</v>
      </c>
      <c r="P27" s="34">
        <f>IF(SUM(H27:O27)&gt;30,SUM(H27:O27),30)</f>
        <v>195.25410535247448</v>
      </c>
      <c r="Q27" s="34">
        <f>ROUND(P27*Q$14,2)</f>
        <v>5.18</v>
      </c>
      <c r="R27" s="34">
        <f>SUM(P27:Q27)+IF(SUM(P27:Q27)&lt;30,30-P27-Q27)</f>
        <v>200.43410535247449</v>
      </c>
      <c r="S27" s="22"/>
      <c r="T27" s="34">
        <v>127.79130645577034</v>
      </c>
      <c r="U27" s="35">
        <v>49.4348849441756</v>
      </c>
      <c r="V27" s="35">
        <v>4.125</v>
      </c>
      <c r="W27" s="35">
        <v>5.1375000000000002</v>
      </c>
      <c r="X27" s="35">
        <v>0.57499999999999996</v>
      </c>
      <c r="Y27" s="35">
        <v>2.95</v>
      </c>
      <c r="Z27" s="35">
        <v>10.7</v>
      </c>
      <c r="AA27" s="35">
        <v>0</v>
      </c>
      <c r="AB27" s="34">
        <f>IF(SUM(T27:AA27)&gt;30,SUM(T27:AA27),30)</f>
        <v>200.7136913999459</v>
      </c>
      <c r="AC27" s="34">
        <f>ROUND($AB27*AC$14,2)</f>
        <v>5.33</v>
      </c>
      <c r="AD27" s="34">
        <f>SUM(AB27:AC27)+IF(SUM(AB27:AC27)&lt;30,30-AB27-AC27)</f>
        <v>206.04369139994591</v>
      </c>
      <c r="AE27" s="22"/>
      <c r="AF27" s="34">
        <f>AD27-R27</f>
        <v>5.6095860474714243</v>
      </c>
      <c r="AG27" s="36">
        <f>IF(R27=0,0,AF27/R27)</f>
        <v>2.7987183306985887E-2</v>
      </c>
      <c r="AH27" s="22"/>
      <c r="AI27" s="37">
        <f>IF(F27=0,0,R27/F27)*100</f>
        <v>16.034728428197958</v>
      </c>
      <c r="AJ27" s="37">
        <f>IF(F27=0,0,AD27/F27)*100</f>
        <v>16.483495311995672</v>
      </c>
      <c r="AL27" s="39">
        <f>T27/H27-1</f>
        <v>4.4629357203914699E-2</v>
      </c>
    </row>
    <row r="28" spans="1:38" ht="14.4" customHeight="1" x14ac:dyDescent="0.3">
      <c r="A28" s="40">
        <v>14</v>
      </c>
      <c r="B28" s="31"/>
      <c r="C28" s="30"/>
      <c r="D28" s="31"/>
      <c r="E28" s="42"/>
      <c r="F28" s="43"/>
      <c r="G28" s="22"/>
      <c r="H28" s="34"/>
      <c r="I28" s="35"/>
      <c r="J28" s="35"/>
      <c r="K28" s="35"/>
      <c r="L28" s="35"/>
      <c r="M28" s="35"/>
      <c r="N28" s="35"/>
      <c r="O28" s="35"/>
      <c r="P28" s="34"/>
      <c r="Q28" s="34"/>
      <c r="R28" s="34"/>
      <c r="S28" s="22"/>
      <c r="T28" s="34"/>
      <c r="U28" s="35"/>
      <c r="V28" s="35"/>
      <c r="W28" s="35"/>
      <c r="X28" s="35"/>
      <c r="Y28" s="35"/>
      <c r="Z28" s="35"/>
      <c r="AA28" s="35"/>
      <c r="AB28" s="34"/>
      <c r="AC28" s="34"/>
      <c r="AD28" s="34"/>
      <c r="AE28" s="22"/>
      <c r="AF28" s="34"/>
      <c r="AG28" s="44"/>
      <c r="AH28" s="22"/>
      <c r="AI28" s="37"/>
      <c r="AJ28" s="37"/>
      <c r="AL28" s="39"/>
    </row>
    <row r="29" spans="1:38" ht="14.4" customHeight="1" x14ac:dyDescent="0.3">
      <c r="A29" s="45">
        <v>15</v>
      </c>
      <c r="B29" s="31"/>
      <c r="C29" s="45" t="str">
        <f>C27</f>
        <v>RST-1</v>
      </c>
      <c r="D29" s="31"/>
      <c r="E29" s="32" t="s">
        <v>77</v>
      </c>
      <c r="F29" s="43">
        <v>1500</v>
      </c>
      <c r="G29" s="22"/>
      <c r="H29" s="34">
        <v>143.77206448995872</v>
      </c>
      <c r="I29" s="35">
        <v>59.321861933010723</v>
      </c>
      <c r="J29" s="35">
        <v>4.95</v>
      </c>
      <c r="K29" s="35">
        <v>6.165</v>
      </c>
      <c r="L29" s="35">
        <v>0.69</v>
      </c>
      <c r="M29" s="35">
        <v>3.54</v>
      </c>
      <c r="N29" s="35">
        <v>12.84</v>
      </c>
      <c r="O29" s="35">
        <v>0</v>
      </c>
      <c r="P29" s="34">
        <f>IF(SUM(H29:O29)&gt;30,SUM(H29:O29),30)</f>
        <v>231.27892642296942</v>
      </c>
      <c r="Q29" s="34">
        <f>ROUND(P29*Q$14,2)</f>
        <v>6.14</v>
      </c>
      <c r="R29" s="34">
        <f>SUM(P29:Q29)+IF(SUM(P29:Q29)&lt;30,30-P29-Q29)</f>
        <v>237.41892642296941</v>
      </c>
      <c r="S29" s="22"/>
      <c r="T29" s="34">
        <v>150.2595677469244</v>
      </c>
      <c r="U29" s="35">
        <v>59.321861933010723</v>
      </c>
      <c r="V29" s="35">
        <v>4.95</v>
      </c>
      <c r="W29" s="35">
        <v>6.165</v>
      </c>
      <c r="X29" s="35">
        <v>0.69</v>
      </c>
      <c r="Y29" s="35">
        <v>3.54</v>
      </c>
      <c r="Z29" s="35">
        <v>12.84</v>
      </c>
      <c r="AA29" s="35">
        <v>0</v>
      </c>
      <c r="AB29" s="34">
        <f>IF(SUM(T29:AA29)&gt;30,SUM(T29:AA29),30)</f>
        <v>237.7664296799351</v>
      </c>
      <c r="AC29" s="34">
        <f>ROUND($AB29*AC$14,2)</f>
        <v>6.31</v>
      </c>
      <c r="AD29" s="34">
        <f>SUM(AB29:AC29)+IF(SUM(AB29:AC29)&lt;30,30-AB29-AC29)</f>
        <v>244.0764296799351</v>
      </c>
      <c r="AE29" s="22"/>
      <c r="AF29" s="34">
        <f>AD29-R29</f>
        <v>6.6575032569656969</v>
      </c>
      <c r="AG29" s="36">
        <f>IF(R29=0,0,AF29/R29)</f>
        <v>2.804116486107406E-2</v>
      </c>
      <c r="AH29" s="22"/>
      <c r="AI29" s="37">
        <f>IF(F29=0,0,R29/F29)*100</f>
        <v>15.827928428197961</v>
      </c>
      <c r="AJ29" s="37">
        <f>IF(F29=0,0,AD29/F29)*100</f>
        <v>16.27176197866234</v>
      </c>
      <c r="AL29" s="39">
        <f>T29/H29-1</f>
        <v>4.512353133399416E-2</v>
      </c>
    </row>
    <row r="30" spans="1:38" ht="14.4" customHeight="1" x14ac:dyDescent="0.3">
      <c r="A30" s="30">
        <v>16</v>
      </c>
      <c r="B30" s="31"/>
      <c r="C30" s="30"/>
      <c r="D30" s="31"/>
      <c r="E30" s="42"/>
      <c r="F30" s="43"/>
      <c r="G30" s="22"/>
      <c r="H30" s="34"/>
      <c r="I30" s="35"/>
      <c r="J30" s="35"/>
      <c r="K30" s="35"/>
      <c r="L30" s="35"/>
      <c r="M30" s="35"/>
      <c r="N30" s="35"/>
      <c r="O30" s="35"/>
      <c r="P30" s="34"/>
      <c r="Q30" s="34"/>
      <c r="R30" s="34"/>
      <c r="S30" s="22"/>
      <c r="T30" s="34"/>
      <c r="U30" s="35"/>
      <c r="V30" s="35"/>
      <c r="W30" s="35"/>
      <c r="X30" s="35"/>
      <c r="Y30" s="35"/>
      <c r="Z30" s="35"/>
      <c r="AA30" s="35"/>
      <c r="AB30" s="34"/>
      <c r="AC30" s="34"/>
      <c r="AD30" s="34"/>
      <c r="AE30" s="22"/>
      <c r="AF30" s="34"/>
      <c r="AG30" s="44"/>
      <c r="AH30" s="22"/>
      <c r="AI30" s="37"/>
      <c r="AJ30" s="37"/>
      <c r="AL30" s="39"/>
    </row>
    <row r="31" spans="1:38" ht="14.4" customHeight="1" x14ac:dyDescent="0.3">
      <c r="A31" s="40">
        <v>17</v>
      </c>
      <c r="B31" s="31"/>
      <c r="C31" s="45" t="str">
        <f>C29</f>
        <v>RST-1</v>
      </c>
      <c r="D31" s="31"/>
      <c r="E31" s="32" t="s">
        <v>77</v>
      </c>
      <c r="F31" s="43">
        <v>2000</v>
      </c>
      <c r="G31" s="22"/>
      <c r="H31" s="34">
        <v>186.6527526532783</v>
      </c>
      <c r="I31" s="35">
        <v>79.095815910680955</v>
      </c>
      <c r="J31" s="35">
        <v>6.6</v>
      </c>
      <c r="K31" s="35">
        <v>8.2200000000000006</v>
      </c>
      <c r="L31" s="35">
        <v>0.92</v>
      </c>
      <c r="M31" s="35">
        <v>4.72</v>
      </c>
      <c r="N31" s="35">
        <v>17.12</v>
      </c>
      <c r="O31" s="35">
        <v>0</v>
      </c>
      <c r="P31" s="34">
        <f>IF(SUM(H31:O31)&gt;30,SUM(H31:O31),30)</f>
        <v>303.32856856395932</v>
      </c>
      <c r="Q31" s="34">
        <f>ROUND(P31*Q$14,2)</f>
        <v>8.0500000000000007</v>
      </c>
      <c r="R31" s="34">
        <f>SUM(P31:Q31)+IF(SUM(P31:Q31)&lt;30,30-P31-Q31)</f>
        <v>311.37856856395933</v>
      </c>
      <c r="S31" s="22"/>
      <c r="T31" s="34">
        <v>195.19609032923253</v>
      </c>
      <c r="U31" s="35">
        <v>79.095815910680955</v>
      </c>
      <c r="V31" s="35">
        <v>6.6</v>
      </c>
      <c r="W31" s="35">
        <v>8.2200000000000006</v>
      </c>
      <c r="X31" s="35">
        <v>0.92</v>
      </c>
      <c r="Y31" s="35">
        <v>4.72</v>
      </c>
      <c r="Z31" s="35">
        <v>17.12</v>
      </c>
      <c r="AA31" s="35">
        <v>0</v>
      </c>
      <c r="AB31" s="34">
        <f>IF(SUM(T31:AA31)&gt;30,SUM(T31:AA31),30)</f>
        <v>311.87190623991359</v>
      </c>
      <c r="AC31" s="34">
        <f>ROUND($AB31*AC$14,2)</f>
        <v>8.2799999999999994</v>
      </c>
      <c r="AD31" s="34">
        <f>SUM(AB31:AC31)+IF(SUM(AB31:AC31)&lt;30,30-AB31-AC31)</f>
        <v>320.15190623991356</v>
      </c>
      <c r="AE31" s="22"/>
      <c r="AF31" s="34">
        <f>AD31-R31</f>
        <v>8.7733376759542239</v>
      </c>
      <c r="AG31" s="36">
        <f>IF(R31=0,0,AF31/R31)</f>
        <v>2.8175791662270806E-2</v>
      </c>
      <c r="AH31" s="22"/>
      <c r="AI31" s="37">
        <f>IF(F31=0,0,R31/F31)*100</f>
        <v>15.568928428197967</v>
      </c>
      <c r="AJ31" s="37">
        <f>IF(F31=0,0,AD31/F31)*100</f>
        <v>16.007595311995679</v>
      </c>
      <c r="AL31" s="39">
        <f>T31/H31-1</f>
        <v>4.5771292169605182E-2</v>
      </c>
    </row>
    <row r="32" spans="1:38" ht="14.4" customHeight="1" x14ac:dyDescent="0.3">
      <c r="A32" s="45">
        <v>18</v>
      </c>
      <c r="B32" s="31"/>
      <c r="C32" s="45"/>
      <c r="D32" s="31"/>
      <c r="E32" s="42"/>
      <c r="F32" s="43"/>
      <c r="G32" s="22"/>
      <c r="H32" s="34"/>
      <c r="I32" s="35"/>
      <c r="J32" s="35"/>
      <c r="K32" s="35"/>
      <c r="L32" s="35"/>
      <c r="M32" s="35"/>
      <c r="N32" s="35"/>
      <c r="O32" s="35"/>
      <c r="P32" s="34"/>
      <c r="Q32" s="34"/>
      <c r="R32" s="34"/>
      <c r="S32" s="22"/>
      <c r="T32" s="34"/>
      <c r="U32" s="35"/>
      <c r="V32" s="35"/>
      <c r="W32" s="35"/>
      <c r="X32" s="35"/>
      <c r="Y32" s="35"/>
      <c r="Z32" s="35"/>
      <c r="AA32" s="35"/>
      <c r="AB32" s="34"/>
      <c r="AC32" s="34"/>
      <c r="AD32" s="34"/>
      <c r="AE32" s="22"/>
      <c r="AF32" s="34"/>
      <c r="AG32" s="44"/>
      <c r="AH32" s="22"/>
      <c r="AI32" s="37"/>
      <c r="AJ32" s="37"/>
      <c r="AL32" s="39"/>
    </row>
    <row r="33" spans="1:38" ht="14.4" customHeight="1" x14ac:dyDescent="0.3">
      <c r="A33" s="30">
        <v>19</v>
      </c>
      <c r="B33" s="31"/>
      <c r="C33" s="45" t="str">
        <f>C31</f>
        <v>RST-1</v>
      </c>
      <c r="D33" s="31"/>
      <c r="E33" s="32" t="s">
        <v>77</v>
      </c>
      <c r="F33" s="43">
        <v>3000</v>
      </c>
      <c r="G33" s="22"/>
      <c r="H33" s="34">
        <v>272.41412897991745</v>
      </c>
      <c r="I33" s="35">
        <v>118.64372386602145</v>
      </c>
      <c r="J33" s="35">
        <v>9.9</v>
      </c>
      <c r="K33" s="35">
        <v>12.33</v>
      </c>
      <c r="L33" s="35">
        <v>1.38</v>
      </c>
      <c r="M33" s="35">
        <v>7.08</v>
      </c>
      <c r="N33" s="35">
        <v>25.68</v>
      </c>
      <c r="O33" s="35">
        <v>0</v>
      </c>
      <c r="P33" s="34">
        <f>IF(SUM(H33:O33)&gt;30,SUM(H33:O33),30)</f>
        <v>447.42785284593884</v>
      </c>
      <c r="Q33" s="34">
        <f>ROUND(P33*Q$14,2)</f>
        <v>11.87</v>
      </c>
      <c r="R33" s="34">
        <f>SUM(P33:Q33)+IF(SUM(P33:Q33)&lt;30,30-P33-Q33)</f>
        <v>459.29785284593885</v>
      </c>
      <c r="S33" s="22"/>
      <c r="T33" s="34">
        <v>285.06913549384882</v>
      </c>
      <c r="U33" s="35">
        <v>118.64372386602145</v>
      </c>
      <c r="V33" s="35">
        <v>9.9</v>
      </c>
      <c r="W33" s="35">
        <v>12.33</v>
      </c>
      <c r="X33" s="35">
        <v>1.38</v>
      </c>
      <c r="Y33" s="35">
        <v>7.08</v>
      </c>
      <c r="Z33" s="35">
        <v>25.68</v>
      </c>
      <c r="AA33" s="35">
        <v>0</v>
      </c>
      <c r="AB33" s="34">
        <f>IF(SUM(T33:AA33)&gt;30,SUM(T33:AA33),30)</f>
        <v>460.08285935987021</v>
      </c>
      <c r="AC33" s="34">
        <f>ROUND($AB33*AC$14,2)</f>
        <v>12.21</v>
      </c>
      <c r="AD33" s="34">
        <f>SUM(AB33:AC33)+IF(SUM(AB33:AC33)&lt;30,30-AB33-AC33)</f>
        <v>472.29285935987019</v>
      </c>
      <c r="AE33" s="22"/>
      <c r="AF33" s="34">
        <f>AD33-R33</f>
        <v>12.995006513931344</v>
      </c>
      <c r="AG33" s="36">
        <f>IF(R33=0,0,AF33/R33)</f>
        <v>2.8293201096871286E-2</v>
      </c>
      <c r="AH33" s="22"/>
      <c r="AI33" s="37">
        <f>IF(F33=0,0,R33/F33)*100</f>
        <v>15.30992842819796</v>
      </c>
      <c r="AJ33" s="37">
        <f>IF(F33=0,0,AD33/F33)*100</f>
        <v>15.743095311995672</v>
      </c>
      <c r="AL33" s="39">
        <f>T33/H33-1</f>
        <v>4.6455029925647873E-2</v>
      </c>
    </row>
    <row r="34" spans="1:38" ht="14.4" customHeight="1" x14ac:dyDescent="0.3">
      <c r="A34" s="40">
        <v>20</v>
      </c>
      <c r="B34" s="31"/>
      <c r="C34" s="30"/>
      <c r="D34" s="31"/>
      <c r="E34" s="42"/>
      <c r="F34" s="43"/>
      <c r="G34" s="22"/>
      <c r="H34" s="34"/>
      <c r="I34" s="35"/>
      <c r="J34" s="35"/>
      <c r="K34" s="35"/>
      <c r="L34" s="35"/>
      <c r="M34" s="35"/>
      <c r="N34" s="35"/>
      <c r="O34" s="35"/>
      <c r="P34" s="34"/>
      <c r="Q34" s="34"/>
      <c r="R34" s="34"/>
      <c r="S34" s="22"/>
      <c r="T34" s="34"/>
      <c r="U34" s="35"/>
      <c r="V34" s="35"/>
      <c r="W34" s="35"/>
      <c r="X34" s="35"/>
      <c r="Y34" s="35"/>
      <c r="Z34" s="35"/>
      <c r="AA34" s="35"/>
      <c r="AB34" s="34"/>
      <c r="AC34" s="34"/>
      <c r="AD34" s="34"/>
      <c r="AE34" s="22"/>
      <c r="AF34" s="34"/>
      <c r="AG34" s="44"/>
      <c r="AH34" s="22"/>
      <c r="AI34" s="37"/>
      <c r="AJ34" s="37"/>
      <c r="AL34" s="39"/>
    </row>
    <row r="35" spans="1:38" ht="14.4" customHeight="1" x14ac:dyDescent="0.3">
      <c r="A35" s="45">
        <v>21</v>
      </c>
      <c r="B35" s="31"/>
      <c r="C35" s="45" t="str">
        <f>C33</f>
        <v>RST-1</v>
      </c>
      <c r="D35" s="31"/>
      <c r="E35" s="32" t="s">
        <v>77</v>
      </c>
      <c r="F35" s="43">
        <v>5000</v>
      </c>
      <c r="G35" s="22"/>
      <c r="H35" s="34">
        <v>443.93688163319575</v>
      </c>
      <c r="I35" s="35">
        <v>197.7395397767024</v>
      </c>
      <c r="J35" s="35">
        <v>16.5</v>
      </c>
      <c r="K35" s="35">
        <v>20.55</v>
      </c>
      <c r="L35" s="35">
        <v>2.2999999999999998</v>
      </c>
      <c r="M35" s="35">
        <v>11.8</v>
      </c>
      <c r="N35" s="35">
        <v>42.8</v>
      </c>
      <c r="O35" s="35">
        <v>0</v>
      </c>
      <c r="P35" s="34">
        <f>IF(SUM(H35:O35)&gt;30,SUM(H35:O35),30)</f>
        <v>735.62642140989794</v>
      </c>
      <c r="Q35" s="34">
        <f>ROUND(P35*Q$14,2)</f>
        <v>19.52</v>
      </c>
      <c r="R35" s="34">
        <f>SUM(P35:Q35)+IF(SUM(P35:Q35)&lt;30,30-P35-Q35)</f>
        <v>755.14642140989793</v>
      </c>
      <c r="S35" s="22"/>
      <c r="T35" s="34">
        <v>464.81522582308133</v>
      </c>
      <c r="U35" s="35">
        <v>197.7395397767024</v>
      </c>
      <c r="V35" s="35">
        <v>16.5</v>
      </c>
      <c r="W35" s="35">
        <v>20.55</v>
      </c>
      <c r="X35" s="35">
        <v>2.2999999999999998</v>
      </c>
      <c r="Y35" s="35">
        <v>11.8</v>
      </c>
      <c r="Z35" s="35">
        <v>42.8</v>
      </c>
      <c r="AA35" s="35">
        <v>0</v>
      </c>
      <c r="AB35" s="34">
        <f>IF(SUM(T35:AA35)&gt;30,SUM(T35:AA35),30)</f>
        <v>756.50476559978358</v>
      </c>
      <c r="AC35" s="34">
        <f>ROUND($AB35*AC$14,2)</f>
        <v>20.07</v>
      </c>
      <c r="AD35" s="34">
        <f>SUM(AB35:AC35)+IF(SUM(AB35:AC35)&lt;30,30-AB35-AC35)</f>
        <v>776.57476559978363</v>
      </c>
      <c r="AE35" s="22"/>
      <c r="AF35" s="34">
        <f>AD35-R35</f>
        <v>21.428344189885706</v>
      </c>
      <c r="AG35" s="36">
        <f>IF(R35=0,0,AF35/R35)</f>
        <v>2.8376409637058023E-2</v>
      </c>
      <c r="AH35" s="22"/>
      <c r="AI35" s="37">
        <f>IF(F35=0,0,R35/F35)*100</f>
        <v>15.102928428197959</v>
      </c>
      <c r="AJ35" s="37">
        <f>IF(F35=0,0,AD35/F35)*100</f>
        <v>15.531495311995672</v>
      </c>
      <c r="AL35" s="39">
        <f>T35/H35-1</f>
        <v>4.7029983436105649E-2</v>
      </c>
    </row>
    <row r="36" spans="1:38" ht="14.4" customHeight="1" x14ac:dyDescent="0.3">
      <c r="A36" s="45">
        <v>22</v>
      </c>
      <c r="B36" s="31"/>
      <c r="E36" s="46"/>
      <c r="F36" s="44"/>
      <c r="G36" s="44"/>
      <c r="H36" s="34"/>
      <c r="I36" s="35"/>
      <c r="J36" s="35"/>
      <c r="K36" s="35"/>
      <c r="L36" s="35"/>
      <c r="M36" s="35"/>
      <c r="N36" s="35"/>
      <c r="O36" s="35"/>
      <c r="P36" s="44"/>
      <c r="Q36" s="44"/>
      <c r="R36" s="44"/>
      <c r="S36" s="44"/>
      <c r="T36" s="34"/>
      <c r="U36" s="35"/>
      <c r="V36" s="35"/>
      <c r="W36" s="35"/>
      <c r="X36" s="35"/>
      <c r="Y36" s="35"/>
      <c r="Z36" s="35"/>
      <c r="AA36" s="35"/>
      <c r="AB36" s="44"/>
      <c r="AC36" s="44"/>
      <c r="AD36" s="44"/>
      <c r="AE36" s="44"/>
      <c r="AF36" s="44"/>
      <c r="AG36" s="44"/>
      <c r="AH36" s="44"/>
      <c r="AI36" s="44"/>
    </row>
    <row r="37" spans="1:38" ht="14.4" customHeight="1" x14ac:dyDescent="0.3">
      <c r="A37" s="45">
        <v>23</v>
      </c>
      <c r="F37" s="31"/>
      <c r="G37" s="38" t="s">
        <v>78</v>
      </c>
      <c r="H37" s="47" t="s">
        <v>88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F37" s="31"/>
      <c r="AG37" s="31"/>
      <c r="AI37" s="31"/>
    </row>
    <row r="38" spans="1:38" ht="14.4" customHeight="1" x14ac:dyDescent="0.3">
      <c r="A38" s="45">
        <v>24</v>
      </c>
      <c r="G38" s="38" t="s">
        <v>80</v>
      </c>
      <c r="H38" s="47" t="s">
        <v>89</v>
      </c>
    </row>
    <row r="39" spans="1:38" ht="14.4" customHeight="1" x14ac:dyDescent="0.3">
      <c r="A39" s="45">
        <v>25</v>
      </c>
      <c r="C39" s="48"/>
      <c r="G39" s="38" t="s">
        <v>82</v>
      </c>
      <c r="H39" s="47" t="s">
        <v>83</v>
      </c>
    </row>
    <row r="40" spans="1:38" ht="14.4" customHeight="1" x14ac:dyDescent="0.3">
      <c r="A40" s="45">
        <v>26</v>
      </c>
      <c r="C40" s="48"/>
      <c r="E40" s="31"/>
    </row>
    <row r="41" spans="1:38" ht="6.9" customHeight="1" x14ac:dyDescent="0.3">
      <c r="A41" s="45"/>
      <c r="B41" s="49"/>
      <c r="C41" s="49"/>
      <c r="D41" s="49"/>
      <c r="E41" s="49"/>
      <c r="F41" s="49"/>
      <c r="G41" s="49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49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49"/>
      <c r="AF41" s="50"/>
      <c r="AG41" s="50"/>
      <c r="AH41" s="49"/>
      <c r="AI41" s="50"/>
      <c r="AJ41" s="50"/>
    </row>
    <row r="42" spans="1:38" ht="12.6" customHeight="1" x14ac:dyDescent="0.3">
      <c r="A42" s="51" t="s">
        <v>84</v>
      </c>
      <c r="B42" s="51"/>
      <c r="C42" s="51"/>
      <c r="D42" s="51"/>
      <c r="E42" s="51"/>
      <c r="F42" s="51"/>
      <c r="G42" s="51"/>
      <c r="J42" s="31"/>
      <c r="K42" s="31"/>
      <c r="L42" s="31"/>
      <c r="M42" s="31"/>
      <c r="N42" s="31"/>
      <c r="O42" s="31"/>
      <c r="P42" s="31"/>
      <c r="Q42" s="31"/>
      <c r="R42" s="31"/>
      <c r="S42" s="5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51"/>
      <c r="AF42" s="31"/>
      <c r="AG42" s="31"/>
      <c r="AH42" s="51"/>
      <c r="AI42" s="31" t="s">
        <v>85</v>
      </c>
      <c r="AJ42" s="31"/>
    </row>
  </sheetData>
  <mergeCells count="6">
    <mergeCell ref="H11:R11"/>
    <mergeCell ref="T11:AD11"/>
    <mergeCell ref="AF11:AG11"/>
    <mergeCell ref="E13:F13"/>
    <mergeCell ref="I13:O13"/>
    <mergeCell ref="U13:AA13"/>
  </mergeCells>
  <pageMargins left="0.5" right="0.5" top="0.75" bottom="0.25" header="0.5" footer="0.25"/>
  <pageSetup scale="50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6B6EE-59D8-4976-8841-8A873C34F2FA}">
  <sheetPr syncVertical="1" syncRef="A1" transitionEvaluation="1" transitionEntry="1">
    <tabColor rgb="FF92D050"/>
    <pageSetUpPr fitToPage="1"/>
  </sheetPr>
  <dimension ref="A1:AL46"/>
  <sheetViews>
    <sheetView tabSelected="1" workbookViewId="0"/>
  </sheetViews>
  <sheetFormatPr defaultColWidth="11" defaultRowHeight="13.8" x14ac:dyDescent="0.3"/>
  <cols>
    <col min="1" max="1" width="2.6640625" style="38" customWidth="1"/>
    <col min="2" max="2" width="2.33203125" style="38" customWidth="1"/>
    <col min="3" max="3" width="7.5546875" style="38" customWidth="1"/>
    <col min="4" max="4" width="3.44140625" style="38" customWidth="1"/>
    <col min="5" max="5" width="6.5546875" style="38" customWidth="1"/>
    <col min="6" max="6" width="7" style="38" customWidth="1"/>
    <col min="7" max="7" width="3.33203125" style="38" customWidth="1"/>
    <col min="8" max="8" width="8.109375" style="38" bestFit="1" customWidth="1"/>
    <col min="9" max="15" width="7.109375" style="38" customWidth="1"/>
    <col min="16" max="16" width="8.44140625" style="38" bestFit="1" customWidth="1"/>
    <col min="17" max="17" width="9.6640625" style="38" bestFit="1" customWidth="1"/>
    <col min="18" max="18" width="8.44140625" style="38" bestFit="1" customWidth="1"/>
    <col min="19" max="19" width="3.33203125" style="38" customWidth="1"/>
    <col min="20" max="20" width="8.109375" style="38" bestFit="1" customWidth="1"/>
    <col min="21" max="27" width="7.109375" style="38" customWidth="1"/>
    <col min="28" max="28" width="8.44140625" style="38" bestFit="1" customWidth="1"/>
    <col min="29" max="29" width="9.6640625" style="38" bestFit="1" customWidth="1"/>
    <col min="30" max="30" width="8.44140625" style="38" bestFit="1" customWidth="1"/>
    <col min="31" max="31" width="3.33203125" style="38" customWidth="1"/>
    <col min="32" max="33" width="7.6640625" style="38" customWidth="1"/>
    <col min="34" max="34" width="3.33203125" style="38" customWidth="1"/>
    <col min="35" max="35" width="7.6640625" style="38" customWidth="1"/>
    <col min="36" max="16384" width="11" style="38"/>
  </cols>
  <sheetData>
    <row r="1" spans="1:38" s="1" customFormat="1" ht="12.75" customHeight="1" x14ac:dyDescent="0.3">
      <c r="A1" s="1" t="s">
        <v>0</v>
      </c>
      <c r="D1" s="2" t="s">
        <v>1</v>
      </c>
      <c r="E1" s="2"/>
      <c r="H1" s="2"/>
      <c r="N1" s="1" t="s">
        <v>2</v>
      </c>
      <c r="P1" s="2"/>
      <c r="Q1" s="2"/>
      <c r="R1" s="2"/>
      <c r="T1" s="2"/>
      <c r="U1" s="2"/>
      <c r="V1" s="2"/>
      <c r="W1" s="2"/>
      <c r="X1" s="2"/>
      <c r="Y1" s="2"/>
      <c r="Z1" s="2"/>
      <c r="AB1" s="2"/>
      <c r="AC1" s="2"/>
      <c r="AD1" s="2"/>
      <c r="AF1" s="2"/>
      <c r="AG1" s="2"/>
      <c r="AI1" s="1" t="s">
        <v>154</v>
      </c>
    </row>
    <row r="2" spans="1:38" s="1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3"/>
      <c r="AF2" s="4"/>
      <c r="AG2" s="4"/>
      <c r="AH2" s="3"/>
      <c r="AI2" s="4"/>
      <c r="AJ2" s="4"/>
    </row>
    <row r="3" spans="1:38" s="1" customFormat="1" ht="6.9" customHeight="1" x14ac:dyDescent="0.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F3" s="2"/>
      <c r="AG3" s="2"/>
      <c r="AI3" s="2"/>
      <c r="AJ3" s="2"/>
    </row>
    <row r="4" spans="1:38" s="1" customFormat="1" ht="12.75" customHeight="1" x14ac:dyDescent="0.2">
      <c r="A4" s="5" t="s">
        <v>4</v>
      </c>
      <c r="B4" s="5"/>
      <c r="C4" s="6"/>
      <c r="H4" s="2"/>
      <c r="L4" s="2"/>
      <c r="M4" s="2"/>
      <c r="N4" s="2" t="s">
        <v>5</v>
      </c>
      <c r="O4" s="2"/>
      <c r="T4" s="2"/>
      <c r="U4" s="2"/>
      <c r="V4" s="2"/>
      <c r="W4" s="2"/>
      <c r="X4" s="2"/>
      <c r="Y4" s="2"/>
      <c r="Z4" s="2"/>
      <c r="AA4" s="2"/>
      <c r="AB4" s="2"/>
      <c r="AC4" s="2"/>
      <c r="AF4" s="7" t="s">
        <v>6</v>
      </c>
      <c r="AG4" s="7"/>
      <c r="AJ4" s="2"/>
    </row>
    <row r="5" spans="1:38" s="1" customFormat="1" ht="12.75" customHeight="1" x14ac:dyDescent="0.2">
      <c r="A5" s="6"/>
      <c r="B5" s="6"/>
      <c r="C5" s="6"/>
      <c r="H5" s="2"/>
      <c r="I5" s="2"/>
      <c r="T5" s="2"/>
      <c r="U5" s="2"/>
      <c r="V5" s="2"/>
      <c r="W5" s="2"/>
      <c r="X5" s="2"/>
      <c r="Y5" s="2"/>
      <c r="Z5" s="2"/>
      <c r="AB5" s="2"/>
      <c r="AC5" s="2"/>
      <c r="AF5" s="8"/>
      <c r="AG5" s="8"/>
      <c r="AJ5" s="2"/>
    </row>
    <row r="6" spans="1:38" s="1" customFormat="1" ht="12.75" customHeight="1" x14ac:dyDescent="0.2">
      <c r="A6" s="5" t="s">
        <v>7</v>
      </c>
      <c r="B6" s="5"/>
      <c r="C6" s="6"/>
      <c r="H6" s="2"/>
      <c r="T6" s="2"/>
      <c r="U6" s="2"/>
      <c r="V6" s="2"/>
      <c r="W6" s="2"/>
      <c r="X6" s="2"/>
      <c r="Y6" s="2"/>
      <c r="Z6" s="2"/>
      <c r="AB6" s="2"/>
      <c r="AC6" s="2"/>
      <c r="AF6" s="8" t="s">
        <v>150</v>
      </c>
      <c r="AG6" s="8"/>
      <c r="AJ6" s="2"/>
    </row>
    <row r="7" spans="1:38" s="1" customFormat="1" ht="12.75" customHeight="1" x14ac:dyDescent="0.2">
      <c r="A7" s="6"/>
      <c r="B7" s="6"/>
      <c r="C7" s="6"/>
      <c r="H7" s="2"/>
      <c r="I7" s="2"/>
      <c r="T7" s="2"/>
      <c r="U7" s="2"/>
      <c r="Y7" s="2"/>
      <c r="Z7" s="2"/>
      <c r="AB7" s="2"/>
      <c r="AC7" s="2"/>
      <c r="AF7" s="8"/>
      <c r="AG7" s="8"/>
      <c r="AJ7" s="2"/>
    </row>
    <row r="8" spans="1:38" s="1" customFormat="1" ht="12.75" customHeight="1" x14ac:dyDescent="0.25">
      <c r="A8" s="5" t="s">
        <v>9</v>
      </c>
      <c r="B8" s="5"/>
      <c r="D8" s="9" t="str">
        <f>'RS ''25'!D8</f>
        <v>20240025-EI</v>
      </c>
      <c r="H8" s="2"/>
      <c r="I8" s="2"/>
      <c r="T8" s="2"/>
      <c r="U8" s="2"/>
      <c r="Y8" s="2"/>
      <c r="AB8" s="2"/>
      <c r="AC8" s="2"/>
      <c r="AF8" s="7" t="s">
        <v>11</v>
      </c>
      <c r="AG8" s="7"/>
      <c r="AJ8" s="2"/>
    </row>
    <row r="9" spans="1:38" s="12" customFormat="1" ht="6.9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0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/>
      <c r="AF9" s="11"/>
      <c r="AG9" s="11"/>
      <c r="AH9" s="10"/>
      <c r="AI9" s="11"/>
      <c r="AJ9" s="11"/>
    </row>
    <row r="10" spans="1:38" s="12" customFormat="1" ht="14.4" customHeight="1" x14ac:dyDescent="0.3">
      <c r="A10" s="13" t="s">
        <v>91</v>
      </c>
      <c r="E10" s="14" t="s">
        <v>13</v>
      </c>
      <c r="F10" s="14" t="s">
        <v>14</v>
      </c>
      <c r="G10" s="14"/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  <c r="O10" s="14" t="s">
        <v>22</v>
      </c>
      <c r="P10" s="14" t="s">
        <v>23</v>
      </c>
      <c r="Q10" s="14" t="s">
        <v>24</v>
      </c>
      <c r="R10" s="14" t="s">
        <v>25</v>
      </c>
      <c r="S10" s="14"/>
      <c r="T10" s="14" t="s">
        <v>26</v>
      </c>
      <c r="U10" s="14" t="s">
        <v>27</v>
      </c>
      <c r="V10" s="14" t="s">
        <v>28</v>
      </c>
      <c r="W10" s="14" t="s">
        <v>29</v>
      </c>
      <c r="X10" s="14" t="s">
        <v>30</v>
      </c>
      <c r="Y10" s="14" t="s">
        <v>31</v>
      </c>
      <c r="Z10" s="14" t="s">
        <v>32</v>
      </c>
      <c r="AA10" s="14" t="s">
        <v>33</v>
      </c>
      <c r="AB10" s="14" t="s">
        <v>34</v>
      </c>
      <c r="AC10" s="14" t="s">
        <v>35</v>
      </c>
      <c r="AD10" s="14" t="s">
        <v>36</v>
      </c>
      <c r="AE10" s="14"/>
      <c r="AF10" s="14" t="s">
        <v>37</v>
      </c>
      <c r="AG10" s="14" t="s">
        <v>38</v>
      </c>
      <c r="AH10" s="14"/>
      <c r="AI10" s="14" t="s">
        <v>39</v>
      </c>
      <c r="AJ10" s="14" t="s">
        <v>40</v>
      </c>
    </row>
    <row r="11" spans="1:38" s="12" customFormat="1" ht="14.4" customHeight="1" x14ac:dyDescent="0.3">
      <c r="A11" s="13" t="s">
        <v>92</v>
      </c>
      <c r="E11" s="15"/>
      <c r="F11" s="15"/>
      <c r="G11" s="15"/>
      <c r="H11" s="75" t="s">
        <v>42</v>
      </c>
      <c r="I11" s="76"/>
      <c r="J11" s="76"/>
      <c r="K11" s="76"/>
      <c r="L11" s="76"/>
      <c r="M11" s="76"/>
      <c r="N11" s="76"/>
      <c r="O11" s="76"/>
      <c r="P11" s="76"/>
      <c r="Q11" s="76"/>
      <c r="R11" s="77"/>
      <c r="S11" s="16"/>
      <c r="T11" s="75" t="s">
        <v>43</v>
      </c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15"/>
      <c r="AF11" s="78" t="s">
        <v>44</v>
      </c>
      <c r="AG11" s="79"/>
      <c r="AH11" s="15"/>
      <c r="AI11" s="17" t="s">
        <v>45</v>
      </c>
      <c r="AJ11" s="18"/>
    </row>
    <row r="12" spans="1:38" s="12" customFormat="1" ht="14.4" customHeight="1" x14ac:dyDescent="0.3">
      <c r="E12" s="15"/>
      <c r="F12" s="15"/>
      <c r="G12" s="15"/>
      <c r="H12" s="15"/>
      <c r="I12" s="19"/>
      <c r="J12" s="19"/>
      <c r="K12" s="19"/>
      <c r="L12" s="19"/>
      <c r="M12" s="19"/>
      <c r="N12" s="19"/>
      <c r="O12" s="19"/>
      <c r="P12" s="20"/>
      <c r="Q12" s="20"/>
      <c r="R12" s="20"/>
      <c r="S12" s="15"/>
      <c r="T12" s="15"/>
      <c r="U12" s="19"/>
      <c r="V12" s="19"/>
      <c r="W12" s="19"/>
      <c r="X12" s="19"/>
      <c r="Y12" s="19"/>
      <c r="Z12" s="19"/>
      <c r="AA12" s="19"/>
      <c r="AB12" s="20"/>
      <c r="AC12" s="20"/>
      <c r="AD12" s="20"/>
      <c r="AE12" s="15"/>
      <c r="AF12" s="19"/>
      <c r="AG12" s="19"/>
      <c r="AH12" s="15"/>
      <c r="AI12" s="19"/>
      <c r="AJ12" s="19"/>
    </row>
    <row r="13" spans="1:38" s="12" customFormat="1" ht="14.4" customHeight="1" x14ac:dyDescent="0.3">
      <c r="A13" s="21"/>
      <c r="B13" s="21"/>
      <c r="C13" s="20" t="s">
        <v>46</v>
      </c>
      <c r="D13" s="20"/>
      <c r="E13" s="80" t="s">
        <v>47</v>
      </c>
      <c r="F13" s="80"/>
      <c r="G13" s="22"/>
      <c r="H13" s="20" t="s">
        <v>48</v>
      </c>
      <c r="I13" s="80" t="s">
        <v>151</v>
      </c>
      <c r="J13" s="80"/>
      <c r="K13" s="80"/>
      <c r="L13" s="80"/>
      <c r="M13" s="80"/>
      <c r="N13" s="80"/>
      <c r="O13" s="80"/>
      <c r="P13" s="20" t="s">
        <v>50</v>
      </c>
      <c r="Q13" s="20" t="s">
        <v>51</v>
      </c>
      <c r="R13" s="20" t="s">
        <v>52</v>
      </c>
      <c r="S13" s="22"/>
      <c r="T13" s="20" t="s">
        <v>48</v>
      </c>
      <c r="U13" s="80" t="s">
        <v>49</v>
      </c>
      <c r="V13" s="80"/>
      <c r="W13" s="80"/>
      <c r="X13" s="80"/>
      <c r="Y13" s="80"/>
      <c r="Z13" s="80"/>
      <c r="AA13" s="80"/>
      <c r="AB13" s="20" t="s">
        <v>50</v>
      </c>
      <c r="AC13" s="20" t="s">
        <v>51</v>
      </c>
      <c r="AD13" s="20" t="s">
        <v>52</v>
      </c>
      <c r="AE13" s="22"/>
      <c r="AF13" s="20" t="s">
        <v>53</v>
      </c>
      <c r="AG13" s="20" t="s">
        <v>54</v>
      </c>
      <c r="AH13" s="22"/>
      <c r="AI13" s="20" t="s">
        <v>55</v>
      </c>
      <c r="AJ13" s="20" t="s">
        <v>56</v>
      </c>
      <c r="AL13" s="23" t="s">
        <v>57</v>
      </c>
    </row>
    <row r="14" spans="1:38" s="29" customFormat="1" ht="14.4" customHeight="1" x14ac:dyDescent="0.3">
      <c r="A14" s="24" t="s">
        <v>58</v>
      </c>
      <c r="B14" s="21"/>
      <c r="C14" s="25" t="s">
        <v>59</v>
      </c>
      <c r="D14" s="20"/>
      <c r="E14" s="26" t="s">
        <v>60</v>
      </c>
      <c r="F14" s="25" t="s">
        <v>61</v>
      </c>
      <c r="G14" s="22"/>
      <c r="H14" s="25" t="s">
        <v>62</v>
      </c>
      <c r="I14" s="26" t="s">
        <v>63</v>
      </c>
      <c r="J14" s="26" t="s">
        <v>64</v>
      </c>
      <c r="K14" s="26" t="s">
        <v>65</v>
      </c>
      <c r="L14" s="26" t="s">
        <v>66</v>
      </c>
      <c r="M14" s="26" t="s">
        <v>67</v>
      </c>
      <c r="N14" s="26" t="s">
        <v>68</v>
      </c>
      <c r="O14" s="26" t="s">
        <v>69</v>
      </c>
      <c r="P14" s="25" t="s">
        <v>70</v>
      </c>
      <c r="Q14" s="27">
        <f>2.5663%+0.0871%</f>
        <v>2.6534000000000002E-2</v>
      </c>
      <c r="R14" s="25" t="s">
        <v>70</v>
      </c>
      <c r="S14" s="22"/>
      <c r="T14" s="25" t="s">
        <v>71</v>
      </c>
      <c r="U14" s="26" t="s">
        <v>63</v>
      </c>
      <c r="V14" s="26" t="s">
        <v>64</v>
      </c>
      <c r="W14" s="26" t="s">
        <v>65</v>
      </c>
      <c r="X14" s="26" t="s">
        <v>66</v>
      </c>
      <c r="Y14" s="26" t="s">
        <v>67</v>
      </c>
      <c r="Z14" s="26" t="s">
        <v>68</v>
      </c>
      <c r="AA14" s="26" t="s">
        <v>69</v>
      </c>
      <c r="AB14" s="25" t="s">
        <v>70</v>
      </c>
      <c r="AC14" s="27">
        <f>Q14</f>
        <v>2.6534000000000002E-2</v>
      </c>
      <c r="AD14" s="25" t="s">
        <v>70</v>
      </c>
      <c r="AE14" s="22"/>
      <c r="AF14" s="28" t="s">
        <v>72</v>
      </c>
      <c r="AG14" s="28" t="s">
        <v>73</v>
      </c>
      <c r="AH14" s="22"/>
      <c r="AI14" s="28" t="s">
        <v>74</v>
      </c>
      <c r="AJ14" s="28" t="s">
        <v>75</v>
      </c>
    </row>
    <row r="15" spans="1:38" ht="14.4" customHeight="1" x14ac:dyDescent="0.3">
      <c r="A15" s="30">
        <v>1</v>
      </c>
      <c r="B15" s="31"/>
      <c r="C15" s="30" t="s">
        <v>95</v>
      </c>
      <c r="D15" s="31"/>
      <c r="E15" s="32" t="s">
        <v>77</v>
      </c>
      <c r="F15" s="33">
        <v>0</v>
      </c>
      <c r="G15" s="22"/>
      <c r="H15" s="34">
        <v>16.02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4">
        <f>IF(SUM(H15:O15)&gt;30,SUM(H15:O15),30)</f>
        <v>30</v>
      </c>
      <c r="Q15" s="34">
        <f>ROUND(P15*Q$14,2)</f>
        <v>0.8</v>
      </c>
      <c r="R15" s="34">
        <f>SUM(P15:Q15)+IF(SUM(P15:Q15)&lt;30,30-P15-Q15)</f>
        <v>30.8</v>
      </c>
      <c r="S15" s="22"/>
      <c r="T15" s="34">
        <v>16.16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4">
        <f>IF(SUM(T15:AA15)&gt;30,SUM(T15:AA15),30)</f>
        <v>30</v>
      </c>
      <c r="AC15" s="34">
        <f>ROUND($AB15*AC$14,2)</f>
        <v>0.8</v>
      </c>
      <c r="AD15" s="34">
        <f>SUM(AB15:AC15)+IF(SUM(AB15:AC15)&lt;30,30-AB15-AC15)</f>
        <v>30.8</v>
      </c>
      <c r="AE15" s="22"/>
      <c r="AF15" s="34">
        <f>AD15-R15</f>
        <v>0</v>
      </c>
      <c r="AG15" s="36">
        <f>IF(R15=0,0,AF15/R15)</f>
        <v>0</v>
      </c>
      <c r="AH15" s="22"/>
      <c r="AI15" s="37">
        <f>IF(F15=0,0,R15/F15)*100</f>
        <v>0</v>
      </c>
      <c r="AJ15" s="37">
        <f>IF(F15=0,0,AD15/F15)*100</f>
        <v>0</v>
      </c>
      <c r="AL15" s="39">
        <f>T15/H15-1</f>
        <v>8.7390761548065132E-3</v>
      </c>
    </row>
    <row r="16" spans="1:38" ht="14.4" customHeight="1" x14ac:dyDescent="0.3">
      <c r="A16" s="40">
        <v>2</v>
      </c>
      <c r="B16" s="41"/>
      <c r="C16" s="30"/>
      <c r="D16" s="41"/>
      <c r="E16" s="42"/>
      <c r="F16" s="43"/>
      <c r="G16" s="22"/>
      <c r="H16" s="34"/>
      <c r="I16" s="35"/>
      <c r="J16" s="35"/>
      <c r="K16" s="35"/>
      <c r="L16" s="35"/>
      <c r="M16" s="35"/>
      <c r="N16" s="35"/>
      <c r="O16" s="35"/>
      <c r="P16" s="34"/>
      <c r="Q16" s="34"/>
      <c r="R16" s="34"/>
      <c r="S16" s="22"/>
      <c r="T16" s="34"/>
      <c r="U16" s="35"/>
      <c r="V16" s="35"/>
      <c r="W16" s="35"/>
      <c r="X16" s="35"/>
      <c r="Y16" s="35"/>
      <c r="Z16" s="35"/>
      <c r="AA16" s="35"/>
      <c r="AB16" s="34"/>
      <c r="AC16" s="34"/>
      <c r="AD16" s="34"/>
      <c r="AE16" s="22"/>
      <c r="AF16" s="34"/>
      <c r="AG16" s="44"/>
      <c r="AH16" s="22"/>
      <c r="AI16" s="37"/>
      <c r="AJ16" s="37"/>
    </row>
    <row r="17" spans="1:38" ht="14.4" customHeight="1" x14ac:dyDescent="0.3">
      <c r="A17" s="45">
        <v>3</v>
      </c>
      <c r="C17" s="45" t="str">
        <f>C15</f>
        <v>GST-1</v>
      </c>
      <c r="E17" s="32" t="s">
        <v>77</v>
      </c>
      <c r="F17" s="43">
        <v>100</v>
      </c>
      <c r="G17" s="22"/>
      <c r="H17" s="34">
        <v>23.954115575580296</v>
      </c>
      <c r="I17" s="35">
        <v>5.1557309557431976</v>
      </c>
      <c r="J17" s="35">
        <v>0.28999999999999998</v>
      </c>
      <c r="K17" s="35">
        <v>0.81599999999999995</v>
      </c>
      <c r="L17" s="35">
        <v>4.3999999999999997E-2</v>
      </c>
      <c r="M17" s="35">
        <v>0.20399999999999999</v>
      </c>
      <c r="N17" s="35">
        <v>0.49399999999999999</v>
      </c>
      <c r="O17" s="35">
        <v>0.44299999999999995</v>
      </c>
      <c r="P17" s="34">
        <f t="shared" ref="P17" si="0">IF(SUM(H17:O17)&gt;30,SUM(H17:O17),30)</f>
        <v>31.400846531323495</v>
      </c>
      <c r="Q17" s="34">
        <f t="shared" ref="Q17" si="1">ROUND(P17*Q$14,2)</f>
        <v>0.83</v>
      </c>
      <c r="R17" s="34">
        <f t="shared" ref="R17" si="2">SUM(P17:Q17)+IF(SUM(P17:Q17)&lt;30,30-P17-Q17)</f>
        <v>32.230846531323493</v>
      </c>
      <c r="S17" s="22"/>
      <c r="T17" s="34">
        <v>24.114817821479996</v>
      </c>
      <c r="U17" s="35">
        <v>3.966889751217284</v>
      </c>
      <c r="V17" s="35">
        <v>0.28999999999999998</v>
      </c>
      <c r="W17" s="35">
        <v>0.35899999999999999</v>
      </c>
      <c r="X17" s="35">
        <v>4.3999999999999997E-2</v>
      </c>
      <c r="Y17" s="35">
        <v>0.20399999999999999</v>
      </c>
      <c r="Z17" s="35">
        <v>0.83200000000000007</v>
      </c>
      <c r="AA17" s="35">
        <v>0</v>
      </c>
      <c r="AB17" s="34">
        <f t="shared" ref="AB17" si="3">IF(SUM(T17:AA17)&gt;30,SUM(T17:AA17),30)</f>
        <v>30</v>
      </c>
      <c r="AC17" s="34">
        <f t="shared" ref="AC17" si="4">ROUND($AB17*AC$14,2)</f>
        <v>0.8</v>
      </c>
      <c r="AD17" s="34">
        <f t="shared" ref="AD17" si="5">SUM(AB17:AC17)+IF(SUM(AB17:AC17)&lt;30,30-AB17-AC17)</f>
        <v>30.8</v>
      </c>
      <c r="AE17" s="22"/>
      <c r="AF17" s="34">
        <f t="shared" ref="AF17" si="6">AD17-R17</f>
        <v>-1.4308465313234926</v>
      </c>
      <c r="AG17" s="36">
        <f t="shared" ref="AG17" si="7">IF(R17=0,0,AF17/R17)</f>
        <v>-4.4393699989633433E-2</v>
      </c>
      <c r="AH17" s="22"/>
      <c r="AI17" s="37">
        <f t="shared" ref="AI17" si="8">IF(F17=0,0,R17/F17)*100</f>
        <v>32.230846531323493</v>
      </c>
      <c r="AJ17" s="37">
        <f t="shared" ref="AJ17" si="9">IF(F17=0,0,AD17/F17)*100</f>
        <v>30.8</v>
      </c>
      <c r="AL17" s="39">
        <f t="shared" ref="AL17" si="10">T17/H17-1</f>
        <v>6.7087530488298963E-3</v>
      </c>
    </row>
    <row r="18" spans="1:38" ht="14.4" customHeight="1" x14ac:dyDescent="0.3">
      <c r="A18" s="30">
        <v>4</v>
      </c>
      <c r="B18" s="31"/>
      <c r="C18" s="30"/>
      <c r="D18" s="31"/>
      <c r="E18" s="42"/>
      <c r="F18" s="43"/>
      <c r="G18" s="22"/>
      <c r="H18" s="34"/>
      <c r="I18" s="35"/>
      <c r="J18" s="35"/>
      <c r="K18" s="35"/>
      <c r="L18" s="35"/>
      <c r="M18" s="35"/>
      <c r="N18" s="35"/>
      <c r="O18" s="35"/>
      <c r="P18" s="34"/>
      <c r="Q18" s="34"/>
      <c r="R18" s="34"/>
      <c r="S18" s="22"/>
      <c r="T18" s="34"/>
      <c r="U18" s="35"/>
      <c r="V18" s="35"/>
      <c r="W18" s="35"/>
      <c r="X18" s="35"/>
      <c r="Y18" s="35"/>
      <c r="Z18" s="35"/>
      <c r="AA18" s="35"/>
      <c r="AB18" s="34"/>
      <c r="AC18" s="34"/>
      <c r="AD18" s="34"/>
      <c r="AE18" s="22"/>
      <c r="AF18" s="34"/>
      <c r="AG18" s="44"/>
      <c r="AH18" s="22"/>
      <c r="AI18" s="37"/>
      <c r="AJ18" s="37"/>
    </row>
    <row r="19" spans="1:38" ht="14.4" customHeight="1" x14ac:dyDescent="0.3">
      <c r="A19" s="40">
        <v>5</v>
      </c>
      <c r="B19" s="41"/>
      <c r="C19" s="45" t="str">
        <f>C17</f>
        <v>GST-1</v>
      </c>
      <c r="D19" s="41"/>
      <c r="E19" s="32" t="s">
        <v>77</v>
      </c>
      <c r="F19" s="43">
        <v>250</v>
      </c>
      <c r="G19" s="22"/>
      <c r="H19" s="34">
        <v>35.85528893895075</v>
      </c>
      <c r="I19" s="35">
        <v>12.889327389357994</v>
      </c>
      <c r="J19" s="35">
        <v>0.72499999999999998</v>
      </c>
      <c r="K19" s="35">
        <v>2.04</v>
      </c>
      <c r="L19" s="35">
        <v>0.11</v>
      </c>
      <c r="M19" s="35">
        <v>0.51</v>
      </c>
      <c r="N19" s="35">
        <v>1.2350000000000001</v>
      </c>
      <c r="O19" s="35">
        <v>1.1074999999999999</v>
      </c>
      <c r="P19" s="34">
        <f t="shared" ref="P19" si="11">IF(SUM(H19:O19)&gt;30,SUM(H19:O19),30)</f>
        <v>54.472116328308744</v>
      </c>
      <c r="Q19" s="34">
        <f t="shared" ref="Q19" si="12">ROUND(P19*Q$14,2)</f>
        <v>1.45</v>
      </c>
      <c r="R19" s="34">
        <f t="shared" ref="R19" si="13">SUM(P19:Q19)+IF(SUM(P19:Q19)&lt;30,30-P19-Q19)</f>
        <v>55.922116328308746</v>
      </c>
      <c r="S19" s="22"/>
      <c r="T19" s="34">
        <v>36.047044553699983</v>
      </c>
      <c r="U19" s="35">
        <v>9.9172243780432101</v>
      </c>
      <c r="V19" s="35">
        <v>0.72499999999999998</v>
      </c>
      <c r="W19" s="35">
        <v>0.89749999999999996</v>
      </c>
      <c r="X19" s="35">
        <v>0.11</v>
      </c>
      <c r="Y19" s="35">
        <v>0.51</v>
      </c>
      <c r="Z19" s="35">
        <v>2.08</v>
      </c>
      <c r="AA19" s="35">
        <v>0</v>
      </c>
      <c r="AB19" s="34">
        <f t="shared" ref="AB19" si="14">IF(SUM(T19:AA19)&gt;30,SUM(T19:AA19),30)</f>
        <v>50.28676893174319</v>
      </c>
      <c r="AC19" s="34">
        <f t="shared" ref="AC19" si="15">ROUND($AB19*AC$14,2)</f>
        <v>1.33</v>
      </c>
      <c r="AD19" s="34">
        <f t="shared" ref="AD19" si="16">SUM(AB19:AC19)+IF(SUM(AB19:AC19)&lt;30,30-AB19-AC19)</f>
        <v>51.616768931743188</v>
      </c>
      <c r="AE19" s="22"/>
      <c r="AF19" s="34">
        <f t="shared" ref="AF19" si="17">AD19-R19</f>
        <v>-4.3053473965655584</v>
      </c>
      <c r="AG19" s="36">
        <f t="shared" ref="AG19" si="18">IF(R19=0,0,AF19/R19)</f>
        <v>-7.6988277254917067E-2</v>
      </c>
      <c r="AH19" s="22"/>
      <c r="AI19" s="37">
        <f t="shared" ref="AI19" si="19">IF(F19=0,0,R19/F19)*100</f>
        <v>22.368846531323499</v>
      </c>
      <c r="AJ19" s="37">
        <f t="shared" ref="AJ19" si="20">IF(F19=0,0,AD19/F19)*100</f>
        <v>20.646707572697277</v>
      </c>
      <c r="AL19" s="39">
        <f t="shared" ref="AL19" si="21">T19/H19-1</f>
        <v>5.3480426576879569E-3</v>
      </c>
    </row>
    <row r="20" spans="1:38" ht="14.4" customHeight="1" x14ac:dyDescent="0.3">
      <c r="A20" s="45">
        <v>6</v>
      </c>
      <c r="C20" s="45"/>
      <c r="E20" s="42"/>
      <c r="F20" s="43"/>
      <c r="G20" s="22"/>
      <c r="H20" s="34"/>
      <c r="I20" s="35"/>
      <c r="J20" s="35"/>
      <c r="K20" s="35"/>
      <c r="L20" s="35"/>
      <c r="M20" s="35"/>
      <c r="N20" s="35"/>
      <c r="O20" s="35"/>
      <c r="P20" s="34"/>
      <c r="Q20" s="34"/>
      <c r="R20" s="34"/>
      <c r="S20" s="22"/>
      <c r="T20" s="34"/>
      <c r="U20" s="35"/>
      <c r="V20" s="35"/>
      <c r="W20" s="35"/>
      <c r="X20" s="35"/>
      <c r="Y20" s="35"/>
      <c r="Z20" s="35"/>
      <c r="AA20" s="35"/>
      <c r="AB20" s="34"/>
      <c r="AC20" s="34"/>
      <c r="AD20" s="34"/>
      <c r="AE20" s="22"/>
      <c r="AF20" s="34"/>
      <c r="AG20" s="44"/>
      <c r="AH20" s="22"/>
      <c r="AI20" s="37"/>
      <c r="AJ20" s="37"/>
    </row>
    <row r="21" spans="1:38" ht="14.4" customHeight="1" x14ac:dyDescent="0.3">
      <c r="A21" s="30">
        <v>7</v>
      </c>
      <c r="B21" s="31"/>
      <c r="C21" s="45" t="str">
        <f>C19</f>
        <v>GST-1</v>
      </c>
      <c r="D21" s="31"/>
      <c r="E21" s="32" t="s">
        <v>77</v>
      </c>
      <c r="F21" s="43">
        <v>500</v>
      </c>
      <c r="G21" s="22"/>
      <c r="H21" s="34">
        <v>55.69057787790149</v>
      </c>
      <c r="I21" s="35">
        <v>25.778654778715989</v>
      </c>
      <c r="J21" s="35">
        <v>1.45</v>
      </c>
      <c r="K21" s="35">
        <v>4.08</v>
      </c>
      <c r="L21" s="35">
        <v>0.22</v>
      </c>
      <c r="M21" s="35">
        <v>1.02</v>
      </c>
      <c r="N21" s="35">
        <v>2.4700000000000002</v>
      </c>
      <c r="O21" s="35">
        <v>2.2149999999999999</v>
      </c>
      <c r="P21" s="34">
        <f t="shared" ref="P21" si="22">IF(SUM(H21:O21)&gt;30,SUM(H21:O21),30)</f>
        <v>92.924232656617477</v>
      </c>
      <c r="Q21" s="34">
        <f t="shared" ref="Q21" si="23">ROUND(P21*Q$14,2)</f>
        <v>2.4700000000000002</v>
      </c>
      <c r="R21" s="34">
        <f t="shared" ref="R21" si="24">SUM(P21:Q21)+IF(SUM(P21:Q21)&lt;30,30-P21-Q21)</f>
        <v>95.394232656617476</v>
      </c>
      <c r="S21" s="22"/>
      <c r="T21" s="34">
        <v>55.93408910739997</v>
      </c>
      <c r="U21" s="35">
        <v>19.83444875608642</v>
      </c>
      <c r="V21" s="35">
        <v>1.45</v>
      </c>
      <c r="W21" s="35">
        <v>1.7949999999999999</v>
      </c>
      <c r="X21" s="35">
        <v>0.22</v>
      </c>
      <c r="Y21" s="35">
        <v>1.02</v>
      </c>
      <c r="Z21" s="35">
        <v>4.16</v>
      </c>
      <c r="AA21" s="35">
        <v>0</v>
      </c>
      <c r="AB21" s="34">
        <f t="shared" ref="AB21" si="25">IF(SUM(T21:AA21)&gt;30,SUM(T21:AA21),30)</f>
        <v>84.413537863486383</v>
      </c>
      <c r="AC21" s="34">
        <f t="shared" ref="AC21" si="26">ROUND($AB21*AC$14,2)</f>
        <v>2.2400000000000002</v>
      </c>
      <c r="AD21" s="34">
        <f t="shared" ref="AD21" si="27">SUM(AB21:AC21)+IF(SUM(AB21:AC21)&lt;30,30-AB21-AC21)</f>
        <v>86.653537863486378</v>
      </c>
      <c r="AE21" s="22"/>
      <c r="AF21" s="34">
        <f t="shared" ref="AF21" si="28">AD21-R21</f>
        <v>-8.7406947931310981</v>
      </c>
      <c r="AG21" s="36">
        <f t="shared" ref="AG21" si="29">IF(R21=0,0,AF21/R21)</f>
        <v>-9.162707796596295E-2</v>
      </c>
      <c r="AH21" s="22"/>
      <c r="AI21" s="37">
        <f t="shared" ref="AI21" si="30">IF(F21=0,0,R21/F21)*100</f>
        <v>19.078846531323496</v>
      </c>
      <c r="AJ21" s="37">
        <f t="shared" ref="AJ21" si="31">IF(F21=0,0,AD21/F21)*100</f>
        <v>17.330707572697275</v>
      </c>
      <c r="AL21" s="39">
        <f t="shared" ref="AL21" si="32">T21/H21-1</f>
        <v>4.3725750167715738E-3</v>
      </c>
    </row>
    <row r="22" spans="1:38" ht="14.4" customHeight="1" x14ac:dyDescent="0.3">
      <c r="A22" s="40">
        <v>8</v>
      </c>
      <c r="B22" s="41"/>
      <c r="C22" s="40"/>
      <c r="D22" s="41"/>
      <c r="E22" s="32"/>
      <c r="F22" s="43"/>
      <c r="G22" s="22"/>
      <c r="H22" s="34"/>
      <c r="I22" s="35"/>
      <c r="J22" s="35"/>
      <c r="K22" s="35"/>
      <c r="L22" s="35"/>
      <c r="M22" s="35"/>
      <c r="N22" s="35"/>
      <c r="O22" s="35"/>
      <c r="P22" s="34"/>
      <c r="Q22" s="34"/>
      <c r="R22" s="34"/>
      <c r="S22" s="22"/>
      <c r="T22" s="34"/>
      <c r="U22" s="35"/>
      <c r="V22" s="35"/>
      <c r="W22" s="35"/>
      <c r="X22" s="35"/>
      <c r="Y22" s="35"/>
      <c r="Z22" s="35"/>
      <c r="AA22" s="35"/>
      <c r="AB22" s="34"/>
      <c r="AC22" s="34"/>
      <c r="AD22" s="34"/>
      <c r="AE22" s="22"/>
      <c r="AF22" s="34"/>
      <c r="AG22" s="44"/>
      <c r="AH22" s="22"/>
      <c r="AI22" s="37"/>
      <c r="AJ22" s="37"/>
    </row>
    <row r="23" spans="1:38" ht="14.4" customHeight="1" x14ac:dyDescent="0.3">
      <c r="A23" s="45">
        <v>9</v>
      </c>
      <c r="C23" s="45" t="str">
        <f>C21</f>
        <v>GST-1</v>
      </c>
      <c r="E23" s="32" t="s">
        <v>77</v>
      </c>
      <c r="F23" s="43">
        <v>750</v>
      </c>
      <c r="G23" s="22"/>
      <c r="H23" s="34">
        <v>75.525866816852243</v>
      </c>
      <c r="I23" s="35">
        <v>38.667982168073983</v>
      </c>
      <c r="J23" s="35">
        <v>2.1749999999999998</v>
      </c>
      <c r="K23" s="35">
        <v>6.12</v>
      </c>
      <c r="L23" s="35">
        <v>0.33</v>
      </c>
      <c r="M23" s="35">
        <v>1.53</v>
      </c>
      <c r="N23" s="35">
        <v>3.7050000000000001</v>
      </c>
      <c r="O23" s="35">
        <v>3.3224999999999998</v>
      </c>
      <c r="P23" s="34">
        <f t="shared" ref="P23" si="33">IF(SUM(H23:O23)&gt;30,SUM(H23:O23),30)</f>
        <v>131.37634898492624</v>
      </c>
      <c r="Q23" s="34">
        <f t="shared" ref="Q23" si="34">ROUND(P23*Q$14,2)</f>
        <v>3.49</v>
      </c>
      <c r="R23" s="34">
        <f t="shared" ref="R23" si="35">SUM(P23:Q23)+IF(SUM(P23:Q23)&lt;30,30-P23-Q23)</f>
        <v>134.86634898492625</v>
      </c>
      <c r="S23" s="22"/>
      <c r="T23" s="34">
        <v>75.82113366109995</v>
      </c>
      <c r="U23" s="35">
        <v>29.751673134129632</v>
      </c>
      <c r="V23" s="35">
        <v>2.1749999999999998</v>
      </c>
      <c r="W23" s="35">
        <v>2.6924999999999999</v>
      </c>
      <c r="X23" s="35">
        <v>0.33</v>
      </c>
      <c r="Y23" s="35">
        <v>1.53</v>
      </c>
      <c r="Z23" s="35">
        <v>6.24</v>
      </c>
      <c r="AA23" s="35">
        <v>0</v>
      </c>
      <c r="AB23" s="34">
        <f t="shared" ref="AB23" si="36">IF(SUM(T23:AA23)&gt;30,SUM(T23:AA23),30)</f>
        <v>118.54030679522957</v>
      </c>
      <c r="AC23" s="34">
        <f t="shared" ref="AC23" si="37">ROUND($AB23*AC$14,2)</f>
        <v>3.15</v>
      </c>
      <c r="AD23" s="34">
        <f t="shared" ref="AD23" si="38">SUM(AB23:AC23)+IF(SUM(AB23:AC23)&lt;30,30-AB23-AC23)</f>
        <v>121.69030679522957</v>
      </c>
      <c r="AE23" s="22"/>
      <c r="AF23" s="34">
        <f t="shared" ref="AF23" si="39">AD23-R23</f>
        <v>-13.176042189696673</v>
      </c>
      <c r="AG23" s="36">
        <f t="shared" ref="AG23" si="40">IF(R23=0,0,AF23/R23)</f>
        <v>-9.7697033313842691E-2</v>
      </c>
      <c r="AH23" s="22"/>
      <c r="AI23" s="37">
        <f t="shared" ref="AI23" si="41">IF(F23=0,0,R23/F23)*100</f>
        <v>17.982179864656832</v>
      </c>
      <c r="AJ23" s="37">
        <f t="shared" ref="AJ23" si="42">IF(F23=0,0,AD23/F23)*100</f>
        <v>16.225374239363944</v>
      </c>
      <c r="AL23" s="39">
        <f t="shared" ref="AL23" si="43">T23/H23-1</f>
        <v>3.9094797145953208E-3</v>
      </c>
    </row>
    <row r="24" spans="1:38" ht="14.4" customHeight="1" x14ac:dyDescent="0.3">
      <c r="A24" s="30">
        <v>10</v>
      </c>
      <c r="B24" s="31"/>
      <c r="C24" s="30"/>
      <c r="D24" s="31"/>
      <c r="E24" s="42"/>
      <c r="F24" s="43"/>
      <c r="G24" s="22"/>
      <c r="H24" s="34"/>
      <c r="I24" s="35"/>
      <c r="J24" s="35"/>
      <c r="K24" s="35"/>
      <c r="L24" s="35"/>
      <c r="M24" s="35"/>
      <c r="N24" s="35"/>
      <c r="O24" s="35"/>
      <c r="P24" s="34"/>
      <c r="Q24" s="34"/>
      <c r="R24" s="34"/>
      <c r="S24" s="22"/>
      <c r="T24" s="34"/>
      <c r="U24" s="35"/>
      <c r="V24" s="35"/>
      <c r="W24" s="35"/>
      <c r="X24" s="35"/>
      <c r="Y24" s="35"/>
      <c r="Z24" s="35"/>
      <c r="AA24" s="35"/>
      <c r="AB24" s="34"/>
      <c r="AC24" s="34"/>
      <c r="AD24" s="34"/>
      <c r="AE24" s="22"/>
      <c r="AF24" s="34"/>
      <c r="AG24" s="44"/>
      <c r="AH24" s="22"/>
      <c r="AI24" s="37"/>
      <c r="AJ24" s="37"/>
    </row>
    <row r="25" spans="1:38" ht="14.4" customHeight="1" x14ac:dyDescent="0.3">
      <c r="A25" s="40">
        <v>11</v>
      </c>
      <c r="B25" s="41"/>
      <c r="C25" s="45" t="str">
        <f>C23</f>
        <v>GST-1</v>
      </c>
      <c r="D25" s="41"/>
      <c r="E25" s="32" t="s">
        <v>77</v>
      </c>
      <c r="F25" s="43">
        <v>1000</v>
      </c>
      <c r="G25" s="22"/>
      <c r="H25" s="34">
        <v>95.361155755802983</v>
      </c>
      <c r="I25" s="35">
        <v>51.557309557431978</v>
      </c>
      <c r="J25" s="35">
        <v>2.9</v>
      </c>
      <c r="K25" s="35">
        <v>8.16</v>
      </c>
      <c r="L25" s="35">
        <v>0.44</v>
      </c>
      <c r="M25" s="35">
        <v>2.04</v>
      </c>
      <c r="N25" s="35">
        <v>4.9400000000000004</v>
      </c>
      <c r="O25" s="35">
        <v>4.43</v>
      </c>
      <c r="P25" s="34">
        <f t="shared" ref="P25" si="44">IF(SUM(H25:O25)&gt;30,SUM(H25:O25),30)</f>
        <v>169.82846531323494</v>
      </c>
      <c r="Q25" s="34">
        <f t="shared" ref="Q25" si="45">ROUND(P25*Q$14,2)</f>
        <v>4.51</v>
      </c>
      <c r="R25" s="34">
        <f t="shared" ref="R25" si="46">SUM(P25:Q25)+IF(SUM(P25:Q25)&lt;30,30-P25-Q25)</f>
        <v>174.33846531323493</v>
      </c>
      <c r="S25" s="22"/>
      <c r="T25" s="34">
        <v>95.708178214799929</v>
      </c>
      <c r="U25" s="35">
        <v>39.66889751217284</v>
      </c>
      <c r="V25" s="35">
        <v>2.9</v>
      </c>
      <c r="W25" s="35">
        <v>3.59</v>
      </c>
      <c r="X25" s="35">
        <v>0.44</v>
      </c>
      <c r="Y25" s="35">
        <v>2.04</v>
      </c>
      <c r="Z25" s="35">
        <v>8.32</v>
      </c>
      <c r="AA25" s="35">
        <v>0</v>
      </c>
      <c r="AB25" s="34">
        <f t="shared" ref="AB25" si="47">IF(SUM(T25:AA25)&gt;30,SUM(T25:AA25),30)</f>
        <v>152.66707572697277</v>
      </c>
      <c r="AC25" s="34">
        <f t="shared" ref="AC25" si="48">ROUND($AB25*AC$14,2)</f>
        <v>4.05</v>
      </c>
      <c r="AD25" s="34">
        <f t="shared" ref="AD25" si="49">SUM(AB25:AC25)+IF(SUM(AB25:AC25)&lt;30,30-AB25-AC25)</f>
        <v>156.71707572697278</v>
      </c>
      <c r="AE25" s="22"/>
      <c r="AF25" s="34">
        <f t="shared" ref="AF25" si="50">AD25-R25</f>
        <v>-17.621389586262154</v>
      </c>
      <c r="AG25" s="36">
        <f t="shared" ref="AG25" si="51">IF(R25=0,0,AF25/R25)</f>
        <v>-0.10107574111428422</v>
      </c>
      <c r="AH25" s="22"/>
      <c r="AI25" s="37">
        <f t="shared" ref="AI25" si="52">IF(F25=0,0,R25/F25)*100</f>
        <v>17.433846531323493</v>
      </c>
      <c r="AJ25" s="37">
        <f t="shared" ref="AJ25" si="53">IF(F25=0,0,AD25/F25)*100</f>
        <v>15.671707572697278</v>
      </c>
      <c r="AL25" s="39">
        <f t="shared" ref="AL25" si="54">T25/H25-1</f>
        <v>3.6390336950780089E-3</v>
      </c>
    </row>
    <row r="26" spans="1:38" ht="14.4" customHeight="1" x14ac:dyDescent="0.3">
      <c r="A26" s="45">
        <v>12</v>
      </c>
      <c r="B26" s="31"/>
      <c r="C26" s="45"/>
      <c r="D26" s="31"/>
      <c r="E26" s="42"/>
      <c r="F26" s="43"/>
      <c r="G26" s="22"/>
      <c r="H26" s="34"/>
      <c r="I26" s="35"/>
      <c r="J26" s="35"/>
      <c r="K26" s="35"/>
      <c r="L26" s="35"/>
      <c r="M26" s="35"/>
      <c r="N26" s="35"/>
      <c r="O26" s="35"/>
      <c r="P26" s="34"/>
      <c r="Q26" s="34"/>
      <c r="R26" s="34"/>
      <c r="S26" s="22"/>
      <c r="T26" s="34"/>
      <c r="U26" s="35"/>
      <c r="V26" s="35"/>
      <c r="W26" s="35"/>
      <c r="X26" s="35"/>
      <c r="Y26" s="35"/>
      <c r="Z26" s="35"/>
      <c r="AA26" s="35"/>
      <c r="AB26" s="34"/>
      <c r="AC26" s="34"/>
      <c r="AD26" s="34"/>
      <c r="AE26" s="22"/>
      <c r="AF26" s="34"/>
      <c r="AG26" s="44"/>
      <c r="AH26" s="22"/>
      <c r="AI26" s="37"/>
      <c r="AJ26" s="37"/>
    </row>
    <row r="27" spans="1:38" ht="14.4" customHeight="1" x14ac:dyDescent="0.3">
      <c r="A27" s="30">
        <v>13</v>
      </c>
      <c r="B27" s="31"/>
      <c r="C27" s="45" t="str">
        <f>C25</f>
        <v>GST-1</v>
      </c>
      <c r="D27" s="31"/>
      <c r="E27" s="32" t="s">
        <v>77</v>
      </c>
      <c r="F27" s="43">
        <v>1250</v>
      </c>
      <c r="G27" s="22"/>
      <c r="H27" s="34">
        <v>115.19644469475374</v>
      </c>
      <c r="I27" s="35">
        <v>64.44663694678998</v>
      </c>
      <c r="J27" s="35">
        <v>3.625</v>
      </c>
      <c r="K27" s="35">
        <v>10.199999999999999</v>
      </c>
      <c r="L27" s="35">
        <v>0.55000000000000004</v>
      </c>
      <c r="M27" s="35">
        <v>2.5499999999999998</v>
      </c>
      <c r="N27" s="35">
        <v>6.1749999999999998</v>
      </c>
      <c r="O27" s="35">
        <v>5.5374999999999996</v>
      </c>
      <c r="P27" s="34">
        <f t="shared" ref="P27" si="55">IF(SUM(H27:O27)&gt;30,SUM(H27:O27),30)</f>
        <v>208.28058164154373</v>
      </c>
      <c r="Q27" s="34">
        <f t="shared" ref="Q27" si="56">ROUND(P27*Q$14,2)</f>
        <v>5.53</v>
      </c>
      <c r="R27" s="34">
        <f t="shared" ref="R27" si="57">SUM(P27:Q27)+IF(SUM(P27:Q27)&lt;30,30-P27-Q27)</f>
        <v>213.81058164154373</v>
      </c>
      <c r="S27" s="22"/>
      <c r="T27" s="34">
        <v>115.59522276849991</v>
      </c>
      <c r="U27" s="35">
        <v>49.586121890216049</v>
      </c>
      <c r="V27" s="35">
        <v>3.625</v>
      </c>
      <c r="W27" s="35">
        <v>4.4874999999999998</v>
      </c>
      <c r="X27" s="35">
        <v>0.55000000000000004</v>
      </c>
      <c r="Y27" s="35">
        <v>2.5499999999999998</v>
      </c>
      <c r="Z27" s="35">
        <v>10.4</v>
      </c>
      <c r="AA27" s="35">
        <v>0</v>
      </c>
      <c r="AB27" s="34">
        <f t="shared" ref="AB27" si="58">IF(SUM(T27:AA27)&gt;30,SUM(T27:AA27),30)</f>
        <v>186.79384465871598</v>
      </c>
      <c r="AC27" s="34">
        <f t="shared" ref="AC27" si="59">ROUND($AB27*AC$14,2)</f>
        <v>4.96</v>
      </c>
      <c r="AD27" s="34">
        <f t="shared" ref="AD27" si="60">SUM(AB27:AC27)+IF(SUM(AB27:AC27)&lt;30,30-AB27-AC27)</f>
        <v>191.75384465871599</v>
      </c>
      <c r="AE27" s="22"/>
      <c r="AF27" s="34">
        <f t="shared" ref="AF27" si="61">AD27-R27</f>
        <v>-22.056736982827744</v>
      </c>
      <c r="AG27" s="36">
        <f t="shared" ref="AG27" si="62">IF(R27=0,0,AF27/R27)</f>
        <v>-0.1031601748308517</v>
      </c>
      <c r="AH27" s="22"/>
      <c r="AI27" s="37">
        <f t="shared" ref="AI27" si="63">IF(F27=0,0,R27/F27)*100</f>
        <v>17.104846531323499</v>
      </c>
      <c r="AJ27" s="37">
        <f t="shared" ref="AJ27" si="64">IF(F27=0,0,AD27/F27)*100</f>
        <v>15.340307572697279</v>
      </c>
      <c r="AL27" s="39">
        <f t="shared" ref="AL27" si="65">T27/H27-1</f>
        <v>3.4617220592427778E-3</v>
      </c>
    </row>
    <row r="28" spans="1:38" ht="14.4" customHeight="1" x14ac:dyDescent="0.3">
      <c r="A28" s="40">
        <v>14</v>
      </c>
      <c r="B28" s="31"/>
      <c r="C28" s="30"/>
      <c r="D28" s="31"/>
      <c r="E28" s="42"/>
      <c r="F28" s="43"/>
      <c r="G28" s="22"/>
      <c r="H28" s="34"/>
      <c r="I28" s="35"/>
      <c r="J28" s="35"/>
      <c r="K28" s="35"/>
      <c r="L28" s="35"/>
      <c r="M28" s="35"/>
      <c r="N28" s="35"/>
      <c r="O28" s="35"/>
      <c r="P28" s="34"/>
      <c r="Q28" s="34"/>
      <c r="R28" s="34"/>
      <c r="S28" s="22"/>
      <c r="T28" s="34"/>
      <c r="U28" s="35"/>
      <c r="V28" s="35"/>
      <c r="W28" s="35"/>
      <c r="X28" s="35"/>
      <c r="Y28" s="35"/>
      <c r="Z28" s="35"/>
      <c r="AA28" s="35"/>
      <c r="AB28" s="34"/>
      <c r="AC28" s="34"/>
      <c r="AD28" s="34"/>
      <c r="AE28" s="22"/>
      <c r="AF28" s="34"/>
      <c r="AG28" s="44"/>
      <c r="AH28" s="22"/>
      <c r="AI28" s="37"/>
      <c r="AJ28" s="37"/>
    </row>
    <row r="29" spans="1:38" ht="14.4" customHeight="1" x14ac:dyDescent="0.3">
      <c r="A29" s="45">
        <v>15</v>
      </c>
      <c r="B29" s="31"/>
      <c r="C29" s="45" t="str">
        <f>C27</f>
        <v>GST-1</v>
      </c>
      <c r="D29" s="31"/>
      <c r="E29" s="32" t="s">
        <v>77</v>
      </c>
      <c r="F29" s="43">
        <v>1500</v>
      </c>
      <c r="G29" s="22"/>
      <c r="H29" s="34">
        <v>135.03173363370448</v>
      </c>
      <c r="I29" s="35">
        <v>77.335964336147967</v>
      </c>
      <c r="J29" s="35">
        <v>4.3499999999999996</v>
      </c>
      <c r="K29" s="35">
        <v>12.24</v>
      </c>
      <c r="L29" s="35">
        <v>0.66</v>
      </c>
      <c r="M29" s="35">
        <v>3.06</v>
      </c>
      <c r="N29" s="35">
        <v>7.41</v>
      </c>
      <c r="O29" s="35">
        <v>6.6449999999999996</v>
      </c>
      <c r="P29" s="34">
        <f t="shared" ref="P29" si="66">IF(SUM(H29:O29)&gt;30,SUM(H29:O29),30)</f>
        <v>246.73269796985244</v>
      </c>
      <c r="Q29" s="34">
        <f t="shared" ref="Q29" si="67">ROUND(P29*Q$14,2)</f>
        <v>6.55</v>
      </c>
      <c r="R29" s="34">
        <f t="shared" ref="R29" si="68">SUM(P29:Q29)+IF(SUM(P29:Q29)&lt;30,30-P29-Q29)</f>
        <v>253.28269796985245</v>
      </c>
      <c r="S29" s="22"/>
      <c r="T29" s="34">
        <v>135.4822673221999</v>
      </c>
      <c r="U29" s="35">
        <v>59.503346268259264</v>
      </c>
      <c r="V29" s="35">
        <v>4.3499999999999996</v>
      </c>
      <c r="W29" s="35">
        <v>5.3849999999999998</v>
      </c>
      <c r="X29" s="35">
        <v>0.66</v>
      </c>
      <c r="Y29" s="35">
        <v>3.06</v>
      </c>
      <c r="Z29" s="35">
        <v>12.48</v>
      </c>
      <c r="AA29" s="35">
        <v>0</v>
      </c>
      <c r="AB29" s="34">
        <f t="shared" ref="AB29" si="69">IF(SUM(T29:AA29)&gt;30,SUM(T29:AA29),30)</f>
        <v>220.92061359045914</v>
      </c>
      <c r="AC29" s="34">
        <f t="shared" ref="AC29" si="70">ROUND($AB29*AC$14,2)</f>
        <v>5.86</v>
      </c>
      <c r="AD29" s="34">
        <f t="shared" ref="AD29" si="71">SUM(AB29:AC29)+IF(SUM(AB29:AC29)&lt;30,30-AB29-AC29)</f>
        <v>226.78061359045915</v>
      </c>
      <c r="AE29" s="22"/>
      <c r="AF29" s="34">
        <f t="shared" ref="AF29" si="72">AD29-R29</f>
        <v>-26.502084379393295</v>
      </c>
      <c r="AG29" s="36">
        <f t="shared" ref="AG29" si="73">IF(R29=0,0,AF29/R29)</f>
        <v>-0.10463440492310204</v>
      </c>
      <c r="AH29" s="22"/>
      <c r="AI29" s="37">
        <f t="shared" ref="AI29" si="74">IF(F29=0,0,R29/F29)*100</f>
        <v>16.885513197990161</v>
      </c>
      <c r="AJ29" s="37">
        <f t="shared" ref="AJ29" si="75">IF(F29=0,0,AD29/F29)*100</f>
        <v>15.118707572697277</v>
      </c>
      <c r="AL29" s="39">
        <f t="shared" ref="AL29" si="76">T29/H29-1</f>
        <v>3.3365022900289087E-3</v>
      </c>
    </row>
    <row r="30" spans="1:38" ht="14.4" customHeight="1" x14ac:dyDescent="0.3">
      <c r="A30" s="30">
        <v>16</v>
      </c>
      <c r="B30" s="31"/>
      <c r="C30" s="30"/>
      <c r="D30" s="31"/>
      <c r="E30" s="42"/>
      <c r="F30" s="43"/>
      <c r="G30" s="22"/>
      <c r="H30" s="34"/>
      <c r="I30" s="35"/>
      <c r="J30" s="35"/>
      <c r="K30" s="35"/>
      <c r="L30" s="35"/>
      <c r="M30" s="35"/>
      <c r="N30" s="35"/>
      <c r="O30" s="35"/>
      <c r="P30" s="34"/>
      <c r="Q30" s="34"/>
      <c r="R30" s="34"/>
      <c r="S30" s="22"/>
      <c r="T30" s="34"/>
      <c r="U30" s="35"/>
      <c r="V30" s="35"/>
      <c r="W30" s="35"/>
      <c r="X30" s="35"/>
      <c r="Y30" s="35"/>
      <c r="Z30" s="35"/>
      <c r="AA30" s="35"/>
      <c r="AB30" s="34"/>
      <c r="AC30" s="34"/>
      <c r="AD30" s="34"/>
      <c r="AE30" s="22"/>
      <c r="AF30" s="34"/>
      <c r="AG30" s="44"/>
      <c r="AH30" s="22"/>
      <c r="AI30" s="37"/>
      <c r="AJ30" s="37"/>
    </row>
    <row r="31" spans="1:38" ht="14.4" customHeight="1" x14ac:dyDescent="0.3">
      <c r="A31" s="40">
        <v>17</v>
      </c>
      <c r="B31" s="31"/>
      <c r="C31" s="45" t="str">
        <f>C29</f>
        <v>GST-1</v>
      </c>
      <c r="D31" s="31"/>
      <c r="E31" s="32" t="s">
        <v>77</v>
      </c>
      <c r="F31" s="43">
        <v>2000</v>
      </c>
      <c r="G31" s="22"/>
      <c r="H31" s="34">
        <v>174.70231151160598</v>
      </c>
      <c r="I31" s="35">
        <v>103.11461911486396</v>
      </c>
      <c r="J31" s="35">
        <v>5.8</v>
      </c>
      <c r="K31" s="35">
        <v>16.32</v>
      </c>
      <c r="L31" s="35">
        <v>0.88</v>
      </c>
      <c r="M31" s="35">
        <v>4.08</v>
      </c>
      <c r="N31" s="35">
        <v>9.8800000000000008</v>
      </c>
      <c r="O31" s="35">
        <v>8.86</v>
      </c>
      <c r="P31" s="34">
        <f t="shared" ref="P31" si="77">IF(SUM(H31:O31)&gt;30,SUM(H31:O31),30)</f>
        <v>323.6369306264699</v>
      </c>
      <c r="Q31" s="34">
        <f t="shared" ref="Q31" si="78">ROUND(P31*Q$14,2)</f>
        <v>8.59</v>
      </c>
      <c r="R31" s="34">
        <f t="shared" ref="R31" si="79">SUM(P31:Q31)+IF(SUM(P31:Q31)&lt;30,30-P31-Q31)</f>
        <v>332.22693062646988</v>
      </c>
      <c r="S31" s="22"/>
      <c r="T31" s="34">
        <v>175.25635642959986</v>
      </c>
      <c r="U31" s="35">
        <v>79.337795024345681</v>
      </c>
      <c r="V31" s="35">
        <v>5.8</v>
      </c>
      <c r="W31" s="35">
        <v>7.18</v>
      </c>
      <c r="X31" s="35">
        <v>0.88</v>
      </c>
      <c r="Y31" s="35">
        <v>4.08</v>
      </c>
      <c r="Z31" s="35">
        <v>16.64</v>
      </c>
      <c r="AA31" s="35">
        <v>0</v>
      </c>
      <c r="AB31" s="34">
        <f t="shared" ref="AB31" si="80">IF(SUM(T31:AA31)&gt;30,SUM(T31:AA31),30)</f>
        <v>289.17415145394551</v>
      </c>
      <c r="AC31" s="34">
        <f t="shared" ref="AC31" si="81">ROUND($AB31*AC$14,2)</f>
        <v>7.67</v>
      </c>
      <c r="AD31" s="34">
        <f t="shared" ref="AD31" si="82">SUM(AB31:AC31)+IF(SUM(AB31:AC31)&lt;30,30-AB31-AC31)</f>
        <v>296.84415145394553</v>
      </c>
      <c r="AE31" s="22"/>
      <c r="AF31" s="34">
        <f t="shared" ref="AF31" si="83">AD31-R31</f>
        <v>-35.382779172524351</v>
      </c>
      <c r="AG31" s="36">
        <f t="shared" ref="AG31" si="84">IF(R31=0,0,AF31/R31)</f>
        <v>-0.10650183928739358</v>
      </c>
      <c r="AH31" s="22"/>
      <c r="AI31" s="37">
        <f t="shared" ref="AI31" si="85">IF(F31=0,0,R31/F31)*100</f>
        <v>16.611346531323495</v>
      </c>
      <c r="AJ31" s="37">
        <f t="shared" ref="AJ31" si="86">IF(F31=0,0,AD31/F31)*100</f>
        <v>14.842207572697278</v>
      </c>
      <c r="AL31" s="39">
        <f t="shared" ref="AL31" si="87">T31/H31-1</f>
        <v>3.1713656974543536E-3</v>
      </c>
    </row>
    <row r="32" spans="1:38" ht="14.4" customHeight="1" x14ac:dyDescent="0.3">
      <c r="A32" s="45">
        <v>18</v>
      </c>
      <c r="B32" s="31"/>
      <c r="C32" s="45"/>
      <c r="D32" s="31"/>
      <c r="E32" s="42"/>
      <c r="F32" s="43"/>
      <c r="G32" s="22"/>
      <c r="H32" s="34"/>
      <c r="I32" s="35"/>
      <c r="J32" s="35"/>
      <c r="K32" s="35"/>
      <c r="L32" s="35"/>
      <c r="M32" s="35"/>
      <c r="N32" s="35"/>
      <c r="O32" s="35"/>
      <c r="P32" s="34"/>
      <c r="Q32" s="34"/>
      <c r="R32" s="34"/>
      <c r="S32" s="22"/>
      <c r="T32" s="34"/>
      <c r="U32" s="35"/>
      <c r="V32" s="35"/>
      <c r="W32" s="35"/>
      <c r="X32" s="35"/>
      <c r="Y32" s="35"/>
      <c r="Z32" s="35"/>
      <c r="AA32" s="35"/>
      <c r="AB32" s="34"/>
      <c r="AC32" s="34"/>
      <c r="AD32" s="34"/>
      <c r="AE32" s="22"/>
      <c r="AF32" s="34"/>
      <c r="AG32" s="44"/>
      <c r="AH32" s="22"/>
      <c r="AI32" s="37"/>
      <c r="AJ32" s="37"/>
    </row>
    <row r="33" spans="1:38" ht="14.4" customHeight="1" x14ac:dyDescent="0.3">
      <c r="A33" s="30">
        <v>19</v>
      </c>
      <c r="B33" s="31"/>
      <c r="C33" s="45" t="str">
        <f>C31</f>
        <v>GST-1</v>
      </c>
      <c r="D33" s="31"/>
      <c r="E33" s="32" t="s">
        <v>77</v>
      </c>
      <c r="F33" s="43">
        <v>3000</v>
      </c>
      <c r="G33" s="22"/>
      <c r="H33" s="34">
        <v>254.04346726740897</v>
      </c>
      <c r="I33" s="35">
        <v>154.67192867229593</v>
      </c>
      <c r="J33" s="35">
        <v>8.6999999999999993</v>
      </c>
      <c r="K33" s="35">
        <v>24.48</v>
      </c>
      <c r="L33" s="35">
        <v>1.32</v>
      </c>
      <c r="M33" s="35">
        <v>6.12</v>
      </c>
      <c r="N33" s="35">
        <v>14.82</v>
      </c>
      <c r="O33" s="35">
        <v>13.29</v>
      </c>
      <c r="P33" s="34">
        <f t="shared" ref="P33" si="88">IF(SUM(H33:O33)&gt;30,SUM(H33:O33),30)</f>
        <v>477.44539593970489</v>
      </c>
      <c r="Q33" s="34">
        <f t="shared" ref="Q33" si="89">ROUND(P33*Q$14,2)</f>
        <v>12.67</v>
      </c>
      <c r="R33" s="34">
        <f t="shared" ref="R33" si="90">SUM(P33:Q33)+IF(SUM(P33:Q33)&lt;30,30-P33-Q33)</f>
        <v>490.11539593970491</v>
      </c>
      <c r="S33" s="22"/>
      <c r="T33" s="34">
        <v>254.80453464439981</v>
      </c>
      <c r="U33" s="35">
        <v>119.00669253651853</v>
      </c>
      <c r="V33" s="35">
        <v>8.6999999999999993</v>
      </c>
      <c r="W33" s="35">
        <v>10.77</v>
      </c>
      <c r="X33" s="35">
        <v>1.32</v>
      </c>
      <c r="Y33" s="35">
        <v>6.12</v>
      </c>
      <c r="Z33" s="35">
        <v>24.96</v>
      </c>
      <c r="AA33" s="35">
        <v>0</v>
      </c>
      <c r="AB33" s="34">
        <f t="shared" ref="AB33" si="91">IF(SUM(T33:AA33)&gt;30,SUM(T33:AA33),30)</f>
        <v>425.68122718091826</v>
      </c>
      <c r="AC33" s="34">
        <f t="shared" ref="AC33" si="92">ROUND($AB33*AC$14,2)</f>
        <v>11.3</v>
      </c>
      <c r="AD33" s="34">
        <f t="shared" ref="AD33" si="93">SUM(AB33:AC33)+IF(SUM(AB33:AC33)&lt;30,30-AB33-AC33)</f>
        <v>436.98122718091827</v>
      </c>
      <c r="AE33" s="22"/>
      <c r="AF33" s="34">
        <f t="shared" ref="AF33" si="94">AD33-R33</f>
        <v>-53.134168758786643</v>
      </c>
      <c r="AG33" s="36">
        <f t="shared" ref="AG33" si="95">IF(R33=0,0,AF33/R33)</f>
        <v>-0.10841154797210927</v>
      </c>
      <c r="AH33" s="22"/>
      <c r="AI33" s="37">
        <f t="shared" ref="AI33" si="96">IF(F33=0,0,R33/F33)*100</f>
        <v>16.337179864656832</v>
      </c>
      <c r="AJ33" s="37">
        <f t="shared" ref="AJ33" si="97">IF(F33=0,0,AD33/F33)*100</f>
        <v>14.566040906030608</v>
      </c>
      <c r="AL33" s="39">
        <f t="shared" ref="AL33" si="98">T33/H33-1</f>
        <v>2.9958155790312802E-3</v>
      </c>
    </row>
    <row r="34" spans="1:38" ht="14.4" customHeight="1" x14ac:dyDescent="0.3">
      <c r="A34" s="40">
        <v>20</v>
      </c>
      <c r="B34" s="31"/>
      <c r="C34" s="30"/>
      <c r="D34" s="31"/>
      <c r="E34" s="42"/>
      <c r="F34" s="43"/>
      <c r="G34" s="22"/>
      <c r="H34" s="34"/>
      <c r="I34" s="35"/>
      <c r="J34" s="35"/>
      <c r="K34" s="35"/>
      <c r="L34" s="35"/>
      <c r="M34" s="35"/>
      <c r="N34" s="35"/>
      <c r="O34" s="35"/>
      <c r="P34" s="34"/>
      <c r="Q34" s="34"/>
      <c r="R34" s="34"/>
      <c r="S34" s="22"/>
      <c r="T34" s="34"/>
      <c r="U34" s="35"/>
      <c r="V34" s="35"/>
      <c r="W34" s="35"/>
      <c r="X34" s="35"/>
      <c r="Y34" s="35"/>
      <c r="Z34" s="35"/>
      <c r="AA34" s="35"/>
      <c r="AB34" s="34"/>
      <c r="AC34" s="34"/>
      <c r="AD34" s="34"/>
      <c r="AE34" s="22"/>
      <c r="AF34" s="34"/>
      <c r="AG34" s="44"/>
      <c r="AH34" s="22"/>
      <c r="AI34" s="37"/>
      <c r="AJ34" s="37"/>
    </row>
    <row r="35" spans="1:38" ht="14.4" customHeight="1" x14ac:dyDescent="0.3">
      <c r="A35" s="45">
        <v>21</v>
      </c>
      <c r="B35" s="31"/>
      <c r="C35" s="45" t="str">
        <f>C33</f>
        <v>GST-1</v>
      </c>
      <c r="D35" s="31"/>
      <c r="E35" s="32" t="s">
        <v>77</v>
      </c>
      <c r="F35" s="43">
        <v>5000</v>
      </c>
      <c r="G35" s="22"/>
      <c r="H35" s="34">
        <v>412.72577877901495</v>
      </c>
      <c r="I35" s="35">
        <v>257.78654778715992</v>
      </c>
      <c r="J35" s="35">
        <v>14.5</v>
      </c>
      <c r="K35" s="35">
        <v>40.799999999999997</v>
      </c>
      <c r="L35" s="35">
        <v>2.2000000000000002</v>
      </c>
      <c r="M35" s="35">
        <v>10.199999999999999</v>
      </c>
      <c r="N35" s="35">
        <v>24.7</v>
      </c>
      <c r="O35" s="35">
        <v>22.15</v>
      </c>
      <c r="P35" s="34">
        <f t="shared" ref="P35" si="99">IF(SUM(H35:O35)&gt;30,SUM(H35:O35),30)</f>
        <v>785.06232656617487</v>
      </c>
      <c r="Q35" s="34">
        <f t="shared" ref="Q35" si="100">ROUND(P35*Q$14,2)</f>
        <v>20.83</v>
      </c>
      <c r="R35" s="74">
        <f t="shared" ref="R35" si="101">SUM(P35:Q35)+IF(SUM(P35:Q35)&lt;30,30-P35-Q35)</f>
        <v>805.89232656617492</v>
      </c>
      <c r="S35" s="22"/>
      <c r="T35" s="34">
        <v>413.90089107399967</v>
      </c>
      <c r="U35" s="35">
        <v>198.3444875608642</v>
      </c>
      <c r="V35" s="35">
        <v>14.5</v>
      </c>
      <c r="W35" s="35">
        <v>17.95</v>
      </c>
      <c r="X35" s="35">
        <v>2.2000000000000002</v>
      </c>
      <c r="Y35" s="35">
        <v>10.199999999999999</v>
      </c>
      <c r="Z35" s="35">
        <v>41.6</v>
      </c>
      <c r="AA35" s="35">
        <v>0</v>
      </c>
      <c r="AB35" s="34">
        <f t="shared" ref="AB35" si="102">IF(SUM(T35:AA35)&gt;30,SUM(T35:AA35),30)</f>
        <v>698.69537863486403</v>
      </c>
      <c r="AC35" s="34">
        <f t="shared" ref="AC35" si="103">ROUND($AB35*AC$14,2)</f>
        <v>18.54</v>
      </c>
      <c r="AD35" s="74">
        <f t="shared" ref="AD35" si="104">SUM(AB35:AC35)+IF(SUM(AB35:AC35)&lt;30,30-AB35-AC35)</f>
        <v>717.23537863486399</v>
      </c>
      <c r="AE35" s="22"/>
      <c r="AF35" s="34">
        <f t="shared" ref="AF35" si="105">AD35-R35</f>
        <v>-88.656947931310924</v>
      </c>
      <c r="AG35" s="36">
        <f t="shared" ref="AG35" si="106">IF(R35=0,0,AF35/R35)</f>
        <v>-0.11001090965721085</v>
      </c>
      <c r="AH35" s="22"/>
      <c r="AI35" s="37">
        <f t="shared" ref="AI35" si="107">IF(F35=0,0,R35/F35)*100</f>
        <v>16.117846531323497</v>
      </c>
      <c r="AJ35" s="37">
        <f t="shared" ref="AJ35" si="108">IF(F35=0,0,AD35/F35)*100</f>
        <v>14.344707572697279</v>
      </c>
      <c r="AL35" s="39">
        <f t="shared" ref="AL35" si="109">T35/H35-1</f>
        <v>2.8471986859195386E-3</v>
      </c>
    </row>
    <row r="36" spans="1:38" ht="14.4" customHeight="1" x14ac:dyDescent="0.3">
      <c r="A36" s="45">
        <v>22</v>
      </c>
      <c r="B36" s="31"/>
      <c r="C36" s="30"/>
      <c r="D36" s="31"/>
      <c r="E36" s="43"/>
      <c r="F36" s="43"/>
      <c r="G36" s="22"/>
      <c r="H36" s="34"/>
      <c r="I36" s="35"/>
      <c r="J36" s="35"/>
      <c r="K36" s="35"/>
      <c r="L36" s="35"/>
      <c r="M36" s="35"/>
      <c r="N36" s="35"/>
      <c r="O36" s="35"/>
      <c r="P36" s="34"/>
      <c r="Q36" s="34"/>
      <c r="S36" s="22"/>
      <c r="T36" s="34"/>
      <c r="U36" s="35"/>
      <c r="V36" s="35"/>
      <c r="W36" s="35"/>
      <c r="X36" s="35"/>
      <c r="Y36" s="35"/>
      <c r="Z36" s="35"/>
      <c r="AA36" s="35"/>
      <c r="AB36" s="34"/>
      <c r="AC36" s="34"/>
      <c r="AE36" s="22"/>
      <c r="AF36" s="34"/>
      <c r="AG36" s="44"/>
      <c r="AH36" s="22"/>
      <c r="AI36" s="37"/>
      <c r="AJ36" s="37"/>
    </row>
    <row r="37" spans="1:38" ht="14.4" customHeight="1" x14ac:dyDescent="0.3">
      <c r="A37" s="45">
        <v>23</v>
      </c>
      <c r="B37" s="31"/>
      <c r="C37" s="45" t="str">
        <f>C35</f>
        <v>GST-1</v>
      </c>
      <c r="D37" s="31"/>
      <c r="E37" s="32" t="s">
        <v>77</v>
      </c>
      <c r="F37" s="43">
        <v>10000</v>
      </c>
      <c r="G37" s="22"/>
      <c r="H37" s="34">
        <v>809.43155755802991</v>
      </c>
      <c r="I37" s="35">
        <v>515.57309557431984</v>
      </c>
      <c r="J37" s="35">
        <v>29</v>
      </c>
      <c r="K37" s="35">
        <v>81.599999999999994</v>
      </c>
      <c r="L37" s="35">
        <v>4.4000000000000004</v>
      </c>
      <c r="M37" s="35">
        <v>20.399999999999999</v>
      </c>
      <c r="N37" s="35">
        <v>49.4</v>
      </c>
      <c r="O37" s="35">
        <v>44.3</v>
      </c>
      <c r="P37" s="34">
        <f t="shared" ref="P37" si="110">IF(SUM(H37:O37)&gt;30,SUM(H37:O37),30)</f>
        <v>1554.1046531323498</v>
      </c>
      <c r="Q37" s="34">
        <f t="shared" ref="Q37" si="111">ROUND(P37*Q$14,2)</f>
        <v>41.24</v>
      </c>
      <c r="R37" s="38">
        <f t="shared" ref="R37" si="112">SUM(P37:Q37)+IF(SUM(P37:Q37)&lt;30,30-P37-Q37)</f>
        <v>1595.3446531323498</v>
      </c>
      <c r="S37" s="22"/>
      <c r="T37" s="34">
        <v>811.64178214799927</v>
      </c>
      <c r="U37" s="35">
        <v>396.68897512172839</v>
      </c>
      <c r="V37" s="35">
        <v>29</v>
      </c>
      <c r="W37" s="35">
        <v>35.9</v>
      </c>
      <c r="X37" s="35">
        <v>4.4000000000000004</v>
      </c>
      <c r="Y37" s="35">
        <v>20.399999999999999</v>
      </c>
      <c r="Z37" s="35">
        <v>83.2</v>
      </c>
      <c r="AA37" s="35">
        <v>0</v>
      </c>
      <c r="AB37" s="34">
        <f t="shared" ref="AB37" si="113">IF(SUM(T37:AA37)&gt;30,SUM(T37:AA37),30)</f>
        <v>1381.230757269728</v>
      </c>
      <c r="AC37" s="34">
        <f t="shared" ref="AC37" si="114">ROUND($AB37*AC$14,2)</f>
        <v>36.65</v>
      </c>
      <c r="AD37" s="38">
        <f t="shared" ref="AD37" si="115">SUM(AB37:AC37)+IF(SUM(AB37:AC37)&lt;30,30-AB37-AC37)</f>
        <v>1417.8807572697281</v>
      </c>
      <c r="AE37" s="22"/>
      <c r="AF37" s="34">
        <f t="shared" ref="AF37" si="116">AD37-R37</f>
        <v>-177.46389586262171</v>
      </c>
      <c r="AG37" s="36">
        <f t="shared" ref="AG37" si="117">IF(R37=0,0,AF37/R37)</f>
        <v>-0.11123859381368378</v>
      </c>
      <c r="AH37" s="22"/>
      <c r="AI37" s="37">
        <f t="shared" ref="AI37" si="118">IF(F37=0,0,R37/F37)*100</f>
        <v>15.953446531323499</v>
      </c>
      <c r="AJ37" s="37">
        <f t="shared" ref="AJ37" si="119">IF(F37=0,0,AD37/F37)*100</f>
        <v>14.178807572697281</v>
      </c>
      <c r="AL37" s="39">
        <f t="shared" ref="AL37" si="120">T37/H37-1</f>
        <v>2.73058860793296E-3</v>
      </c>
    </row>
    <row r="38" spans="1:38" ht="14.4" customHeight="1" x14ac:dyDescent="0.3">
      <c r="A38" s="45">
        <v>24</v>
      </c>
      <c r="B38" s="31"/>
      <c r="C38" s="45"/>
      <c r="E38" s="46"/>
      <c r="F38" s="44"/>
      <c r="G38" s="22"/>
      <c r="H38" s="34"/>
      <c r="I38" s="35"/>
      <c r="J38" s="35"/>
      <c r="K38" s="35"/>
      <c r="L38" s="35"/>
      <c r="M38" s="35"/>
      <c r="N38" s="35"/>
      <c r="O38" s="35"/>
      <c r="P38" s="34"/>
      <c r="Q38" s="34"/>
      <c r="S38" s="22"/>
      <c r="T38" s="34"/>
      <c r="U38" s="35"/>
      <c r="V38" s="35"/>
      <c r="W38" s="35"/>
      <c r="X38" s="35"/>
      <c r="Y38" s="35"/>
      <c r="Z38" s="35"/>
      <c r="AA38" s="35"/>
      <c r="AB38" s="34"/>
      <c r="AC38" s="34"/>
      <c r="AE38" s="22"/>
      <c r="AF38" s="34"/>
      <c r="AG38" s="44"/>
      <c r="AH38" s="22"/>
      <c r="AI38" s="37"/>
      <c r="AJ38" s="37"/>
    </row>
    <row r="39" spans="1:38" ht="14.4" customHeight="1" x14ac:dyDescent="0.3">
      <c r="A39" s="45">
        <v>25</v>
      </c>
      <c r="B39" s="31"/>
      <c r="C39" s="45" t="str">
        <f>C37</f>
        <v>GST-1</v>
      </c>
      <c r="D39" s="31"/>
      <c r="E39" s="32" t="s">
        <v>77</v>
      </c>
      <c r="F39" s="43">
        <v>15000</v>
      </c>
      <c r="G39" s="22"/>
      <c r="H39" s="34">
        <v>1206.1373363370449</v>
      </c>
      <c r="I39" s="35">
        <v>773.3596433614797</v>
      </c>
      <c r="J39" s="35">
        <v>43.5</v>
      </c>
      <c r="K39" s="35">
        <v>122.4</v>
      </c>
      <c r="L39" s="35">
        <v>6.6</v>
      </c>
      <c r="M39" s="35">
        <v>30.6</v>
      </c>
      <c r="N39" s="35">
        <v>74.099999999999994</v>
      </c>
      <c r="O39" s="35">
        <v>66.45</v>
      </c>
      <c r="P39" s="34">
        <f t="shared" ref="P39" si="121">IF(SUM(H39:O39)&gt;30,SUM(H39:O39),30)</f>
        <v>2323.1469796985243</v>
      </c>
      <c r="Q39" s="34">
        <f t="shared" ref="Q39" si="122">ROUND(P39*Q$14,2)</f>
        <v>61.64</v>
      </c>
      <c r="R39" s="38">
        <f t="shared" ref="R39" si="123">SUM(P39:Q39)+IF(SUM(P39:Q39)&lt;30,30-P39-Q39)</f>
        <v>2384.7869796985242</v>
      </c>
      <c r="S39" s="22"/>
      <c r="T39" s="34">
        <v>1209.3826732219991</v>
      </c>
      <c r="U39" s="35">
        <v>595.03346268259259</v>
      </c>
      <c r="V39" s="35">
        <v>43.5</v>
      </c>
      <c r="W39" s="35">
        <v>53.85</v>
      </c>
      <c r="X39" s="35">
        <v>6.6</v>
      </c>
      <c r="Y39" s="35">
        <v>30.6</v>
      </c>
      <c r="Z39" s="35">
        <v>124.8</v>
      </c>
      <c r="AA39" s="35">
        <v>0</v>
      </c>
      <c r="AB39" s="34">
        <f t="shared" ref="AB39" si="124">IF(SUM(T39:AA39)&gt;30,SUM(T39:AA39),30)</f>
        <v>2063.7661359045915</v>
      </c>
      <c r="AC39" s="34">
        <f t="shared" ref="AC39" si="125">ROUND($AB39*AC$14,2)</f>
        <v>54.76</v>
      </c>
      <c r="AD39" s="38">
        <f t="shared" ref="AD39" si="126">SUM(AB39:AC39)+IF(SUM(AB39:AC39)&lt;30,30-AB39-AC39)</f>
        <v>2118.5261359045917</v>
      </c>
      <c r="AE39" s="22"/>
      <c r="AF39" s="34">
        <f t="shared" ref="AF39" si="127">AD39-R39</f>
        <v>-266.26084379393251</v>
      </c>
      <c r="AG39" s="36">
        <f t="shared" ref="AG39" si="128">IF(R39=0,0,AF39/R39)</f>
        <v>-0.111649738974838</v>
      </c>
      <c r="AH39" s="22"/>
      <c r="AI39" s="37">
        <f t="shared" ref="AI39" si="129">IF(F39=0,0,R39/F39)*100</f>
        <v>15.898579864656828</v>
      </c>
      <c r="AJ39" s="37">
        <f t="shared" ref="AJ39" si="130">IF(F39=0,0,AD39/F39)*100</f>
        <v>14.123507572697278</v>
      </c>
      <c r="AL39" s="39">
        <f t="shared" ref="AL39" si="131">T39/H39-1</f>
        <v>2.6906860331594729E-3</v>
      </c>
    </row>
    <row r="40" spans="1:38" ht="14.4" customHeight="1" x14ac:dyDescent="0.3">
      <c r="A40" s="45">
        <v>26</v>
      </c>
      <c r="B40" s="31"/>
      <c r="C40" s="45"/>
      <c r="D40" s="31"/>
      <c r="E40" s="32"/>
      <c r="F40" s="43"/>
      <c r="G40" s="52"/>
      <c r="H40" s="34"/>
      <c r="I40" s="35"/>
      <c r="J40" s="35"/>
      <c r="K40" s="35"/>
      <c r="L40" s="35"/>
      <c r="M40" s="35"/>
      <c r="N40" s="35"/>
      <c r="O40" s="35"/>
      <c r="P40" s="34"/>
      <c r="Q40" s="34"/>
      <c r="R40" s="31"/>
      <c r="T40" s="34"/>
      <c r="U40" s="35"/>
      <c r="V40" s="35"/>
      <c r="W40" s="35"/>
      <c r="X40" s="35"/>
      <c r="Y40" s="35"/>
      <c r="Z40" s="35"/>
      <c r="AA40" s="35"/>
      <c r="AB40" s="34"/>
      <c r="AC40" s="34"/>
      <c r="AD40" s="31"/>
      <c r="AF40" s="31"/>
      <c r="AG40" s="31"/>
      <c r="AI40" s="37"/>
      <c r="AJ40" s="37"/>
    </row>
    <row r="41" spans="1:38" ht="14.4" customHeight="1" x14ac:dyDescent="0.3">
      <c r="A41" s="45">
        <v>27</v>
      </c>
      <c r="F41" s="31"/>
      <c r="G41" s="38" t="s">
        <v>78</v>
      </c>
      <c r="H41" s="47" t="s">
        <v>88</v>
      </c>
      <c r="I41" s="31"/>
      <c r="J41" s="31"/>
      <c r="K41" s="31"/>
      <c r="L41" s="31"/>
      <c r="M41" s="31"/>
      <c r="N41" s="31"/>
      <c r="O41" s="31"/>
      <c r="P41" s="31"/>
      <c r="Q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F41" s="31"/>
      <c r="AG41" s="31"/>
      <c r="AI41" s="31"/>
    </row>
    <row r="42" spans="1:38" ht="14.4" customHeight="1" x14ac:dyDescent="0.3">
      <c r="A42" s="45">
        <v>28</v>
      </c>
      <c r="G42" s="38" t="s">
        <v>80</v>
      </c>
      <c r="H42" s="47" t="s">
        <v>89</v>
      </c>
    </row>
    <row r="43" spans="1:38" ht="14.4" customHeight="1" x14ac:dyDescent="0.3">
      <c r="A43" s="45">
        <v>29</v>
      </c>
      <c r="C43" s="48"/>
      <c r="G43" s="38" t="s">
        <v>82</v>
      </c>
      <c r="H43" s="47" t="s">
        <v>83</v>
      </c>
    </row>
    <row r="44" spans="1:38" ht="14.4" customHeight="1" x14ac:dyDescent="0.3">
      <c r="A44" s="45">
        <v>30</v>
      </c>
      <c r="C44" s="48"/>
      <c r="E44" s="31"/>
    </row>
    <row r="45" spans="1:38" ht="6.9" customHeight="1" x14ac:dyDescent="0.3">
      <c r="A45" s="45"/>
      <c r="B45" s="49"/>
      <c r="C45" s="49"/>
      <c r="D45" s="49"/>
      <c r="E45" s="49"/>
      <c r="F45" s="49"/>
      <c r="G45" s="49"/>
      <c r="H45" s="50"/>
      <c r="I45" s="50"/>
      <c r="J45" s="50"/>
      <c r="K45" s="50"/>
      <c r="L45" s="50"/>
      <c r="M45" s="50"/>
      <c r="N45" s="50"/>
      <c r="O45" s="50"/>
      <c r="P45" s="50"/>
      <c r="Q45" s="50"/>
      <c r="S45" s="49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E45" s="49"/>
      <c r="AF45" s="50"/>
      <c r="AG45" s="50"/>
      <c r="AH45" s="49"/>
      <c r="AI45" s="50"/>
      <c r="AJ45" s="50"/>
    </row>
    <row r="46" spans="1:38" ht="12.6" customHeight="1" x14ac:dyDescent="0.3">
      <c r="A46" s="51" t="s">
        <v>84</v>
      </c>
      <c r="B46" s="51"/>
      <c r="C46" s="51"/>
      <c r="D46" s="51"/>
      <c r="E46" s="51"/>
      <c r="F46" s="51"/>
      <c r="G46" s="51"/>
      <c r="H46" s="31"/>
      <c r="J46" s="31"/>
      <c r="K46" s="31"/>
      <c r="L46" s="31"/>
      <c r="M46" s="31"/>
      <c r="N46" s="31"/>
      <c r="O46" s="31"/>
      <c r="P46" s="31"/>
      <c r="Q46" s="31"/>
      <c r="S46" s="5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E46" s="51"/>
      <c r="AF46" s="31"/>
      <c r="AG46" s="31"/>
      <c r="AH46" s="51"/>
      <c r="AI46" s="31" t="s">
        <v>85</v>
      </c>
      <c r="AJ46" s="31"/>
    </row>
  </sheetData>
  <mergeCells count="6">
    <mergeCell ref="H11:R11"/>
    <mergeCell ref="T11:AD11"/>
    <mergeCell ref="AF11:AG11"/>
    <mergeCell ref="E13:F13"/>
    <mergeCell ref="I13:O13"/>
    <mergeCell ref="U13:AA13"/>
  </mergeCells>
  <pageMargins left="0.5" right="0.5" top="0.75" bottom="0.25" header="0.5" footer="0.25"/>
  <pageSetup scale="52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38F20-5876-478D-AD7D-37A1B42A9882}">
  <sheetPr syncVertical="1" syncRef="A1" transitionEvaluation="1" transitionEntry="1">
    <tabColor rgb="FF92D050"/>
    <pageSetUpPr fitToPage="1"/>
  </sheetPr>
  <dimension ref="A1:AL40"/>
  <sheetViews>
    <sheetView tabSelected="1" workbookViewId="0"/>
  </sheetViews>
  <sheetFormatPr defaultColWidth="11" defaultRowHeight="13.8" x14ac:dyDescent="0.3"/>
  <cols>
    <col min="1" max="1" width="2.6640625" style="38" customWidth="1"/>
    <col min="2" max="2" width="2.33203125" style="38" customWidth="1"/>
    <col min="3" max="3" width="7.5546875" style="38" customWidth="1"/>
    <col min="4" max="4" width="3.44140625" style="38" customWidth="1"/>
    <col min="5" max="5" width="6.5546875" style="38" customWidth="1"/>
    <col min="6" max="6" width="7" style="38" customWidth="1"/>
    <col min="7" max="7" width="3.33203125" style="38" customWidth="1"/>
    <col min="8" max="8" width="8.109375" style="38" bestFit="1" customWidth="1"/>
    <col min="9" max="15" width="7.109375" style="38" customWidth="1"/>
    <col min="16" max="16" width="8.44140625" style="38" bestFit="1" customWidth="1"/>
    <col min="17" max="17" width="9.6640625" style="38" bestFit="1" customWidth="1"/>
    <col min="18" max="18" width="8.44140625" style="38" bestFit="1" customWidth="1"/>
    <col min="19" max="19" width="3.33203125" style="38" customWidth="1"/>
    <col min="20" max="20" width="8.109375" style="38" bestFit="1" customWidth="1"/>
    <col min="21" max="27" width="7.109375" style="38" customWidth="1"/>
    <col min="28" max="28" width="8.44140625" style="38" bestFit="1" customWidth="1"/>
    <col min="29" max="29" width="9.6640625" style="38" bestFit="1" customWidth="1"/>
    <col min="30" max="30" width="8.44140625" style="38" bestFit="1" customWidth="1"/>
    <col min="31" max="31" width="3.33203125" style="38" customWidth="1"/>
    <col min="32" max="33" width="7.6640625" style="38" customWidth="1"/>
    <col min="34" max="34" width="3.33203125" style="38" customWidth="1"/>
    <col min="35" max="35" width="7.6640625" style="38" customWidth="1"/>
    <col min="36" max="16384" width="11" style="38"/>
  </cols>
  <sheetData>
    <row r="1" spans="1:38" s="1" customFormat="1" ht="12.75" customHeight="1" x14ac:dyDescent="0.3">
      <c r="A1" s="1" t="s">
        <v>0</v>
      </c>
      <c r="D1" s="2" t="s">
        <v>1</v>
      </c>
      <c r="E1" s="2"/>
      <c r="H1" s="2"/>
      <c r="N1" s="1" t="s">
        <v>2</v>
      </c>
      <c r="P1" s="2"/>
      <c r="Q1" s="2"/>
      <c r="R1" s="2"/>
      <c r="T1" s="2"/>
      <c r="U1" s="2"/>
      <c r="V1" s="2"/>
      <c r="W1" s="2"/>
      <c r="X1" s="2"/>
      <c r="Y1" s="2"/>
      <c r="Z1" s="2"/>
      <c r="AB1" s="2"/>
      <c r="AC1" s="2"/>
      <c r="AD1" s="2"/>
      <c r="AF1" s="2"/>
      <c r="AG1" s="2"/>
      <c r="AI1" s="1" t="s">
        <v>155</v>
      </c>
    </row>
    <row r="2" spans="1:38" s="1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3"/>
      <c r="AF2" s="4"/>
      <c r="AG2" s="4"/>
      <c r="AH2" s="3"/>
      <c r="AI2" s="4"/>
      <c r="AJ2" s="4"/>
    </row>
    <row r="3" spans="1:38" s="1" customFormat="1" ht="6.9" customHeight="1" x14ac:dyDescent="0.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F3" s="2"/>
      <c r="AG3" s="2"/>
      <c r="AI3" s="2"/>
      <c r="AJ3" s="2"/>
    </row>
    <row r="4" spans="1:38" s="1" customFormat="1" ht="12.75" customHeight="1" x14ac:dyDescent="0.2">
      <c r="A4" s="5" t="s">
        <v>4</v>
      </c>
      <c r="B4" s="5"/>
      <c r="C4" s="6"/>
      <c r="H4" s="2"/>
      <c r="L4" s="2"/>
      <c r="M4" s="2"/>
      <c r="N4" s="2" t="s">
        <v>5</v>
      </c>
      <c r="O4" s="2"/>
      <c r="T4" s="2"/>
      <c r="U4" s="2"/>
      <c r="V4" s="2"/>
      <c r="W4" s="2"/>
      <c r="X4" s="2"/>
      <c r="Y4" s="2"/>
      <c r="Z4" s="2"/>
      <c r="AA4" s="2"/>
      <c r="AC4" s="2"/>
      <c r="AF4" s="7" t="s">
        <v>6</v>
      </c>
      <c r="AG4" s="7"/>
      <c r="AJ4" s="2"/>
    </row>
    <row r="5" spans="1:38" s="1" customFormat="1" ht="12.75" customHeight="1" x14ac:dyDescent="0.2">
      <c r="A5" s="6"/>
      <c r="B5" s="6"/>
      <c r="C5" s="6"/>
      <c r="H5" s="2"/>
      <c r="I5" s="2"/>
      <c r="T5" s="2"/>
      <c r="U5" s="2"/>
      <c r="V5" s="2"/>
      <c r="W5" s="2"/>
      <c r="X5" s="2"/>
      <c r="Y5" s="2"/>
      <c r="Z5" s="2"/>
      <c r="AC5" s="2"/>
      <c r="AF5" s="8"/>
      <c r="AG5" s="8"/>
      <c r="AJ5" s="2"/>
    </row>
    <row r="6" spans="1:38" s="1" customFormat="1" ht="12.75" customHeight="1" x14ac:dyDescent="0.2">
      <c r="A6" s="5" t="s">
        <v>7</v>
      </c>
      <c r="B6" s="5"/>
      <c r="C6" s="6"/>
      <c r="H6" s="2"/>
      <c r="T6" s="2"/>
      <c r="U6" s="2"/>
      <c r="V6" s="2"/>
      <c r="W6" s="2"/>
      <c r="X6" s="2"/>
      <c r="Y6" s="2"/>
      <c r="Z6" s="2"/>
      <c r="AC6" s="2"/>
      <c r="AF6" s="8" t="s">
        <v>150</v>
      </c>
      <c r="AG6" s="8"/>
      <c r="AJ6" s="2"/>
    </row>
    <row r="7" spans="1:38" s="1" customFormat="1" ht="12.75" customHeight="1" x14ac:dyDescent="0.2">
      <c r="A7" s="6"/>
      <c r="B7" s="6"/>
      <c r="C7" s="6"/>
      <c r="H7" s="2"/>
      <c r="I7" s="2"/>
      <c r="T7" s="2"/>
      <c r="U7" s="2"/>
      <c r="Y7" s="2"/>
      <c r="Z7" s="2"/>
      <c r="AC7" s="2"/>
      <c r="AF7" s="8"/>
      <c r="AG7" s="8"/>
      <c r="AJ7" s="2"/>
    </row>
    <row r="8" spans="1:38" s="1" customFormat="1" ht="12.75" customHeight="1" x14ac:dyDescent="0.25">
      <c r="A8" s="5" t="s">
        <v>9</v>
      </c>
      <c r="B8" s="5"/>
      <c r="D8" s="9" t="str">
        <f>'RS ''25'!D8</f>
        <v>20240025-EI</v>
      </c>
      <c r="H8" s="2"/>
      <c r="I8" s="2"/>
      <c r="T8" s="2"/>
      <c r="U8" s="2"/>
      <c r="Y8" s="2"/>
      <c r="AC8" s="2"/>
      <c r="AF8" s="7" t="s">
        <v>11</v>
      </c>
      <c r="AG8" s="7"/>
      <c r="AJ8" s="2"/>
    </row>
    <row r="9" spans="1:38" s="12" customFormat="1" ht="6.9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0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/>
      <c r="AF9" s="11"/>
      <c r="AG9" s="11"/>
      <c r="AH9" s="10"/>
      <c r="AI9" s="11"/>
      <c r="AJ9" s="11"/>
    </row>
    <row r="10" spans="1:38" s="12" customFormat="1" ht="14.4" customHeight="1" x14ac:dyDescent="0.3">
      <c r="A10" s="13" t="s">
        <v>91</v>
      </c>
      <c r="E10" s="14" t="s">
        <v>13</v>
      </c>
      <c r="F10" s="14" t="s">
        <v>14</v>
      </c>
      <c r="G10" s="14"/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  <c r="O10" s="14" t="s">
        <v>22</v>
      </c>
      <c r="P10" s="14" t="s">
        <v>23</v>
      </c>
      <c r="Q10" s="14" t="s">
        <v>24</v>
      </c>
      <c r="R10" s="14" t="s">
        <v>25</v>
      </c>
      <c r="S10" s="14"/>
      <c r="T10" s="14" t="s">
        <v>26</v>
      </c>
      <c r="U10" s="14" t="s">
        <v>27</v>
      </c>
      <c r="V10" s="14" t="s">
        <v>28</v>
      </c>
      <c r="W10" s="14" t="s">
        <v>29</v>
      </c>
      <c r="X10" s="14" t="s">
        <v>30</v>
      </c>
      <c r="Y10" s="14" t="s">
        <v>31</v>
      </c>
      <c r="Z10" s="14" t="s">
        <v>32</v>
      </c>
      <c r="AA10" s="14" t="s">
        <v>33</v>
      </c>
      <c r="AB10" s="14" t="s">
        <v>34</v>
      </c>
      <c r="AC10" s="14" t="s">
        <v>35</v>
      </c>
      <c r="AD10" s="14" t="s">
        <v>36</v>
      </c>
      <c r="AE10" s="14"/>
      <c r="AF10" s="14" t="s">
        <v>37</v>
      </c>
      <c r="AG10" s="14" t="s">
        <v>38</v>
      </c>
      <c r="AH10" s="14"/>
      <c r="AI10" s="14" t="s">
        <v>39</v>
      </c>
      <c r="AJ10" s="14" t="s">
        <v>40</v>
      </c>
    </row>
    <row r="11" spans="1:38" s="12" customFormat="1" ht="14.4" customHeight="1" x14ac:dyDescent="0.3">
      <c r="A11" s="13" t="s">
        <v>92</v>
      </c>
      <c r="E11" s="15"/>
      <c r="F11" s="15"/>
      <c r="G11" s="15"/>
      <c r="H11" s="75" t="s">
        <v>42</v>
      </c>
      <c r="I11" s="76"/>
      <c r="J11" s="76"/>
      <c r="K11" s="76"/>
      <c r="L11" s="76"/>
      <c r="M11" s="76"/>
      <c r="N11" s="76"/>
      <c r="O11" s="76"/>
      <c r="P11" s="76"/>
      <c r="Q11" s="76"/>
      <c r="R11" s="77"/>
      <c r="S11" s="16"/>
      <c r="T11" s="75" t="s">
        <v>43</v>
      </c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15"/>
      <c r="AF11" s="78" t="s">
        <v>44</v>
      </c>
      <c r="AG11" s="79"/>
      <c r="AH11" s="15"/>
      <c r="AI11" s="17" t="s">
        <v>45</v>
      </c>
      <c r="AJ11" s="18"/>
    </row>
    <row r="12" spans="1:38" s="12" customFormat="1" ht="14.4" customHeight="1" x14ac:dyDescent="0.3">
      <c r="A12" s="53" t="s">
        <v>97</v>
      </c>
      <c r="E12" s="15"/>
      <c r="F12" s="15"/>
      <c r="G12" s="15"/>
      <c r="H12" s="15"/>
      <c r="I12" s="19"/>
      <c r="J12" s="19"/>
      <c r="K12" s="19"/>
      <c r="L12" s="19"/>
      <c r="M12" s="19"/>
      <c r="N12" s="19"/>
      <c r="O12" s="19"/>
      <c r="P12" s="20"/>
      <c r="Q12" s="20"/>
      <c r="R12" s="20"/>
      <c r="S12" s="15"/>
      <c r="T12" s="15"/>
      <c r="U12" s="19"/>
      <c r="V12" s="19"/>
      <c r="W12" s="19"/>
      <c r="X12" s="19"/>
      <c r="Y12" s="19"/>
      <c r="Z12" s="19"/>
      <c r="AA12" s="19"/>
      <c r="AB12" s="20"/>
      <c r="AC12" s="20"/>
      <c r="AD12" s="20"/>
      <c r="AE12" s="15"/>
      <c r="AF12" s="19"/>
      <c r="AG12" s="19"/>
      <c r="AH12" s="15"/>
      <c r="AI12" s="19"/>
      <c r="AJ12" s="19"/>
    </row>
    <row r="13" spans="1:38" s="12" customFormat="1" ht="14.4" customHeight="1" x14ac:dyDescent="0.3">
      <c r="A13" s="21"/>
      <c r="B13" s="21"/>
      <c r="C13" s="20" t="s">
        <v>46</v>
      </c>
      <c r="D13" s="20"/>
      <c r="E13" s="80" t="s">
        <v>47</v>
      </c>
      <c r="F13" s="80"/>
      <c r="G13" s="22"/>
      <c r="H13" s="20" t="s">
        <v>48</v>
      </c>
      <c r="I13" s="80" t="s">
        <v>151</v>
      </c>
      <c r="J13" s="80"/>
      <c r="K13" s="80"/>
      <c r="L13" s="80"/>
      <c r="M13" s="80"/>
      <c r="N13" s="80"/>
      <c r="O13" s="80"/>
      <c r="P13" s="20" t="s">
        <v>50</v>
      </c>
      <c r="Q13" s="20" t="s">
        <v>51</v>
      </c>
      <c r="R13" s="20" t="s">
        <v>52</v>
      </c>
      <c r="S13" s="22"/>
      <c r="T13" s="20" t="s">
        <v>48</v>
      </c>
      <c r="U13" s="80" t="s">
        <v>49</v>
      </c>
      <c r="V13" s="80"/>
      <c r="W13" s="80"/>
      <c r="X13" s="80"/>
      <c r="Y13" s="80"/>
      <c r="Z13" s="80"/>
      <c r="AA13" s="80"/>
      <c r="AB13" s="20" t="s">
        <v>50</v>
      </c>
      <c r="AC13" s="20" t="s">
        <v>51</v>
      </c>
      <c r="AD13" s="20" t="s">
        <v>52</v>
      </c>
      <c r="AE13" s="22"/>
      <c r="AF13" s="20" t="s">
        <v>53</v>
      </c>
      <c r="AG13" s="20" t="s">
        <v>54</v>
      </c>
      <c r="AH13" s="22"/>
      <c r="AI13" s="20" t="s">
        <v>55</v>
      </c>
      <c r="AJ13" s="20" t="s">
        <v>56</v>
      </c>
      <c r="AL13" s="23" t="s">
        <v>57</v>
      </c>
    </row>
    <row r="14" spans="1:38" s="29" customFormat="1" ht="14.4" customHeight="1" x14ac:dyDescent="0.3">
      <c r="A14" s="24" t="s">
        <v>58</v>
      </c>
      <c r="B14" s="21"/>
      <c r="C14" s="25" t="s">
        <v>59</v>
      </c>
      <c r="D14" s="20"/>
      <c r="E14" s="26" t="s">
        <v>60</v>
      </c>
      <c r="F14" s="25" t="s">
        <v>61</v>
      </c>
      <c r="G14" s="22"/>
      <c r="H14" s="25" t="s">
        <v>62</v>
      </c>
      <c r="I14" s="26" t="s">
        <v>63</v>
      </c>
      <c r="J14" s="26" t="s">
        <v>64</v>
      </c>
      <c r="K14" s="26" t="s">
        <v>65</v>
      </c>
      <c r="L14" s="26" t="s">
        <v>66</v>
      </c>
      <c r="M14" s="26" t="s">
        <v>67</v>
      </c>
      <c r="N14" s="26" t="s">
        <v>68</v>
      </c>
      <c r="O14" s="26" t="s">
        <v>69</v>
      </c>
      <c r="P14" s="25" t="s">
        <v>70</v>
      </c>
      <c r="Q14" s="27">
        <f>2.5663%+0.0871%</f>
        <v>2.6534000000000002E-2</v>
      </c>
      <c r="R14" s="25" t="s">
        <v>70</v>
      </c>
      <c r="S14" s="22"/>
      <c r="T14" s="25" t="s">
        <v>71</v>
      </c>
      <c r="U14" s="26" t="s">
        <v>63</v>
      </c>
      <c r="V14" s="26" t="s">
        <v>64</v>
      </c>
      <c r="W14" s="26" t="s">
        <v>65</v>
      </c>
      <c r="X14" s="26" t="s">
        <v>66</v>
      </c>
      <c r="Y14" s="26" t="s">
        <v>67</v>
      </c>
      <c r="Z14" s="26" t="s">
        <v>68</v>
      </c>
      <c r="AA14" s="26" t="s">
        <v>69</v>
      </c>
      <c r="AB14" s="25" t="s">
        <v>70</v>
      </c>
      <c r="AC14" s="27">
        <f>Q14</f>
        <v>2.6534000000000002E-2</v>
      </c>
      <c r="AD14" s="25" t="s">
        <v>70</v>
      </c>
      <c r="AE14" s="22"/>
      <c r="AF14" s="28" t="s">
        <v>72</v>
      </c>
      <c r="AG14" s="28" t="s">
        <v>73</v>
      </c>
      <c r="AH14" s="22"/>
      <c r="AI14" s="28" t="s">
        <v>74</v>
      </c>
      <c r="AJ14" s="28" t="s">
        <v>75</v>
      </c>
    </row>
    <row r="15" spans="1:38" ht="14.4" customHeight="1" x14ac:dyDescent="0.3">
      <c r="A15" s="30">
        <v>1</v>
      </c>
      <c r="B15" s="31"/>
      <c r="C15" s="30" t="s">
        <v>98</v>
      </c>
      <c r="D15" s="31"/>
      <c r="E15" s="32" t="s">
        <v>77</v>
      </c>
      <c r="F15" s="33">
        <v>0</v>
      </c>
      <c r="G15" s="22"/>
      <c r="H15" s="34">
        <v>16.510000000000002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4">
        <f>SUM(H15:O15)</f>
        <v>16.510000000000002</v>
      </c>
      <c r="Q15" s="34">
        <f>ROUND(P15*Q$14,2)</f>
        <v>0.44</v>
      </c>
      <c r="R15" s="34">
        <f>P15+Q15</f>
        <v>16.950000000000003</v>
      </c>
      <c r="S15" s="22"/>
      <c r="T15" s="34">
        <v>21.57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4">
        <f>SUM(T15:AA15)</f>
        <v>21.57</v>
      </c>
      <c r="AC15" s="34">
        <f>ROUND($AB15*AC$14,2)</f>
        <v>0.56999999999999995</v>
      </c>
      <c r="AD15" s="34">
        <f>AB15+AC15</f>
        <v>22.14</v>
      </c>
      <c r="AE15" s="22"/>
      <c r="AF15" s="34">
        <f>AD15-R15</f>
        <v>5.1899999999999977</v>
      </c>
      <c r="AG15" s="36">
        <f>IF(R15=0,0,AF15/R15)</f>
        <v>0.30619469026548651</v>
      </c>
      <c r="AH15" s="22"/>
      <c r="AI15" s="37">
        <f>IF(F15=0,0,R15/F15)*100</f>
        <v>0</v>
      </c>
      <c r="AJ15" s="37">
        <f>IF(F15=0,0,AD15/F15)*100</f>
        <v>0</v>
      </c>
      <c r="AL15" s="39">
        <f>T15/H15-1</f>
        <v>0.306480920654149</v>
      </c>
    </row>
    <row r="16" spans="1:38" ht="14.4" customHeight="1" x14ac:dyDescent="0.3">
      <c r="A16" s="40">
        <v>2</v>
      </c>
      <c r="B16" s="41"/>
      <c r="C16" s="30"/>
      <c r="D16" s="41"/>
      <c r="E16" s="42"/>
      <c r="F16" s="43"/>
      <c r="G16" s="22"/>
      <c r="H16" s="34"/>
      <c r="I16" s="35"/>
      <c r="J16" s="35"/>
      <c r="K16" s="35"/>
      <c r="L16" s="35"/>
      <c r="M16" s="35"/>
      <c r="N16" s="35"/>
      <c r="O16" s="35"/>
      <c r="P16" s="34"/>
      <c r="Q16" s="34"/>
      <c r="R16" s="34"/>
      <c r="S16" s="22"/>
      <c r="T16" s="34"/>
      <c r="U16" s="35"/>
      <c r="V16" s="35"/>
      <c r="W16" s="35"/>
      <c r="X16" s="35"/>
      <c r="Y16" s="35"/>
      <c r="Z16" s="35"/>
      <c r="AA16" s="35"/>
      <c r="AB16" s="34"/>
      <c r="AC16" s="34"/>
      <c r="AD16" s="34"/>
      <c r="AE16" s="22"/>
      <c r="AF16" s="34"/>
      <c r="AG16" s="44"/>
      <c r="AH16" s="22"/>
      <c r="AI16" s="37"/>
      <c r="AJ16" s="37"/>
    </row>
    <row r="17" spans="1:38" ht="14.4" customHeight="1" x14ac:dyDescent="0.3">
      <c r="A17" s="45">
        <v>3</v>
      </c>
      <c r="C17" s="45" t="str">
        <f>C15</f>
        <v>GS-2</v>
      </c>
      <c r="E17" s="32" t="s">
        <v>77</v>
      </c>
      <c r="F17" s="43">
        <v>100</v>
      </c>
      <c r="G17" s="22"/>
      <c r="H17" s="34">
        <v>19.337000000000003</v>
      </c>
      <c r="I17" s="35">
        <v>5.2469999999999999</v>
      </c>
      <c r="J17" s="35">
        <v>0.22699999999999998</v>
      </c>
      <c r="K17" s="35">
        <v>0.59699999999999998</v>
      </c>
      <c r="L17" s="35">
        <v>4.2000000000000003E-2</v>
      </c>
      <c r="M17" s="35">
        <v>0.14099999999999999</v>
      </c>
      <c r="N17" s="35">
        <v>0.23100000000000001</v>
      </c>
      <c r="O17" s="35">
        <v>0.221</v>
      </c>
      <c r="P17" s="34">
        <f>SUM(H17:O17)</f>
        <v>26.043000000000006</v>
      </c>
      <c r="Q17" s="34">
        <f t="shared" ref="Q17" si="0">ROUND(P17*Q$14,2)</f>
        <v>0.69</v>
      </c>
      <c r="R17" s="34">
        <f>P17+Q17</f>
        <v>26.733000000000008</v>
      </c>
      <c r="S17" s="22"/>
      <c r="T17" s="34">
        <v>25.306999999999999</v>
      </c>
      <c r="U17" s="35">
        <v>3.9989999999999997</v>
      </c>
      <c r="V17" s="35">
        <v>0.22699999999999998</v>
      </c>
      <c r="W17" s="35">
        <v>0.253</v>
      </c>
      <c r="X17" s="35">
        <v>4.2000000000000003E-2</v>
      </c>
      <c r="Y17" s="35">
        <v>0.14099999999999999</v>
      </c>
      <c r="Z17" s="35">
        <v>0.38800000000000007</v>
      </c>
      <c r="AA17" s="35">
        <v>0</v>
      </c>
      <c r="AB17" s="34">
        <f t="shared" ref="AB17" si="1">SUM(T17:AA17)</f>
        <v>30.356999999999999</v>
      </c>
      <c r="AC17" s="34">
        <f t="shared" ref="AC17" si="2">ROUND($AB17*AC$14,2)</f>
        <v>0.81</v>
      </c>
      <c r="AD17" s="34">
        <f>AB17+AC17</f>
        <v>31.166999999999998</v>
      </c>
      <c r="AE17" s="22"/>
      <c r="AF17" s="34">
        <f t="shared" ref="AF17" si="3">AD17-R17</f>
        <v>4.4339999999999904</v>
      </c>
      <c r="AG17" s="36">
        <f t="shared" ref="AG17" si="4">IF(R17=0,0,AF17/R17)</f>
        <v>0.16586241723712225</v>
      </c>
      <c r="AH17" s="22"/>
      <c r="AI17" s="37">
        <f t="shared" ref="AI17" si="5">IF(F17=0,0,R17/F17)*100</f>
        <v>26.733000000000008</v>
      </c>
      <c r="AJ17" s="37">
        <f t="shared" ref="AJ17" si="6">IF(F17=0,0,AD17/F17)*100</f>
        <v>31.167000000000002</v>
      </c>
      <c r="AL17" s="39">
        <f t="shared" ref="AL17" si="7">T17/H17-1</f>
        <v>0.30873455034390007</v>
      </c>
    </row>
    <row r="18" spans="1:38" ht="14.4" customHeight="1" x14ac:dyDescent="0.3">
      <c r="A18" s="30">
        <v>4</v>
      </c>
      <c r="B18" s="31"/>
      <c r="C18" s="30"/>
      <c r="D18" s="31"/>
      <c r="E18" s="42"/>
      <c r="F18" s="43"/>
      <c r="G18" s="22"/>
      <c r="H18" s="34"/>
      <c r="I18" s="35"/>
      <c r="J18" s="35"/>
      <c r="K18" s="35"/>
      <c r="L18" s="35"/>
      <c r="M18" s="35"/>
      <c r="N18" s="35"/>
      <c r="O18" s="35"/>
      <c r="P18" s="34"/>
      <c r="Q18" s="34"/>
      <c r="R18" s="34"/>
      <c r="S18" s="22"/>
      <c r="T18" s="34"/>
      <c r="U18" s="35"/>
      <c r="V18" s="35"/>
      <c r="W18" s="35"/>
      <c r="X18" s="35"/>
      <c r="Y18" s="35"/>
      <c r="Z18" s="35"/>
      <c r="AA18" s="35"/>
      <c r="AB18" s="34"/>
      <c r="AC18" s="34"/>
      <c r="AD18" s="34"/>
      <c r="AE18" s="22"/>
      <c r="AF18" s="34"/>
      <c r="AG18" s="44"/>
      <c r="AH18" s="22"/>
      <c r="AI18" s="37"/>
      <c r="AJ18" s="37"/>
    </row>
    <row r="19" spans="1:38" ht="14.4" customHeight="1" x14ac:dyDescent="0.3">
      <c r="A19" s="40">
        <v>5</v>
      </c>
      <c r="B19" s="41"/>
      <c r="C19" s="45" t="str">
        <f>C17</f>
        <v>GS-2</v>
      </c>
      <c r="D19" s="41"/>
      <c r="E19" s="32" t="s">
        <v>77</v>
      </c>
      <c r="F19" s="43">
        <v>250</v>
      </c>
      <c r="G19" s="22"/>
      <c r="H19" s="34">
        <v>23.577500000000001</v>
      </c>
      <c r="I19" s="35">
        <v>13.1175</v>
      </c>
      <c r="J19" s="35">
        <v>0.5675</v>
      </c>
      <c r="K19" s="35">
        <v>1.4924999999999999</v>
      </c>
      <c r="L19" s="35">
        <v>0.105</v>
      </c>
      <c r="M19" s="35">
        <v>0.35249999999999998</v>
      </c>
      <c r="N19" s="35">
        <v>0.57750000000000001</v>
      </c>
      <c r="O19" s="35">
        <v>0.55249999999999999</v>
      </c>
      <c r="P19" s="34">
        <f t="shared" ref="P19" si="8">SUM(H19:O19)</f>
        <v>40.342500000000001</v>
      </c>
      <c r="Q19" s="34">
        <f t="shared" ref="Q19" si="9">ROUND(P19*Q$14,2)</f>
        <v>1.07</v>
      </c>
      <c r="R19" s="34">
        <f>P19+Q19</f>
        <v>41.412500000000001</v>
      </c>
      <c r="S19" s="22"/>
      <c r="T19" s="34">
        <v>30.912500000000001</v>
      </c>
      <c r="U19" s="35">
        <v>9.9974999999999987</v>
      </c>
      <c r="V19" s="35">
        <v>0.5675</v>
      </c>
      <c r="W19" s="35">
        <v>0.63249999999999995</v>
      </c>
      <c r="X19" s="35">
        <v>0.105</v>
      </c>
      <c r="Y19" s="35">
        <v>0.35249999999999998</v>
      </c>
      <c r="Z19" s="35">
        <v>0.97</v>
      </c>
      <c r="AA19" s="35">
        <v>0</v>
      </c>
      <c r="AB19" s="34">
        <f t="shared" ref="AB19" si="10">SUM(T19:AA19)</f>
        <v>43.537499999999994</v>
      </c>
      <c r="AC19" s="34">
        <f t="shared" ref="AC19" si="11">ROUND($AB19*AC$14,2)</f>
        <v>1.1599999999999999</v>
      </c>
      <c r="AD19" s="34">
        <f>AB19+AC19</f>
        <v>44.697499999999991</v>
      </c>
      <c r="AE19" s="22"/>
      <c r="AF19" s="34">
        <f t="shared" ref="AF19" si="12">AD19-R19</f>
        <v>3.2849999999999895</v>
      </c>
      <c r="AG19" s="36">
        <f t="shared" ref="AG19" si="13">IF(R19=0,0,AF19/R19)</f>
        <v>7.9323875641412356E-2</v>
      </c>
      <c r="AH19" s="22"/>
      <c r="AI19" s="37">
        <f t="shared" ref="AI19" si="14">IF(F19=0,0,R19/F19)*100</f>
        <v>16.565000000000001</v>
      </c>
      <c r="AJ19" s="37">
        <f t="shared" ref="AJ19" si="15">IF(F19=0,0,AD19/F19)*100</f>
        <v>17.878999999999998</v>
      </c>
      <c r="AL19" s="39">
        <f t="shared" ref="AL19" si="16">T19/H19-1</f>
        <v>0.31110168592938181</v>
      </c>
    </row>
    <row r="20" spans="1:38" ht="14.4" customHeight="1" x14ac:dyDescent="0.3">
      <c r="A20" s="45">
        <v>6</v>
      </c>
      <c r="C20" s="45"/>
      <c r="E20" s="42"/>
      <c r="F20" s="43"/>
      <c r="G20" s="22"/>
      <c r="H20" s="34"/>
      <c r="I20" s="35"/>
      <c r="J20" s="35"/>
      <c r="K20" s="35"/>
      <c r="L20" s="35"/>
      <c r="M20" s="35"/>
      <c r="N20" s="35"/>
      <c r="O20" s="35"/>
      <c r="P20" s="34"/>
      <c r="Q20" s="34"/>
      <c r="R20" s="34"/>
      <c r="S20" s="22"/>
      <c r="T20" s="34"/>
      <c r="U20" s="35"/>
      <c r="V20" s="35"/>
      <c r="W20" s="35"/>
      <c r="X20" s="35"/>
      <c r="Y20" s="35"/>
      <c r="Z20" s="35"/>
      <c r="AA20" s="35"/>
      <c r="AB20" s="34"/>
      <c r="AC20" s="34"/>
      <c r="AD20" s="34"/>
      <c r="AE20" s="22"/>
      <c r="AF20" s="34"/>
      <c r="AG20" s="44"/>
      <c r="AH20" s="22"/>
      <c r="AI20" s="37"/>
      <c r="AJ20" s="37"/>
    </row>
    <row r="21" spans="1:38" ht="14.4" customHeight="1" x14ac:dyDescent="0.3">
      <c r="A21" s="30">
        <v>7</v>
      </c>
      <c r="B21" s="31"/>
      <c r="C21" s="45" t="str">
        <f>C19</f>
        <v>GS-2</v>
      </c>
      <c r="D21" s="31"/>
      <c r="E21" s="32" t="s">
        <v>77</v>
      </c>
      <c r="F21" s="43">
        <v>500</v>
      </c>
      <c r="G21" s="22"/>
      <c r="H21" s="34">
        <v>30.645000000000003</v>
      </c>
      <c r="I21" s="35">
        <v>26.234999999999999</v>
      </c>
      <c r="J21" s="35">
        <v>1.135</v>
      </c>
      <c r="K21" s="35">
        <v>2.9849999999999999</v>
      </c>
      <c r="L21" s="35">
        <v>0.21</v>
      </c>
      <c r="M21" s="35">
        <v>0.70499999999999996</v>
      </c>
      <c r="N21" s="35">
        <v>1.155</v>
      </c>
      <c r="O21" s="35">
        <v>1.105</v>
      </c>
      <c r="P21" s="34">
        <f t="shared" ref="P21" si="17">SUM(H21:O21)</f>
        <v>64.174999999999997</v>
      </c>
      <c r="Q21" s="34">
        <f t="shared" ref="Q21" si="18">ROUND(P21*Q$14,2)</f>
        <v>1.7</v>
      </c>
      <c r="R21" s="34">
        <f>P21+Q21</f>
        <v>65.875</v>
      </c>
      <c r="S21" s="22"/>
      <c r="T21" s="34">
        <v>40.254999999999995</v>
      </c>
      <c r="U21" s="35">
        <v>19.994999999999997</v>
      </c>
      <c r="V21" s="35">
        <v>1.135</v>
      </c>
      <c r="W21" s="35">
        <v>1.2649999999999999</v>
      </c>
      <c r="X21" s="35">
        <v>0.21</v>
      </c>
      <c r="Y21" s="35">
        <v>0.70499999999999996</v>
      </c>
      <c r="Z21" s="35">
        <v>1.94</v>
      </c>
      <c r="AA21" s="35">
        <v>0</v>
      </c>
      <c r="AB21" s="34">
        <f t="shared" ref="AB21" si="19">SUM(T21:AA21)</f>
        <v>65.504999999999995</v>
      </c>
      <c r="AC21" s="34">
        <f t="shared" ref="AC21" si="20">ROUND($AB21*AC$14,2)</f>
        <v>1.74</v>
      </c>
      <c r="AD21" s="34">
        <f>AB21+AC21</f>
        <v>67.24499999999999</v>
      </c>
      <c r="AE21" s="22"/>
      <c r="AF21" s="34">
        <f t="shared" ref="AF21" si="21">AD21-R21</f>
        <v>1.3699999999999903</v>
      </c>
      <c r="AG21" s="36">
        <f t="shared" ref="AG21" si="22">IF(R21=0,0,AF21/R21)</f>
        <v>2.0796963946868925E-2</v>
      </c>
      <c r="AH21" s="22"/>
      <c r="AI21" s="37">
        <f t="shared" ref="AI21" si="23">IF(F21=0,0,R21/F21)*100</f>
        <v>13.175000000000001</v>
      </c>
      <c r="AJ21" s="37">
        <f t="shared" ref="AJ21" si="24">IF(F21=0,0,AD21/F21)*100</f>
        <v>13.448999999999996</v>
      </c>
      <c r="AL21" s="39">
        <f t="shared" ref="AL21" si="25">T21/H21-1</f>
        <v>0.31359112416381119</v>
      </c>
    </row>
    <row r="22" spans="1:38" ht="14.4" customHeight="1" x14ac:dyDescent="0.3">
      <c r="A22" s="40">
        <v>8</v>
      </c>
      <c r="B22" s="41"/>
      <c r="C22" s="40"/>
      <c r="D22" s="41"/>
      <c r="E22" s="32"/>
      <c r="F22" s="43"/>
      <c r="G22" s="22"/>
      <c r="H22" s="34"/>
      <c r="I22" s="35"/>
      <c r="J22" s="35"/>
      <c r="K22" s="35"/>
      <c r="L22" s="35"/>
      <c r="M22" s="35"/>
      <c r="N22" s="35"/>
      <c r="O22" s="35"/>
      <c r="P22" s="34"/>
      <c r="Q22" s="34"/>
      <c r="R22" s="34"/>
      <c r="S22" s="22"/>
      <c r="T22" s="34"/>
      <c r="U22" s="35"/>
      <c r="V22" s="35"/>
      <c r="W22" s="35"/>
      <c r="X22" s="35"/>
      <c r="Y22" s="35"/>
      <c r="Z22" s="35"/>
      <c r="AA22" s="35"/>
      <c r="AB22" s="34"/>
      <c r="AC22" s="34"/>
      <c r="AD22" s="34"/>
      <c r="AE22" s="22"/>
      <c r="AF22" s="34"/>
      <c r="AG22" s="44"/>
      <c r="AH22" s="22"/>
      <c r="AI22" s="37"/>
      <c r="AJ22" s="37"/>
    </row>
    <row r="23" spans="1:38" ht="14.4" customHeight="1" x14ac:dyDescent="0.3">
      <c r="A23" s="45">
        <v>9</v>
      </c>
      <c r="C23" s="45" t="str">
        <f>C21</f>
        <v>GS-2</v>
      </c>
      <c r="E23" s="32" t="s">
        <v>77</v>
      </c>
      <c r="F23" s="43">
        <v>750</v>
      </c>
      <c r="G23" s="22"/>
      <c r="H23" s="34">
        <v>37.712500000000006</v>
      </c>
      <c r="I23" s="35">
        <v>39.352499999999999</v>
      </c>
      <c r="J23" s="35">
        <v>1.7024999999999999</v>
      </c>
      <c r="K23" s="35">
        <v>4.4775</v>
      </c>
      <c r="L23" s="35">
        <v>0.31500000000000006</v>
      </c>
      <c r="M23" s="35">
        <v>1.0574999999999999</v>
      </c>
      <c r="N23" s="35">
        <v>1.7324999999999999</v>
      </c>
      <c r="O23" s="35">
        <v>1.6575</v>
      </c>
      <c r="P23" s="34">
        <f t="shared" ref="P23" si="26">SUM(H23:O23)</f>
        <v>88.007500000000007</v>
      </c>
      <c r="Q23" s="34">
        <f t="shared" ref="Q23" si="27">ROUND(P23*Q$14,2)</f>
        <v>2.34</v>
      </c>
      <c r="R23" s="34">
        <f>P23+Q23</f>
        <v>90.347500000000011</v>
      </c>
      <c r="S23" s="22"/>
      <c r="T23" s="34">
        <v>49.597499999999997</v>
      </c>
      <c r="U23" s="35">
        <v>29.9925</v>
      </c>
      <c r="V23" s="35">
        <v>1.7024999999999999</v>
      </c>
      <c r="W23" s="35">
        <v>1.8975</v>
      </c>
      <c r="X23" s="35">
        <v>0.31500000000000006</v>
      </c>
      <c r="Y23" s="35">
        <v>1.0574999999999999</v>
      </c>
      <c r="Z23" s="35">
        <v>2.91</v>
      </c>
      <c r="AA23" s="35">
        <v>0</v>
      </c>
      <c r="AB23" s="34">
        <f t="shared" ref="AB23" si="28">SUM(T23:AA23)</f>
        <v>87.472499999999997</v>
      </c>
      <c r="AC23" s="34">
        <f t="shared" ref="AC23" si="29">ROUND($AB23*AC$14,2)</f>
        <v>2.3199999999999998</v>
      </c>
      <c r="AD23" s="34">
        <f>AB23+AC23</f>
        <v>89.79249999999999</v>
      </c>
      <c r="AE23" s="22"/>
      <c r="AF23" s="34">
        <f t="shared" ref="AF23" si="30">AD23-R23</f>
        <v>-0.55500000000002103</v>
      </c>
      <c r="AG23" s="36">
        <f t="shared" ref="AG23" si="31">IF(R23=0,0,AF23/R23)</f>
        <v>-6.1429480616510806E-3</v>
      </c>
      <c r="AH23" s="22"/>
      <c r="AI23" s="37">
        <f t="shared" ref="AI23" si="32">IF(F23=0,0,R23/F23)*100</f>
        <v>12.046333333333335</v>
      </c>
      <c r="AJ23" s="37">
        <f t="shared" ref="AJ23" si="33">IF(F23=0,0,AD23/F23)*100</f>
        <v>11.972333333333331</v>
      </c>
      <c r="AL23" s="39">
        <f t="shared" ref="AL23" si="34">T23/H23-1</f>
        <v>0.31514749751408666</v>
      </c>
    </row>
    <row r="24" spans="1:38" ht="14.4" customHeight="1" x14ac:dyDescent="0.3">
      <c r="A24" s="30">
        <v>10</v>
      </c>
      <c r="B24" s="31"/>
      <c r="C24" s="30"/>
      <c r="D24" s="31"/>
      <c r="E24" s="42"/>
      <c r="F24" s="43"/>
      <c r="G24" s="22"/>
      <c r="H24" s="34"/>
      <c r="I24" s="35"/>
      <c r="J24" s="35"/>
      <c r="K24" s="35"/>
      <c r="L24" s="35"/>
      <c r="M24" s="35"/>
      <c r="N24" s="35"/>
      <c r="O24" s="35"/>
      <c r="P24" s="34"/>
      <c r="Q24" s="34"/>
      <c r="R24" s="34"/>
      <c r="S24" s="22"/>
      <c r="T24" s="34"/>
      <c r="U24" s="35"/>
      <c r="V24" s="35"/>
      <c r="W24" s="35"/>
      <c r="X24" s="35"/>
      <c r="Y24" s="35"/>
      <c r="Z24" s="35"/>
      <c r="AA24" s="35"/>
      <c r="AB24" s="34"/>
      <c r="AC24" s="34"/>
      <c r="AD24" s="34"/>
      <c r="AE24" s="22"/>
      <c r="AF24" s="34"/>
      <c r="AG24" s="44"/>
      <c r="AH24" s="22"/>
      <c r="AI24" s="37"/>
      <c r="AJ24" s="37"/>
    </row>
    <row r="25" spans="1:38" ht="14.4" customHeight="1" x14ac:dyDescent="0.3">
      <c r="A25" s="40">
        <v>11</v>
      </c>
      <c r="B25" s="41"/>
      <c r="C25" s="45" t="str">
        <f>C23</f>
        <v>GS-2</v>
      </c>
      <c r="D25" s="41"/>
      <c r="E25" s="32" t="s">
        <v>77</v>
      </c>
      <c r="F25" s="43">
        <v>1000</v>
      </c>
      <c r="G25" s="22"/>
      <c r="H25" s="34">
        <v>44.78</v>
      </c>
      <c r="I25" s="35">
        <v>52.47</v>
      </c>
      <c r="J25" s="35">
        <v>2.27</v>
      </c>
      <c r="K25" s="35">
        <v>5.97</v>
      </c>
      <c r="L25" s="35">
        <v>0.42</v>
      </c>
      <c r="M25" s="35">
        <v>1.41</v>
      </c>
      <c r="N25" s="35">
        <v>2.31</v>
      </c>
      <c r="O25" s="35">
        <v>2.21</v>
      </c>
      <c r="P25" s="34">
        <f t="shared" ref="P25" si="35">SUM(H25:O25)</f>
        <v>111.83999999999999</v>
      </c>
      <c r="Q25" s="34">
        <f t="shared" ref="Q25" si="36">ROUND(P25*Q$14,2)</f>
        <v>2.97</v>
      </c>
      <c r="R25" s="34">
        <f>P25+Q25</f>
        <v>114.80999999999999</v>
      </c>
      <c r="S25" s="22"/>
      <c r="T25" s="34">
        <v>58.94</v>
      </c>
      <c r="U25" s="35">
        <v>39.989999999999995</v>
      </c>
      <c r="V25" s="35">
        <v>2.27</v>
      </c>
      <c r="W25" s="35">
        <v>2.5299999999999998</v>
      </c>
      <c r="X25" s="35">
        <v>0.42</v>
      </c>
      <c r="Y25" s="35">
        <v>1.41</v>
      </c>
      <c r="Z25" s="35">
        <v>3.88</v>
      </c>
      <c r="AA25" s="35">
        <v>0</v>
      </c>
      <c r="AB25" s="34">
        <f t="shared" ref="AB25" si="37">SUM(T25:AA25)</f>
        <v>109.43999999999998</v>
      </c>
      <c r="AC25" s="34">
        <f t="shared" ref="AC25" si="38">ROUND($AB25*AC$14,2)</f>
        <v>2.9</v>
      </c>
      <c r="AD25" s="34">
        <f>AB25+AC25</f>
        <v>112.33999999999999</v>
      </c>
      <c r="AE25" s="22"/>
      <c r="AF25" s="34">
        <f t="shared" ref="AF25" si="39">AD25-R25</f>
        <v>-2.4699999999999989</v>
      </c>
      <c r="AG25" s="36">
        <f t="shared" ref="AG25" si="40">IF(R25=0,0,AF25/R25)</f>
        <v>-2.1513805417646539E-2</v>
      </c>
      <c r="AH25" s="22"/>
      <c r="AI25" s="37">
        <f t="shared" ref="AI25" si="41">IF(F25=0,0,R25/F25)*100</f>
        <v>11.480999999999998</v>
      </c>
      <c r="AJ25" s="37">
        <f t="shared" ref="AJ25" si="42">IF(F25=0,0,AD25/F25)*100</f>
        <v>11.234</v>
      </c>
      <c r="AL25" s="39">
        <f t="shared" ref="AL25" si="43">T25/H25-1</f>
        <v>0.31621259490844111</v>
      </c>
    </row>
    <row r="26" spans="1:38" ht="14.4" customHeight="1" x14ac:dyDescent="0.3">
      <c r="A26" s="45">
        <v>12</v>
      </c>
      <c r="B26" s="31"/>
      <c r="C26" s="45"/>
      <c r="D26" s="31"/>
      <c r="E26" s="42"/>
      <c r="F26" s="43"/>
      <c r="G26" s="22"/>
      <c r="H26" s="34"/>
      <c r="I26" s="35"/>
      <c r="J26" s="35"/>
      <c r="K26" s="35"/>
      <c r="L26" s="35"/>
      <c r="M26" s="35"/>
      <c r="N26" s="35"/>
      <c r="O26" s="35"/>
      <c r="P26" s="34"/>
      <c r="Q26" s="34"/>
      <c r="R26" s="34"/>
      <c r="S26" s="22"/>
      <c r="T26" s="34"/>
      <c r="U26" s="35"/>
      <c r="V26" s="35"/>
      <c r="W26" s="35"/>
      <c r="X26" s="35"/>
      <c r="Y26" s="35"/>
      <c r="Z26" s="35"/>
      <c r="AA26" s="35"/>
      <c r="AB26" s="34"/>
      <c r="AC26" s="34"/>
      <c r="AD26" s="34"/>
      <c r="AE26" s="22"/>
      <c r="AF26" s="34"/>
      <c r="AG26" s="44"/>
      <c r="AH26" s="22"/>
      <c r="AI26" s="37"/>
      <c r="AJ26" s="37"/>
    </row>
    <row r="27" spans="1:38" ht="14.4" customHeight="1" x14ac:dyDescent="0.3">
      <c r="A27" s="30">
        <v>13</v>
      </c>
      <c r="B27" s="31"/>
      <c r="C27" s="45" t="str">
        <f>C25</f>
        <v>GS-2</v>
      </c>
      <c r="D27" s="31"/>
      <c r="E27" s="32" t="s">
        <v>77</v>
      </c>
      <c r="F27" s="43">
        <v>1250</v>
      </c>
      <c r="G27" s="22"/>
      <c r="H27" s="34">
        <v>51.847499999999997</v>
      </c>
      <c r="I27" s="35">
        <v>65.587499999999991</v>
      </c>
      <c r="J27" s="35">
        <v>2.8374999999999999</v>
      </c>
      <c r="K27" s="35">
        <v>7.4625000000000004</v>
      </c>
      <c r="L27" s="35">
        <v>0.52500000000000002</v>
      </c>
      <c r="M27" s="35">
        <v>1.7624999999999997</v>
      </c>
      <c r="N27" s="35">
        <v>2.8875000000000002</v>
      </c>
      <c r="O27" s="35">
        <v>2.7625000000000002</v>
      </c>
      <c r="P27" s="34">
        <f t="shared" ref="P27" si="44">SUM(H27:O27)</f>
        <v>135.67249999999996</v>
      </c>
      <c r="Q27" s="34">
        <f t="shared" ref="Q27" si="45">ROUND(P27*Q$14,2)</f>
        <v>3.6</v>
      </c>
      <c r="R27" s="34">
        <f>P27+Q27</f>
        <v>139.27249999999995</v>
      </c>
      <c r="S27" s="22"/>
      <c r="T27" s="34">
        <v>68.282499999999999</v>
      </c>
      <c r="U27" s="35">
        <v>49.987499999999997</v>
      </c>
      <c r="V27" s="35">
        <v>2.8374999999999999</v>
      </c>
      <c r="W27" s="35">
        <v>3.1625000000000001</v>
      </c>
      <c r="X27" s="35">
        <v>0.52500000000000002</v>
      </c>
      <c r="Y27" s="35">
        <v>1.7624999999999997</v>
      </c>
      <c r="Z27" s="35">
        <v>4.8499999999999996</v>
      </c>
      <c r="AA27" s="35">
        <v>0</v>
      </c>
      <c r="AB27" s="34">
        <f t="shared" ref="AB27" si="46">SUM(T27:AA27)</f>
        <v>131.4075</v>
      </c>
      <c r="AC27" s="34">
        <f t="shared" ref="AC27" si="47">ROUND($AB27*AC$14,2)</f>
        <v>3.49</v>
      </c>
      <c r="AD27" s="34">
        <f>AB27+AC27</f>
        <v>134.89750000000001</v>
      </c>
      <c r="AE27" s="22"/>
      <c r="AF27" s="34">
        <f t="shared" ref="AF27" si="48">AD27-R27</f>
        <v>-4.3749999999999432</v>
      </c>
      <c r="AG27" s="36">
        <f t="shared" ref="AG27" si="49">IF(R27=0,0,AF27/R27)</f>
        <v>-3.1413236640398821E-2</v>
      </c>
      <c r="AH27" s="22"/>
      <c r="AI27" s="37">
        <f t="shared" ref="AI27" si="50">IF(F27=0,0,R27/F27)*100</f>
        <v>11.141799999999996</v>
      </c>
      <c r="AJ27" s="37">
        <f t="shared" ref="AJ27" si="51">IF(F27=0,0,AD27/F27)*100</f>
        <v>10.7918</v>
      </c>
      <c r="AL27" s="39">
        <f t="shared" ref="AL27" si="52">T27/H27-1</f>
        <v>0.31698731857852369</v>
      </c>
    </row>
    <row r="28" spans="1:38" ht="14.4" customHeight="1" x14ac:dyDescent="0.3">
      <c r="A28" s="40">
        <v>14</v>
      </c>
      <c r="B28" s="31"/>
      <c r="C28" s="30"/>
      <c r="D28" s="31"/>
      <c r="E28" s="42"/>
      <c r="F28" s="43"/>
      <c r="G28" s="22"/>
      <c r="H28" s="34"/>
      <c r="I28" s="35"/>
      <c r="J28" s="35"/>
      <c r="K28" s="35"/>
      <c r="L28" s="35"/>
      <c r="M28" s="35"/>
      <c r="N28" s="35"/>
      <c r="O28" s="35"/>
      <c r="P28" s="34"/>
      <c r="Q28" s="34"/>
      <c r="R28" s="34"/>
      <c r="S28" s="22"/>
      <c r="T28" s="34"/>
      <c r="U28" s="35"/>
      <c r="V28" s="35"/>
      <c r="W28" s="35"/>
      <c r="X28" s="35"/>
      <c r="Y28" s="35"/>
      <c r="Z28" s="35"/>
      <c r="AA28" s="35"/>
      <c r="AB28" s="34"/>
      <c r="AC28" s="34"/>
      <c r="AD28" s="34"/>
      <c r="AE28" s="22"/>
      <c r="AF28" s="34"/>
      <c r="AG28" s="44"/>
      <c r="AH28" s="22"/>
      <c r="AI28" s="37"/>
      <c r="AJ28" s="37"/>
    </row>
    <row r="29" spans="1:38" ht="14.4" customHeight="1" x14ac:dyDescent="0.3">
      <c r="A29" s="45">
        <v>15</v>
      </c>
      <c r="B29" s="31"/>
      <c r="C29" s="45" t="str">
        <f>C27</f>
        <v>GS-2</v>
      </c>
      <c r="D29" s="31"/>
      <c r="E29" s="32" t="s">
        <v>77</v>
      </c>
      <c r="F29" s="43">
        <v>1500</v>
      </c>
      <c r="G29" s="22"/>
      <c r="H29" s="34">
        <v>58.915000000000006</v>
      </c>
      <c r="I29" s="35">
        <v>78.704999999999998</v>
      </c>
      <c r="J29" s="35">
        <v>3.4049999999999998</v>
      </c>
      <c r="K29" s="35">
        <v>8.9550000000000001</v>
      </c>
      <c r="L29" s="35">
        <v>0.63000000000000012</v>
      </c>
      <c r="M29" s="35">
        <v>2.1149999999999998</v>
      </c>
      <c r="N29" s="35">
        <v>3.4649999999999999</v>
      </c>
      <c r="O29" s="35">
        <v>3.3149999999999999</v>
      </c>
      <c r="P29" s="34">
        <f t="shared" ref="P29" si="53">SUM(H29:O29)</f>
        <v>159.50500000000002</v>
      </c>
      <c r="Q29" s="34">
        <f t="shared" ref="Q29" si="54">ROUND(P29*Q$14,2)</f>
        <v>4.2300000000000004</v>
      </c>
      <c r="R29" s="34">
        <f>P29+Q29</f>
        <v>163.73500000000001</v>
      </c>
      <c r="S29" s="22"/>
      <c r="T29" s="34">
        <v>77.625</v>
      </c>
      <c r="U29" s="35">
        <v>59.984999999999999</v>
      </c>
      <c r="V29" s="35">
        <v>3.4049999999999998</v>
      </c>
      <c r="W29" s="35">
        <v>3.7949999999999999</v>
      </c>
      <c r="X29" s="35">
        <v>0.63000000000000012</v>
      </c>
      <c r="Y29" s="35">
        <v>2.1149999999999998</v>
      </c>
      <c r="Z29" s="35">
        <v>5.82</v>
      </c>
      <c r="AA29" s="35">
        <v>0</v>
      </c>
      <c r="AB29" s="34">
        <f t="shared" ref="AB29" si="55">SUM(T29:AA29)</f>
        <v>153.375</v>
      </c>
      <c r="AC29" s="34">
        <f t="shared" ref="AC29" si="56">ROUND($AB29*AC$14,2)</f>
        <v>4.07</v>
      </c>
      <c r="AD29" s="34">
        <f>AB29+AC29</f>
        <v>157.44499999999999</v>
      </c>
      <c r="AE29" s="22"/>
      <c r="AF29" s="34">
        <f t="shared" ref="AF29" si="57">AD29-R29</f>
        <v>-6.2900000000000205</v>
      </c>
      <c r="AG29" s="36">
        <f t="shared" ref="AG29" si="58">IF(R29=0,0,AF29/R29)</f>
        <v>-3.8415732738876968E-2</v>
      </c>
      <c r="AH29" s="22"/>
      <c r="AI29" s="37">
        <f t="shared" ref="AI29" si="59">IF(F29=0,0,R29/F29)*100</f>
        <v>10.915666666666668</v>
      </c>
      <c r="AJ29" s="37">
        <f t="shared" ref="AJ29" si="60">IF(F29=0,0,AD29/F29)*100</f>
        <v>10.496333333333332</v>
      </c>
      <c r="AL29" s="39">
        <f t="shared" ref="AL29" si="61">T29/H29-1</f>
        <v>0.31757616905711594</v>
      </c>
    </row>
    <row r="30" spans="1:38" ht="14.4" customHeight="1" x14ac:dyDescent="0.3">
      <c r="A30" s="30">
        <v>16</v>
      </c>
      <c r="B30" s="31"/>
      <c r="C30" s="30"/>
      <c r="D30" s="31"/>
      <c r="E30" s="42"/>
      <c r="F30" s="43"/>
      <c r="G30" s="22"/>
      <c r="H30" s="34"/>
      <c r="I30" s="35"/>
      <c r="J30" s="35"/>
      <c r="K30" s="35"/>
      <c r="L30" s="35"/>
      <c r="M30" s="35"/>
      <c r="N30" s="35"/>
      <c r="O30" s="35"/>
      <c r="P30" s="34"/>
      <c r="Q30" s="34"/>
      <c r="R30" s="34"/>
      <c r="S30" s="22"/>
      <c r="T30" s="34"/>
      <c r="U30" s="35"/>
      <c r="V30" s="35"/>
      <c r="W30" s="35"/>
      <c r="X30" s="35"/>
      <c r="Y30" s="35"/>
      <c r="Z30" s="35"/>
      <c r="AA30" s="35"/>
      <c r="AB30" s="34"/>
      <c r="AC30" s="34"/>
      <c r="AD30" s="34"/>
      <c r="AE30" s="22"/>
      <c r="AF30" s="34"/>
      <c r="AG30" s="44"/>
      <c r="AH30" s="22"/>
      <c r="AI30" s="37"/>
      <c r="AJ30" s="37"/>
    </row>
    <row r="31" spans="1:38" ht="14.4" customHeight="1" x14ac:dyDescent="0.3">
      <c r="A31" s="40">
        <v>17</v>
      </c>
      <c r="B31" s="31"/>
      <c r="C31" s="45" t="str">
        <f>C29</f>
        <v>GS-2</v>
      </c>
      <c r="D31" s="31"/>
      <c r="E31" s="32" t="s">
        <v>77</v>
      </c>
      <c r="F31" s="43">
        <v>2000</v>
      </c>
      <c r="G31" s="22"/>
      <c r="H31" s="34">
        <v>73.05</v>
      </c>
      <c r="I31" s="35">
        <v>104.94</v>
      </c>
      <c r="J31" s="35">
        <v>4.54</v>
      </c>
      <c r="K31" s="35">
        <v>11.94</v>
      </c>
      <c r="L31" s="35">
        <v>0.84</v>
      </c>
      <c r="M31" s="35">
        <v>2.82</v>
      </c>
      <c r="N31" s="35">
        <v>4.62</v>
      </c>
      <c r="O31" s="35">
        <v>4.42</v>
      </c>
      <c r="P31" s="34">
        <f t="shared" ref="P31" si="62">SUM(H31:O31)</f>
        <v>207.17</v>
      </c>
      <c r="Q31" s="34">
        <f t="shared" ref="Q31" si="63">ROUND(P31*Q$14,2)</f>
        <v>5.5</v>
      </c>
      <c r="R31" s="34">
        <f>P31+Q31</f>
        <v>212.67</v>
      </c>
      <c r="S31" s="22"/>
      <c r="T31" s="34">
        <v>96.31</v>
      </c>
      <c r="U31" s="35">
        <v>79.97999999999999</v>
      </c>
      <c r="V31" s="35">
        <v>4.54</v>
      </c>
      <c r="W31" s="35">
        <v>5.0599999999999996</v>
      </c>
      <c r="X31" s="35">
        <v>0.84</v>
      </c>
      <c r="Y31" s="35">
        <v>2.82</v>
      </c>
      <c r="Z31" s="35">
        <v>7.76</v>
      </c>
      <c r="AA31" s="35">
        <v>0</v>
      </c>
      <c r="AB31" s="34">
        <f t="shared" ref="AB31" si="64">SUM(T31:AA31)</f>
        <v>197.30999999999997</v>
      </c>
      <c r="AC31" s="34">
        <f t="shared" ref="AC31" si="65">ROUND($AB31*AC$14,2)</f>
        <v>5.24</v>
      </c>
      <c r="AD31" s="34">
        <f>AB31+AC31</f>
        <v>202.54999999999998</v>
      </c>
      <c r="AE31" s="22"/>
      <c r="AF31" s="34">
        <f t="shared" ref="AF31" si="66">AD31-R31</f>
        <v>-10.120000000000005</v>
      </c>
      <c r="AG31" s="36">
        <f t="shared" ref="AG31" si="67">IF(R31=0,0,AF31/R31)</f>
        <v>-4.7585461042930384E-2</v>
      </c>
      <c r="AH31" s="22"/>
      <c r="AI31" s="37">
        <f t="shared" ref="AI31" si="68">IF(F31=0,0,R31/F31)*100</f>
        <v>10.6335</v>
      </c>
      <c r="AJ31" s="37">
        <f t="shared" ref="AJ31" si="69">IF(F31=0,0,AD31/F31)*100</f>
        <v>10.1275</v>
      </c>
      <c r="AL31" s="39">
        <f t="shared" ref="AL31" si="70">T31/H31-1</f>
        <v>0.31841204654346345</v>
      </c>
    </row>
    <row r="32" spans="1:38" ht="14.4" customHeight="1" x14ac:dyDescent="0.3">
      <c r="A32" s="45">
        <v>18</v>
      </c>
      <c r="B32" s="31"/>
      <c r="C32" s="45"/>
      <c r="D32" s="31"/>
      <c r="E32" s="42"/>
      <c r="F32" s="43"/>
      <c r="G32" s="22"/>
      <c r="H32" s="34"/>
      <c r="I32" s="35"/>
      <c r="J32" s="35"/>
      <c r="K32" s="35"/>
      <c r="L32" s="35"/>
      <c r="M32" s="35"/>
      <c r="N32" s="35"/>
      <c r="O32" s="35"/>
      <c r="P32" s="34"/>
      <c r="Q32" s="34"/>
      <c r="R32" s="34"/>
      <c r="S32" s="22"/>
      <c r="T32" s="34"/>
      <c r="U32" s="35"/>
      <c r="V32" s="35"/>
      <c r="W32" s="35"/>
      <c r="X32" s="35"/>
      <c r="Y32" s="35"/>
      <c r="Z32" s="35"/>
      <c r="AA32" s="35"/>
      <c r="AB32" s="34"/>
      <c r="AC32" s="34"/>
      <c r="AD32" s="34"/>
      <c r="AE32" s="22"/>
      <c r="AF32" s="34"/>
      <c r="AG32" s="44"/>
      <c r="AH32" s="22"/>
      <c r="AI32" s="37"/>
      <c r="AJ32" s="37"/>
    </row>
    <row r="33" spans="1:38" ht="14.4" customHeight="1" x14ac:dyDescent="0.3">
      <c r="A33" s="30">
        <v>19</v>
      </c>
      <c r="B33" s="31"/>
      <c r="C33" s="45" t="str">
        <f>C31</f>
        <v>GS-2</v>
      </c>
      <c r="D33" s="31"/>
      <c r="E33" s="32" t="s">
        <v>77</v>
      </c>
      <c r="F33" s="43">
        <v>3000</v>
      </c>
      <c r="G33" s="22"/>
      <c r="H33" s="34">
        <v>101.32000000000001</v>
      </c>
      <c r="I33" s="35">
        <v>157.41</v>
      </c>
      <c r="J33" s="35">
        <v>6.81</v>
      </c>
      <c r="K33" s="35">
        <v>17.91</v>
      </c>
      <c r="L33" s="35">
        <v>1.2600000000000002</v>
      </c>
      <c r="M33" s="35">
        <v>4.2299999999999995</v>
      </c>
      <c r="N33" s="35">
        <v>6.93</v>
      </c>
      <c r="O33" s="35">
        <v>6.63</v>
      </c>
      <c r="P33" s="34">
        <f t="shared" ref="P33" si="71">SUM(H33:O33)</f>
        <v>302.50000000000006</v>
      </c>
      <c r="Q33" s="34">
        <f t="shared" ref="Q33" si="72">ROUND(P33*Q$14,2)</f>
        <v>8.0299999999999994</v>
      </c>
      <c r="R33" s="34">
        <f>P33+Q33</f>
        <v>310.53000000000003</v>
      </c>
      <c r="S33" s="22"/>
      <c r="T33" s="34">
        <v>133.67999999999998</v>
      </c>
      <c r="U33" s="35">
        <v>119.97</v>
      </c>
      <c r="V33" s="35">
        <v>6.81</v>
      </c>
      <c r="W33" s="35">
        <v>7.59</v>
      </c>
      <c r="X33" s="35">
        <v>1.2600000000000002</v>
      </c>
      <c r="Y33" s="35">
        <v>4.2299999999999995</v>
      </c>
      <c r="Z33" s="35">
        <v>11.64</v>
      </c>
      <c r="AA33" s="35">
        <v>0</v>
      </c>
      <c r="AB33" s="34">
        <f t="shared" ref="AB33" si="73">SUM(T33:AA33)</f>
        <v>285.17999999999995</v>
      </c>
      <c r="AC33" s="34">
        <f t="shared" ref="AC33" si="74">ROUND($AB33*AC$14,2)</f>
        <v>7.57</v>
      </c>
      <c r="AD33" s="34">
        <f>AB33+AC33</f>
        <v>292.74999999999994</v>
      </c>
      <c r="AE33" s="22"/>
      <c r="AF33" s="34">
        <f t="shared" ref="AF33" si="75">AD33-R33</f>
        <v>-17.780000000000086</v>
      </c>
      <c r="AG33" s="36">
        <f t="shared" ref="AG33" si="76">IF(R33=0,0,AF33/R33)</f>
        <v>-5.7256947798924693E-2</v>
      </c>
      <c r="AH33" s="22"/>
      <c r="AI33" s="37">
        <f t="shared" ref="AI33" si="77">IF(F33=0,0,R33/F33)*100</f>
        <v>10.351000000000001</v>
      </c>
      <c r="AJ33" s="37">
        <f t="shared" ref="AJ33" si="78">IF(F33=0,0,AD33/F33)*100</f>
        <v>9.7583333333333311</v>
      </c>
      <c r="AL33" s="39">
        <f t="shared" ref="AL33" si="79">T33/H33-1</f>
        <v>0.31938412949072226</v>
      </c>
    </row>
    <row r="34" spans="1:38" ht="14.4" customHeight="1" x14ac:dyDescent="0.3">
      <c r="A34" s="30">
        <v>20</v>
      </c>
      <c r="B34" s="31"/>
      <c r="C34" s="45"/>
      <c r="D34" s="31"/>
      <c r="E34" s="32"/>
      <c r="F34" s="43"/>
      <c r="G34" s="52"/>
      <c r="H34" s="34"/>
      <c r="I34" s="35"/>
      <c r="J34" s="35"/>
      <c r="K34" s="35"/>
      <c r="L34" s="35"/>
      <c r="M34" s="35"/>
      <c r="N34" s="35"/>
      <c r="O34" s="35"/>
      <c r="P34" s="34"/>
      <c r="Q34" s="34"/>
      <c r="R34" s="34"/>
      <c r="T34" s="34"/>
      <c r="U34" s="35"/>
      <c r="V34" s="35"/>
      <c r="W34" s="35"/>
      <c r="X34" s="35"/>
      <c r="Y34" s="35"/>
      <c r="Z34" s="35"/>
      <c r="AA34" s="35"/>
      <c r="AB34" s="34"/>
      <c r="AC34" s="34"/>
      <c r="AD34" s="34"/>
      <c r="AF34" s="31"/>
      <c r="AG34" s="31"/>
      <c r="AI34" s="37"/>
      <c r="AJ34" s="37"/>
    </row>
    <row r="35" spans="1:38" ht="14.4" customHeight="1" x14ac:dyDescent="0.3">
      <c r="A35" s="30">
        <v>21</v>
      </c>
      <c r="F35" s="31"/>
      <c r="G35" s="38" t="s">
        <v>78</v>
      </c>
      <c r="H35" s="47" t="s">
        <v>99</v>
      </c>
      <c r="I35" s="31"/>
      <c r="J35" s="31"/>
      <c r="K35" s="31"/>
      <c r="L35" s="31"/>
      <c r="M35" s="31"/>
      <c r="N35" s="31"/>
      <c r="O35" s="31"/>
      <c r="P35" s="31"/>
      <c r="Q35" s="31"/>
      <c r="R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F35" s="31"/>
      <c r="AG35" s="31"/>
      <c r="AI35" s="31"/>
    </row>
    <row r="36" spans="1:38" ht="14.4" customHeight="1" x14ac:dyDescent="0.3">
      <c r="A36" s="30">
        <v>22</v>
      </c>
      <c r="G36" s="38" t="s">
        <v>80</v>
      </c>
      <c r="H36" s="47" t="s">
        <v>100</v>
      </c>
    </row>
    <row r="37" spans="1:38" ht="14.4" customHeight="1" x14ac:dyDescent="0.3">
      <c r="A37" s="30">
        <v>23</v>
      </c>
      <c r="C37" s="48"/>
      <c r="G37" s="38" t="s">
        <v>82</v>
      </c>
      <c r="H37" s="47" t="s">
        <v>83</v>
      </c>
    </row>
    <row r="38" spans="1:38" ht="14.4" customHeight="1" x14ac:dyDescent="0.3">
      <c r="A38" s="30">
        <v>24</v>
      </c>
      <c r="C38" s="48"/>
      <c r="E38" s="31"/>
    </row>
    <row r="39" spans="1:38" ht="6.9" customHeight="1" x14ac:dyDescent="0.3">
      <c r="A39" s="45"/>
      <c r="B39" s="49"/>
      <c r="C39" s="49"/>
      <c r="D39" s="49"/>
      <c r="E39" s="49"/>
      <c r="F39" s="49"/>
      <c r="G39" s="49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49"/>
      <c r="AF39" s="50"/>
      <c r="AG39" s="50"/>
      <c r="AH39" s="49"/>
      <c r="AI39" s="50"/>
      <c r="AJ39" s="50"/>
    </row>
    <row r="40" spans="1:38" ht="12.6" customHeight="1" x14ac:dyDescent="0.3">
      <c r="A40" s="51" t="s">
        <v>84</v>
      </c>
      <c r="B40" s="51"/>
      <c r="C40" s="51"/>
      <c r="D40" s="51"/>
      <c r="E40" s="51"/>
      <c r="F40" s="51"/>
      <c r="G40" s="51"/>
      <c r="H40" s="31"/>
      <c r="J40" s="31"/>
      <c r="K40" s="31"/>
      <c r="L40" s="31"/>
      <c r="M40" s="31"/>
      <c r="N40" s="31"/>
      <c r="O40" s="31"/>
      <c r="P40" s="31"/>
      <c r="Q40" s="31"/>
      <c r="R40" s="31"/>
      <c r="S40" s="5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51"/>
      <c r="AF40" s="31"/>
      <c r="AG40" s="31"/>
      <c r="AH40" s="51"/>
      <c r="AI40" s="31" t="s">
        <v>85</v>
      </c>
      <c r="AJ40" s="31"/>
    </row>
  </sheetData>
  <mergeCells count="6">
    <mergeCell ref="H11:R11"/>
    <mergeCell ref="T11:AD11"/>
    <mergeCell ref="AF11:AG11"/>
    <mergeCell ref="E13:F13"/>
    <mergeCell ref="I13:O13"/>
    <mergeCell ref="U13:AA13"/>
  </mergeCells>
  <pageMargins left="0.5" right="0.5" top="0.75" bottom="0.25" header="0.5" footer="0.25"/>
  <pageSetup scale="52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B129A-8FE8-4F41-9338-8C903FD6A91F}">
  <sheetPr syncVertical="1" syncRef="A1" transitionEvaluation="1" transitionEntry="1">
    <tabColor rgb="FF92D050"/>
    <pageSetUpPr fitToPage="1"/>
  </sheetPr>
  <dimension ref="A1:AM41"/>
  <sheetViews>
    <sheetView tabSelected="1" workbookViewId="0"/>
  </sheetViews>
  <sheetFormatPr defaultColWidth="11" defaultRowHeight="13.8" x14ac:dyDescent="0.3"/>
  <cols>
    <col min="1" max="1" width="3.88671875" style="38" customWidth="1"/>
    <col min="2" max="2" width="1" style="38" customWidth="1"/>
    <col min="3" max="3" width="7.5546875" style="38" customWidth="1"/>
    <col min="4" max="4" width="12" style="38" customWidth="1"/>
    <col min="5" max="5" width="6.44140625" style="38" customWidth="1"/>
    <col min="6" max="6" width="5.88671875" style="38" customWidth="1"/>
    <col min="7" max="7" width="8.5546875" style="38" customWidth="1"/>
    <col min="8" max="8" width="3.44140625" style="38" customWidth="1"/>
    <col min="9" max="9" width="8.6640625" style="38" customWidth="1"/>
    <col min="10" max="10" width="9.5546875" style="38" bestFit="1" customWidth="1"/>
    <col min="11" max="11" width="8.6640625" style="38" customWidth="1"/>
    <col min="12" max="12" width="8.109375" style="38" bestFit="1" customWidth="1"/>
    <col min="13" max="13" width="7.5546875" style="38" customWidth="1"/>
    <col min="14" max="16" width="8.109375" style="38" bestFit="1" customWidth="1"/>
    <col min="17" max="17" width="9.88671875" style="38" customWidth="1"/>
    <col min="18" max="18" width="10" style="38" bestFit="1" customWidth="1"/>
    <col min="19" max="19" width="9.88671875" style="38" bestFit="1" customWidth="1"/>
    <col min="20" max="20" width="1" style="38" customWidth="1"/>
    <col min="21" max="21" width="8.6640625" style="38" customWidth="1"/>
    <col min="22" max="22" width="9.5546875" style="38" bestFit="1" customWidth="1"/>
    <col min="23" max="23" width="9" style="38" bestFit="1" customWidth="1"/>
    <col min="24" max="24" width="8.109375" style="38" bestFit="1" customWidth="1"/>
    <col min="25" max="25" width="7" style="38" customWidth="1"/>
    <col min="26" max="28" width="8.109375" style="38" bestFit="1" customWidth="1"/>
    <col min="29" max="29" width="9.88671875" style="38" bestFit="1" customWidth="1"/>
    <col min="30" max="30" width="10" style="38" bestFit="1" customWidth="1"/>
    <col min="31" max="31" width="9.88671875" style="38" bestFit="1" customWidth="1"/>
    <col min="32" max="32" width="1" style="38" customWidth="1"/>
    <col min="33" max="33" width="9.44140625" style="38" customWidth="1"/>
    <col min="34" max="34" width="8.6640625" style="38" customWidth="1"/>
    <col min="35" max="35" width="1" style="38" customWidth="1"/>
    <col min="36" max="36" width="7.44140625" style="38" customWidth="1"/>
    <col min="37" max="37" width="7.5546875" style="38" customWidth="1"/>
    <col min="38" max="38" width="3" style="38" customWidth="1"/>
    <col min="39" max="39" width="11.109375" style="38" bestFit="1" customWidth="1"/>
    <col min="40" max="16384" width="11" style="38"/>
  </cols>
  <sheetData>
    <row r="1" spans="1:39" s="1" customFormat="1" ht="12.75" customHeight="1" x14ac:dyDescent="0.3">
      <c r="A1" s="1" t="s">
        <v>0</v>
      </c>
      <c r="D1" s="2" t="s">
        <v>1</v>
      </c>
      <c r="E1" s="2"/>
      <c r="K1" s="1" t="s">
        <v>2</v>
      </c>
      <c r="Q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J1" s="1" t="s">
        <v>156</v>
      </c>
      <c r="AK1" s="54"/>
    </row>
    <row r="2" spans="1:39" s="12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3"/>
      <c r="AJ2" s="4"/>
      <c r="AK2" s="11"/>
    </row>
    <row r="3" spans="1:39" s="12" customFormat="1" ht="6.9" customHeight="1" x14ac:dyDescent="0.3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1"/>
      <c r="S3" s="1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1"/>
      <c r="AJ3" s="2"/>
      <c r="AK3" s="55"/>
    </row>
    <row r="4" spans="1:39" s="1" customFormat="1" ht="12.75" customHeight="1" x14ac:dyDescent="0.2">
      <c r="A4" s="5" t="s">
        <v>4</v>
      </c>
      <c r="B4" s="5"/>
      <c r="C4" s="6"/>
      <c r="K4" s="2" t="s">
        <v>5</v>
      </c>
      <c r="L4" s="2"/>
      <c r="M4" s="2"/>
      <c r="N4" s="2"/>
      <c r="O4" s="2"/>
      <c r="P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7"/>
      <c r="AG4" s="7" t="s">
        <v>6</v>
      </c>
      <c r="AH4" s="7"/>
      <c r="AK4" s="55"/>
    </row>
    <row r="5" spans="1:39" s="1" customFormat="1" ht="12.75" customHeight="1" x14ac:dyDescent="0.2">
      <c r="A5" s="6"/>
      <c r="B5" s="6"/>
      <c r="C5" s="6"/>
      <c r="I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8"/>
      <c r="AG5" s="8"/>
      <c r="AH5" s="8"/>
      <c r="AK5" s="55"/>
    </row>
    <row r="6" spans="1:39" s="1" customFormat="1" ht="12.75" customHeight="1" x14ac:dyDescent="0.2">
      <c r="A6" s="5" t="s">
        <v>7</v>
      </c>
      <c r="B6" s="5"/>
      <c r="C6" s="6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8"/>
      <c r="AG6" s="8" t="s">
        <v>150</v>
      </c>
      <c r="AH6" s="8"/>
      <c r="AK6" s="55"/>
    </row>
    <row r="7" spans="1:39" s="1" customFormat="1" ht="12.75" customHeight="1" x14ac:dyDescent="0.2">
      <c r="A7" s="6"/>
      <c r="B7" s="6"/>
      <c r="C7" s="6"/>
      <c r="I7" s="2"/>
      <c r="L7" s="56"/>
      <c r="M7" s="57"/>
      <c r="N7" s="58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8"/>
      <c r="AG7" s="8"/>
      <c r="AH7" s="8"/>
      <c r="AK7" s="55"/>
    </row>
    <row r="8" spans="1:39" s="1" customFormat="1" ht="12.75" customHeight="1" x14ac:dyDescent="0.25">
      <c r="A8" s="5" t="s">
        <v>9</v>
      </c>
      <c r="B8" s="5"/>
      <c r="D8" s="9" t="str">
        <f>'RS ''25'!D8</f>
        <v>20240025-EI</v>
      </c>
      <c r="I8" s="2"/>
      <c r="M8" s="57"/>
      <c r="N8" s="58"/>
      <c r="R8" s="2"/>
      <c r="S8" s="2"/>
      <c r="T8" s="2"/>
      <c r="U8" s="2"/>
      <c r="V8" s="2"/>
      <c r="W8" s="2"/>
      <c r="X8" s="2"/>
      <c r="Y8" s="2"/>
      <c r="Z8" s="59"/>
      <c r="AC8" s="2"/>
      <c r="AD8" s="2"/>
      <c r="AE8" s="2"/>
      <c r="AF8" s="7"/>
      <c r="AG8" s="7" t="s">
        <v>11</v>
      </c>
      <c r="AH8" s="7"/>
      <c r="AK8" s="55"/>
    </row>
    <row r="9" spans="1:39" s="12" customFormat="1" ht="6.9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60"/>
      <c r="S9" s="60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</row>
    <row r="10" spans="1:39" s="12" customFormat="1" ht="14.4" customHeight="1" x14ac:dyDescent="0.3">
      <c r="A10" s="13" t="s">
        <v>91</v>
      </c>
      <c r="F10" s="14" t="s">
        <v>13</v>
      </c>
      <c r="G10" s="14" t="s">
        <v>14</v>
      </c>
      <c r="H10" s="14"/>
      <c r="I10" s="14" t="s">
        <v>15</v>
      </c>
      <c r="J10" s="14" t="s">
        <v>16</v>
      </c>
      <c r="K10" s="14" t="s">
        <v>17</v>
      </c>
      <c r="L10" s="14" t="s">
        <v>18</v>
      </c>
      <c r="M10" s="14" t="s">
        <v>19</v>
      </c>
      <c r="N10" s="14" t="s">
        <v>20</v>
      </c>
      <c r="O10" s="14" t="s">
        <v>21</v>
      </c>
      <c r="P10" s="14" t="s">
        <v>22</v>
      </c>
      <c r="Q10" s="14" t="s">
        <v>23</v>
      </c>
      <c r="R10" s="14" t="s">
        <v>24</v>
      </c>
      <c r="S10" s="14" t="s">
        <v>25</v>
      </c>
      <c r="T10" s="21"/>
      <c r="U10" s="14" t="s">
        <v>26</v>
      </c>
      <c r="V10" s="14" t="s">
        <v>27</v>
      </c>
      <c r="W10" s="14" t="s">
        <v>28</v>
      </c>
      <c r="X10" s="14" t="s">
        <v>29</v>
      </c>
      <c r="Y10" s="14" t="s">
        <v>30</v>
      </c>
      <c r="Z10" s="14" t="s">
        <v>31</v>
      </c>
      <c r="AA10" s="14" t="s">
        <v>32</v>
      </c>
      <c r="AB10" s="14" t="s">
        <v>33</v>
      </c>
      <c r="AC10" s="14" t="s">
        <v>34</v>
      </c>
      <c r="AD10" s="14" t="s">
        <v>35</v>
      </c>
      <c r="AE10" s="14" t="s">
        <v>36</v>
      </c>
      <c r="AF10" s="14"/>
      <c r="AG10" s="14" t="s">
        <v>37</v>
      </c>
      <c r="AH10" s="14" t="s">
        <v>38</v>
      </c>
      <c r="AI10" s="14"/>
      <c r="AJ10" s="14" t="s">
        <v>39</v>
      </c>
      <c r="AK10" s="14" t="s">
        <v>40</v>
      </c>
    </row>
    <row r="11" spans="1:39" s="12" customFormat="1" ht="14.4" customHeight="1" x14ac:dyDescent="0.3">
      <c r="A11" s="13" t="s">
        <v>102</v>
      </c>
      <c r="F11" s="15"/>
      <c r="G11" s="15"/>
      <c r="H11" s="15"/>
      <c r="I11" s="75" t="s">
        <v>42</v>
      </c>
      <c r="J11" s="76"/>
      <c r="K11" s="76"/>
      <c r="L11" s="76"/>
      <c r="M11" s="76"/>
      <c r="N11" s="76"/>
      <c r="O11" s="76"/>
      <c r="P11" s="76"/>
      <c r="Q11" s="76"/>
      <c r="R11" s="76"/>
      <c r="S11" s="77"/>
      <c r="T11" s="16"/>
      <c r="U11" s="75" t="s">
        <v>43</v>
      </c>
      <c r="V11" s="76"/>
      <c r="W11" s="76"/>
      <c r="X11" s="76"/>
      <c r="Y11" s="76"/>
      <c r="Z11" s="76"/>
      <c r="AA11" s="76"/>
      <c r="AB11" s="76"/>
      <c r="AC11" s="76"/>
      <c r="AD11" s="76"/>
      <c r="AE11" s="77"/>
      <c r="AF11" s="15"/>
      <c r="AG11" s="78" t="s">
        <v>44</v>
      </c>
      <c r="AH11" s="79"/>
      <c r="AI11" s="15"/>
      <c r="AJ11" s="17" t="s">
        <v>45</v>
      </c>
      <c r="AK11" s="18"/>
    </row>
    <row r="12" spans="1:39" s="12" customFormat="1" ht="14.4" customHeight="1" x14ac:dyDescent="0.3">
      <c r="F12" s="15"/>
      <c r="G12" s="15"/>
      <c r="H12" s="15"/>
      <c r="I12" s="15"/>
      <c r="J12" s="19"/>
      <c r="K12" s="19"/>
      <c r="L12" s="19"/>
      <c r="M12" s="19"/>
      <c r="N12" s="19"/>
      <c r="O12" s="19"/>
      <c r="P12" s="19"/>
      <c r="Q12" s="20"/>
      <c r="R12" s="20"/>
      <c r="S12" s="19"/>
      <c r="T12" s="15"/>
      <c r="U12" s="15"/>
      <c r="V12" s="19"/>
      <c r="W12" s="19"/>
      <c r="X12" s="19"/>
      <c r="Y12" s="19"/>
      <c r="Z12" s="19"/>
      <c r="AA12" s="19"/>
      <c r="AB12" s="19"/>
      <c r="AC12" s="20"/>
      <c r="AD12" s="20"/>
      <c r="AE12" s="19"/>
      <c r="AF12" s="15"/>
      <c r="AG12" s="19"/>
      <c r="AH12" s="19"/>
      <c r="AI12" s="15"/>
      <c r="AJ12" s="19"/>
      <c r="AK12" s="19"/>
    </row>
    <row r="13" spans="1:39" s="12" customFormat="1" ht="14.4" customHeight="1" x14ac:dyDescent="0.3">
      <c r="A13" s="21"/>
      <c r="B13" s="21"/>
      <c r="C13" s="20" t="s">
        <v>46</v>
      </c>
      <c r="D13" s="20" t="s">
        <v>103</v>
      </c>
      <c r="E13" s="20" t="s">
        <v>104</v>
      </c>
      <c r="F13" s="80" t="s">
        <v>47</v>
      </c>
      <c r="G13" s="80"/>
      <c r="H13" s="22"/>
      <c r="I13" s="20" t="s">
        <v>48</v>
      </c>
      <c r="J13" s="80" t="s">
        <v>151</v>
      </c>
      <c r="K13" s="80"/>
      <c r="L13" s="80"/>
      <c r="M13" s="80"/>
      <c r="N13" s="80"/>
      <c r="O13" s="80"/>
      <c r="P13" s="80"/>
      <c r="Q13" s="20" t="s">
        <v>50</v>
      </c>
      <c r="R13" s="20" t="s">
        <v>51</v>
      </c>
      <c r="S13" s="20" t="s">
        <v>52</v>
      </c>
      <c r="T13" s="22"/>
      <c r="U13" s="20" t="s">
        <v>48</v>
      </c>
      <c r="V13" s="80" t="s">
        <v>49</v>
      </c>
      <c r="W13" s="80"/>
      <c r="X13" s="80"/>
      <c r="Y13" s="80"/>
      <c r="Z13" s="80"/>
      <c r="AA13" s="80"/>
      <c r="AB13" s="80"/>
      <c r="AC13" s="20" t="s">
        <v>50</v>
      </c>
      <c r="AD13" s="20" t="s">
        <v>51</v>
      </c>
      <c r="AE13" s="20" t="s">
        <v>52</v>
      </c>
      <c r="AF13" s="22"/>
      <c r="AG13" s="20" t="s">
        <v>53</v>
      </c>
      <c r="AH13" s="20" t="s">
        <v>54</v>
      </c>
      <c r="AI13" s="22"/>
      <c r="AJ13" s="20" t="s">
        <v>55</v>
      </c>
      <c r="AK13" s="20" t="s">
        <v>56</v>
      </c>
    </row>
    <row r="14" spans="1:39" s="29" customFormat="1" ht="14.4" customHeight="1" x14ac:dyDescent="0.3">
      <c r="A14" s="24" t="s">
        <v>58</v>
      </c>
      <c r="B14" s="21"/>
      <c r="C14" s="25" t="s">
        <v>59</v>
      </c>
      <c r="D14" s="25" t="s">
        <v>105</v>
      </c>
      <c r="E14" s="25" t="s">
        <v>106</v>
      </c>
      <c r="F14" s="26" t="s">
        <v>60</v>
      </c>
      <c r="G14" s="25" t="s">
        <v>61</v>
      </c>
      <c r="H14" s="22"/>
      <c r="I14" s="25" t="s">
        <v>62</v>
      </c>
      <c r="J14" s="26" t="s">
        <v>63</v>
      </c>
      <c r="K14" s="26" t="s">
        <v>64</v>
      </c>
      <c r="L14" s="26" t="s">
        <v>65</v>
      </c>
      <c r="M14" s="26" t="s">
        <v>66</v>
      </c>
      <c r="N14" s="26" t="s">
        <v>67</v>
      </c>
      <c r="O14" s="26" t="s">
        <v>68</v>
      </c>
      <c r="P14" s="26" t="s">
        <v>69</v>
      </c>
      <c r="Q14" s="25" t="s">
        <v>70</v>
      </c>
      <c r="R14" s="27">
        <f>2.5663%+0.0871%</f>
        <v>2.6534000000000002E-2</v>
      </c>
      <c r="S14" s="25" t="s">
        <v>70</v>
      </c>
      <c r="T14" s="22"/>
      <c r="U14" s="25" t="s">
        <v>71</v>
      </c>
      <c r="V14" s="26" t="s">
        <v>63</v>
      </c>
      <c r="W14" s="26" t="s">
        <v>64</v>
      </c>
      <c r="X14" s="26" t="s">
        <v>65</v>
      </c>
      <c r="Y14" s="26" t="s">
        <v>66</v>
      </c>
      <c r="Z14" s="26" t="s">
        <v>67</v>
      </c>
      <c r="AA14" s="26" t="s">
        <v>68</v>
      </c>
      <c r="AB14" s="26" t="s">
        <v>69</v>
      </c>
      <c r="AC14" s="25" t="s">
        <v>70</v>
      </c>
      <c r="AD14" s="27">
        <f>R14</f>
        <v>2.6534000000000002E-2</v>
      </c>
      <c r="AE14" s="25" t="s">
        <v>70</v>
      </c>
      <c r="AF14" s="22"/>
      <c r="AG14" s="28" t="s">
        <v>72</v>
      </c>
      <c r="AH14" s="28" t="s">
        <v>73</v>
      </c>
      <c r="AI14" s="22"/>
      <c r="AJ14" s="28" t="s">
        <v>74</v>
      </c>
      <c r="AK14" s="28" t="s">
        <v>75</v>
      </c>
      <c r="AM14" s="23" t="s">
        <v>57</v>
      </c>
    </row>
    <row r="15" spans="1:39" s="29" customFormat="1" ht="6.9" customHeight="1" x14ac:dyDescent="0.3">
      <c r="A15" s="20"/>
      <c r="B15" s="21"/>
      <c r="C15" s="20"/>
      <c r="D15" s="20"/>
      <c r="E15" s="20"/>
      <c r="F15" s="61"/>
      <c r="G15" s="61"/>
      <c r="H15" s="22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22"/>
      <c r="U15" s="61"/>
      <c r="V15" s="61"/>
      <c r="W15" s="61"/>
      <c r="X15" s="61"/>
      <c r="Y15" s="61"/>
      <c r="Z15" s="61"/>
      <c r="AA15" s="61"/>
      <c r="AB15" s="61"/>
      <c r="AC15" s="61"/>
      <c r="AE15" s="61"/>
      <c r="AF15" s="22"/>
      <c r="AG15" s="62"/>
      <c r="AH15" s="62"/>
      <c r="AI15" s="22"/>
      <c r="AJ15" s="62"/>
      <c r="AK15" s="62"/>
    </row>
    <row r="16" spans="1:39" ht="14.4" customHeight="1" x14ac:dyDescent="0.3">
      <c r="A16" s="30">
        <v>1</v>
      </c>
      <c r="B16" s="31"/>
      <c r="C16" s="47" t="s">
        <v>107</v>
      </c>
      <c r="D16" s="30" t="s">
        <v>108</v>
      </c>
      <c r="E16" s="63">
        <v>0.3</v>
      </c>
      <c r="F16" s="33">
        <v>50</v>
      </c>
      <c r="G16" s="33">
        <f>F16*(24*365/12)*0.3</f>
        <v>10950</v>
      </c>
      <c r="H16" s="22"/>
      <c r="I16" s="34">
        <v>701.57999999999993</v>
      </c>
      <c r="J16" s="35">
        <v>574.54649999999992</v>
      </c>
      <c r="K16" s="35">
        <v>46.5</v>
      </c>
      <c r="L16" s="35">
        <v>126.49999999999999</v>
      </c>
      <c r="M16" s="35">
        <v>4.7084999999999999</v>
      </c>
      <c r="N16" s="35">
        <v>19.271999999999998</v>
      </c>
      <c r="O16" s="35">
        <v>67</v>
      </c>
      <c r="P16" s="35">
        <v>36.025500000000001</v>
      </c>
      <c r="Q16" s="34">
        <f>SUM(I16:P16)</f>
        <v>1576.1324999999997</v>
      </c>
      <c r="R16" s="34">
        <f>Q16*R$14</f>
        <v>41.821099754999999</v>
      </c>
      <c r="S16" s="34">
        <f>SUM(Q16:R16)</f>
        <v>1617.9535997549997</v>
      </c>
      <c r="T16" s="22"/>
      <c r="U16" s="34">
        <v>925.71299999999997</v>
      </c>
      <c r="V16" s="35">
        <v>437.89049999999997</v>
      </c>
      <c r="W16" s="35">
        <v>46.5</v>
      </c>
      <c r="X16" s="35">
        <v>54.500000000000007</v>
      </c>
      <c r="Y16" s="35">
        <v>4.7084999999999999</v>
      </c>
      <c r="Z16" s="35">
        <v>19.271999999999998</v>
      </c>
      <c r="AA16" s="35">
        <v>112.5</v>
      </c>
      <c r="AB16" s="35">
        <v>0</v>
      </c>
      <c r="AC16" s="34">
        <f>SUM(U16:AB16)</f>
        <v>1601.0839999999998</v>
      </c>
      <c r="AD16" s="34">
        <f>AC16*$AD$14</f>
        <v>42.483162856</v>
      </c>
      <c r="AE16" s="34">
        <f>SUM(AC16:AD16)</f>
        <v>1643.5671628559999</v>
      </c>
      <c r="AF16" s="22"/>
      <c r="AG16" s="34">
        <f>AE16-S16</f>
        <v>25.613563101000182</v>
      </c>
      <c r="AH16" s="36">
        <f>IF(S16=0,0,AG16/S16)</f>
        <v>1.5830839095063505E-2</v>
      </c>
      <c r="AI16" s="22"/>
      <c r="AJ16" s="37">
        <f>IF(G16=0,0,S16/G16)*100</f>
        <v>14.775831961232875</v>
      </c>
      <c r="AK16" s="37">
        <f>IF(G16=0,0,AE16/G16)*100</f>
        <v>15.009745779506847</v>
      </c>
      <c r="AM16" s="39">
        <f>U16/I16-1</f>
        <v>0.31946891302488667</v>
      </c>
    </row>
    <row r="17" spans="1:39" ht="14.4" customHeight="1" x14ac:dyDescent="0.3">
      <c r="A17" s="30">
        <v>2</v>
      </c>
      <c r="B17" s="41"/>
      <c r="C17" s="64"/>
      <c r="D17" s="40"/>
      <c r="E17" s="41"/>
      <c r="F17" s="43"/>
      <c r="G17" s="43"/>
      <c r="H17" s="22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22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22"/>
      <c r="AG17" s="34"/>
      <c r="AH17" s="44"/>
      <c r="AI17" s="22"/>
      <c r="AJ17" s="37"/>
      <c r="AK17" s="37"/>
    </row>
    <row r="18" spans="1:39" ht="14.4" customHeight="1" x14ac:dyDescent="0.3">
      <c r="A18" s="30">
        <v>3</v>
      </c>
      <c r="C18" s="47" t="s">
        <v>109</v>
      </c>
      <c r="D18" s="30" t="s">
        <v>108</v>
      </c>
      <c r="E18" s="65">
        <v>0.6</v>
      </c>
      <c r="F18" s="33">
        <v>50</v>
      </c>
      <c r="G18" s="33">
        <f>F18*(24*365/12)*0.6</f>
        <v>21900</v>
      </c>
      <c r="H18" s="22"/>
      <c r="I18" s="34">
        <v>734.70806510923694</v>
      </c>
      <c r="J18" s="35">
        <v>1143.6340548490768</v>
      </c>
      <c r="K18" s="35">
        <v>46.5</v>
      </c>
      <c r="L18" s="35">
        <v>126.49999999999999</v>
      </c>
      <c r="M18" s="35">
        <v>9.4169999999999998</v>
      </c>
      <c r="N18" s="35">
        <v>38.543999999999997</v>
      </c>
      <c r="O18" s="35">
        <v>67</v>
      </c>
      <c r="P18" s="35">
        <v>72.051000000000002</v>
      </c>
      <c r="Q18" s="34">
        <f>SUM(I18:P18)</f>
        <v>2238.3541199583133</v>
      </c>
      <c r="R18" s="34">
        <f>Q18*R$14</f>
        <v>59.392488218973888</v>
      </c>
      <c r="S18" s="34">
        <f>SUM(Q18:R18)</f>
        <v>2297.7466081772873</v>
      </c>
      <c r="T18" s="22"/>
      <c r="U18" s="34">
        <v>952.5857181649942</v>
      </c>
      <c r="V18" s="35">
        <v>872.12127618032389</v>
      </c>
      <c r="W18" s="35">
        <v>46.5</v>
      </c>
      <c r="X18" s="35">
        <v>54.500000000000007</v>
      </c>
      <c r="Y18" s="35">
        <v>9.4169999999999998</v>
      </c>
      <c r="Z18" s="35">
        <v>38.543999999999997</v>
      </c>
      <c r="AA18" s="35">
        <v>112.5</v>
      </c>
      <c r="AB18" s="35">
        <v>0</v>
      </c>
      <c r="AC18" s="34">
        <f>SUM(U18:AB18)</f>
        <v>2086.1679943453182</v>
      </c>
      <c r="AD18" s="34">
        <f>AC18*$AD$14</f>
        <v>55.354381561958675</v>
      </c>
      <c r="AE18" s="34">
        <f>SUM(AC18:AD18)</f>
        <v>2141.5223759072769</v>
      </c>
      <c r="AF18" s="22"/>
      <c r="AG18" s="34">
        <f>AE18-S18</f>
        <v>-156.22423227001036</v>
      </c>
      <c r="AH18" s="36">
        <f>IF(S18=0,0,AG18/S18)</f>
        <v>-6.7990191657354662E-2</v>
      </c>
      <c r="AI18" s="22"/>
      <c r="AJ18" s="37">
        <f>IF(G18=0,0,S18/G18)*100</f>
        <v>10.491993644645149</v>
      </c>
      <c r="AK18" s="37">
        <f>IF(G18=0,0,AE18/G18)*100</f>
        <v>9.7786409858779777</v>
      </c>
      <c r="AM18" s="39">
        <f>U18/I18-1</f>
        <v>0.29654996780709508</v>
      </c>
    </row>
    <row r="19" spans="1:39" ht="14.4" customHeight="1" x14ac:dyDescent="0.3">
      <c r="A19" s="30">
        <v>4</v>
      </c>
      <c r="B19" s="31"/>
      <c r="C19" s="47"/>
      <c r="D19" s="30"/>
      <c r="E19" s="31"/>
      <c r="F19" s="43"/>
      <c r="G19" s="43"/>
      <c r="H19" s="22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22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22"/>
      <c r="AG19" s="34"/>
      <c r="AH19" s="44"/>
      <c r="AI19" s="22"/>
      <c r="AJ19" s="37"/>
      <c r="AK19" s="37"/>
      <c r="AM19" s="39"/>
    </row>
    <row r="20" spans="1:39" ht="14.4" customHeight="1" x14ac:dyDescent="0.3">
      <c r="A20" s="30">
        <v>5</v>
      </c>
      <c r="B20" s="41"/>
      <c r="C20" s="51" t="str">
        <f>$C$16</f>
        <v>GSD-1</v>
      </c>
      <c r="D20" s="30" t="s">
        <v>108</v>
      </c>
      <c r="E20" s="63">
        <v>0.3</v>
      </c>
      <c r="F20" s="33">
        <v>100</v>
      </c>
      <c r="G20" s="33">
        <f>F20*(24*365/12)*0.3</f>
        <v>21900</v>
      </c>
      <c r="H20" s="22"/>
      <c r="I20" s="34">
        <v>1386.6499999999999</v>
      </c>
      <c r="J20" s="35">
        <v>1149.0929999999998</v>
      </c>
      <c r="K20" s="35">
        <v>93</v>
      </c>
      <c r="L20" s="35">
        <v>252.99999999999997</v>
      </c>
      <c r="M20" s="35">
        <v>9.4169999999999998</v>
      </c>
      <c r="N20" s="35">
        <v>38.543999999999997</v>
      </c>
      <c r="O20" s="35">
        <v>134</v>
      </c>
      <c r="P20" s="35">
        <v>72.051000000000002</v>
      </c>
      <c r="Q20" s="34">
        <f t="shared" ref="Q20" si="0">SUM(I20:P20)</f>
        <v>3135.7549999999992</v>
      </c>
      <c r="R20" s="34">
        <f>Q20*R$14</f>
        <v>83.204123169999988</v>
      </c>
      <c r="S20" s="34">
        <f>SUM(Q20:R20)</f>
        <v>3218.9591231699992</v>
      </c>
      <c r="T20" s="22"/>
      <c r="U20" s="34">
        <v>1829.866</v>
      </c>
      <c r="V20" s="35">
        <v>875.78099999999995</v>
      </c>
      <c r="W20" s="35">
        <v>93</v>
      </c>
      <c r="X20" s="35">
        <v>109.00000000000001</v>
      </c>
      <c r="Y20" s="35">
        <v>9.4169999999999998</v>
      </c>
      <c r="Z20" s="35">
        <v>38.543999999999997</v>
      </c>
      <c r="AA20" s="35">
        <v>225</v>
      </c>
      <c r="AB20" s="35">
        <v>0</v>
      </c>
      <c r="AC20" s="34">
        <f t="shared" ref="AC20" si="1">SUM(U20:AB20)</f>
        <v>3180.6079999999997</v>
      </c>
      <c r="AD20" s="34">
        <f>AC20*$AD$14</f>
        <v>84.394252671999993</v>
      </c>
      <c r="AE20" s="34">
        <f>SUM(AC20:AD20)</f>
        <v>3265.0022526719995</v>
      </c>
      <c r="AF20" s="22"/>
      <c r="AG20" s="34">
        <f>AE20-S20</f>
        <v>46.043129502000284</v>
      </c>
      <c r="AH20" s="36">
        <f>IF(S20=0,0,AG20/S20)</f>
        <v>1.4303732275002444E-2</v>
      </c>
      <c r="AI20" s="22"/>
      <c r="AJ20" s="37">
        <f>IF(G20=0,0,S20/G20)*100</f>
        <v>14.698443484794515</v>
      </c>
      <c r="AK20" s="37">
        <f>IF(G20=0,0,AE20/G20)*100</f>
        <v>14.908686085260273</v>
      </c>
      <c r="AM20" s="39">
        <f>U20/I20-1</f>
        <v>0.31963076479284624</v>
      </c>
    </row>
    <row r="21" spans="1:39" ht="14.4" customHeight="1" x14ac:dyDescent="0.3">
      <c r="A21" s="30">
        <v>6</v>
      </c>
      <c r="C21" s="64"/>
      <c r="D21" s="40"/>
      <c r="E21" s="41"/>
      <c r="F21" s="43"/>
      <c r="G21" s="43"/>
      <c r="H21" s="22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22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22"/>
      <c r="AG21" s="34"/>
      <c r="AH21" s="44"/>
      <c r="AI21" s="22"/>
      <c r="AJ21" s="37"/>
      <c r="AK21" s="37"/>
      <c r="AM21" s="39"/>
    </row>
    <row r="22" spans="1:39" ht="14.4" customHeight="1" x14ac:dyDescent="0.3">
      <c r="A22" s="30">
        <v>7</v>
      </c>
      <c r="B22" s="31"/>
      <c r="C22" s="51" t="str">
        <f>$C$18</f>
        <v>GSDT-1</v>
      </c>
      <c r="D22" s="30" t="s">
        <v>108</v>
      </c>
      <c r="E22" s="65">
        <v>0.6</v>
      </c>
      <c r="F22" s="33">
        <v>100</v>
      </c>
      <c r="G22" s="33">
        <f>F22*(24*365/12)*0.6</f>
        <v>43800</v>
      </c>
      <c r="H22" s="22"/>
      <c r="I22" s="34">
        <v>1452.9061302184739</v>
      </c>
      <c r="J22" s="35">
        <v>2287.2681096981537</v>
      </c>
      <c r="K22" s="35">
        <v>93</v>
      </c>
      <c r="L22" s="35">
        <v>252.99999999999997</v>
      </c>
      <c r="M22" s="35">
        <v>18.834</v>
      </c>
      <c r="N22" s="35">
        <v>77.087999999999994</v>
      </c>
      <c r="O22" s="35">
        <v>134</v>
      </c>
      <c r="P22" s="35">
        <v>144.102</v>
      </c>
      <c r="Q22" s="34">
        <f t="shared" ref="Q22" si="2">SUM(I22:P22)</f>
        <v>4460.1982399166272</v>
      </c>
      <c r="R22" s="34">
        <f>Q22*R$14</f>
        <v>118.3469000979478</v>
      </c>
      <c r="S22" s="34">
        <f>SUM(Q22:R22)</f>
        <v>4578.5451400145748</v>
      </c>
      <c r="T22" s="22"/>
      <c r="U22" s="34">
        <v>1883.6114363299885</v>
      </c>
      <c r="V22" s="35">
        <v>1744.2425523606478</v>
      </c>
      <c r="W22" s="35">
        <v>93</v>
      </c>
      <c r="X22" s="35">
        <v>109.00000000000001</v>
      </c>
      <c r="Y22" s="35">
        <v>18.834</v>
      </c>
      <c r="Z22" s="35">
        <v>77.087999999999994</v>
      </c>
      <c r="AA22" s="35">
        <v>225</v>
      </c>
      <c r="AB22" s="35">
        <v>0</v>
      </c>
      <c r="AC22" s="34">
        <f t="shared" ref="AC22" si="3">SUM(U22:AB22)</f>
        <v>4150.775988690637</v>
      </c>
      <c r="AD22" s="34">
        <f>AC22*$AD$14</f>
        <v>110.13669008391737</v>
      </c>
      <c r="AE22" s="34">
        <f>SUM(AC22:AD22)</f>
        <v>4260.9126787745545</v>
      </c>
      <c r="AF22" s="22"/>
      <c r="AG22" s="34">
        <f>AE22-S22</f>
        <v>-317.63246124002035</v>
      </c>
      <c r="AH22" s="36">
        <f>IF(S22=0,0,AG22/S22)</f>
        <v>-6.9374102804850638E-2</v>
      </c>
      <c r="AI22" s="22"/>
      <c r="AJ22" s="37">
        <f>IF(G22=0,0,S22/G22)*100</f>
        <v>10.45329940642597</v>
      </c>
      <c r="AK22" s="37">
        <f>IF(G22=0,0,AE22/G22)*100</f>
        <v>9.7281111387546897</v>
      </c>
      <c r="AM22" s="39">
        <f>U22/I22-1</f>
        <v>0.29644400085692335</v>
      </c>
    </row>
    <row r="23" spans="1:39" ht="14.4" customHeight="1" x14ac:dyDescent="0.3">
      <c r="A23" s="30">
        <v>8</v>
      </c>
      <c r="B23" s="41"/>
      <c r="C23" s="51"/>
      <c r="H23" s="22"/>
      <c r="I23" s="34"/>
      <c r="J23" s="34"/>
      <c r="K23" s="34"/>
      <c r="L23" s="34"/>
      <c r="M23" s="34"/>
      <c r="N23" s="34"/>
      <c r="O23" s="34"/>
      <c r="P23" s="34"/>
      <c r="Q23" s="34"/>
      <c r="T23" s="22"/>
      <c r="U23" s="34"/>
      <c r="V23" s="34"/>
      <c r="W23" s="34"/>
      <c r="X23" s="34"/>
      <c r="Y23" s="34"/>
      <c r="Z23" s="34"/>
      <c r="AA23" s="34"/>
      <c r="AB23" s="34"/>
      <c r="AC23" s="34"/>
      <c r="AF23" s="22"/>
      <c r="AI23" s="22"/>
      <c r="AM23" s="39"/>
    </row>
    <row r="24" spans="1:39" ht="14.4" customHeight="1" x14ac:dyDescent="0.3">
      <c r="A24" s="30">
        <v>9</v>
      </c>
      <c r="C24" s="51" t="str">
        <f>$C$16</f>
        <v>GSD-1</v>
      </c>
      <c r="D24" s="30" t="s">
        <v>108</v>
      </c>
      <c r="E24" s="63">
        <v>0.3</v>
      </c>
      <c r="F24" s="33">
        <v>250</v>
      </c>
      <c r="G24" s="33">
        <f>F24*(24*365/12)*0.3</f>
        <v>54750</v>
      </c>
      <c r="H24" s="22"/>
      <c r="I24" s="34">
        <v>3441.86</v>
      </c>
      <c r="J24" s="35">
        <v>2872.7324999999996</v>
      </c>
      <c r="K24" s="35">
        <v>232.5</v>
      </c>
      <c r="L24" s="35">
        <v>632.5</v>
      </c>
      <c r="M24" s="35">
        <v>23.5425</v>
      </c>
      <c r="N24" s="35">
        <v>96.36</v>
      </c>
      <c r="O24" s="35">
        <v>335</v>
      </c>
      <c r="P24" s="35">
        <v>180.1275</v>
      </c>
      <c r="Q24" s="34">
        <f t="shared" ref="Q24" si="4">SUM(I24:P24)</f>
        <v>7814.6224999999986</v>
      </c>
      <c r="R24" s="34">
        <f>Q24*R$14</f>
        <v>207.35319341499996</v>
      </c>
      <c r="S24" s="34">
        <f>SUM(Q24:R24)</f>
        <v>8021.9756934149982</v>
      </c>
      <c r="T24" s="22"/>
      <c r="U24" s="34">
        <v>4542.3249999999998</v>
      </c>
      <c r="V24" s="35">
        <v>2189.4524999999999</v>
      </c>
      <c r="W24" s="35">
        <v>232.5</v>
      </c>
      <c r="X24" s="35">
        <v>272.5</v>
      </c>
      <c r="Y24" s="35">
        <v>23.5425</v>
      </c>
      <c r="Z24" s="35">
        <v>96.36</v>
      </c>
      <c r="AA24" s="35">
        <v>562.5</v>
      </c>
      <c r="AB24" s="35">
        <v>0</v>
      </c>
      <c r="AC24" s="34">
        <f t="shared" ref="AC24" si="5">SUM(U24:AB24)</f>
        <v>7919.1799999999994</v>
      </c>
      <c r="AD24" s="34">
        <f>AC24*$AD$14</f>
        <v>210.12752212000001</v>
      </c>
      <c r="AE24" s="34">
        <f>SUM(AC24:AD24)</f>
        <v>8129.3075221199997</v>
      </c>
      <c r="AF24" s="22"/>
      <c r="AG24" s="34">
        <f>AE24-S24</f>
        <v>107.3318287050015</v>
      </c>
      <c r="AH24" s="36">
        <f>IF(S24=0,0,AG24/S24)</f>
        <v>1.3379724996313191E-2</v>
      </c>
      <c r="AI24" s="22"/>
      <c r="AJ24" s="37">
        <f>IF(G24=0,0,S24/G24)*100</f>
        <v>14.652010398931504</v>
      </c>
      <c r="AK24" s="37">
        <f>IF(G24=0,0,AE24/G24)*100</f>
        <v>14.848050268712329</v>
      </c>
      <c r="AM24" s="39">
        <f>U24/I24-1</f>
        <v>0.31972973915266745</v>
      </c>
    </row>
    <row r="25" spans="1:39" ht="14.4" customHeight="1" x14ac:dyDescent="0.3">
      <c r="A25" s="30">
        <v>10</v>
      </c>
      <c r="B25" s="31"/>
      <c r="C25" s="64"/>
      <c r="D25" s="40"/>
      <c r="E25" s="41"/>
      <c r="F25" s="43"/>
      <c r="G25" s="43"/>
      <c r="H25" s="22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22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22"/>
      <c r="AG25" s="34"/>
      <c r="AH25" s="44"/>
      <c r="AI25" s="22"/>
      <c r="AJ25" s="37"/>
      <c r="AK25" s="37"/>
      <c r="AM25" s="39"/>
    </row>
    <row r="26" spans="1:39" ht="14.4" customHeight="1" x14ac:dyDescent="0.3">
      <c r="A26" s="30">
        <v>11</v>
      </c>
      <c r="B26" s="41"/>
      <c r="C26" s="51" t="str">
        <f>$C$18</f>
        <v>GSDT-1</v>
      </c>
      <c r="D26" s="30" t="s">
        <v>108</v>
      </c>
      <c r="E26" s="65">
        <v>0.6</v>
      </c>
      <c r="F26" s="33">
        <v>250</v>
      </c>
      <c r="G26" s="33">
        <f>F26*(24*365/12)*0.6</f>
        <v>109500</v>
      </c>
      <c r="H26" s="22"/>
      <c r="I26" s="34">
        <v>3607.5003255461852</v>
      </c>
      <c r="J26" s="35">
        <v>5718.1702742453845</v>
      </c>
      <c r="K26" s="35">
        <v>232.5</v>
      </c>
      <c r="L26" s="35">
        <v>632.5</v>
      </c>
      <c r="M26" s="35">
        <v>47.085000000000001</v>
      </c>
      <c r="N26" s="35">
        <v>192.72</v>
      </c>
      <c r="O26" s="35">
        <v>335</v>
      </c>
      <c r="P26" s="35">
        <v>360.255</v>
      </c>
      <c r="Q26" s="34">
        <f t="shared" ref="Q26" si="6">SUM(I26:P26)</f>
        <v>11125.730599791568</v>
      </c>
      <c r="R26" s="34">
        <f>Q26*R$14</f>
        <v>295.21013573486948</v>
      </c>
      <c r="S26" s="34">
        <f>SUM(Q26:R26)</f>
        <v>11420.940735526437</v>
      </c>
      <c r="T26" s="22"/>
      <c r="U26" s="34">
        <v>4676.6885908249715</v>
      </c>
      <c r="V26" s="35">
        <v>4360.6063809016196</v>
      </c>
      <c r="W26" s="35">
        <v>232.5</v>
      </c>
      <c r="X26" s="35">
        <v>272.5</v>
      </c>
      <c r="Y26" s="35">
        <v>47.085000000000001</v>
      </c>
      <c r="Z26" s="35">
        <v>192.72</v>
      </c>
      <c r="AA26" s="35">
        <v>562.5</v>
      </c>
      <c r="AB26" s="35">
        <v>0</v>
      </c>
      <c r="AC26" s="34">
        <f t="shared" ref="AC26" si="7">SUM(U26:AB26)</f>
        <v>10344.59997172659</v>
      </c>
      <c r="AD26" s="34">
        <f>AC26*$AD$14</f>
        <v>274.48361564979336</v>
      </c>
      <c r="AE26" s="34">
        <f>SUM(AC26:AD26)</f>
        <v>10619.083587376383</v>
      </c>
      <c r="AF26" s="22"/>
      <c r="AG26" s="34">
        <f>AE26-S26</f>
        <v>-801.85714815005485</v>
      </c>
      <c r="AH26" s="36">
        <f>IF(S26=0,0,AG26/S26)</f>
        <v>-7.0209378256886126E-2</v>
      </c>
      <c r="AI26" s="22"/>
      <c r="AJ26" s="37">
        <f>IF(G26=0,0,S26/G26)*100</f>
        <v>10.430082863494464</v>
      </c>
      <c r="AK26" s="37">
        <f>IF(G26=0,0,AE26/G26)*100</f>
        <v>9.6977932304807144</v>
      </c>
      <c r="AM26" s="39">
        <f>U26/I26-1</f>
        <v>0.29637925676885657</v>
      </c>
    </row>
    <row r="27" spans="1:39" ht="14.4" customHeight="1" x14ac:dyDescent="0.3">
      <c r="A27" s="30">
        <v>12</v>
      </c>
      <c r="B27" s="31"/>
      <c r="C27" s="51"/>
      <c r="D27" s="45"/>
      <c r="E27" s="31"/>
      <c r="F27" s="43"/>
      <c r="G27" s="43"/>
      <c r="H27" s="22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22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22"/>
      <c r="AG27" s="34"/>
      <c r="AH27" s="44"/>
      <c r="AI27" s="22"/>
      <c r="AJ27" s="37"/>
      <c r="AK27" s="37"/>
      <c r="AM27" s="39"/>
    </row>
    <row r="28" spans="1:39" ht="14.4" customHeight="1" x14ac:dyDescent="0.3">
      <c r="A28" s="30">
        <v>13</v>
      </c>
      <c r="B28" s="31"/>
      <c r="C28" s="51" t="str">
        <f>$C$16</f>
        <v>GSD-1</v>
      </c>
      <c r="D28" s="30" t="s">
        <v>108</v>
      </c>
      <c r="E28" s="63">
        <v>0.3</v>
      </c>
      <c r="F28" s="33">
        <v>450</v>
      </c>
      <c r="G28" s="33">
        <f>F28*(24*365/12)*0.3</f>
        <v>98550</v>
      </c>
      <c r="H28" s="22"/>
      <c r="I28" s="34">
        <v>6182.14</v>
      </c>
      <c r="J28" s="35">
        <v>5170.9184999999998</v>
      </c>
      <c r="K28" s="35">
        <v>418.5</v>
      </c>
      <c r="L28" s="35">
        <v>1138.5</v>
      </c>
      <c r="M28" s="35">
        <v>42.376499999999993</v>
      </c>
      <c r="N28" s="35">
        <v>173.44799999999998</v>
      </c>
      <c r="O28" s="35">
        <v>603</v>
      </c>
      <c r="P28" s="35">
        <v>324.22950000000003</v>
      </c>
      <c r="Q28" s="34">
        <f t="shared" ref="Q28" si="8">SUM(I28:P28)</f>
        <v>14053.112499999999</v>
      </c>
      <c r="R28" s="34">
        <f>Q28*R$14</f>
        <v>372.88528707500001</v>
      </c>
      <c r="S28" s="34">
        <f>SUM(Q28:R28)</f>
        <v>14425.997787074999</v>
      </c>
      <c r="T28" s="22"/>
      <c r="U28" s="34">
        <v>8158.9370000000008</v>
      </c>
      <c r="V28" s="35">
        <v>3941.0144999999998</v>
      </c>
      <c r="W28" s="35">
        <v>418.5</v>
      </c>
      <c r="X28" s="35">
        <v>490.50000000000006</v>
      </c>
      <c r="Y28" s="35">
        <v>42.376499999999993</v>
      </c>
      <c r="Z28" s="35">
        <v>173.44799999999998</v>
      </c>
      <c r="AA28" s="35">
        <v>1012.5</v>
      </c>
      <c r="AB28" s="35">
        <v>0</v>
      </c>
      <c r="AC28" s="34">
        <f t="shared" ref="AC28" si="9">SUM(U28:AB28)</f>
        <v>14237.276000000002</v>
      </c>
      <c r="AD28" s="34">
        <f>AC28*$AD$14</f>
        <v>377.7718813840001</v>
      </c>
      <c r="AE28" s="34">
        <f>SUM(AC28:AD28)</f>
        <v>14615.047881384002</v>
      </c>
      <c r="AF28" s="22"/>
      <c r="AG28" s="34">
        <f>AE28-S28</f>
        <v>189.05009430900282</v>
      </c>
      <c r="AH28" s="36">
        <f>IF(S28=0,0,AG28/S28)</f>
        <v>1.3104819306043609E-2</v>
      </c>
      <c r="AI28" s="22"/>
      <c r="AJ28" s="37">
        <f>IF(G28=0,0,S28/G28)*100</f>
        <v>14.638252447564687</v>
      </c>
      <c r="AK28" s="37">
        <f>IF(G28=0,0,AE28/G28)*100</f>
        <v>14.830084100846271</v>
      </c>
      <c r="AM28" s="39">
        <f>U28/I28-1</f>
        <v>0.3197593389991169</v>
      </c>
    </row>
    <row r="29" spans="1:39" ht="14.4" customHeight="1" x14ac:dyDescent="0.3">
      <c r="A29" s="30">
        <v>14</v>
      </c>
      <c r="B29" s="31"/>
      <c r="C29" s="64"/>
      <c r="D29" s="40"/>
      <c r="E29" s="41"/>
      <c r="F29" s="43"/>
      <c r="G29" s="43"/>
      <c r="H29" s="22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22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22"/>
      <c r="AG29" s="34"/>
      <c r="AH29" s="44"/>
      <c r="AI29" s="22"/>
      <c r="AJ29" s="37"/>
      <c r="AK29" s="37"/>
      <c r="AM29" s="39"/>
    </row>
    <row r="30" spans="1:39" ht="14.4" customHeight="1" x14ac:dyDescent="0.3">
      <c r="A30" s="30">
        <v>15</v>
      </c>
      <c r="B30" s="31"/>
      <c r="C30" s="51" t="str">
        <f>$C$18</f>
        <v>GSDT-1</v>
      </c>
      <c r="D30" s="30" t="s">
        <v>108</v>
      </c>
      <c r="E30" s="65">
        <v>0.6</v>
      </c>
      <c r="F30" s="33">
        <v>450</v>
      </c>
      <c r="G30" s="33">
        <f>F30*(24*365/12)*0.6</f>
        <v>197100</v>
      </c>
      <c r="H30" s="22"/>
      <c r="I30" s="34">
        <v>6480.292585983133</v>
      </c>
      <c r="J30" s="35">
        <v>10292.706493641692</v>
      </c>
      <c r="K30" s="35">
        <v>418.5</v>
      </c>
      <c r="L30" s="35">
        <v>1138.5</v>
      </c>
      <c r="M30" s="35">
        <v>84.752999999999986</v>
      </c>
      <c r="N30" s="35">
        <v>346.89599999999996</v>
      </c>
      <c r="O30" s="35">
        <v>603</v>
      </c>
      <c r="P30" s="35">
        <v>648.45900000000006</v>
      </c>
      <c r="Q30" s="34">
        <f t="shared" ref="Q30" si="10">SUM(I30:P30)</f>
        <v>20013.107079624824</v>
      </c>
      <c r="R30" s="34">
        <f>Q30*R$14</f>
        <v>531.02778325076508</v>
      </c>
      <c r="S30" s="34">
        <f>SUM(Q30:R30)</f>
        <v>20544.134862875588</v>
      </c>
      <c r="T30" s="22"/>
      <c r="U30" s="34">
        <v>8400.7914634849476</v>
      </c>
      <c r="V30" s="35">
        <v>7849.0914856229156</v>
      </c>
      <c r="W30" s="35">
        <v>418.5</v>
      </c>
      <c r="X30" s="35">
        <v>490.50000000000006</v>
      </c>
      <c r="Y30" s="35">
        <v>84.752999999999986</v>
      </c>
      <c r="Z30" s="35">
        <v>346.89599999999996</v>
      </c>
      <c r="AA30" s="35">
        <v>1012.5</v>
      </c>
      <c r="AB30" s="35">
        <v>0</v>
      </c>
      <c r="AC30" s="34">
        <f t="shared" ref="AC30" si="11">SUM(U30:AB30)</f>
        <v>18603.031949107866</v>
      </c>
      <c r="AD30" s="34">
        <f>AC30*$AD$14</f>
        <v>493.61284973762815</v>
      </c>
      <c r="AE30" s="34">
        <f>SUM(AC30:AD30)</f>
        <v>19096.644798845493</v>
      </c>
      <c r="AF30" s="22"/>
      <c r="AG30" s="34">
        <f>AE30-S30</f>
        <v>-1447.4900640300948</v>
      </c>
      <c r="AH30" s="36">
        <f>IF(S30=0,0,AG30/S30)</f>
        <v>-7.0457581869061384E-2</v>
      </c>
      <c r="AI30" s="22"/>
      <c r="AJ30" s="37">
        <f>IF(G30=0,0,S30/G30)*100</f>
        <v>10.423203887811054</v>
      </c>
      <c r="AK30" s="37">
        <f>IF(G30=0,0,AE30/G30)*100</f>
        <v>9.6888101465476879</v>
      </c>
      <c r="AM30" s="39">
        <f>U30/I30-1</f>
        <v>0.29635990227599485</v>
      </c>
    </row>
    <row r="31" spans="1:39" ht="14.4" customHeight="1" x14ac:dyDescent="0.3">
      <c r="A31" s="30">
        <v>16</v>
      </c>
      <c r="B31" s="31"/>
      <c r="C31" s="47"/>
      <c r="D31" s="30"/>
      <c r="E31" s="31"/>
      <c r="F31" s="43"/>
      <c r="G31" s="43"/>
      <c r="H31" s="22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22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22"/>
      <c r="AG31" s="34"/>
      <c r="AH31" s="44"/>
      <c r="AI31" s="22"/>
      <c r="AJ31" s="37"/>
      <c r="AK31" s="37"/>
      <c r="AM31" s="39"/>
    </row>
    <row r="32" spans="1:39" ht="14.4" customHeight="1" x14ac:dyDescent="0.3">
      <c r="A32" s="30">
        <v>17</v>
      </c>
      <c r="B32" s="31"/>
      <c r="C32" s="51" t="str">
        <f>$C$18</f>
        <v>GSDT-1</v>
      </c>
      <c r="D32" s="30" t="s">
        <v>110</v>
      </c>
      <c r="E32" s="65">
        <v>0.6</v>
      </c>
      <c r="F32" s="33">
        <v>1000</v>
      </c>
      <c r="G32" s="33">
        <f>F32*(24*365/12)*0.6</f>
        <v>438000</v>
      </c>
      <c r="H32" s="22"/>
      <c r="I32" s="34">
        <v>13601.700470086083</v>
      </c>
      <c r="J32" s="35">
        <v>22504.118537233833</v>
      </c>
      <c r="K32" s="35">
        <v>920</v>
      </c>
      <c r="L32" s="35">
        <v>2500</v>
      </c>
      <c r="M32" s="35">
        <v>188.34</v>
      </c>
      <c r="N32" s="35">
        <v>762.12</v>
      </c>
      <c r="O32" s="35">
        <v>1310</v>
      </c>
      <c r="P32" s="35">
        <v>1427.88</v>
      </c>
      <c r="Q32" s="34">
        <f t="shared" ref="Q32" si="12">SUM(I32:P32)</f>
        <v>43214.159007319911</v>
      </c>
      <c r="R32" s="34">
        <f>Q32*R$14</f>
        <v>1146.6444951002265</v>
      </c>
      <c r="S32" s="34">
        <f>SUM(Q32:R32)</f>
        <v>44360.803502420138</v>
      </c>
      <c r="T32" s="22"/>
      <c r="U32" s="34">
        <v>17720.211991619341</v>
      </c>
      <c r="V32" s="35">
        <v>17235.608477048903</v>
      </c>
      <c r="W32" s="35">
        <v>920</v>
      </c>
      <c r="X32" s="35">
        <v>1080</v>
      </c>
      <c r="Y32" s="35">
        <v>188.34</v>
      </c>
      <c r="Z32" s="35">
        <v>762.12</v>
      </c>
      <c r="AA32" s="35">
        <v>2200</v>
      </c>
      <c r="AB32" s="35">
        <v>0</v>
      </c>
      <c r="AC32" s="34">
        <f t="shared" ref="AC32" si="13">SUM(U32:AB32)</f>
        <v>40106.280468668243</v>
      </c>
      <c r="AD32" s="34">
        <f>AC32*$AD$14</f>
        <v>1064.1800459556432</v>
      </c>
      <c r="AE32" s="34">
        <f>SUM(AC32:AD32)</f>
        <v>41170.460514623883</v>
      </c>
      <c r="AF32" s="22"/>
      <c r="AG32" s="34">
        <f>AE32-S32</f>
        <v>-3190.3429877962553</v>
      </c>
      <c r="AH32" s="36">
        <f>IF(S32=0,0,AG32/S32)</f>
        <v>-7.1918061349411838E-2</v>
      </c>
      <c r="AI32" s="22"/>
      <c r="AJ32" s="37">
        <f>IF(G32=0,0,S32/G32)*100</f>
        <v>10.128037329319667</v>
      </c>
      <c r="AK32" s="37">
        <f>IF(G32=0,0,AE32/G32)*100</f>
        <v>9.3996485193205199</v>
      </c>
      <c r="AM32" s="39">
        <f>U32/I32-1</f>
        <v>0.30279386982465972</v>
      </c>
    </row>
    <row r="33" spans="1:39" ht="14.4" customHeight="1" x14ac:dyDescent="0.3">
      <c r="A33" s="30">
        <v>18</v>
      </c>
      <c r="B33" s="31"/>
      <c r="C33" s="51"/>
      <c r="D33" s="45"/>
      <c r="E33" s="31"/>
      <c r="F33" s="43"/>
      <c r="G33" s="43"/>
      <c r="H33" s="22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22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22"/>
      <c r="AG33" s="34"/>
      <c r="AH33" s="44"/>
      <c r="AI33" s="22"/>
      <c r="AJ33" s="37"/>
      <c r="AK33" s="37"/>
      <c r="AM33" s="39"/>
    </row>
    <row r="34" spans="1:39" ht="14.4" customHeight="1" x14ac:dyDescent="0.3">
      <c r="A34" s="30">
        <v>19</v>
      </c>
      <c r="B34" s="31"/>
      <c r="C34" s="51" t="str">
        <f>$C$18</f>
        <v>GSDT-1</v>
      </c>
      <c r="D34" s="30" t="s">
        <v>111</v>
      </c>
      <c r="E34" s="65">
        <v>0.6</v>
      </c>
      <c r="F34" s="33">
        <v>3000</v>
      </c>
      <c r="G34" s="33">
        <f>F34*(24*365/12)*0.6</f>
        <v>1314000</v>
      </c>
      <c r="H34" s="22"/>
      <c r="I34" s="34">
        <v>38098.344480870866</v>
      </c>
      <c r="J34" s="35">
        <v>66393.973238200299</v>
      </c>
      <c r="K34" s="35">
        <v>2730</v>
      </c>
      <c r="L34" s="35">
        <v>7440</v>
      </c>
      <c r="M34" s="35">
        <v>551.88</v>
      </c>
      <c r="N34" s="35">
        <v>2260.08</v>
      </c>
      <c r="O34" s="35">
        <v>750</v>
      </c>
      <c r="P34" s="35">
        <v>4231.08</v>
      </c>
      <c r="Q34" s="34">
        <f t="shared" ref="Q34" si="14">SUM(I34:P34)</f>
        <v>122455.35771907118</v>
      </c>
      <c r="R34" s="34">
        <f>Q34*R$14</f>
        <v>3249.2304617178352</v>
      </c>
      <c r="S34" s="34">
        <f>SUM(Q34:R34)</f>
        <v>125704.58818078901</v>
      </c>
      <c r="T34" s="22"/>
      <c r="U34" s="34">
        <v>49970.154471933347</v>
      </c>
      <c r="V34" s="35">
        <v>51055.306101683826</v>
      </c>
      <c r="W34" s="35">
        <v>2730</v>
      </c>
      <c r="X34" s="35">
        <v>3210</v>
      </c>
      <c r="Y34" s="35">
        <v>551.88</v>
      </c>
      <c r="Z34" s="35">
        <v>2260.08</v>
      </c>
      <c r="AA34" s="35">
        <v>1170</v>
      </c>
      <c r="AB34" s="35">
        <v>0</v>
      </c>
      <c r="AC34" s="34">
        <f t="shared" ref="AC34" si="15">SUM(U34:AB34)</f>
        <v>110947.42057361717</v>
      </c>
      <c r="AD34" s="34">
        <f>AC34*$AD$14</f>
        <v>2943.8788575003582</v>
      </c>
      <c r="AE34" s="34">
        <f>SUM(AC34:AD34)</f>
        <v>113891.29943111753</v>
      </c>
      <c r="AF34" s="22"/>
      <c r="AG34" s="34">
        <f>AE34-S34</f>
        <v>-11813.288749671483</v>
      </c>
      <c r="AH34" s="36">
        <f>IF(S34=0,0,AG34/S34)</f>
        <v>-9.3976591631496756E-2</v>
      </c>
      <c r="AI34" s="22"/>
      <c r="AJ34" s="37">
        <f>IF(G34=0,0,S34/G34)*100</f>
        <v>9.5665592222822688</v>
      </c>
      <c r="AK34" s="37">
        <f>IF(G34=0,0,AE34/G34)*100</f>
        <v>8.6675265929313188</v>
      </c>
      <c r="AM34" s="39">
        <f>U34/I34-1</f>
        <v>0.31160960280106931</v>
      </c>
    </row>
    <row r="35" spans="1:39" ht="14.4" customHeight="1" x14ac:dyDescent="0.3">
      <c r="A35" s="30">
        <v>20</v>
      </c>
      <c r="B35" s="31"/>
      <c r="C35" s="64"/>
      <c r="AM35" s="39"/>
    </row>
    <row r="36" spans="1:39" ht="14.4" customHeight="1" x14ac:dyDescent="0.3">
      <c r="A36" s="30">
        <v>21</v>
      </c>
      <c r="C36" s="48"/>
      <c r="D36" s="48"/>
      <c r="E36" s="31"/>
      <c r="H36" s="38" t="s">
        <v>78</v>
      </c>
      <c r="I36" s="47" t="s">
        <v>112</v>
      </c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</row>
    <row r="37" spans="1:39" ht="14.4" customHeight="1" x14ac:dyDescent="0.3">
      <c r="A37" s="30">
        <v>22</v>
      </c>
      <c r="C37" s="48"/>
      <c r="D37" s="48"/>
      <c r="E37" s="31"/>
      <c r="H37" s="38" t="s">
        <v>80</v>
      </c>
      <c r="I37" s="47" t="s">
        <v>113</v>
      </c>
    </row>
    <row r="38" spans="1:39" ht="14.4" customHeight="1" x14ac:dyDescent="0.3">
      <c r="A38" s="30">
        <v>23</v>
      </c>
      <c r="C38" s="48"/>
      <c r="D38" s="48"/>
      <c r="E38" s="31"/>
      <c r="H38" s="38" t="s">
        <v>82</v>
      </c>
      <c r="I38" s="47" t="s">
        <v>83</v>
      </c>
    </row>
    <row r="39" spans="1:39" ht="14.4" customHeight="1" x14ac:dyDescent="0.3">
      <c r="A39" s="30">
        <v>24</v>
      </c>
      <c r="F39" s="31"/>
      <c r="G39" s="47"/>
    </row>
    <row r="40" spans="1:39" ht="6.9" customHeight="1" x14ac:dyDescent="0.3">
      <c r="A40" s="30"/>
      <c r="B40" s="49"/>
      <c r="C40" s="49"/>
      <c r="D40" s="49"/>
      <c r="E40" s="49"/>
      <c r="F40" s="49"/>
      <c r="G40" s="49"/>
      <c r="H40" s="49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</row>
    <row r="41" spans="1:39" ht="12.6" customHeight="1" x14ac:dyDescent="0.3">
      <c r="A41" s="51" t="s">
        <v>84</v>
      </c>
      <c r="B41" s="51"/>
      <c r="C41" s="51"/>
      <c r="D41" s="51"/>
      <c r="E41" s="51"/>
      <c r="F41" s="51"/>
      <c r="G41" s="51"/>
      <c r="H41" s="5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51" t="s">
        <v>85</v>
      </c>
      <c r="AK41" s="31"/>
    </row>
  </sheetData>
  <mergeCells count="6">
    <mergeCell ref="I11:S11"/>
    <mergeCell ref="U11:AE11"/>
    <mergeCell ref="AG11:AH11"/>
    <mergeCell ref="F13:G13"/>
    <mergeCell ref="J13:P13"/>
    <mergeCell ref="V13:AB13"/>
  </mergeCells>
  <pageMargins left="0.5" right="0.5" top="0.75" bottom="0.25" header="0.5" footer="0.25"/>
  <pageSetup scale="46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4EEA0-2003-4CA1-A4D4-85F27FA1437A}">
  <sheetPr syncVertical="1" syncRef="A1" transitionEvaluation="1" transitionEntry="1">
    <tabColor rgb="FF92D050"/>
    <pageSetUpPr fitToPage="1"/>
  </sheetPr>
  <dimension ref="A1:AL35"/>
  <sheetViews>
    <sheetView tabSelected="1" workbookViewId="0"/>
  </sheetViews>
  <sheetFormatPr defaultColWidth="11" defaultRowHeight="13.8" x14ac:dyDescent="0.3"/>
  <cols>
    <col min="1" max="1" width="4.109375" style="38" customWidth="1"/>
    <col min="2" max="2" width="1" style="38" customWidth="1"/>
    <col min="3" max="3" width="16" style="38" customWidth="1"/>
    <col min="4" max="4" width="9" style="38" customWidth="1"/>
    <col min="5" max="5" width="8" style="38" customWidth="1"/>
    <col min="6" max="6" width="8.5546875" style="38" customWidth="1"/>
    <col min="7" max="7" width="3.33203125" style="38" customWidth="1"/>
    <col min="8" max="8" width="10" style="38" customWidth="1"/>
    <col min="9" max="9" width="9.5546875" style="38" customWidth="1"/>
    <col min="10" max="15" width="9.109375" style="38" customWidth="1"/>
    <col min="16" max="16" width="9.88671875" style="38" bestFit="1" customWidth="1"/>
    <col min="17" max="17" width="10" style="38" bestFit="1" customWidth="1"/>
    <col min="18" max="18" width="9.88671875" style="38" customWidth="1"/>
    <col min="19" max="19" width="1" style="38" customWidth="1"/>
    <col min="20" max="20" width="10.5546875" style="38" customWidth="1"/>
    <col min="21" max="21" width="9.6640625" style="38" customWidth="1"/>
    <col min="22" max="22" width="8.6640625" style="38" customWidth="1"/>
    <col min="23" max="26" width="8.88671875" style="38" customWidth="1"/>
    <col min="27" max="27" width="9.109375" style="38" customWidth="1"/>
    <col min="28" max="28" width="9.5546875" style="38" customWidth="1"/>
    <col min="29" max="29" width="10" style="38" bestFit="1" customWidth="1"/>
    <col min="30" max="30" width="9.5546875" style="38" customWidth="1"/>
    <col min="31" max="31" width="1" style="38" customWidth="1"/>
    <col min="32" max="32" width="9.6640625" style="38" customWidth="1"/>
    <col min="33" max="33" width="7.5546875" style="38" customWidth="1"/>
    <col min="34" max="34" width="1" style="38" customWidth="1"/>
    <col min="35" max="35" width="7.5546875" style="38" customWidth="1"/>
    <col min="36" max="36" width="8.44140625" style="38" bestFit="1" customWidth="1"/>
    <col min="37" max="16384" width="11" style="38"/>
  </cols>
  <sheetData>
    <row r="1" spans="1:38" s="1" customFormat="1" ht="12.75" customHeight="1" x14ac:dyDescent="0.3">
      <c r="A1" s="1" t="s">
        <v>0</v>
      </c>
      <c r="D1" s="2" t="s">
        <v>1</v>
      </c>
      <c r="E1" s="2"/>
      <c r="K1" s="1" t="s">
        <v>2</v>
      </c>
      <c r="R1" s="2"/>
      <c r="U1" s="2"/>
      <c r="V1" s="2"/>
      <c r="W1" s="2"/>
      <c r="X1" s="2"/>
      <c r="Y1" s="2"/>
      <c r="Z1" s="2"/>
      <c r="AB1" s="2"/>
      <c r="AC1" s="2"/>
      <c r="AD1" s="2"/>
      <c r="AE1" s="2"/>
      <c r="AF1" s="2"/>
      <c r="AG1" s="2"/>
      <c r="AI1" s="1" t="s">
        <v>157</v>
      </c>
    </row>
    <row r="2" spans="1:38" s="12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3"/>
      <c r="AI2" s="4"/>
      <c r="AJ2" s="4"/>
    </row>
    <row r="3" spans="1:38" s="1" customFormat="1" ht="12.75" customHeight="1" x14ac:dyDescent="0.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I3" s="2"/>
      <c r="AJ3" s="2"/>
    </row>
    <row r="4" spans="1:38" s="1" customFormat="1" ht="12.75" customHeight="1" x14ac:dyDescent="0.2">
      <c r="A4" s="5" t="s">
        <v>4</v>
      </c>
      <c r="B4" s="5"/>
      <c r="C4" s="6"/>
      <c r="K4" s="2" t="s">
        <v>5</v>
      </c>
      <c r="L4" s="2"/>
      <c r="M4" s="2"/>
      <c r="N4" s="2"/>
      <c r="O4" s="2"/>
      <c r="P4" s="2"/>
      <c r="Q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7" t="s">
        <v>6</v>
      </c>
      <c r="AG4" s="7"/>
      <c r="AJ4" s="2"/>
    </row>
    <row r="5" spans="1:38" s="1" customFormat="1" ht="12.75" customHeight="1" x14ac:dyDescent="0.2">
      <c r="A5" s="6"/>
      <c r="B5" s="6"/>
      <c r="C5" s="6"/>
      <c r="I5" s="2"/>
      <c r="S5" s="2"/>
      <c r="T5" s="2"/>
      <c r="U5" s="2"/>
      <c r="V5" s="2"/>
      <c r="W5" s="2"/>
      <c r="X5" s="2"/>
      <c r="Y5" s="2"/>
      <c r="Z5" s="2"/>
      <c r="AB5" s="2"/>
      <c r="AC5" s="2"/>
      <c r="AD5" s="2"/>
      <c r="AE5" s="2"/>
      <c r="AF5" s="8"/>
      <c r="AG5" s="8"/>
      <c r="AJ5" s="2"/>
    </row>
    <row r="6" spans="1:38" s="1" customFormat="1" ht="12.75" customHeight="1" x14ac:dyDescent="0.2">
      <c r="A6" s="5" t="s">
        <v>7</v>
      </c>
      <c r="B6" s="5"/>
      <c r="C6" s="6"/>
      <c r="S6" s="2"/>
      <c r="T6" s="2"/>
      <c r="U6" s="2"/>
      <c r="V6" s="2"/>
      <c r="W6" s="2"/>
      <c r="X6" s="2"/>
      <c r="Y6" s="2"/>
      <c r="Z6" s="2"/>
      <c r="AB6" s="2"/>
      <c r="AC6" s="2"/>
      <c r="AD6" s="2"/>
      <c r="AE6" s="2"/>
      <c r="AF6" s="8" t="s">
        <v>150</v>
      </c>
      <c r="AG6" s="8"/>
      <c r="AJ6" s="2"/>
    </row>
    <row r="7" spans="1:38" s="1" customFormat="1" ht="12.75" customHeight="1" x14ac:dyDescent="0.2">
      <c r="A7" s="6"/>
      <c r="B7" s="6"/>
      <c r="C7" s="6"/>
      <c r="I7" s="2"/>
      <c r="S7" s="2"/>
      <c r="T7" s="2"/>
      <c r="U7" s="2"/>
      <c r="V7" s="2"/>
      <c r="W7" s="2"/>
      <c r="X7" s="2"/>
      <c r="Y7" s="2"/>
      <c r="Z7" s="2"/>
      <c r="AB7" s="2"/>
      <c r="AC7" s="2"/>
      <c r="AD7" s="2"/>
      <c r="AE7" s="2"/>
      <c r="AF7" s="8"/>
      <c r="AG7" s="8"/>
      <c r="AJ7" s="2"/>
    </row>
    <row r="8" spans="1:38" s="12" customFormat="1" ht="14.1" customHeight="1" x14ac:dyDescent="0.25">
      <c r="A8" s="5" t="s">
        <v>9</v>
      </c>
      <c r="B8" s="5"/>
      <c r="D8" s="9" t="str">
        <f>'RS ''25'!D8</f>
        <v>20240025-EI</v>
      </c>
      <c r="E8" s="1"/>
      <c r="F8" s="1"/>
      <c r="G8" s="1"/>
      <c r="H8" s="1"/>
      <c r="I8" s="2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2"/>
      <c r="X8" s="2"/>
      <c r="Y8" s="2"/>
      <c r="Z8" s="2"/>
      <c r="AA8" s="1"/>
      <c r="AB8" s="2"/>
      <c r="AC8" s="2"/>
      <c r="AD8" s="1"/>
      <c r="AE8" s="2"/>
      <c r="AF8" s="7" t="s">
        <v>11</v>
      </c>
      <c r="AG8" s="7"/>
      <c r="AH8" s="1"/>
      <c r="AI8" s="1"/>
      <c r="AJ8" s="2"/>
    </row>
    <row r="9" spans="1:38" s="12" customFormat="1" ht="14.1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0"/>
      <c r="T9" s="60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8" s="12" customFormat="1" ht="14.1" customHeight="1" x14ac:dyDescent="0.3">
      <c r="A10" s="13" t="s">
        <v>115</v>
      </c>
      <c r="E10" s="14" t="s">
        <v>13</v>
      </c>
      <c r="F10" s="14" t="s">
        <v>14</v>
      </c>
      <c r="G10" s="29"/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  <c r="O10" s="14" t="s">
        <v>22</v>
      </c>
      <c r="P10" s="14" t="s">
        <v>23</v>
      </c>
      <c r="Q10" s="14" t="s">
        <v>24</v>
      </c>
      <c r="R10" s="14" t="s">
        <v>25</v>
      </c>
      <c r="T10" s="14" t="s">
        <v>26</v>
      </c>
      <c r="U10" s="14" t="s">
        <v>27</v>
      </c>
      <c r="V10" s="14" t="s">
        <v>28</v>
      </c>
      <c r="W10" s="14" t="s">
        <v>29</v>
      </c>
      <c r="X10" s="14" t="s">
        <v>30</v>
      </c>
      <c r="Y10" s="14" t="s">
        <v>31</v>
      </c>
      <c r="Z10" s="14" t="s">
        <v>32</v>
      </c>
      <c r="AA10" s="14" t="s">
        <v>33</v>
      </c>
      <c r="AB10" s="14" t="s">
        <v>34</v>
      </c>
      <c r="AC10" s="14" t="s">
        <v>35</v>
      </c>
      <c r="AD10" s="14" t="s">
        <v>36</v>
      </c>
      <c r="AF10" s="14" t="s">
        <v>37</v>
      </c>
      <c r="AG10" s="14" t="s">
        <v>38</v>
      </c>
      <c r="AI10" s="14" t="s">
        <v>39</v>
      </c>
      <c r="AJ10" s="14" t="s">
        <v>40</v>
      </c>
      <c r="AK10" s="14"/>
      <c r="AL10" s="14"/>
    </row>
    <row r="11" spans="1:38" s="12" customFormat="1" ht="14.1" customHeight="1" x14ac:dyDescent="0.3">
      <c r="A11" s="13" t="s">
        <v>91</v>
      </c>
      <c r="E11" s="14"/>
      <c r="F11" s="14"/>
      <c r="G11" s="29"/>
      <c r="H11" s="75" t="s">
        <v>42</v>
      </c>
      <c r="I11" s="76"/>
      <c r="J11" s="76"/>
      <c r="K11" s="76"/>
      <c r="L11" s="76"/>
      <c r="M11" s="76"/>
      <c r="N11" s="76"/>
      <c r="O11" s="76"/>
      <c r="P11" s="76"/>
      <c r="Q11" s="76"/>
      <c r="R11" s="77"/>
      <c r="S11" s="16"/>
      <c r="T11" s="75" t="s">
        <v>43</v>
      </c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15"/>
      <c r="AF11" s="78" t="s">
        <v>44</v>
      </c>
      <c r="AG11" s="79"/>
      <c r="AH11" s="15"/>
      <c r="AI11" s="17" t="s">
        <v>45</v>
      </c>
      <c r="AJ11" s="18"/>
      <c r="AK11" s="14"/>
      <c r="AL11" s="14"/>
    </row>
    <row r="12" spans="1:38" s="12" customFormat="1" ht="14.1" customHeight="1" x14ac:dyDescent="0.3">
      <c r="A12" s="13"/>
      <c r="E12" s="14"/>
      <c r="F12" s="14"/>
      <c r="G12" s="29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F12" s="14"/>
      <c r="AG12" s="14"/>
      <c r="AI12" s="14"/>
      <c r="AJ12" s="14"/>
      <c r="AK12" s="14"/>
      <c r="AL12" s="14"/>
    </row>
    <row r="13" spans="1:38" s="12" customFormat="1" ht="14.1" customHeight="1" x14ac:dyDescent="0.3">
      <c r="B13" s="21"/>
      <c r="C13" s="20" t="s">
        <v>46</v>
      </c>
      <c r="D13" s="20"/>
      <c r="E13" s="80" t="s">
        <v>47</v>
      </c>
      <c r="F13" s="80"/>
      <c r="G13" s="22"/>
      <c r="H13" s="20" t="s">
        <v>116</v>
      </c>
      <c r="I13" s="80" t="s">
        <v>151</v>
      </c>
      <c r="J13" s="80"/>
      <c r="K13" s="80"/>
      <c r="L13" s="80"/>
      <c r="M13" s="80"/>
      <c r="N13" s="80"/>
      <c r="O13" s="80"/>
      <c r="P13" s="20" t="s">
        <v>50</v>
      </c>
      <c r="Q13" s="20" t="s">
        <v>51</v>
      </c>
      <c r="R13" s="20" t="s">
        <v>52</v>
      </c>
      <c r="S13" s="22"/>
      <c r="T13" s="20" t="s">
        <v>117</v>
      </c>
      <c r="U13" s="80" t="s">
        <v>49</v>
      </c>
      <c r="V13" s="80"/>
      <c r="W13" s="80"/>
      <c r="X13" s="80"/>
      <c r="Y13" s="80"/>
      <c r="Z13" s="80"/>
      <c r="AA13" s="80"/>
      <c r="AB13" s="20" t="s">
        <v>50</v>
      </c>
      <c r="AC13" s="20" t="s">
        <v>51</v>
      </c>
      <c r="AD13" s="20" t="s">
        <v>52</v>
      </c>
      <c r="AE13" s="22"/>
      <c r="AF13" s="20" t="s">
        <v>53</v>
      </c>
      <c r="AG13" s="20" t="s">
        <v>54</v>
      </c>
      <c r="AH13" s="22"/>
      <c r="AI13" s="20" t="s">
        <v>55</v>
      </c>
      <c r="AJ13" s="20" t="s">
        <v>56</v>
      </c>
    </row>
    <row r="14" spans="1:38" s="29" customFormat="1" ht="14.1" customHeight="1" x14ac:dyDescent="0.3">
      <c r="A14" s="24" t="s">
        <v>58</v>
      </c>
      <c r="B14" s="21"/>
      <c r="C14" s="25" t="s">
        <v>59</v>
      </c>
      <c r="D14" s="20"/>
      <c r="E14" s="26" t="s">
        <v>60</v>
      </c>
      <c r="F14" s="25" t="s">
        <v>61</v>
      </c>
      <c r="G14" s="22"/>
      <c r="H14" s="25" t="s">
        <v>118</v>
      </c>
      <c r="I14" s="26" t="s">
        <v>63</v>
      </c>
      <c r="J14" s="26" t="s">
        <v>64</v>
      </c>
      <c r="K14" s="26" t="s">
        <v>65</v>
      </c>
      <c r="L14" s="26" t="s">
        <v>66</v>
      </c>
      <c r="M14" s="26" t="s">
        <v>67</v>
      </c>
      <c r="N14" s="26" t="s">
        <v>68</v>
      </c>
      <c r="O14" s="26" t="s">
        <v>69</v>
      </c>
      <c r="P14" s="25" t="s">
        <v>70</v>
      </c>
      <c r="Q14" s="27">
        <f>2.5663%+0.0871%</f>
        <v>2.6534000000000002E-2</v>
      </c>
      <c r="R14" s="25" t="s">
        <v>70</v>
      </c>
      <c r="S14" s="22"/>
      <c r="T14" s="25" t="s">
        <v>118</v>
      </c>
      <c r="U14" s="26" t="s">
        <v>63</v>
      </c>
      <c r="V14" s="26" t="s">
        <v>64</v>
      </c>
      <c r="W14" s="26" t="s">
        <v>65</v>
      </c>
      <c r="X14" s="26" t="s">
        <v>66</v>
      </c>
      <c r="Y14" s="26" t="s">
        <v>67</v>
      </c>
      <c r="Z14" s="26" t="s">
        <v>68</v>
      </c>
      <c r="AA14" s="26" t="s">
        <v>69</v>
      </c>
      <c r="AB14" s="25" t="s">
        <v>70</v>
      </c>
      <c r="AC14" s="27">
        <f>Q14</f>
        <v>2.6534000000000002E-2</v>
      </c>
      <c r="AD14" s="25" t="s">
        <v>70</v>
      </c>
      <c r="AE14" s="22"/>
      <c r="AF14" s="28" t="s">
        <v>119</v>
      </c>
      <c r="AG14" s="28" t="s">
        <v>120</v>
      </c>
      <c r="AH14" s="22"/>
      <c r="AI14" s="28" t="s">
        <v>121</v>
      </c>
      <c r="AJ14" s="28" t="s">
        <v>122</v>
      </c>
      <c r="AL14" s="29" t="s">
        <v>123</v>
      </c>
    </row>
    <row r="15" spans="1:38" ht="14.1" customHeight="1" x14ac:dyDescent="0.3">
      <c r="A15" s="40">
        <v>1</v>
      </c>
      <c r="B15" s="31"/>
      <c r="C15" s="31" t="s">
        <v>124</v>
      </c>
      <c r="D15" s="31"/>
      <c r="E15" s="66"/>
      <c r="F15" s="66"/>
      <c r="G15" s="22"/>
      <c r="H15" s="35"/>
      <c r="I15" s="35"/>
      <c r="J15" s="35"/>
      <c r="K15" s="35"/>
      <c r="L15" s="35"/>
      <c r="M15" s="35"/>
      <c r="N15" s="35"/>
      <c r="O15" s="35"/>
      <c r="P15" s="34"/>
      <c r="Q15" s="34"/>
      <c r="R15" s="35"/>
      <c r="S15" s="22"/>
      <c r="T15" s="35"/>
      <c r="U15" s="35"/>
      <c r="V15" s="35"/>
      <c r="W15" s="35"/>
      <c r="X15" s="35"/>
      <c r="Y15" s="35"/>
      <c r="Z15" s="35"/>
      <c r="AA15" s="35"/>
      <c r="AB15" s="35"/>
      <c r="AC15" s="34"/>
      <c r="AD15" s="35"/>
      <c r="AE15" s="22"/>
      <c r="AF15" s="35"/>
      <c r="AG15" s="67"/>
      <c r="AH15" s="22"/>
      <c r="AI15" s="68"/>
      <c r="AJ15" s="68"/>
    </row>
    <row r="16" spans="1:38" ht="14.1" customHeight="1" x14ac:dyDescent="0.3">
      <c r="A16" s="40">
        <v>2</v>
      </c>
      <c r="B16" s="31"/>
      <c r="C16" s="31" t="s">
        <v>125</v>
      </c>
      <c r="D16" s="41"/>
      <c r="E16" s="66">
        <v>1000</v>
      </c>
      <c r="F16" s="66">
        <v>219000</v>
      </c>
      <c r="G16" s="22"/>
      <c r="H16" s="34">
        <v>14627.810000000001</v>
      </c>
      <c r="I16" s="35">
        <v>11377.050000000001</v>
      </c>
      <c r="J16" s="35">
        <v>780</v>
      </c>
      <c r="K16" s="35">
        <v>2029.9999999999998</v>
      </c>
      <c r="L16" s="35">
        <v>89.79</v>
      </c>
      <c r="M16" s="35">
        <v>260.61</v>
      </c>
      <c r="N16" s="35">
        <v>2090</v>
      </c>
      <c r="O16" s="35">
        <v>713.94</v>
      </c>
      <c r="P16" s="34">
        <f>SUM(H16:O16)</f>
        <v>31969.200000000001</v>
      </c>
      <c r="Q16" s="34">
        <f>P16*$Q$14</f>
        <v>848.27075280000008</v>
      </c>
      <c r="R16" s="35">
        <f>SUM(P16:Q16)</f>
        <v>32817.4707528</v>
      </c>
      <c r="S16" s="22"/>
      <c r="T16" s="34">
        <v>18748.219999999998</v>
      </c>
      <c r="U16" s="35">
        <v>8670.2100000000009</v>
      </c>
      <c r="V16" s="35">
        <v>780</v>
      </c>
      <c r="W16" s="35">
        <v>780</v>
      </c>
      <c r="X16" s="35">
        <v>89.79</v>
      </c>
      <c r="Y16" s="35">
        <v>260.61</v>
      </c>
      <c r="Z16" s="35">
        <v>2450</v>
      </c>
      <c r="AA16" s="35">
        <v>0</v>
      </c>
      <c r="AB16" s="35">
        <f>SUM(T16:AA16)</f>
        <v>31778.83</v>
      </c>
      <c r="AC16" s="34">
        <f>AB16*$AC$14</f>
        <v>843.21947522000016</v>
      </c>
      <c r="AD16" s="35">
        <f>SUM(AB16:AC16)</f>
        <v>32622.049475220003</v>
      </c>
      <c r="AE16" s="22"/>
      <c r="AF16" s="35">
        <f>AD16-R16</f>
        <v>-195.42127757999697</v>
      </c>
      <c r="AG16" s="67">
        <f>IF(R16=0,0,AF16/R16)</f>
        <v>-5.954793989214527E-3</v>
      </c>
      <c r="AH16" s="22"/>
      <c r="AI16" s="68">
        <f>IF(F$16=0,0,R16/F$16)*100</f>
        <v>14.985146462465753</v>
      </c>
      <c r="AJ16" s="68">
        <f>IF(F$16=0,0,AD16/F$16)*100</f>
        <v>14.895913002383562</v>
      </c>
      <c r="AL16" s="69">
        <f>T16/H16-1</f>
        <v>0.28168331418031789</v>
      </c>
    </row>
    <row r="17" spans="1:38" ht="14.1" customHeight="1" x14ac:dyDescent="0.3">
      <c r="A17" s="40">
        <v>3</v>
      </c>
      <c r="B17" s="31"/>
      <c r="C17" s="38" t="s">
        <v>126</v>
      </c>
      <c r="E17" s="66">
        <f>E16*0.8</f>
        <v>800</v>
      </c>
      <c r="F17" s="66"/>
      <c r="G17" s="22"/>
      <c r="H17" s="35">
        <f>$E17*-7.72</f>
        <v>-6176</v>
      </c>
      <c r="I17" s="35"/>
      <c r="J17" s="35"/>
      <c r="K17" s="35"/>
      <c r="L17" s="35"/>
      <c r="M17" s="35"/>
      <c r="N17" s="35"/>
      <c r="O17" s="35"/>
      <c r="P17" s="34">
        <f>SUM(H17:O17)</f>
        <v>-6176</v>
      </c>
      <c r="Q17" s="34">
        <f>P17*$Q$14</f>
        <v>-163.87398400000001</v>
      </c>
      <c r="R17" s="35">
        <f>SUM(P17:Q17)</f>
        <v>-6339.8739839999998</v>
      </c>
      <c r="S17" s="22"/>
      <c r="T17" s="35">
        <f>$E17*-5.82</f>
        <v>-4656</v>
      </c>
      <c r="U17" s="35"/>
      <c r="V17" s="35"/>
      <c r="W17" s="35"/>
      <c r="X17" s="35"/>
      <c r="Y17" s="35"/>
      <c r="Z17" s="35"/>
      <c r="AA17" s="35"/>
      <c r="AB17" s="35">
        <f>SUM(T17:AA17)</f>
        <v>-4656</v>
      </c>
      <c r="AC17" s="34">
        <f>AB17*$AC$14</f>
        <v>-123.54230400000002</v>
      </c>
      <c r="AD17" s="35">
        <f>SUM(AB17:AC17)</f>
        <v>-4779.5423039999996</v>
      </c>
      <c r="AE17" s="22"/>
      <c r="AF17" s="35"/>
      <c r="AG17" s="67"/>
      <c r="AH17" s="22"/>
      <c r="AI17" s="68"/>
      <c r="AJ17" s="68"/>
    </row>
    <row r="18" spans="1:38" ht="14.1" customHeight="1" x14ac:dyDescent="0.3">
      <c r="A18" s="40">
        <v>4</v>
      </c>
      <c r="B18" s="31"/>
      <c r="C18" s="70" t="s">
        <v>127</v>
      </c>
      <c r="D18" s="41"/>
      <c r="E18" s="66"/>
      <c r="F18" s="66"/>
      <c r="G18" s="22"/>
      <c r="H18" s="71">
        <f>H16+H17</f>
        <v>8451.8100000000013</v>
      </c>
      <c r="R18" s="71">
        <f>R16+R17</f>
        <v>26477.596768800002</v>
      </c>
      <c r="S18" s="22"/>
      <c r="T18" s="71">
        <f>T16+T17</f>
        <v>14092.219999999998</v>
      </c>
      <c r="AD18" s="71">
        <f>AD16+AD17</f>
        <v>27842.507171220004</v>
      </c>
      <c r="AE18" s="22"/>
      <c r="AF18" s="35">
        <f>AD18-R18</f>
        <v>1364.9104024200024</v>
      </c>
      <c r="AG18" s="67">
        <f>IF(R18=0,0,AF18/R18)</f>
        <v>5.1549633236667114E-2</v>
      </c>
      <c r="AH18" s="22"/>
      <c r="AI18" s="68">
        <f>IF(F$16=0,0,R18/F$16)*100</f>
        <v>12.090226835068494</v>
      </c>
      <c r="AJ18" s="68">
        <f>IF(F$16=0,0,AD18/F$16)*100</f>
        <v>12.713473594164384</v>
      </c>
      <c r="AL18" s="72"/>
    </row>
    <row r="19" spans="1:38" ht="14.1" customHeight="1" x14ac:dyDescent="0.3">
      <c r="A19" s="40">
        <v>5</v>
      </c>
      <c r="B19" s="31"/>
      <c r="C19" s="31"/>
      <c r="D19" s="31"/>
      <c r="E19" s="66"/>
      <c r="F19" s="66"/>
      <c r="G19" s="22"/>
      <c r="H19" s="35"/>
      <c r="I19" s="35"/>
      <c r="J19" s="35"/>
      <c r="K19" s="35"/>
      <c r="L19" s="35"/>
      <c r="M19" s="35"/>
      <c r="N19" s="35"/>
      <c r="O19" s="35"/>
      <c r="P19" s="34"/>
      <c r="Q19" s="34"/>
      <c r="R19" s="35"/>
      <c r="S19" s="22"/>
      <c r="T19" s="35"/>
      <c r="U19" s="35"/>
      <c r="V19" s="35"/>
      <c r="W19" s="35"/>
      <c r="X19" s="35"/>
      <c r="Y19" s="35"/>
      <c r="Z19" s="35"/>
      <c r="AA19" s="35"/>
      <c r="AB19" s="35"/>
      <c r="AC19" s="34"/>
      <c r="AD19" s="35"/>
      <c r="AE19" s="22"/>
      <c r="AF19" s="35"/>
      <c r="AG19" s="67"/>
      <c r="AH19" s="22"/>
      <c r="AI19" s="68"/>
      <c r="AJ19" s="68"/>
    </row>
    <row r="20" spans="1:38" ht="14.1" customHeight="1" x14ac:dyDescent="0.3">
      <c r="A20" s="40">
        <v>6</v>
      </c>
      <c r="B20" s="31"/>
      <c r="C20" s="31" t="s">
        <v>128</v>
      </c>
      <c r="D20" s="31"/>
      <c r="E20" s="66"/>
      <c r="F20" s="66"/>
      <c r="G20" s="22"/>
      <c r="H20" s="35"/>
      <c r="I20" s="35"/>
      <c r="J20" s="35"/>
      <c r="K20" s="35"/>
      <c r="L20" s="35"/>
      <c r="M20" s="35"/>
      <c r="N20" s="35"/>
      <c r="O20" s="35"/>
      <c r="P20" s="34"/>
      <c r="Q20" s="34"/>
      <c r="R20" s="35"/>
      <c r="S20" s="22"/>
      <c r="T20" s="35"/>
      <c r="U20" s="35"/>
      <c r="V20" s="35"/>
      <c r="W20" s="35"/>
      <c r="X20" s="35"/>
      <c r="Y20" s="35"/>
      <c r="Z20" s="35"/>
      <c r="AA20" s="35"/>
      <c r="AB20" s="35"/>
      <c r="AC20" s="34"/>
      <c r="AD20" s="35"/>
      <c r="AE20" s="22"/>
      <c r="AF20" s="35"/>
      <c r="AG20" s="67"/>
      <c r="AH20" s="22"/>
      <c r="AI20" s="68"/>
      <c r="AJ20" s="68"/>
    </row>
    <row r="21" spans="1:38" ht="14.1" customHeight="1" x14ac:dyDescent="0.3">
      <c r="A21" s="40">
        <v>7</v>
      </c>
      <c r="B21" s="31"/>
      <c r="C21" s="38" t="s">
        <v>129</v>
      </c>
      <c r="D21" s="41"/>
      <c r="E21" s="66">
        <f>E16</f>
        <v>1000</v>
      </c>
      <c r="F21" s="66">
        <v>438000</v>
      </c>
      <c r="G21" s="22"/>
      <c r="H21" s="34">
        <v>8694.4856412235404</v>
      </c>
      <c r="I21" s="35">
        <v>22582.117462553902</v>
      </c>
      <c r="J21" s="35">
        <v>780</v>
      </c>
      <c r="K21" s="35">
        <v>2029.9999999999998</v>
      </c>
      <c r="L21" s="35">
        <v>179.58</v>
      </c>
      <c r="M21" s="35">
        <v>521.22</v>
      </c>
      <c r="N21" s="35">
        <v>2090</v>
      </c>
      <c r="O21" s="35">
        <v>1427.88</v>
      </c>
      <c r="P21" s="34">
        <f>SUM(H21:O21)</f>
        <v>38305.283103777445</v>
      </c>
      <c r="Q21" s="34">
        <f>P21*$Q$14</f>
        <v>1016.3923818756308</v>
      </c>
      <c r="R21" s="35">
        <f>SUM(P21:Q21)</f>
        <v>39321.675485653075</v>
      </c>
      <c r="S21" s="22"/>
      <c r="T21" s="34">
        <v>11898.429857698358</v>
      </c>
      <c r="U21" s="35">
        <v>17260.009833844135</v>
      </c>
      <c r="V21" s="35">
        <v>780</v>
      </c>
      <c r="W21" s="35">
        <v>780</v>
      </c>
      <c r="X21" s="35">
        <v>179.58</v>
      </c>
      <c r="Y21" s="35">
        <v>521.22</v>
      </c>
      <c r="Z21" s="35">
        <v>2450</v>
      </c>
      <c r="AA21" s="35">
        <v>0</v>
      </c>
      <c r="AB21" s="35">
        <f>SUM(T21:AA21)</f>
        <v>33869.239691542498</v>
      </c>
      <c r="AC21" s="34">
        <f>AB21*$AC$14</f>
        <v>898.68640597538865</v>
      </c>
      <c r="AD21" s="35">
        <f>SUM(AB21:AC21)</f>
        <v>34767.926097517884</v>
      </c>
      <c r="AE21" s="22"/>
      <c r="AF21" s="35">
        <f>AD21-R21</f>
        <v>-4553.7493881351911</v>
      </c>
      <c r="AG21" s="67">
        <f>IF(R21=0,0,AF21/R21)</f>
        <v>-0.11580761327926309</v>
      </c>
      <c r="AH21" s="22"/>
      <c r="AI21" s="68">
        <f>IF(F$21=0,0,R21/F$21)*100</f>
        <v>8.9775514807427115</v>
      </c>
      <c r="AJ21" s="68">
        <f>IF(F$21=0,0,AD21/F$21)*100</f>
        <v>7.937882670666184</v>
      </c>
      <c r="AL21" s="69">
        <f>T21/H21-1</f>
        <v>0.36850302003879554</v>
      </c>
    </row>
    <row r="22" spans="1:38" ht="14.1" customHeight="1" x14ac:dyDescent="0.3">
      <c r="A22" s="40">
        <v>8</v>
      </c>
      <c r="B22" s="31"/>
      <c r="C22" s="38" t="s">
        <v>126</v>
      </c>
      <c r="E22" s="66">
        <f>E21*0.8</f>
        <v>800</v>
      </c>
      <c r="F22" s="73"/>
      <c r="G22" s="22"/>
      <c r="H22" s="35">
        <f>$E22*-7.72</f>
        <v>-6176</v>
      </c>
      <c r="I22" s="35"/>
      <c r="J22" s="35"/>
      <c r="K22" s="35"/>
      <c r="L22" s="35"/>
      <c r="M22" s="35"/>
      <c r="N22" s="35"/>
      <c r="O22" s="35"/>
      <c r="P22" s="34">
        <f>SUM(H22:O22)</f>
        <v>-6176</v>
      </c>
      <c r="Q22" s="34">
        <f>P22*$Q$14</f>
        <v>-163.87398400000001</v>
      </c>
      <c r="R22" s="35">
        <f>SUM(P22:Q22)</f>
        <v>-6339.8739839999998</v>
      </c>
      <c r="S22" s="22"/>
      <c r="T22" s="35">
        <f>$E22*-5.82</f>
        <v>-4656</v>
      </c>
      <c r="U22" s="35"/>
      <c r="V22" s="35"/>
      <c r="W22" s="35"/>
      <c r="X22" s="35"/>
      <c r="Y22" s="35"/>
      <c r="Z22" s="35"/>
      <c r="AA22" s="35"/>
      <c r="AB22" s="35">
        <f>SUM(T22:AA22)</f>
        <v>-4656</v>
      </c>
      <c r="AC22" s="34">
        <f>AB22*$AC$14</f>
        <v>-123.54230400000002</v>
      </c>
      <c r="AD22" s="35">
        <f>SUM(AB22:AC22)</f>
        <v>-4779.5423039999996</v>
      </c>
      <c r="AE22" s="22"/>
      <c r="AF22" s="35"/>
      <c r="AG22" s="44"/>
      <c r="AH22" s="22"/>
      <c r="AI22" s="68"/>
      <c r="AJ22" s="68"/>
    </row>
    <row r="23" spans="1:38" ht="14.1" customHeight="1" x14ac:dyDescent="0.3">
      <c r="A23" s="40">
        <v>9</v>
      </c>
      <c r="B23" s="31"/>
      <c r="C23" s="70" t="s">
        <v>130</v>
      </c>
      <c r="D23" s="41"/>
      <c r="E23" s="66"/>
      <c r="F23" s="66"/>
      <c r="G23" s="22"/>
      <c r="H23" s="71">
        <f>H21+H22</f>
        <v>2518.4856412235404</v>
      </c>
      <c r="R23" s="71">
        <f>R21+R22</f>
        <v>32981.801501653077</v>
      </c>
      <c r="S23" s="22"/>
      <c r="T23" s="71">
        <f>T21+T22</f>
        <v>7242.4298576983583</v>
      </c>
      <c r="AD23" s="71">
        <f>AD21+AD22</f>
        <v>29988.383793517885</v>
      </c>
      <c r="AE23" s="22"/>
      <c r="AF23" s="35">
        <f>AD23-R23</f>
        <v>-2993.4177081351918</v>
      </c>
      <c r="AG23" s="67">
        <f>IF(R23=0,0,AF23/R23)</f>
        <v>-9.0759678727226553E-2</v>
      </c>
      <c r="AH23" s="22"/>
      <c r="AI23" s="68">
        <f>IF(F$21=0,0,R23/F$21)*100</f>
        <v>7.5300916670440809</v>
      </c>
      <c r="AJ23" s="68">
        <f>IF(F$21=0,0,AD23/F$21)*100</f>
        <v>6.846662966556595</v>
      </c>
      <c r="AL23" s="72"/>
    </row>
    <row r="24" spans="1:38" ht="14.1" customHeight="1" x14ac:dyDescent="0.3">
      <c r="A24" s="40">
        <v>10</v>
      </c>
      <c r="B24" s="31"/>
      <c r="C24" s="31"/>
      <c r="D24" s="31"/>
      <c r="E24" s="66"/>
      <c r="F24" s="66"/>
      <c r="G24" s="22"/>
      <c r="H24" s="35"/>
      <c r="I24" s="35"/>
      <c r="J24" s="35"/>
      <c r="K24" s="35"/>
      <c r="L24" s="35"/>
      <c r="M24" s="35"/>
      <c r="N24" s="35"/>
      <c r="O24" s="35"/>
      <c r="P24" s="34"/>
      <c r="Q24" s="34"/>
      <c r="R24" s="35"/>
      <c r="S24" s="22"/>
      <c r="T24" s="35"/>
      <c r="U24" s="35"/>
      <c r="V24" s="35"/>
      <c r="W24" s="35"/>
      <c r="X24" s="35"/>
      <c r="Y24" s="35"/>
      <c r="Z24" s="35"/>
      <c r="AA24" s="35"/>
      <c r="AB24" s="35"/>
      <c r="AC24" s="34"/>
      <c r="AD24" s="35"/>
      <c r="AE24" s="22"/>
      <c r="AF24" s="35"/>
      <c r="AG24" s="67"/>
      <c r="AH24" s="22"/>
      <c r="AI24" s="68"/>
      <c r="AJ24" s="68"/>
    </row>
    <row r="25" spans="1:38" ht="14.1" customHeight="1" x14ac:dyDescent="0.3">
      <c r="A25" s="40">
        <v>11</v>
      </c>
      <c r="C25" s="31" t="s">
        <v>131</v>
      </c>
      <c r="D25" s="31"/>
      <c r="E25" s="66"/>
      <c r="F25" s="66"/>
      <c r="G25" s="22"/>
      <c r="H25" s="35"/>
      <c r="I25" s="35"/>
      <c r="J25" s="35"/>
      <c r="K25" s="35"/>
      <c r="L25" s="35"/>
      <c r="M25" s="35"/>
      <c r="N25" s="35"/>
      <c r="O25" s="35"/>
      <c r="P25" s="34"/>
      <c r="Q25" s="34"/>
      <c r="R25" s="35"/>
      <c r="S25" s="22"/>
      <c r="T25" s="35"/>
      <c r="U25" s="35"/>
      <c r="V25" s="35"/>
      <c r="W25" s="35"/>
      <c r="X25" s="35"/>
      <c r="Y25" s="35"/>
      <c r="Z25" s="35"/>
      <c r="AA25" s="35"/>
      <c r="AB25" s="35"/>
      <c r="AC25" s="34"/>
      <c r="AD25" s="35"/>
      <c r="AE25" s="22"/>
      <c r="AF25" s="35"/>
      <c r="AG25" s="67"/>
      <c r="AH25" s="22"/>
      <c r="AI25" s="68"/>
      <c r="AJ25" s="68"/>
    </row>
    <row r="26" spans="1:38" ht="14.1" customHeight="1" x14ac:dyDescent="0.3">
      <c r="A26" s="40">
        <v>12</v>
      </c>
      <c r="C26" s="31" t="s">
        <v>129</v>
      </c>
      <c r="D26" s="41"/>
      <c r="E26" s="66">
        <v>5000</v>
      </c>
      <c r="F26" s="66">
        <v>2190000</v>
      </c>
      <c r="G26" s="22"/>
      <c r="H26" s="34">
        <v>42466.62820611769</v>
      </c>
      <c r="I26" s="35">
        <v>112910.58731276951</v>
      </c>
      <c r="J26" s="35">
        <v>3900</v>
      </c>
      <c r="K26" s="35">
        <v>10149.999999999998</v>
      </c>
      <c r="L26" s="35">
        <v>897.9</v>
      </c>
      <c r="M26" s="35">
        <v>2606.1</v>
      </c>
      <c r="N26" s="35">
        <v>10450</v>
      </c>
      <c r="O26" s="35">
        <v>7139.4</v>
      </c>
      <c r="P26" s="34">
        <f>SUM(H26:O26)</f>
        <v>190520.61551888721</v>
      </c>
      <c r="Q26" s="34">
        <f>P26*$Q$14</f>
        <v>5055.2740121781535</v>
      </c>
      <c r="R26" s="35">
        <f>SUM(P26:Q26)</f>
        <v>195575.88953106536</v>
      </c>
      <c r="S26" s="22"/>
      <c r="T26" s="34">
        <v>58190.9492884918</v>
      </c>
      <c r="U26" s="35">
        <v>86300.049169220685</v>
      </c>
      <c r="V26" s="35">
        <v>3900</v>
      </c>
      <c r="W26" s="35">
        <v>3900</v>
      </c>
      <c r="X26" s="35">
        <v>897.9</v>
      </c>
      <c r="Y26" s="35">
        <v>2606.1</v>
      </c>
      <c r="Z26" s="35">
        <v>12250</v>
      </c>
      <c r="AA26" s="35">
        <v>0</v>
      </c>
      <c r="AB26" s="35">
        <f>SUM(T26:AA26)</f>
        <v>168044.99845771247</v>
      </c>
      <c r="AC26" s="34">
        <f>AB26*$AC$14</f>
        <v>4458.9059890769431</v>
      </c>
      <c r="AD26" s="35">
        <f>SUM(AB26:AC26)</f>
        <v>172503.90444678941</v>
      </c>
      <c r="AE26" s="22"/>
      <c r="AF26" s="35">
        <f>AD26-R26</f>
        <v>-23071.985084275948</v>
      </c>
      <c r="AG26" s="67">
        <f>IF(R26=0,0,AF26/R26)</f>
        <v>-0.11796947537651968</v>
      </c>
      <c r="AH26" s="22"/>
      <c r="AI26" s="68">
        <f>IF(F$26=0,0,R26/F$26)*100</f>
        <v>8.9304059146605184</v>
      </c>
      <c r="AJ26" s="68">
        <f>IF(F$26=0,0,AD26/F$26)*100</f>
        <v>7.8768906140086488</v>
      </c>
      <c r="AL26" s="69">
        <f>T26/H26-1</f>
        <v>0.37027477213528548</v>
      </c>
    </row>
    <row r="27" spans="1:38" ht="14.1" customHeight="1" x14ac:dyDescent="0.3">
      <c r="A27" s="40">
        <v>13</v>
      </c>
      <c r="C27" s="38" t="s">
        <v>132</v>
      </c>
      <c r="E27" s="66">
        <v>2000</v>
      </c>
      <c r="F27" s="73"/>
      <c r="G27" s="22"/>
      <c r="H27" s="35">
        <f>$E27*-7.72</f>
        <v>-15440</v>
      </c>
      <c r="I27" s="35"/>
      <c r="J27" s="35"/>
      <c r="K27" s="35"/>
      <c r="L27" s="35"/>
      <c r="M27" s="35"/>
      <c r="N27" s="35"/>
      <c r="O27" s="35"/>
      <c r="P27" s="34">
        <f>SUM(H27:O27)</f>
        <v>-15440</v>
      </c>
      <c r="Q27" s="34">
        <f>P27*$Q$14</f>
        <v>-409.68496000000005</v>
      </c>
      <c r="R27" s="35">
        <f>SUM(P27:Q27)</f>
        <v>-15849.684960000001</v>
      </c>
      <c r="S27" s="22"/>
      <c r="T27" s="35">
        <f>$E27*-5.82</f>
        <v>-11640</v>
      </c>
      <c r="U27" s="35"/>
      <c r="V27" s="35"/>
      <c r="W27" s="35"/>
      <c r="X27" s="35"/>
      <c r="Y27" s="35"/>
      <c r="Z27" s="35"/>
      <c r="AA27" s="35"/>
      <c r="AB27" s="35">
        <f>SUM(T27:AA27)</f>
        <v>-11640</v>
      </c>
      <c r="AC27" s="34">
        <f>AB27*$AC$14</f>
        <v>-308.85576000000003</v>
      </c>
      <c r="AD27" s="35">
        <f>SUM(AB27:AC27)</f>
        <v>-11948.85576</v>
      </c>
      <c r="AE27" s="22"/>
      <c r="AF27" s="35"/>
      <c r="AG27" s="44"/>
      <c r="AH27" s="22"/>
      <c r="AI27" s="68"/>
      <c r="AJ27" s="68"/>
    </row>
    <row r="28" spans="1:38" ht="14.1" customHeight="1" x14ac:dyDescent="0.3">
      <c r="A28" s="40">
        <v>14</v>
      </c>
      <c r="C28" s="70" t="s">
        <v>130</v>
      </c>
      <c r="D28" s="41"/>
      <c r="E28" s="66"/>
      <c r="F28" s="66"/>
      <c r="G28" s="22"/>
      <c r="H28" s="71">
        <f>H26+H27</f>
        <v>27026.62820611769</v>
      </c>
      <c r="R28" s="71">
        <f>R26+R27</f>
        <v>179726.20457106535</v>
      </c>
      <c r="S28" s="22"/>
      <c r="T28" s="71">
        <f>T26+T27</f>
        <v>46550.9492884918</v>
      </c>
      <c r="AD28" s="71">
        <f>AD26+AD27</f>
        <v>160555.04868678941</v>
      </c>
      <c r="AE28" s="22"/>
      <c r="AF28" s="35">
        <f>AD28-R28</f>
        <v>-19171.15588427594</v>
      </c>
      <c r="AG28" s="67">
        <f>IF(R28=0,0,AF28/R28)</f>
        <v>-0.10666867377536754</v>
      </c>
      <c r="AH28" s="22"/>
      <c r="AI28" s="68">
        <f>IF(F$26=0,0,R28/F$26)*100</f>
        <v>8.206676007811204</v>
      </c>
      <c r="AJ28" s="68">
        <f>IF(F$26=0,0,AD28/F$26)*100</f>
        <v>7.3312807619538543</v>
      </c>
      <c r="AL28" s="72"/>
    </row>
    <row r="29" spans="1:38" ht="14.1" customHeight="1" x14ac:dyDescent="0.3">
      <c r="A29" s="40">
        <v>15</v>
      </c>
      <c r="B29" s="31"/>
      <c r="C29" s="48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</row>
    <row r="30" spans="1:38" ht="14.1" customHeight="1" x14ac:dyDescent="0.3">
      <c r="A30" s="40">
        <v>16</v>
      </c>
      <c r="C30" s="48"/>
      <c r="F30" s="31"/>
      <c r="G30" s="38" t="s">
        <v>78</v>
      </c>
      <c r="H30" s="47" t="s">
        <v>112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</row>
    <row r="31" spans="1:38" ht="14.1" customHeight="1" x14ac:dyDescent="0.3">
      <c r="A31" s="40">
        <v>17</v>
      </c>
      <c r="C31" s="48"/>
      <c r="G31" s="38" t="s">
        <v>80</v>
      </c>
      <c r="H31" s="47" t="s">
        <v>113</v>
      </c>
    </row>
    <row r="32" spans="1:38" ht="14.1" customHeight="1" x14ac:dyDescent="0.3">
      <c r="A32" s="40">
        <v>18</v>
      </c>
      <c r="C32" s="48"/>
      <c r="G32" s="38" t="s">
        <v>82</v>
      </c>
      <c r="H32" s="47" t="s">
        <v>83</v>
      </c>
    </row>
    <row r="33" spans="1:36" ht="14.4" customHeight="1" x14ac:dyDescent="0.3">
      <c r="A33" s="45">
        <v>19</v>
      </c>
      <c r="C33" s="48"/>
      <c r="E33" s="31"/>
    </row>
    <row r="34" spans="1:36" ht="6.9" customHeight="1" x14ac:dyDescent="0.3">
      <c r="A34" s="45"/>
      <c r="B34" s="49"/>
      <c r="C34" s="49"/>
      <c r="D34" s="49"/>
      <c r="E34" s="49"/>
      <c r="F34" s="49"/>
      <c r="G34" s="49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49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49"/>
      <c r="AF34" s="50"/>
      <c r="AG34" s="50"/>
      <c r="AH34" s="49"/>
      <c r="AI34" s="50"/>
      <c r="AJ34" s="50"/>
    </row>
    <row r="35" spans="1:36" ht="12.6" customHeight="1" x14ac:dyDescent="0.3">
      <c r="A35" s="51" t="s">
        <v>84</v>
      </c>
      <c r="B35" s="51"/>
      <c r="C35" s="51"/>
      <c r="D35" s="51"/>
      <c r="E35" s="51"/>
      <c r="F35" s="51"/>
      <c r="G35" s="5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51" t="s">
        <v>85</v>
      </c>
      <c r="AJ35" s="31"/>
    </row>
  </sheetData>
  <mergeCells count="6">
    <mergeCell ref="H11:R11"/>
    <mergeCell ref="T11:AD11"/>
    <mergeCell ref="AF11:AG11"/>
    <mergeCell ref="E13:F13"/>
    <mergeCell ref="I13:O13"/>
    <mergeCell ref="U13:AA13"/>
  </mergeCells>
  <pageMargins left="0.5" right="0.5" top="0.75" bottom="0.25" header="0.5" footer="0.25"/>
  <pageSetup scale="44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D3410-0C9F-43E0-9DDE-F472C97834BC}">
  <sheetPr syncVertical="1" syncRef="A1" transitionEvaluation="1" transitionEntry="1">
    <tabColor rgb="FF92D050"/>
    <pageSetUpPr fitToPage="1"/>
  </sheetPr>
  <dimension ref="A1:AL35"/>
  <sheetViews>
    <sheetView tabSelected="1" zoomScaleNormal="100" workbookViewId="0"/>
  </sheetViews>
  <sheetFormatPr defaultColWidth="11" defaultRowHeight="13.8" x14ac:dyDescent="0.3"/>
  <cols>
    <col min="1" max="1" width="4.109375" style="38" customWidth="1"/>
    <col min="2" max="2" width="1" style="38" customWidth="1"/>
    <col min="3" max="3" width="16" style="38" customWidth="1"/>
    <col min="4" max="4" width="9" style="38" customWidth="1"/>
    <col min="5" max="5" width="8" style="38" customWidth="1"/>
    <col min="6" max="6" width="8.5546875" style="38" customWidth="1"/>
    <col min="7" max="7" width="3.33203125" style="38" customWidth="1"/>
    <col min="8" max="8" width="10" style="38" customWidth="1"/>
    <col min="9" max="9" width="9.5546875" style="38" customWidth="1"/>
    <col min="10" max="15" width="9.109375" style="38" customWidth="1"/>
    <col min="16" max="16" width="9.88671875" style="38" bestFit="1" customWidth="1"/>
    <col min="17" max="17" width="10" style="38" bestFit="1" customWidth="1"/>
    <col min="18" max="18" width="9.88671875" style="38" customWidth="1"/>
    <col min="19" max="19" width="1" style="38" customWidth="1"/>
    <col min="20" max="20" width="10.5546875" style="38" customWidth="1"/>
    <col min="21" max="21" width="9.6640625" style="38" customWidth="1"/>
    <col min="22" max="22" width="8.6640625" style="38" customWidth="1"/>
    <col min="23" max="26" width="8.88671875" style="38" customWidth="1"/>
    <col min="27" max="27" width="9.109375" style="38" customWidth="1"/>
    <col min="28" max="28" width="9.5546875" style="38" customWidth="1"/>
    <col min="29" max="29" width="10" style="38" bestFit="1" customWidth="1"/>
    <col min="30" max="30" width="9.5546875" style="38" customWidth="1"/>
    <col min="31" max="31" width="1" style="38" customWidth="1"/>
    <col min="32" max="32" width="9.6640625" style="38" customWidth="1"/>
    <col min="33" max="33" width="7.5546875" style="38" customWidth="1"/>
    <col min="34" max="34" width="1" style="38" customWidth="1"/>
    <col min="35" max="35" width="7.5546875" style="38" customWidth="1"/>
    <col min="36" max="36" width="8.44140625" style="38" bestFit="1" customWidth="1"/>
    <col min="37" max="16384" width="11" style="38"/>
  </cols>
  <sheetData>
    <row r="1" spans="1:38" s="1" customFormat="1" ht="12.75" customHeight="1" x14ac:dyDescent="0.3">
      <c r="A1" s="1" t="s">
        <v>0</v>
      </c>
      <c r="D1" s="2" t="s">
        <v>1</v>
      </c>
      <c r="E1" s="2"/>
      <c r="K1" s="1" t="s">
        <v>2</v>
      </c>
      <c r="R1" s="2"/>
      <c r="U1" s="2"/>
      <c r="V1" s="2"/>
      <c r="W1" s="2"/>
      <c r="X1" s="2"/>
      <c r="Y1" s="2"/>
      <c r="Z1" s="2"/>
      <c r="AB1" s="2"/>
      <c r="AC1" s="2"/>
      <c r="AD1" s="2"/>
      <c r="AE1" s="2"/>
      <c r="AF1" s="2"/>
      <c r="AG1" s="2"/>
      <c r="AI1" s="1" t="s">
        <v>158</v>
      </c>
    </row>
    <row r="2" spans="1:38" s="12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3"/>
      <c r="AI2" s="4"/>
      <c r="AJ2" s="4"/>
    </row>
    <row r="3" spans="1:38" s="1" customFormat="1" ht="12.75" customHeight="1" x14ac:dyDescent="0.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I3" s="2"/>
      <c r="AJ3" s="2"/>
    </row>
    <row r="4" spans="1:38" s="1" customFormat="1" ht="12.75" customHeight="1" x14ac:dyDescent="0.2">
      <c r="A4" s="5" t="s">
        <v>4</v>
      </c>
      <c r="B4" s="5"/>
      <c r="C4" s="6"/>
      <c r="K4" s="2" t="s">
        <v>5</v>
      </c>
      <c r="L4" s="2"/>
      <c r="M4" s="2"/>
      <c r="N4" s="2"/>
      <c r="O4" s="2"/>
      <c r="P4" s="2"/>
      <c r="Q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7" t="s">
        <v>6</v>
      </c>
      <c r="AG4" s="7"/>
      <c r="AJ4" s="2"/>
    </row>
    <row r="5" spans="1:38" s="1" customFormat="1" ht="12.75" customHeight="1" x14ac:dyDescent="0.2">
      <c r="A5" s="6"/>
      <c r="B5" s="6"/>
      <c r="C5" s="6"/>
      <c r="I5" s="2"/>
      <c r="S5" s="2"/>
      <c r="T5" s="2"/>
      <c r="U5" s="2"/>
      <c r="V5" s="2"/>
      <c r="W5" s="2"/>
      <c r="X5" s="2"/>
      <c r="Y5" s="2"/>
      <c r="Z5" s="2"/>
      <c r="AB5" s="2"/>
      <c r="AC5" s="2"/>
      <c r="AD5" s="2"/>
      <c r="AE5" s="2"/>
      <c r="AF5" s="8"/>
      <c r="AG5" s="8"/>
      <c r="AJ5" s="2"/>
    </row>
    <row r="6" spans="1:38" s="1" customFormat="1" ht="12.75" customHeight="1" x14ac:dyDescent="0.2">
      <c r="A6" s="5" t="s">
        <v>7</v>
      </c>
      <c r="B6" s="5"/>
      <c r="C6" s="6"/>
      <c r="S6" s="2"/>
      <c r="T6" s="2"/>
      <c r="U6" s="2"/>
      <c r="V6" s="2"/>
      <c r="W6" s="2"/>
      <c r="X6" s="2"/>
      <c r="Y6" s="2"/>
      <c r="Z6" s="2"/>
      <c r="AB6" s="2"/>
      <c r="AC6" s="2"/>
      <c r="AD6" s="2"/>
      <c r="AE6" s="2"/>
      <c r="AF6" s="8" t="s">
        <v>150</v>
      </c>
      <c r="AG6" s="8"/>
      <c r="AJ6" s="2"/>
    </row>
    <row r="7" spans="1:38" s="1" customFormat="1" ht="12.75" customHeight="1" x14ac:dyDescent="0.2">
      <c r="A7" s="6"/>
      <c r="B7" s="6"/>
      <c r="C7" s="6"/>
      <c r="I7" s="2"/>
      <c r="S7" s="2"/>
      <c r="T7" s="2"/>
      <c r="U7" s="2"/>
      <c r="V7" s="2"/>
      <c r="W7" s="2"/>
      <c r="X7" s="2"/>
      <c r="Y7" s="2"/>
      <c r="Z7" s="2"/>
      <c r="AB7" s="2"/>
      <c r="AC7" s="2"/>
      <c r="AD7" s="2"/>
      <c r="AE7" s="2"/>
      <c r="AF7" s="8"/>
      <c r="AG7" s="8"/>
      <c r="AJ7" s="2"/>
    </row>
    <row r="8" spans="1:38" s="12" customFormat="1" ht="14.1" customHeight="1" x14ac:dyDescent="0.25">
      <c r="A8" s="5" t="s">
        <v>9</v>
      </c>
      <c r="B8" s="5"/>
      <c r="D8" s="9" t="str">
        <f>'RS ''25'!D8</f>
        <v>20240025-EI</v>
      </c>
      <c r="E8" s="1"/>
      <c r="F8" s="1"/>
      <c r="G8" s="1"/>
      <c r="H8" s="1"/>
      <c r="I8" s="2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2"/>
      <c r="X8" s="2"/>
      <c r="Y8" s="2"/>
      <c r="Z8" s="2"/>
      <c r="AA8" s="1"/>
      <c r="AB8" s="2"/>
      <c r="AC8" s="2"/>
      <c r="AD8" s="1"/>
      <c r="AE8" s="2"/>
      <c r="AF8" s="7" t="s">
        <v>11</v>
      </c>
      <c r="AG8" s="7"/>
      <c r="AH8" s="1"/>
      <c r="AI8" s="1"/>
      <c r="AJ8" s="2"/>
    </row>
    <row r="9" spans="1:38" s="12" customFormat="1" ht="14.1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0"/>
      <c r="T9" s="60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8" s="12" customFormat="1" ht="14.1" customHeight="1" x14ac:dyDescent="0.3">
      <c r="A10" s="13" t="s">
        <v>134</v>
      </c>
      <c r="E10" s="14" t="s">
        <v>13</v>
      </c>
      <c r="F10" s="14" t="s">
        <v>14</v>
      </c>
      <c r="G10" s="29"/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  <c r="O10" s="14" t="s">
        <v>22</v>
      </c>
      <c r="P10" s="14" t="s">
        <v>23</v>
      </c>
      <c r="Q10" s="14" t="s">
        <v>24</v>
      </c>
      <c r="R10" s="14" t="s">
        <v>25</v>
      </c>
      <c r="T10" s="14" t="s">
        <v>26</v>
      </c>
      <c r="U10" s="14" t="s">
        <v>27</v>
      </c>
      <c r="V10" s="14" t="s">
        <v>28</v>
      </c>
      <c r="W10" s="14" t="s">
        <v>29</v>
      </c>
      <c r="X10" s="14" t="s">
        <v>30</v>
      </c>
      <c r="Y10" s="14" t="s">
        <v>31</v>
      </c>
      <c r="Z10" s="14" t="s">
        <v>32</v>
      </c>
      <c r="AA10" s="14" t="s">
        <v>33</v>
      </c>
      <c r="AB10" s="14" t="s">
        <v>34</v>
      </c>
      <c r="AC10" s="14" t="s">
        <v>35</v>
      </c>
      <c r="AD10" s="14" t="s">
        <v>36</v>
      </c>
      <c r="AF10" s="14" t="s">
        <v>37</v>
      </c>
      <c r="AG10" s="14" t="s">
        <v>38</v>
      </c>
      <c r="AI10" s="14" t="s">
        <v>39</v>
      </c>
      <c r="AJ10" s="14" t="s">
        <v>40</v>
      </c>
      <c r="AK10" s="14"/>
      <c r="AL10" s="14"/>
    </row>
    <row r="11" spans="1:38" s="12" customFormat="1" ht="14.1" customHeight="1" x14ac:dyDescent="0.3">
      <c r="A11" s="13" t="s">
        <v>91</v>
      </c>
      <c r="E11" s="14"/>
      <c r="F11" s="14"/>
      <c r="G11" s="29"/>
      <c r="H11" s="75" t="s">
        <v>42</v>
      </c>
      <c r="I11" s="76"/>
      <c r="J11" s="76"/>
      <c r="K11" s="76"/>
      <c r="L11" s="76"/>
      <c r="M11" s="76"/>
      <c r="N11" s="76"/>
      <c r="O11" s="76"/>
      <c r="P11" s="76"/>
      <c r="Q11" s="76"/>
      <c r="R11" s="77"/>
      <c r="S11" s="16"/>
      <c r="T11" s="75" t="s">
        <v>43</v>
      </c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15"/>
      <c r="AF11" s="78" t="s">
        <v>44</v>
      </c>
      <c r="AG11" s="79"/>
      <c r="AH11" s="15"/>
      <c r="AI11" s="17" t="s">
        <v>45</v>
      </c>
      <c r="AJ11" s="18"/>
      <c r="AK11" s="14"/>
      <c r="AL11" s="14"/>
    </row>
    <row r="12" spans="1:38" s="12" customFormat="1" ht="14.1" customHeight="1" x14ac:dyDescent="0.3">
      <c r="A12" s="13"/>
      <c r="E12" s="14"/>
      <c r="F12" s="14"/>
      <c r="G12" s="29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F12" s="14"/>
      <c r="AG12" s="14"/>
      <c r="AI12" s="14"/>
      <c r="AJ12" s="14"/>
      <c r="AK12" s="14"/>
      <c r="AL12" s="14"/>
    </row>
    <row r="13" spans="1:38" s="12" customFormat="1" ht="14.1" customHeight="1" x14ac:dyDescent="0.3">
      <c r="B13" s="21"/>
      <c r="C13" s="20" t="s">
        <v>46</v>
      </c>
      <c r="D13" s="20"/>
      <c r="E13" s="80" t="s">
        <v>47</v>
      </c>
      <c r="F13" s="80"/>
      <c r="G13" s="22"/>
      <c r="H13" s="20" t="s">
        <v>116</v>
      </c>
      <c r="I13" s="80" t="s">
        <v>151</v>
      </c>
      <c r="J13" s="80"/>
      <c r="K13" s="80"/>
      <c r="L13" s="80"/>
      <c r="M13" s="80"/>
      <c r="N13" s="80"/>
      <c r="O13" s="80"/>
      <c r="P13" s="20" t="s">
        <v>50</v>
      </c>
      <c r="Q13" s="20" t="s">
        <v>51</v>
      </c>
      <c r="R13" s="20" t="s">
        <v>52</v>
      </c>
      <c r="S13" s="22"/>
      <c r="T13" s="20" t="s">
        <v>117</v>
      </c>
      <c r="U13" s="80" t="s">
        <v>49</v>
      </c>
      <c r="V13" s="80"/>
      <c r="W13" s="80"/>
      <c r="X13" s="80"/>
      <c r="Y13" s="80"/>
      <c r="Z13" s="80"/>
      <c r="AA13" s="80"/>
      <c r="AB13" s="20" t="s">
        <v>50</v>
      </c>
      <c r="AC13" s="20" t="s">
        <v>51</v>
      </c>
      <c r="AD13" s="20" t="s">
        <v>52</v>
      </c>
      <c r="AE13" s="22"/>
      <c r="AF13" s="20" t="s">
        <v>53</v>
      </c>
      <c r="AG13" s="20" t="s">
        <v>54</v>
      </c>
      <c r="AH13" s="22"/>
      <c r="AI13" s="20" t="s">
        <v>55</v>
      </c>
      <c r="AJ13" s="20" t="s">
        <v>56</v>
      </c>
    </row>
    <row r="14" spans="1:38" s="29" customFormat="1" ht="14.1" customHeight="1" x14ac:dyDescent="0.3">
      <c r="A14" s="24" t="s">
        <v>58</v>
      </c>
      <c r="B14" s="21"/>
      <c r="C14" s="25" t="s">
        <v>59</v>
      </c>
      <c r="D14" s="20"/>
      <c r="E14" s="26" t="s">
        <v>60</v>
      </c>
      <c r="F14" s="25" t="s">
        <v>61</v>
      </c>
      <c r="G14" s="22"/>
      <c r="H14" s="25" t="s">
        <v>118</v>
      </c>
      <c r="I14" s="26" t="s">
        <v>63</v>
      </c>
      <c r="J14" s="26" t="s">
        <v>64</v>
      </c>
      <c r="K14" s="26" t="s">
        <v>65</v>
      </c>
      <c r="L14" s="26" t="s">
        <v>66</v>
      </c>
      <c r="M14" s="26" t="s">
        <v>67</v>
      </c>
      <c r="N14" s="26" t="s">
        <v>68</v>
      </c>
      <c r="O14" s="26" t="s">
        <v>69</v>
      </c>
      <c r="P14" s="25" t="s">
        <v>70</v>
      </c>
      <c r="Q14" s="27">
        <f>2.5663%+0.0871%</f>
        <v>2.6534000000000002E-2</v>
      </c>
      <c r="R14" s="25" t="s">
        <v>70</v>
      </c>
      <c r="S14" s="22"/>
      <c r="T14" s="25" t="s">
        <v>118</v>
      </c>
      <c r="U14" s="26" t="s">
        <v>63</v>
      </c>
      <c r="V14" s="26" t="s">
        <v>64</v>
      </c>
      <c r="W14" s="26" t="s">
        <v>65</v>
      </c>
      <c r="X14" s="26" t="s">
        <v>66</v>
      </c>
      <c r="Y14" s="26" t="s">
        <v>67</v>
      </c>
      <c r="Z14" s="26" t="s">
        <v>68</v>
      </c>
      <c r="AA14" s="26" t="s">
        <v>69</v>
      </c>
      <c r="AB14" s="25" t="s">
        <v>70</v>
      </c>
      <c r="AC14" s="27">
        <f>Q14</f>
        <v>2.6534000000000002E-2</v>
      </c>
      <c r="AD14" s="25" t="s">
        <v>70</v>
      </c>
      <c r="AE14" s="22"/>
      <c r="AF14" s="28" t="s">
        <v>119</v>
      </c>
      <c r="AG14" s="28" t="s">
        <v>120</v>
      </c>
      <c r="AH14" s="22"/>
      <c r="AI14" s="28" t="s">
        <v>121</v>
      </c>
      <c r="AJ14" s="28" t="s">
        <v>122</v>
      </c>
      <c r="AL14" s="29" t="s">
        <v>123</v>
      </c>
    </row>
    <row r="15" spans="1:38" ht="14.1" customHeight="1" x14ac:dyDescent="0.3">
      <c r="A15" s="40">
        <v>1</v>
      </c>
      <c r="B15" s="31"/>
      <c r="C15" s="31" t="s">
        <v>135</v>
      </c>
      <c r="D15" s="31"/>
      <c r="E15" s="66"/>
      <c r="F15" s="66"/>
      <c r="G15" s="22"/>
      <c r="H15" s="35"/>
      <c r="I15" s="35"/>
      <c r="J15" s="35"/>
      <c r="K15" s="35"/>
      <c r="L15" s="35"/>
      <c r="M15" s="35"/>
      <c r="N15" s="35"/>
      <c r="O15" s="35"/>
      <c r="P15" s="34"/>
      <c r="Q15" s="34"/>
      <c r="R15" s="35"/>
      <c r="S15" s="22"/>
      <c r="T15" s="35"/>
      <c r="U15" s="35"/>
      <c r="V15" s="35"/>
      <c r="W15" s="35"/>
      <c r="X15" s="35"/>
      <c r="Y15" s="35"/>
      <c r="Z15" s="35"/>
      <c r="AA15" s="35"/>
      <c r="AB15" s="35"/>
      <c r="AC15" s="34"/>
      <c r="AD15" s="35"/>
      <c r="AE15" s="22"/>
      <c r="AF15" s="35"/>
      <c r="AG15" s="67"/>
      <c r="AH15" s="22"/>
      <c r="AI15" s="68"/>
      <c r="AJ15" s="68"/>
    </row>
    <row r="16" spans="1:38" ht="14.1" customHeight="1" x14ac:dyDescent="0.3">
      <c r="A16" s="40">
        <v>2</v>
      </c>
      <c r="B16" s="31"/>
      <c r="C16" s="31" t="s">
        <v>125</v>
      </c>
      <c r="D16" s="41"/>
      <c r="E16" s="66">
        <v>1000</v>
      </c>
      <c r="F16" s="66">
        <v>219000</v>
      </c>
      <c r="G16" s="22"/>
      <c r="H16" s="34">
        <v>11458.69</v>
      </c>
      <c r="I16" s="35">
        <v>11377.050000000001</v>
      </c>
      <c r="J16" s="35">
        <v>750</v>
      </c>
      <c r="K16" s="35">
        <v>1970</v>
      </c>
      <c r="L16" s="35">
        <v>89.79</v>
      </c>
      <c r="M16" s="35">
        <v>310.97999999999996</v>
      </c>
      <c r="N16" s="35">
        <v>830</v>
      </c>
      <c r="O16" s="35">
        <v>348.21</v>
      </c>
      <c r="P16" s="34">
        <f>SUM(H16:O16)</f>
        <v>27134.720000000001</v>
      </c>
      <c r="Q16" s="34">
        <f>P16*$Q$14</f>
        <v>719.99266048000004</v>
      </c>
      <c r="R16" s="35">
        <f>SUM(P16:Q16)</f>
        <v>27854.71266048</v>
      </c>
      <c r="S16" s="22"/>
      <c r="T16" s="34">
        <v>15314.099999999999</v>
      </c>
      <c r="U16" s="35">
        <v>8670.2100000000009</v>
      </c>
      <c r="V16" s="35">
        <v>750</v>
      </c>
      <c r="W16" s="35">
        <v>840</v>
      </c>
      <c r="X16" s="35">
        <v>89.79</v>
      </c>
      <c r="Y16" s="35">
        <v>310.97999999999996</v>
      </c>
      <c r="Z16" s="35">
        <v>1400</v>
      </c>
      <c r="AA16" s="35">
        <v>0</v>
      </c>
      <c r="AB16" s="35">
        <f>SUM(T16:AA16)</f>
        <v>27375.079999999998</v>
      </c>
      <c r="AC16" s="34">
        <f>AB16*$AC$14</f>
        <v>726.37037271999998</v>
      </c>
      <c r="AD16" s="35">
        <f>SUM(AB16:AC16)</f>
        <v>28101.450372719999</v>
      </c>
      <c r="AE16" s="22"/>
      <c r="AF16" s="35">
        <f>AD16-R16</f>
        <v>246.73771223999938</v>
      </c>
      <c r="AG16" s="67">
        <f>IF(R16=0,0,AF16/R16)</f>
        <v>8.8580239633944784E-3</v>
      </c>
      <c r="AH16" s="22"/>
      <c r="AI16" s="68">
        <f>IF(F$16=0,0,R16/F$16)*100</f>
        <v>12.719046876931506</v>
      </c>
      <c r="AJ16" s="68">
        <f>IF(F$16=0,0,AD16/F$16)*100</f>
        <v>12.831712498958902</v>
      </c>
      <c r="AL16" s="69">
        <f>T16/H16-1</f>
        <v>0.33646167232030866</v>
      </c>
    </row>
    <row r="17" spans="1:38" ht="14.1" customHeight="1" x14ac:dyDescent="0.3">
      <c r="A17" s="40">
        <v>3</v>
      </c>
      <c r="B17" s="31"/>
      <c r="C17" s="38" t="s">
        <v>136</v>
      </c>
      <c r="E17" s="66"/>
      <c r="F17" s="66"/>
      <c r="G17" s="22"/>
      <c r="H17" s="35">
        <f>$E16*-7.72</f>
        <v>-7720</v>
      </c>
      <c r="I17" s="35"/>
      <c r="J17" s="35"/>
      <c r="K17" s="35"/>
      <c r="L17" s="35"/>
      <c r="M17" s="35"/>
      <c r="N17" s="35"/>
      <c r="O17" s="35"/>
      <c r="P17" s="34">
        <f>SUM(H17:O17)</f>
        <v>-7720</v>
      </c>
      <c r="Q17" s="34">
        <f>P17*$Q$14</f>
        <v>-204.84248000000002</v>
      </c>
      <c r="R17" s="35">
        <f>SUM(P17:Q17)</f>
        <v>-7924.8424800000003</v>
      </c>
      <c r="S17" s="22"/>
      <c r="T17" s="35">
        <f>$E16*-4.62</f>
        <v>-4620</v>
      </c>
      <c r="U17" s="35"/>
      <c r="V17" s="35"/>
      <c r="W17" s="35"/>
      <c r="X17" s="35"/>
      <c r="Y17" s="35"/>
      <c r="Z17" s="35"/>
      <c r="AA17" s="35"/>
      <c r="AB17" s="35">
        <f>SUM(T17:AA17)</f>
        <v>-4620</v>
      </c>
      <c r="AC17" s="34">
        <f>AB17*$AC$14</f>
        <v>-122.58708000000001</v>
      </c>
      <c r="AD17" s="35">
        <f>SUM(AB17:AC17)</f>
        <v>-4742.5870800000002</v>
      </c>
      <c r="AE17" s="22"/>
      <c r="AF17" s="35"/>
      <c r="AG17" s="67"/>
      <c r="AH17" s="22"/>
      <c r="AI17" s="68"/>
      <c r="AJ17" s="68"/>
    </row>
    <row r="18" spans="1:38" ht="14.1" customHeight="1" x14ac:dyDescent="0.3">
      <c r="A18" s="40">
        <v>4</v>
      </c>
      <c r="B18" s="31"/>
      <c r="C18" s="70" t="s">
        <v>127</v>
      </c>
      <c r="D18" s="41"/>
      <c r="E18" s="66"/>
      <c r="F18" s="66"/>
      <c r="G18" s="22"/>
      <c r="H18" s="71">
        <f>H16+H17</f>
        <v>3738.6900000000005</v>
      </c>
      <c r="R18" s="71">
        <f>R16+R17</f>
        <v>19929.87018048</v>
      </c>
      <c r="S18" s="22"/>
      <c r="T18" s="71">
        <f>T16+T17</f>
        <v>10694.099999999999</v>
      </c>
      <c r="AD18" s="71">
        <f>AD16+AD17</f>
        <v>23358.863292719998</v>
      </c>
      <c r="AE18" s="22"/>
      <c r="AF18" s="35">
        <f>AD18-R18</f>
        <v>3428.9931122399976</v>
      </c>
      <c r="AG18" s="67">
        <f>IF(R18=0,0,AF18/R18)</f>
        <v>0.17205295775576457</v>
      </c>
      <c r="AH18" s="22"/>
      <c r="AI18" s="68">
        <f>IF(F$16=0,0,R18/F$16)*100</f>
        <v>9.1003973426849321</v>
      </c>
      <c r="AJ18" s="68">
        <f>IF(F$16=0,0,AD18/F$16)*100</f>
        <v>10.666147622246575</v>
      </c>
      <c r="AL18" s="72"/>
    </row>
    <row r="19" spans="1:38" ht="14.1" customHeight="1" x14ac:dyDescent="0.3">
      <c r="A19" s="40">
        <v>5</v>
      </c>
      <c r="B19" s="31"/>
      <c r="C19" s="31"/>
      <c r="D19" s="31"/>
      <c r="E19" s="66"/>
      <c r="F19" s="66"/>
      <c r="G19" s="22"/>
      <c r="H19" s="35"/>
      <c r="I19" s="35"/>
      <c r="J19" s="35"/>
      <c r="K19" s="35"/>
      <c r="L19" s="35"/>
      <c r="M19" s="35"/>
      <c r="N19" s="35"/>
      <c r="O19" s="35"/>
      <c r="P19" s="34"/>
      <c r="Q19" s="34"/>
      <c r="R19" s="35"/>
      <c r="S19" s="22"/>
      <c r="T19" s="35"/>
      <c r="U19" s="35"/>
      <c r="V19" s="35"/>
      <c r="W19" s="35"/>
      <c r="X19" s="35"/>
      <c r="Y19" s="35"/>
      <c r="Z19" s="35"/>
      <c r="AA19" s="35"/>
      <c r="AB19" s="35"/>
      <c r="AC19" s="34"/>
      <c r="AD19" s="35"/>
      <c r="AE19" s="22"/>
      <c r="AF19" s="35"/>
      <c r="AG19" s="67"/>
      <c r="AH19" s="22"/>
      <c r="AI19" s="68"/>
      <c r="AJ19" s="68"/>
    </row>
    <row r="20" spans="1:38" ht="14.1" customHeight="1" x14ac:dyDescent="0.3">
      <c r="A20" s="40">
        <v>6</v>
      </c>
      <c r="B20" s="31"/>
      <c r="C20" s="31" t="s">
        <v>137</v>
      </c>
      <c r="D20" s="31"/>
      <c r="E20" s="66"/>
      <c r="F20" s="66"/>
      <c r="G20" s="22"/>
      <c r="H20" s="35"/>
      <c r="I20" s="35"/>
      <c r="J20" s="35"/>
      <c r="K20" s="35"/>
      <c r="L20" s="35"/>
      <c r="M20" s="35"/>
      <c r="N20" s="35"/>
      <c r="O20" s="35"/>
      <c r="P20" s="34"/>
      <c r="Q20" s="34"/>
      <c r="R20" s="35"/>
      <c r="S20" s="22"/>
      <c r="T20" s="35"/>
      <c r="U20" s="35"/>
      <c r="V20" s="35"/>
      <c r="W20" s="35"/>
      <c r="X20" s="35"/>
      <c r="Y20" s="35"/>
      <c r="Z20" s="35"/>
      <c r="AA20" s="35"/>
      <c r="AB20" s="35"/>
      <c r="AC20" s="34"/>
      <c r="AD20" s="35"/>
      <c r="AE20" s="22"/>
      <c r="AF20" s="35"/>
      <c r="AG20" s="67"/>
      <c r="AH20" s="22"/>
      <c r="AI20" s="68"/>
      <c r="AJ20" s="68"/>
    </row>
    <row r="21" spans="1:38" ht="14.1" customHeight="1" x14ac:dyDescent="0.3">
      <c r="A21" s="40">
        <v>7</v>
      </c>
      <c r="B21" s="31"/>
      <c r="C21" s="38" t="s">
        <v>129</v>
      </c>
      <c r="D21" s="41"/>
      <c r="E21" s="66">
        <f>E16</f>
        <v>1000</v>
      </c>
      <c r="F21" s="66">
        <v>438000</v>
      </c>
      <c r="G21" s="22"/>
      <c r="H21" s="34">
        <v>9047.7232554691309</v>
      </c>
      <c r="I21" s="35">
        <v>22486.802538649314</v>
      </c>
      <c r="J21" s="35">
        <v>750</v>
      </c>
      <c r="K21" s="35">
        <v>1970</v>
      </c>
      <c r="L21" s="35">
        <v>179.58</v>
      </c>
      <c r="M21" s="35">
        <v>621.95999999999992</v>
      </c>
      <c r="N21" s="35">
        <v>830</v>
      </c>
      <c r="O21" s="35">
        <v>696.42</v>
      </c>
      <c r="P21" s="34">
        <f>SUM(H21:O21)</f>
        <v>36582.485794118445</v>
      </c>
      <c r="Q21" s="34">
        <f>P21*$Q$14</f>
        <v>970.67967806113893</v>
      </c>
      <c r="R21" s="35">
        <f>SUM(P21:Q21)</f>
        <v>37553.165472179586</v>
      </c>
      <c r="S21" s="22"/>
      <c r="T21" s="34">
        <v>11672.297640900284</v>
      </c>
      <c r="U21" s="35">
        <v>17234.894644380274</v>
      </c>
      <c r="V21" s="35">
        <v>750</v>
      </c>
      <c r="W21" s="35">
        <v>840</v>
      </c>
      <c r="X21" s="35">
        <v>179.58</v>
      </c>
      <c r="Y21" s="35">
        <v>621.95999999999992</v>
      </c>
      <c r="Z21" s="35">
        <v>1400</v>
      </c>
      <c r="AA21" s="35">
        <v>0</v>
      </c>
      <c r="AB21" s="35">
        <f>SUM(T21:AA21)</f>
        <v>32698.732285280559</v>
      </c>
      <c r="AC21" s="34">
        <f>AB21*$AC$14</f>
        <v>867.6281624576344</v>
      </c>
      <c r="AD21" s="35">
        <f>SUM(AB21:AC21)</f>
        <v>33566.360447738196</v>
      </c>
      <c r="AE21" s="22"/>
      <c r="AF21" s="35">
        <f>AD21-R21</f>
        <v>-3986.8050244413898</v>
      </c>
      <c r="AG21" s="67">
        <f>IF(R21=0,0,AF21/R21)</f>
        <v>-0.10616428666699014</v>
      </c>
      <c r="AH21" s="22"/>
      <c r="AI21" s="68">
        <f>IF(F$21=0,0,R21/F$21)*100</f>
        <v>8.573782071273877</v>
      </c>
      <c r="AJ21" s="68">
        <f>IF(F$21=0,0,AD21/F$21)*100</f>
        <v>7.6635526136388581</v>
      </c>
      <c r="AL21" s="69">
        <f>T21/H21-1</f>
        <v>0.29008119626610607</v>
      </c>
    </row>
    <row r="22" spans="1:38" ht="14.1" customHeight="1" x14ac:dyDescent="0.3">
      <c r="A22" s="40">
        <v>8</v>
      </c>
      <c r="B22" s="31"/>
      <c r="C22" s="38" t="s">
        <v>136</v>
      </c>
      <c r="E22" s="66"/>
      <c r="F22" s="73"/>
      <c r="G22" s="22"/>
      <c r="H22" s="35">
        <f>$E21*-7.72</f>
        <v>-7720</v>
      </c>
      <c r="I22" s="35"/>
      <c r="J22" s="35"/>
      <c r="K22" s="35"/>
      <c r="L22" s="35"/>
      <c r="M22" s="35"/>
      <c r="N22" s="35"/>
      <c r="O22" s="35"/>
      <c r="P22" s="34">
        <f>SUM(H22:O22)</f>
        <v>-7720</v>
      </c>
      <c r="Q22" s="34">
        <f>P22*$Q$14</f>
        <v>-204.84248000000002</v>
      </c>
      <c r="R22" s="35">
        <f>SUM(P22:Q22)</f>
        <v>-7924.8424800000003</v>
      </c>
      <c r="S22" s="22"/>
      <c r="T22" s="35">
        <f>$E21*-4.62</f>
        <v>-4620</v>
      </c>
      <c r="U22" s="35"/>
      <c r="V22" s="35"/>
      <c r="W22" s="35"/>
      <c r="X22" s="35"/>
      <c r="Y22" s="35"/>
      <c r="Z22" s="35"/>
      <c r="AA22" s="35"/>
      <c r="AB22" s="35">
        <f>SUM(T22:AA22)</f>
        <v>-4620</v>
      </c>
      <c r="AC22" s="34">
        <f>AB22*$AC$14</f>
        <v>-122.58708000000001</v>
      </c>
      <c r="AD22" s="35">
        <f>SUM(AB22:AC22)</f>
        <v>-4742.5870800000002</v>
      </c>
      <c r="AE22" s="22"/>
      <c r="AF22" s="35"/>
      <c r="AG22" s="44"/>
      <c r="AH22" s="22"/>
      <c r="AI22" s="68"/>
      <c r="AJ22" s="68"/>
    </row>
    <row r="23" spans="1:38" ht="14.1" customHeight="1" x14ac:dyDescent="0.3">
      <c r="A23" s="40">
        <v>9</v>
      </c>
      <c r="B23" s="31"/>
      <c r="C23" s="70" t="s">
        <v>130</v>
      </c>
      <c r="D23" s="41"/>
      <c r="E23" s="66"/>
      <c r="F23" s="66"/>
      <c r="G23" s="22"/>
      <c r="H23" s="71">
        <f>H21+H22</f>
        <v>1327.7232554691309</v>
      </c>
      <c r="R23" s="71">
        <f>R21+R22</f>
        <v>29628.322992179586</v>
      </c>
      <c r="S23" s="22"/>
      <c r="T23" s="71">
        <f>T21+T22</f>
        <v>7052.297640900284</v>
      </c>
      <c r="AD23" s="71">
        <f>AD21+AD22</f>
        <v>28823.773367738195</v>
      </c>
      <c r="AE23" s="22"/>
      <c r="AF23" s="35">
        <f>AD23-R23</f>
        <v>-804.54962444139164</v>
      </c>
      <c r="AG23" s="67">
        <f>IF(R23=0,0,AF23/R23)</f>
        <v>-2.7154747322477652E-2</v>
      </c>
      <c r="AH23" s="22"/>
      <c r="AI23" s="68">
        <f>IF(F$21=0,0,R23/F$21)*100</f>
        <v>6.7644573041505911</v>
      </c>
      <c r="AJ23" s="68">
        <f>IF(F$21=0,0,AD23/F$21)*100</f>
        <v>6.5807701752826926</v>
      </c>
      <c r="AL23" s="72"/>
    </row>
    <row r="24" spans="1:38" ht="14.1" customHeight="1" x14ac:dyDescent="0.3">
      <c r="A24" s="40">
        <v>10</v>
      </c>
      <c r="B24" s="31"/>
      <c r="C24" s="31"/>
      <c r="D24" s="31"/>
      <c r="E24" s="66"/>
      <c r="F24" s="66"/>
      <c r="G24" s="22"/>
      <c r="H24" s="35"/>
      <c r="I24" s="35"/>
      <c r="J24" s="35"/>
      <c r="K24" s="35"/>
      <c r="L24" s="35"/>
      <c r="M24" s="35"/>
      <c r="N24" s="35"/>
      <c r="O24" s="35"/>
      <c r="P24" s="34"/>
      <c r="Q24" s="34"/>
      <c r="R24" s="35"/>
      <c r="S24" s="22"/>
      <c r="T24" s="35"/>
      <c r="U24" s="35"/>
      <c r="V24" s="35"/>
      <c r="W24" s="35"/>
      <c r="X24" s="35"/>
      <c r="Y24" s="35"/>
      <c r="Z24" s="35"/>
      <c r="AA24" s="35"/>
      <c r="AB24" s="35"/>
      <c r="AC24" s="34"/>
      <c r="AD24" s="35"/>
      <c r="AE24" s="22"/>
      <c r="AF24" s="35"/>
      <c r="AG24" s="67"/>
      <c r="AH24" s="22"/>
      <c r="AI24" s="68"/>
      <c r="AJ24" s="68"/>
    </row>
    <row r="25" spans="1:38" ht="14.1" customHeight="1" x14ac:dyDescent="0.3">
      <c r="A25" s="40">
        <v>11</v>
      </c>
      <c r="C25" s="31" t="s">
        <v>138</v>
      </c>
      <c r="D25" s="31"/>
      <c r="E25" s="66"/>
      <c r="F25" s="66"/>
      <c r="G25" s="22"/>
      <c r="H25" s="35"/>
      <c r="I25" s="35"/>
      <c r="J25" s="35"/>
      <c r="K25" s="35"/>
      <c r="L25" s="35"/>
      <c r="M25" s="35"/>
      <c r="N25" s="35"/>
      <c r="O25" s="35"/>
      <c r="P25" s="34"/>
      <c r="Q25" s="34"/>
      <c r="R25" s="35"/>
      <c r="S25" s="22"/>
      <c r="T25" s="35"/>
      <c r="U25" s="35"/>
      <c r="V25" s="35"/>
      <c r="W25" s="35"/>
      <c r="X25" s="35"/>
      <c r="Y25" s="35"/>
      <c r="Z25" s="35"/>
      <c r="AA25" s="35"/>
      <c r="AB25" s="35"/>
      <c r="AC25" s="34"/>
      <c r="AD25" s="35"/>
      <c r="AE25" s="22"/>
      <c r="AF25" s="35"/>
      <c r="AG25" s="67"/>
      <c r="AH25" s="22"/>
      <c r="AI25" s="68"/>
      <c r="AJ25" s="68"/>
    </row>
    <row r="26" spans="1:38" ht="14.1" customHeight="1" x14ac:dyDescent="0.3">
      <c r="A26" s="40">
        <v>12</v>
      </c>
      <c r="C26" s="31" t="s">
        <v>129</v>
      </c>
      <c r="D26" s="41"/>
      <c r="E26" s="66">
        <v>5000</v>
      </c>
      <c r="F26" s="66">
        <v>2190000</v>
      </c>
      <c r="G26" s="22"/>
      <c r="H26" s="34">
        <v>37833.55896018022</v>
      </c>
      <c r="I26" s="35">
        <v>110618.46397318313</v>
      </c>
      <c r="J26" s="35">
        <v>3700</v>
      </c>
      <c r="K26" s="35">
        <v>9750</v>
      </c>
      <c r="L26" s="35">
        <v>876</v>
      </c>
      <c r="M26" s="35">
        <v>3066.0000000000005</v>
      </c>
      <c r="N26" s="35">
        <v>950</v>
      </c>
      <c r="O26" s="35">
        <v>3460.2</v>
      </c>
      <c r="P26" s="34">
        <f>SUM(H26:O26)</f>
        <v>170254.22293336334</v>
      </c>
      <c r="Q26" s="34">
        <f>P26*$Q$14</f>
        <v>4517.5255513138636</v>
      </c>
      <c r="R26" s="35">
        <f>SUM(P26:Q26)</f>
        <v>174771.7484846772</v>
      </c>
      <c r="S26" s="22"/>
      <c r="T26" s="34">
        <v>49605.372727059555</v>
      </c>
      <c r="U26" s="35">
        <v>85134.830750056455</v>
      </c>
      <c r="V26" s="35">
        <v>3700</v>
      </c>
      <c r="W26" s="35">
        <v>4150</v>
      </c>
      <c r="X26" s="35">
        <v>876</v>
      </c>
      <c r="Y26" s="35">
        <v>3066.0000000000005</v>
      </c>
      <c r="Z26" s="35">
        <v>1450</v>
      </c>
      <c r="AA26" s="35">
        <v>0</v>
      </c>
      <c r="AB26" s="35">
        <f>SUM(T26:AA26)</f>
        <v>147982.20347711601</v>
      </c>
      <c r="AC26" s="34">
        <f>AB26*$AC$14</f>
        <v>3926.5597870617967</v>
      </c>
      <c r="AD26" s="35">
        <f>SUM(AB26:AC26)</f>
        <v>151908.7632641778</v>
      </c>
      <c r="AE26" s="22"/>
      <c r="AF26" s="35">
        <f>AD26-R26</f>
        <v>-22862.985220499395</v>
      </c>
      <c r="AG26" s="67">
        <f>IF(R26=0,0,AF26/R26)</f>
        <v>-0.13081625273379849</v>
      </c>
      <c r="AH26" s="22"/>
      <c r="AI26" s="68">
        <f>IF(F$26=0,0,R26/F$26)*100</f>
        <v>7.9804451362866304</v>
      </c>
      <c r="AJ26" s="68">
        <f>IF(F$26=0,0,AD26/F$26)*100</f>
        <v>6.9364732084099447</v>
      </c>
      <c r="AL26" s="69">
        <f>T26/H26-1</f>
        <v>0.31114740696927701</v>
      </c>
    </row>
    <row r="27" spans="1:38" ht="14.1" customHeight="1" x14ac:dyDescent="0.3">
      <c r="A27" s="40">
        <v>13</v>
      </c>
      <c r="C27" s="38" t="s">
        <v>136</v>
      </c>
      <c r="E27" s="66"/>
      <c r="F27" s="73"/>
      <c r="G27" s="22"/>
      <c r="H27" s="35">
        <f>$E26*-7.72</f>
        <v>-38600</v>
      </c>
      <c r="I27" s="35"/>
      <c r="J27" s="35"/>
      <c r="K27" s="35"/>
      <c r="L27" s="35"/>
      <c r="M27" s="35"/>
      <c r="N27" s="35"/>
      <c r="O27" s="35"/>
      <c r="P27" s="34">
        <f>SUM(H27:O27)</f>
        <v>-38600</v>
      </c>
      <c r="Q27" s="34">
        <f>P27*$Q$14</f>
        <v>-1024.2124000000001</v>
      </c>
      <c r="R27" s="35">
        <f>SUM(P27:Q27)</f>
        <v>-39624.212399999997</v>
      </c>
      <c r="S27" s="22"/>
      <c r="T27" s="35">
        <f>$E26*-4.62</f>
        <v>-23100</v>
      </c>
      <c r="U27" s="35"/>
      <c r="V27" s="35"/>
      <c r="W27" s="35"/>
      <c r="X27" s="35"/>
      <c r="Y27" s="35"/>
      <c r="Z27" s="35"/>
      <c r="AA27" s="35"/>
      <c r="AB27" s="35">
        <f>SUM(T27:AA27)</f>
        <v>-23100</v>
      </c>
      <c r="AC27" s="34">
        <f>AB27*$AC$14</f>
        <v>-612.93540000000007</v>
      </c>
      <c r="AD27" s="35">
        <f>SUM(AB27:AC27)</f>
        <v>-23712.935399999998</v>
      </c>
      <c r="AE27" s="22"/>
      <c r="AF27" s="35"/>
      <c r="AG27" s="44"/>
      <c r="AH27" s="22"/>
      <c r="AI27" s="68"/>
      <c r="AJ27" s="68"/>
    </row>
    <row r="28" spans="1:38" ht="14.1" customHeight="1" x14ac:dyDescent="0.3">
      <c r="A28" s="40">
        <v>14</v>
      </c>
      <c r="C28" s="70" t="s">
        <v>130</v>
      </c>
      <c r="D28" s="41"/>
      <c r="E28" s="66"/>
      <c r="F28" s="66"/>
      <c r="G28" s="22"/>
      <c r="H28" s="71">
        <f>H26+H27</f>
        <v>-766.44103981977969</v>
      </c>
      <c r="R28" s="71">
        <f>R26+R27</f>
        <v>135147.53608467721</v>
      </c>
      <c r="S28" s="22"/>
      <c r="T28" s="71">
        <f>T26+T27</f>
        <v>26505.372727059555</v>
      </c>
      <c r="AD28" s="71">
        <f>AD26+AD27</f>
        <v>128195.8278641778</v>
      </c>
      <c r="AE28" s="22"/>
      <c r="AF28" s="35">
        <f>AD28-R28</f>
        <v>-6951.7082204994076</v>
      </c>
      <c r="AG28" s="67">
        <f>IF(R28=0,0,AF28/R28)</f>
        <v>-5.1437920526673814E-2</v>
      </c>
      <c r="AH28" s="22"/>
      <c r="AI28" s="68">
        <f>IF(F$26=0,0,R28/F$26)*100</f>
        <v>6.1711203691633427</v>
      </c>
      <c r="AJ28" s="68">
        <f>IF(F$26=0,0,AD28/F$26)*100</f>
        <v>5.853690770053781</v>
      </c>
      <c r="AL28" s="72"/>
    </row>
    <row r="29" spans="1:38" ht="14.1" customHeight="1" x14ac:dyDescent="0.3">
      <c r="A29" s="40">
        <v>15</v>
      </c>
      <c r="B29" s="31"/>
      <c r="C29" s="48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</row>
    <row r="30" spans="1:38" ht="14.1" customHeight="1" x14ac:dyDescent="0.3">
      <c r="A30" s="40">
        <v>16</v>
      </c>
      <c r="C30" s="48"/>
      <c r="F30" s="31"/>
      <c r="G30" s="38" t="s">
        <v>78</v>
      </c>
      <c r="H30" s="47" t="s">
        <v>112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</row>
    <row r="31" spans="1:38" ht="14.1" customHeight="1" x14ac:dyDescent="0.3">
      <c r="A31" s="40">
        <v>17</v>
      </c>
      <c r="C31" s="48"/>
      <c r="G31" s="38" t="s">
        <v>80</v>
      </c>
      <c r="H31" s="47" t="s">
        <v>113</v>
      </c>
    </row>
    <row r="32" spans="1:38" ht="14.1" customHeight="1" x14ac:dyDescent="0.3">
      <c r="A32" s="40">
        <v>18</v>
      </c>
      <c r="C32" s="48"/>
      <c r="G32" s="38" t="s">
        <v>82</v>
      </c>
      <c r="H32" s="47" t="s">
        <v>139</v>
      </c>
    </row>
    <row r="33" spans="1:36" ht="14.4" customHeight="1" x14ac:dyDescent="0.3">
      <c r="A33" s="45">
        <v>19</v>
      </c>
      <c r="C33" s="48"/>
      <c r="E33" s="31"/>
    </row>
    <row r="34" spans="1:36" ht="6.9" customHeight="1" x14ac:dyDescent="0.3">
      <c r="A34" s="45"/>
      <c r="B34" s="49"/>
      <c r="C34" s="49"/>
      <c r="D34" s="49"/>
      <c r="E34" s="49"/>
      <c r="F34" s="49"/>
      <c r="G34" s="49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49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49"/>
      <c r="AF34" s="50"/>
      <c r="AG34" s="50"/>
      <c r="AH34" s="49"/>
      <c r="AI34" s="50"/>
      <c r="AJ34" s="50"/>
    </row>
    <row r="35" spans="1:36" ht="12.6" customHeight="1" x14ac:dyDescent="0.3">
      <c r="A35" s="51" t="s">
        <v>84</v>
      </c>
      <c r="B35" s="51"/>
      <c r="C35" s="51"/>
      <c r="D35" s="51"/>
      <c r="E35" s="51"/>
      <c r="F35" s="51"/>
      <c r="G35" s="5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51" t="s">
        <v>85</v>
      </c>
      <c r="AJ35" s="31"/>
    </row>
  </sheetData>
  <mergeCells count="6">
    <mergeCell ref="H11:R11"/>
    <mergeCell ref="T11:AD11"/>
    <mergeCell ref="AF11:AG11"/>
    <mergeCell ref="E13:F13"/>
    <mergeCell ref="I13:O13"/>
    <mergeCell ref="U13:AA13"/>
  </mergeCells>
  <pageMargins left="0.5" right="0.5" top="0.75" bottom="0.25" header="0.5" footer="0.25"/>
  <pageSetup scale="44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A4A47-05C1-4B21-B975-49755C3C7EB1}">
  <sheetPr syncVertical="1" syncRef="A1" transitionEvaluation="1" transitionEntry="1">
    <tabColor rgb="FF92D050"/>
    <pageSetUpPr fitToPage="1"/>
  </sheetPr>
  <dimension ref="A1:AL46"/>
  <sheetViews>
    <sheetView tabSelected="1" workbookViewId="0"/>
  </sheetViews>
  <sheetFormatPr defaultColWidth="11" defaultRowHeight="13.8" x14ac:dyDescent="0.3"/>
  <cols>
    <col min="1" max="1" width="2.6640625" style="38" customWidth="1"/>
    <col min="2" max="2" width="2.33203125" style="38" customWidth="1"/>
    <col min="3" max="3" width="7.5546875" style="38" customWidth="1"/>
    <col min="4" max="4" width="3.44140625" style="38" customWidth="1"/>
    <col min="5" max="5" width="6.5546875" style="38" customWidth="1"/>
    <col min="6" max="6" width="7" style="38" customWidth="1"/>
    <col min="7" max="7" width="3.33203125" style="38" customWidth="1"/>
    <col min="8" max="8" width="8.109375" style="38" bestFit="1" customWidth="1"/>
    <col min="9" max="15" width="7.109375" style="38" customWidth="1"/>
    <col min="16" max="18" width="10" style="38" bestFit="1" customWidth="1"/>
    <col min="19" max="19" width="3.33203125" style="38" customWidth="1"/>
    <col min="20" max="20" width="8.109375" style="38" bestFit="1" customWidth="1"/>
    <col min="21" max="27" width="7.109375" style="38" customWidth="1"/>
    <col min="28" max="30" width="10" style="38" bestFit="1" customWidth="1"/>
    <col min="31" max="31" width="3.33203125" style="38" customWidth="1"/>
    <col min="32" max="33" width="7.6640625" style="38" customWidth="1"/>
    <col min="34" max="34" width="3.33203125" style="38" customWidth="1"/>
    <col min="35" max="35" width="7.6640625" style="38" customWidth="1"/>
    <col min="36" max="16384" width="11" style="38"/>
  </cols>
  <sheetData>
    <row r="1" spans="1:38" s="1" customFormat="1" ht="12.75" customHeight="1" x14ac:dyDescent="0.3">
      <c r="A1" s="1" t="s">
        <v>0</v>
      </c>
      <c r="D1" s="2" t="s">
        <v>1</v>
      </c>
      <c r="E1" s="2"/>
      <c r="H1" s="2"/>
      <c r="N1" s="1" t="s">
        <v>2</v>
      </c>
      <c r="P1" s="2"/>
      <c r="Q1" s="2"/>
      <c r="R1" s="2"/>
      <c r="T1" s="2"/>
      <c r="U1" s="2"/>
      <c r="V1" s="2"/>
      <c r="W1" s="2"/>
      <c r="X1" s="2"/>
      <c r="Y1" s="2"/>
      <c r="Z1" s="2"/>
      <c r="AB1" s="2"/>
      <c r="AC1" s="2"/>
      <c r="AD1" s="2"/>
      <c r="AF1" s="2"/>
      <c r="AG1" s="2"/>
      <c r="AI1" s="1" t="s">
        <v>90</v>
      </c>
    </row>
    <row r="2" spans="1:38" s="1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3"/>
      <c r="AF2" s="4"/>
      <c r="AG2" s="4"/>
      <c r="AH2" s="3"/>
      <c r="AI2" s="4"/>
      <c r="AJ2" s="4"/>
    </row>
    <row r="3" spans="1:38" s="1" customFormat="1" ht="6.9" customHeight="1" x14ac:dyDescent="0.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F3" s="2"/>
      <c r="AG3" s="2"/>
      <c r="AI3" s="2"/>
      <c r="AJ3" s="2"/>
    </row>
    <row r="4" spans="1:38" s="1" customFormat="1" ht="12.75" customHeight="1" x14ac:dyDescent="0.2">
      <c r="A4" s="5" t="s">
        <v>4</v>
      </c>
      <c r="B4" s="5"/>
      <c r="C4" s="6"/>
      <c r="H4" s="2"/>
      <c r="L4" s="2"/>
      <c r="M4" s="2"/>
      <c r="N4" s="2" t="s">
        <v>5</v>
      </c>
      <c r="O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F4" s="7" t="s">
        <v>6</v>
      </c>
      <c r="AG4" s="7"/>
      <c r="AJ4" s="2"/>
    </row>
    <row r="5" spans="1:38" s="1" customFormat="1" ht="12.75" customHeight="1" x14ac:dyDescent="0.2">
      <c r="A5" s="6"/>
      <c r="B5" s="6"/>
      <c r="C5" s="6"/>
      <c r="H5" s="2"/>
      <c r="I5" s="2"/>
      <c r="T5" s="2"/>
      <c r="U5" s="2"/>
      <c r="V5" s="2"/>
      <c r="W5" s="2"/>
      <c r="X5" s="2"/>
      <c r="Y5" s="2"/>
      <c r="Z5" s="2"/>
      <c r="AB5" s="2"/>
      <c r="AC5" s="2"/>
      <c r="AD5" s="2"/>
      <c r="AF5" s="8"/>
      <c r="AG5" s="8"/>
      <c r="AJ5" s="2"/>
    </row>
    <row r="6" spans="1:38" s="1" customFormat="1" ht="12.75" customHeight="1" x14ac:dyDescent="0.2">
      <c r="A6" s="5" t="s">
        <v>7</v>
      </c>
      <c r="B6" s="5"/>
      <c r="C6" s="6"/>
      <c r="H6" s="2"/>
      <c r="T6" s="2"/>
      <c r="U6" s="2"/>
      <c r="V6" s="2"/>
      <c r="W6" s="2"/>
      <c r="X6" s="2"/>
      <c r="Y6" s="2"/>
      <c r="Z6" s="2"/>
      <c r="AB6" s="2"/>
      <c r="AC6" s="2"/>
      <c r="AD6" s="2"/>
      <c r="AF6" s="8" t="s">
        <v>8</v>
      </c>
      <c r="AG6" s="8"/>
      <c r="AJ6" s="2"/>
    </row>
    <row r="7" spans="1:38" s="1" customFormat="1" ht="12.75" customHeight="1" x14ac:dyDescent="0.2">
      <c r="A7" s="6"/>
      <c r="B7" s="6"/>
      <c r="C7" s="6"/>
      <c r="H7" s="2"/>
      <c r="I7" s="2"/>
      <c r="T7" s="2"/>
      <c r="U7" s="2"/>
      <c r="Y7" s="2"/>
      <c r="Z7" s="2"/>
      <c r="AB7" s="2"/>
      <c r="AC7" s="2"/>
      <c r="AD7" s="2"/>
      <c r="AF7" s="8"/>
      <c r="AG7" s="8"/>
      <c r="AJ7" s="2"/>
    </row>
    <row r="8" spans="1:38" s="1" customFormat="1" ht="12.75" customHeight="1" x14ac:dyDescent="0.25">
      <c r="A8" s="5" t="s">
        <v>9</v>
      </c>
      <c r="B8" s="5"/>
      <c r="D8" s="9" t="str">
        <f>'RS ''27'!D8</f>
        <v>20240025-EI</v>
      </c>
      <c r="H8" s="2"/>
      <c r="I8" s="2"/>
      <c r="T8" s="2"/>
      <c r="U8" s="2"/>
      <c r="Y8" s="2"/>
      <c r="AB8" s="2"/>
      <c r="AC8" s="2"/>
      <c r="AD8" s="2"/>
      <c r="AF8" s="7" t="s">
        <v>11</v>
      </c>
      <c r="AG8" s="7"/>
      <c r="AJ8" s="2"/>
    </row>
    <row r="9" spans="1:38" s="12" customFormat="1" ht="6.9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0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/>
      <c r="AF9" s="11"/>
      <c r="AG9" s="11"/>
      <c r="AH9" s="10"/>
      <c r="AI9" s="11"/>
      <c r="AJ9" s="11"/>
    </row>
    <row r="10" spans="1:38" s="12" customFormat="1" ht="14.4" customHeight="1" x14ac:dyDescent="0.3">
      <c r="A10" s="13" t="s">
        <v>91</v>
      </c>
      <c r="E10" s="14" t="s">
        <v>13</v>
      </c>
      <c r="F10" s="14" t="s">
        <v>14</v>
      </c>
      <c r="G10" s="14"/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  <c r="O10" s="14" t="s">
        <v>22</v>
      </c>
      <c r="P10" s="14" t="s">
        <v>23</v>
      </c>
      <c r="Q10" s="14" t="s">
        <v>24</v>
      </c>
      <c r="R10" s="14" t="s">
        <v>25</v>
      </c>
      <c r="S10" s="14"/>
      <c r="T10" s="14" t="s">
        <v>26</v>
      </c>
      <c r="U10" s="14" t="s">
        <v>27</v>
      </c>
      <c r="V10" s="14" t="s">
        <v>28</v>
      </c>
      <c r="W10" s="14" t="s">
        <v>29</v>
      </c>
      <c r="X10" s="14" t="s">
        <v>30</v>
      </c>
      <c r="Y10" s="14" t="s">
        <v>31</v>
      </c>
      <c r="Z10" s="14" t="s">
        <v>32</v>
      </c>
      <c r="AA10" s="14" t="s">
        <v>33</v>
      </c>
      <c r="AB10" s="14" t="s">
        <v>34</v>
      </c>
      <c r="AC10" s="14" t="s">
        <v>35</v>
      </c>
      <c r="AD10" s="14" t="s">
        <v>36</v>
      </c>
      <c r="AE10" s="14"/>
      <c r="AF10" s="14" t="s">
        <v>37</v>
      </c>
      <c r="AG10" s="14" t="s">
        <v>38</v>
      </c>
      <c r="AH10" s="14"/>
      <c r="AI10" s="14" t="s">
        <v>39</v>
      </c>
      <c r="AJ10" s="14" t="s">
        <v>40</v>
      </c>
    </row>
    <row r="11" spans="1:38" s="12" customFormat="1" ht="14.4" customHeight="1" x14ac:dyDescent="0.3">
      <c r="A11" s="13" t="s">
        <v>92</v>
      </c>
      <c r="E11" s="15"/>
      <c r="F11" s="15"/>
      <c r="G11" s="15"/>
      <c r="H11" s="75" t="s">
        <v>42</v>
      </c>
      <c r="I11" s="76"/>
      <c r="J11" s="76"/>
      <c r="K11" s="76"/>
      <c r="L11" s="76"/>
      <c r="M11" s="76"/>
      <c r="N11" s="76"/>
      <c r="O11" s="76"/>
      <c r="P11" s="76"/>
      <c r="Q11" s="76"/>
      <c r="R11" s="77"/>
      <c r="S11" s="16"/>
      <c r="T11" s="75" t="s">
        <v>43</v>
      </c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15"/>
      <c r="AF11" s="78" t="s">
        <v>44</v>
      </c>
      <c r="AG11" s="79"/>
      <c r="AH11" s="15"/>
      <c r="AI11" s="17" t="s">
        <v>45</v>
      </c>
      <c r="AJ11" s="18"/>
    </row>
    <row r="12" spans="1:38" s="12" customFormat="1" ht="14.4" customHeight="1" x14ac:dyDescent="0.3">
      <c r="E12" s="15"/>
      <c r="F12" s="15"/>
      <c r="G12" s="15"/>
      <c r="H12" s="15"/>
      <c r="I12" s="19"/>
      <c r="J12" s="19"/>
      <c r="K12" s="19"/>
      <c r="L12" s="19"/>
      <c r="M12" s="19"/>
      <c r="N12" s="19"/>
      <c r="O12" s="19"/>
      <c r="P12" s="20"/>
      <c r="Q12" s="20"/>
      <c r="R12" s="20"/>
      <c r="S12" s="15"/>
      <c r="T12" s="15"/>
      <c r="U12" s="19"/>
      <c r="V12" s="19"/>
      <c r="W12" s="19"/>
      <c r="X12" s="19"/>
      <c r="Y12" s="19"/>
      <c r="Z12" s="19"/>
      <c r="AA12" s="19"/>
      <c r="AB12" s="20"/>
      <c r="AC12" s="20"/>
      <c r="AD12" s="20"/>
      <c r="AE12" s="15"/>
      <c r="AF12" s="19"/>
      <c r="AG12" s="19"/>
      <c r="AH12" s="15"/>
      <c r="AI12" s="19"/>
      <c r="AJ12" s="19"/>
    </row>
    <row r="13" spans="1:38" s="12" customFormat="1" ht="14.4" customHeight="1" x14ac:dyDescent="0.3">
      <c r="A13" s="21"/>
      <c r="B13" s="21"/>
      <c r="C13" s="20" t="s">
        <v>46</v>
      </c>
      <c r="D13" s="20"/>
      <c r="E13" s="80" t="s">
        <v>47</v>
      </c>
      <c r="F13" s="80"/>
      <c r="G13" s="22"/>
      <c r="H13" s="20" t="s">
        <v>48</v>
      </c>
      <c r="I13" s="80" t="s">
        <v>49</v>
      </c>
      <c r="J13" s="80"/>
      <c r="K13" s="80"/>
      <c r="L13" s="80"/>
      <c r="M13" s="80"/>
      <c r="N13" s="80"/>
      <c r="O13" s="80"/>
      <c r="P13" s="20" t="s">
        <v>50</v>
      </c>
      <c r="Q13" s="20" t="s">
        <v>51</v>
      </c>
      <c r="R13" s="20" t="s">
        <v>52</v>
      </c>
      <c r="S13" s="22"/>
      <c r="T13" s="20" t="s">
        <v>48</v>
      </c>
      <c r="U13" s="80" t="s">
        <v>49</v>
      </c>
      <c r="V13" s="80"/>
      <c r="W13" s="80"/>
      <c r="X13" s="80"/>
      <c r="Y13" s="80"/>
      <c r="Z13" s="80"/>
      <c r="AA13" s="80"/>
      <c r="AB13" s="20" t="s">
        <v>50</v>
      </c>
      <c r="AC13" s="20" t="s">
        <v>51</v>
      </c>
      <c r="AD13" s="20" t="s">
        <v>52</v>
      </c>
      <c r="AE13" s="22"/>
      <c r="AF13" s="20" t="s">
        <v>53</v>
      </c>
      <c r="AG13" s="20" t="s">
        <v>54</v>
      </c>
      <c r="AH13" s="22"/>
      <c r="AI13" s="20" t="s">
        <v>55</v>
      </c>
      <c r="AJ13" s="20" t="s">
        <v>56</v>
      </c>
      <c r="AL13" s="23" t="s">
        <v>57</v>
      </c>
    </row>
    <row r="14" spans="1:38" s="29" customFormat="1" ht="14.4" customHeight="1" x14ac:dyDescent="0.3">
      <c r="A14" s="24" t="s">
        <v>58</v>
      </c>
      <c r="B14" s="21"/>
      <c r="C14" s="25" t="s">
        <v>59</v>
      </c>
      <c r="D14" s="20"/>
      <c r="E14" s="26" t="s">
        <v>60</v>
      </c>
      <c r="F14" s="25" t="s">
        <v>61</v>
      </c>
      <c r="G14" s="22"/>
      <c r="H14" s="25" t="s">
        <v>62</v>
      </c>
      <c r="I14" s="26" t="s">
        <v>63</v>
      </c>
      <c r="J14" s="26" t="s">
        <v>64</v>
      </c>
      <c r="K14" s="26" t="s">
        <v>65</v>
      </c>
      <c r="L14" s="26" t="s">
        <v>66</v>
      </c>
      <c r="M14" s="26" t="s">
        <v>67</v>
      </c>
      <c r="N14" s="26" t="s">
        <v>68</v>
      </c>
      <c r="O14" s="26" t="s">
        <v>69</v>
      </c>
      <c r="P14" s="25" t="s">
        <v>70</v>
      </c>
      <c r="Q14" s="27">
        <f>2.5663%+0.0871%</f>
        <v>2.6534000000000002E-2</v>
      </c>
      <c r="R14" s="25" t="s">
        <v>70</v>
      </c>
      <c r="S14" s="22"/>
      <c r="T14" s="25" t="s">
        <v>71</v>
      </c>
      <c r="U14" s="26" t="s">
        <v>63</v>
      </c>
      <c r="V14" s="26" t="s">
        <v>64</v>
      </c>
      <c r="W14" s="26" t="s">
        <v>65</v>
      </c>
      <c r="X14" s="26" t="s">
        <v>66</v>
      </c>
      <c r="Y14" s="26" t="s">
        <v>67</v>
      </c>
      <c r="Z14" s="26" t="s">
        <v>68</v>
      </c>
      <c r="AA14" s="26" t="s">
        <v>69</v>
      </c>
      <c r="AB14" s="25" t="s">
        <v>70</v>
      </c>
      <c r="AC14" s="27">
        <f>Q14</f>
        <v>2.6534000000000002E-2</v>
      </c>
      <c r="AD14" s="25" t="s">
        <v>70</v>
      </c>
      <c r="AE14" s="22"/>
      <c r="AF14" s="28" t="s">
        <v>72</v>
      </c>
      <c r="AG14" s="28" t="s">
        <v>73</v>
      </c>
      <c r="AH14" s="22"/>
      <c r="AI14" s="28" t="s">
        <v>74</v>
      </c>
      <c r="AJ14" s="28" t="s">
        <v>75</v>
      </c>
    </row>
    <row r="15" spans="1:38" ht="14.4" customHeight="1" x14ac:dyDescent="0.3">
      <c r="A15" s="30">
        <v>1</v>
      </c>
      <c r="B15" s="31"/>
      <c r="C15" s="30" t="s">
        <v>93</v>
      </c>
      <c r="D15" s="31"/>
      <c r="E15" s="32" t="s">
        <v>77</v>
      </c>
      <c r="F15" s="33">
        <v>0</v>
      </c>
      <c r="G15" s="22"/>
      <c r="H15" s="34">
        <v>16.64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4">
        <f>IF(SUM(H15:O15)&gt;30,SUM(H15:O15),30)</f>
        <v>30</v>
      </c>
      <c r="Q15" s="34">
        <f>ROUND(P15*Q$14,2)</f>
        <v>0.8</v>
      </c>
      <c r="R15" s="34">
        <f>SUM(P15:Q15)+IF(SUM(P15:Q15)&lt;30,30-P15-Q15)</f>
        <v>30.8</v>
      </c>
      <c r="S15" s="22"/>
      <c r="T15" s="34">
        <v>16.91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4">
        <f>IF(SUM(T15:AA15)&gt;30,SUM(T15:AA15),30)</f>
        <v>30</v>
      </c>
      <c r="AC15" s="34">
        <f>ROUND($AB15*AC$14,2)</f>
        <v>0.8</v>
      </c>
      <c r="AD15" s="34">
        <f>SUM(AB15:AC15)+IF(SUM(AB15:AC15)&lt;30,30-AB15-AC15)</f>
        <v>30.8</v>
      </c>
      <c r="AE15" s="22"/>
      <c r="AF15" s="34">
        <f>AD15-R15</f>
        <v>0</v>
      </c>
      <c r="AG15" s="36">
        <f>IF(R15=0,0,AF15/R15)</f>
        <v>0</v>
      </c>
      <c r="AH15" s="22"/>
      <c r="AI15" s="37">
        <f>IF(F15=0,0,R15/F15)*100</f>
        <v>0</v>
      </c>
      <c r="AJ15" s="37">
        <f>IF(F15=0,0,AD15/F15)*100</f>
        <v>0</v>
      </c>
      <c r="AL15" s="39">
        <f>T15/H15-1</f>
        <v>1.6225961538461453E-2</v>
      </c>
    </row>
    <row r="16" spans="1:38" ht="14.4" customHeight="1" x14ac:dyDescent="0.3">
      <c r="A16" s="40">
        <v>2</v>
      </c>
      <c r="B16" s="41"/>
      <c r="C16" s="30"/>
      <c r="D16" s="41"/>
      <c r="E16" s="42"/>
      <c r="F16" s="43"/>
      <c r="G16" s="22"/>
      <c r="H16" s="34"/>
      <c r="I16" s="35"/>
      <c r="J16" s="35"/>
      <c r="K16" s="35"/>
      <c r="L16" s="35"/>
      <c r="M16" s="35"/>
      <c r="N16" s="35"/>
      <c r="O16" s="35"/>
      <c r="P16" s="34"/>
      <c r="Q16" s="34"/>
      <c r="R16" s="34"/>
      <c r="S16" s="22"/>
      <c r="T16" s="34"/>
      <c r="U16" s="35"/>
      <c r="V16" s="35"/>
      <c r="W16" s="35"/>
      <c r="X16" s="35"/>
      <c r="Y16" s="35"/>
      <c r="Z16" s="35"/>
      <c r="AA16" s="35"/>
      <c r="AB16" s="34"/>
      <c r="AC16" s="34"/>
      <c r="AD16" s="34"/>
      <c r="AE16" s="22"/>
      <c r="AF16" s="34"/>
      <c r="AG16" s="44"/>
      <c r="AH16" s="22"/>
      <c r="AI16" s="37"/>
      <c r="AJ16" s="37"/>
    </row>
    <row r="17" spans="1:38" ht="14.4" customHeight="1" x14ac:dyDescent="0.3">
      <c r="A17" s="45">
        <v>3</v>
      </c>
      <c r="C17" s="45" t="str">
        <f>C15</f>
        <v>GS-1</v>
      </c>
      <c r="E17" s="32" t="s">
        <v>77</v>
      </c>
      <c r="F17" s="43">
        <v>100</v>
      </c>
      <c r="G17" s="22"/>
      <c r="H17" s="34">
        <v>24.279</v>
      </c>
      <c r="I17" s="35">
        <v>3.9989999999999997</v>
      </c>
      <c r="J17" s="35">
        <v>0.28999999999999998</v>
      </c>
      <c r="K17" s="35">
        <v>0.35899999999999999</v>
      </c>
      <c r="L17" s="35">
        <v>4.3999999999999997E-2</v>
      </c>
      <c r="M17" s="35">
        <v>0.20399999999999999</v>
      </c>
      <c r="N17" s="35">
        <v>0.83200000000000007</v>
      </c>
      <c r="O17" s="35">
        <v>0</v>
      </c>
      <c r="P17" s="34">
        <f t="shared" ref="P17" si="0">IF(SUM(H17:O17)&gt;30,SUM(H17:O17),30)</f>
        <v>30.007000000000001</v>
      </c>
      <c r="Q17" s="34">
        <f t="shared" ref="Q17" si="1">ROUND(P17*Q$14,2)</f>
        <v>0.8</v>
      </c>
      <c r="R17" s="34">
        <f t="shared" ref="R17" si="2">SUM(P17:Q17)+IF(SUM(P17:Q17)&lt;30,30-P17-Q17)</f>
        <v>30.807000000000002</v>
      </c>
      <c r="S17" s="22"/>
      <c r="T17" s="34">
        <v>24.685000000000002</v>
      </c>
      <c r="U17" s="35">
        <v>3.9989999999999997</v>
      </c>
      <c r="V17" s="35">
        <v>0.28999999999999998</v>
      </c>
      <c r="W17" s="35">
        <v>0.35899999999999999</v>
      </c>
      <c r="X17" s="35">
        <v>4.3999999999999997E-2</v>
      </c>
      <c r="Y17" s="35">
        <v>0.20399999999999999</v>
      </c>
      <c r="Z17" s="35">
        <v>0.83200000000000007</v>
      </c>
      <c r="AA17" s="35">
        <v>0</v>
      </c>
      <c r="AB17" s="34">
        <f t="shared" ref="AB17" si="3">IF(SUM(T17:AA17)&gt;30,SUM(T17:AA17),30)</f>
        <v>30.413</v>
      </c>
      <c r="AC17" s="34">
        <f t="shared" ref="AC17" si="4">ROUND($AB17*AC$14,2)</f>
        <v>0.81</v>
      </c>
      <c r="AD17" s="34">
        <f t="shared" ref="AD17" si="5">SUM(AB17:AC17)+IF(SUM(AB17:AC17)&lt;30,30-AB17-AC17)</f>
        <v>31.222999999999999</v>
      </c>
      <c r="AE17" s="22"/>
      <c r="AF17" s="34">
        <f t="shared" ref="AF17" si="6">AD17-R17</f>
        <v>0.41599999999999682</v>
      </c>
      <c r="AG17" s="36">
        <f t="shared" ref="AG17" si="7">IF(R17=0,0,AF17/R17)</f>
        <v>1.3503424546369228E-2</v>
      </c>
      <c r="AH17" s="22"/>
      <c r="AI17" s="37">
        <f t="shared" ref="AI17" si="8">IF(F17=0,0,R17/F17)*100</f>
        <v>30.807000000000002</v>
      </c>
      <c r="AJ17" s="37">
        <f t="shared" ref="AJ17" si="9">IF(F17=0,0,AD17/F17)*100</f>
        <v>31.222999999999999</v>
      </c>
      <c r="AL17" s="39">
        <f t="shared" ref="AL17" si="10">T17/H17-1</f>
        <v>1.6722270274723172E-2</v>
      </c>
    </row>
    <row r="18" spans="1:38" ht="14.4" customHeight="1" x14ac:dyDescent="0.3">
      <c r="A18" s="30">
        <v>4</v>
      </c>
      <c r="B18" s="31"/>
      <c r="C18" s="30"/>
      <c r="D18" s="31"/>
      <c r="E18" s="42"/>
      <c r="F18" s="43"/>
      <c r="G18" s="22"/>
      <c r="H18" s="34"/>
      <c r="I18" s="35"/>
      <c r="J18" s="35"/>
      <c r="K18" s="35"/>
      <c r="L18" s="35"/>
      <c r="M18" s="35"/>
      <c r="N18" s="35"/>
      <c r="O18" s="35"/>
      <c r="P18" s="34"/>
      <c r="Q18" s="34"/>
      <c r="R18" s="34"/>
      <c r="S18" s="22"/>
      <c r="T18" s="34"/>
      <c r="U18" s="35"/>
      <c r="V18" s="35"/>
      <c r="W18" s="35"/>
      <c r="X18" s="35"/>
      <c r="Y18" s="35"/>
      <c r="Z18" s="35"/>
      <c r="AA18" s="35"/>
      <c r="AB18" s="34"/>
      <c r="AC18" s="34"/>
      <c r="AD18" s="34"/>
      <c r="AE18" s="22"/>
      <c r="AF18" s="34"/>
      <c r="AG18" s="44"/>
      <c r="AH18" s="22"/>
      <c r="AI18" s="37"/>
      <c r="AJ18" s="37"/>
    </row>
    <row r="19" spans="1:38" ht="14.4" customHeight="1" x14ac:dyDescent="0.3">
      <c r="A19" s="40">
        <v>5</v>
      </c>
      <c r="B19" s="41"/>
      <c r="C19" s="45" t="str">
        <f>C17</f>
        <v>GS-1</v>
      </c>
      <c r="D19" s="41"/>
      <c r="E19" s="32" t="s">
        <v>77</v>
      </c>
      <c r="F19" s="43">
        <v>250</v>
      </c>
      <c r="G19" s="22"/>
      <c r="H19" s="34">
        <v>35.737499999999997</v>
      </c>
      <c r="I19" s="35">
        <v>9.9974999999999987</v>
      </c>
      <c r="J19" s="35">
        <v>0.72499999999999998</v>
      </c>
      <c r="K19" s="35">
        <v>0.89749999999999996</v>
      </c>
      <c r="L19" s="35">
        <v>0.11</v>
      </c>
      <c r="M19" s="35">
        <v>0.51</v>
      </c>
      <c r="N19" s="35">
        <v>2.08</v>
      </c>
      <c r="O19" s="35">
        <v>0</v>
      </c>
      <c r="P19" s="34">
        <f t="shared" ref="P19" si="11">IF(SUM(H19:O19)&gt;30,SUM(H19:O19),30)</f>
        <v>50.057499999999997</v>
      </c>
      <c r="Q19" s="34">
        <f t="shared" ref="Q19" si="12">ROUND(P19*Q$14,2)</f>
        <v>1.33</v>
      </c>
      <c r="R19" s="34">
        <f t="shared" ref="R19" si="13">SUM(P19:Q19)+IF(SUM(P19:Q19)&lt;30,30-P19-Q19)</f>
        <v>51.387499999999996</v>
      </c>
      <c r="S19" s="22"/>
      <c r="T19" s="34">
        <v>36.347499999999997</v>
      </c>
      <c r="U19" s="35">
        <v>9.9974999999999987</v>
      </c>
      <c r="V19" s="35">
        <v>0.72499999999999998</v>
      </c>
      <c r="W19" s="35">
        <v>0.89749999999999996</v>
      </c>
      <c r="X19" s="35">
        <v>0.11</v>
      </c>
      <c r="Y19" s="35">
        <v>0.51</v>
      </c>
      <c r="Z19" s="35">
        <v>2.08</v>
      </c>
      <c r="AA19" s="35">
        <v>0</v>
      </c>
      <c r="AB19" s="34">
        <f t="shared" ref="AB19" si="14">IF(SUM(T19:AA19)&gt;30,SUM(T19:AA19),30)</f>
        <v>50.667499999999997</v>
      </c>
      <c r="AC19" s="34">
        <f t="shared" ref="AC19" si="15">ROUND($AB19*AC$14,2)</f>
        <v>1.34</v>
      </c>
      <c r="AD19" s="34">
        <f t="shared" ref="AD19" si="16">SUM(AB19:AC19)+IF(SUM(AB19:AC19)&lt;30,30-AB19-AC19)</f>
        <v>52.0075</v>
      </c>
      <c r="AE19" s="22"/>
      <c r="AF19" s="34">
        <f t="shared" ref="AF19" si="17">AD19-R19</f>
        <v>0.62000000000000455</v>
      </c>
      <c r="AG19" s="36">
        <f t="shared" ref="AG19" si="18">IF(R19=0,0,AF19/R19)</f>
        <v>1.2065190951106875E-2</v>
      </c>
      <c r="AH19" s="22"/>
      <c r="AI19" s="37">
        <f t="shared" ref="AI19" si="19">IF(F19=0,0,R19/F19)*100</f>
        <v>20.555</v>
      </c>
      <c r="AJ19" s="37">
        <f t="shared" ref="AJ19" si="20">IF(F19=0,0,AD19/F19)*100</f>
        <v>20.803000000000001</v>
      </c>
      <c r="AL19" s="39">
        <f t="shared" ref="AL19" si="21">T19/H19-1</f>
        <v>1.7068905211612417E-2</v>
      </c>
    </row>
    <row r="20" spans="1:38" ht="14.4" customHeight="1" x14ac:dyDescent="0.3">
      <c r="A20" s="45">
        <v>6</v>
      </c>
      <c r="C20" s="45"/>
      <c r="E20" s="42"/>
      <c r="F20" s="43"/>
      <c r="G20" s="22"/>
      <c r="H20" s="34"/>
      <c r="I20" s="35"/>
      <c r="J20" s="35"/>
      <c r="K20" s="35"/>
      <c r="L20" s="35"/>
      <c r="M20" s="35"/>
      <c r="N20" s="35"/>
      <c r="O20" s="35"/>
      <c r="P20" s="34"/>
      <c r="Q20" s="34"/>
      <c r="R20" s="34"/>
      <c r="S20" s="22"/>
      <c r="T20" s="34"/>
      <c r="U20" s="35"/>
      <c r="V20" s="35"/>
      <c r="W20" s="35"/>
      <c r="X20" s="35"/>
      <c r="Y20" s="35"/>
      <c r="Z20" s="35"/>
      <c r="AA20" s="35"/>
      <c r="AB20" s="34"/>
      <c r="AC20" s="34"/>
      <c r="AD20" s="34"/>
      <c r="AE20" s="22"/>
      <c r="AF20" s="34"/>
      <c r="AG20" s="44"/>
      <c r="AH20" s="22"/>
      <c r="AI20" s="37"/>
      <c r="AJ20" s="37"/>
    </row>
    <row r="21" spans="1:38" ht="14.4" customHeight="1" x14ac:dyDescent="0.3">
      <c r="A21" s="30">
        <v>7</v>
      </c>
      <c r="B21" s="31"/>
      <c r="C21" s="45" t="str">
        <f>C19</f>
        <v>GS-1</v>
      </c>
      <c r="D21" s="31"/>
      <c r="E21" s="32" t="s">
        <v>77</v>
      </c>
      <c r="F21" s="43">
        <v>500</v>
      </c>
      <c r="G21" s="22"/>
      <c r="H21" s="34">
        <v>54.835000000000001</v>
      </c>
      <c r="I21" s="35">
        <v>19.994999999999997</v>
      </c>
      <c r="J21" s="35">
        <v>1.45</v>
      </c>
      <c r="K21" s="35">
        <v>1.7949999999999999</v>
      </c>
      <c r="L21" s="35">
        <v>0.22</v>
      </c>
      <c r="M21" s="35">
        <v>1.02</v>
      </c>
      <c r="N21" s="35">
        <v>4.16</v>
      </c>
      <c r="O21" s="35">
        <v>0</v>
      </c>
      <c r="P21" s="34">
        <f t="shared" ref="P21" si="22">IF(SUM(H21:O21)&gt;30,SUM(H21:O21),30)</f>
        <v>83.474999999999994</v>
      </c>
      <c r="Q21" s="34">
        <f t="shared" ref="Q21" si="23">ROUND(P21*Q$14,2)</f>
        <v>2.21</v>
      </c>
      <c r="R21" s="34">
        <f t="shared" ref="R21" si="24">SUM(P21:Q21)+IF(SUM(P21:Q21)&lt;30,30-P21-Q21)</f>
        <v>85.684999999999988</v>
      </c>
      <c r="S21" s="22"/>
      <c r="T21" s="34">
        <v>55.784999999999997</v>
      </c>
      <c r="U21" s="35">
        <v>19.994999999999997</v>
      </c>
      <c r="V21" s="35">
        <v>1.45</v>
      </c>
      <c r="W21" s="35">
        <v>1.7949999999999999</v>
      </c>
      <c r="X21" s="35">
        <v>0.22</v>
      </c>
      <c r="Y21" s="35">
        <v>1.02</v>
      </c>
      <c r="Z21" s="35">
        <v>4.16</v>
      </c>
      <c r="AA21" s="35">
        <v>0</v>
      </c>
      <c r="AB21" s="34">
        <f t="shared" ref="AB21" si="25">IF(SUM(T21:AA21)&gt;30,SUM(T21:AA21),30)</f>
        <v>84.424999999999997</v>
      </c>
      <c r="AC21" s="34">
        <f t="shared" ref="AC21" si="26">ROUND($AB21*AC$14,2)</f>
        <v>2.2400000000000002</v>
      </c>
      <c r="AD21" s="34">
        <f t="shared" ref="AD21" si="27">SUM(AB21:AC21)+IF(SUM(AB21:AC21)&lt;30,30-AB21-AC21)</f>
        <v>86.664999999999992</v>
      </c>
      <c r="AE21" s="22"/>
      <c r="AF21" s="34">
        <f t="shared" ref="AF21" si="28">AD21-R21</f>
        <v>0.98000000000000398</v>
      </c>
      <c r="AG21" s="36">
        <f t="shared" ref="AG21" si="29">IF(R21=0,0,AF21/R21)</f>
        <v>1.1437241057361313E-2</v>
      </c>
      <c r="AH21" s="22"/>
      <c r="AI21" s="37">
        <f t="shared" ref="AI21" si="30">IF(F21=0,0,R21/F21)*100</f>
        <v>17.136999999999997</v>
      </c>
      <c r="AJ21" s="37">
        <f t="shared" ref="AJ21" si="31">IF(F21=0,0,AD21/F21)*100</f>
        <v>17.332999999999998</v>
      </c>
      <c r="AL21" s="39">
        <f t="shared" ref="AL21" si="32">T21/H21-1</f>
        <v>1.7324701376857821E-2</v>
      </c>
    </row>
    <row r="22" spans="1:38" ht="14.4" customHeight="1" x14ac:dyDescent="0.3">
      <c r="A22" s="40">
        <v>8</v>
      </c>
      <c r="B22" s="41"/>
      <c r="C22" s="40"/>
      <c r="D22" s="41"/>
      <c r="E22" s="32"/>
      <c r="F22" s="43"/>
      <c r="G22" s="22"/>
      <c r="H22" s="34"/>
      <c r="I22" s="35"/>
      <c r="J22" s="35"/>
      <c r="K22" s="35"/>
      <c r="L22" s="35"/>
      <c r="M22" s="35"/>
      <c r="N22" s="35"/>
      <c r="O22" s="35"/>
      <c r="P22" s="34"/>
      <c r="Q22" s="34"/>
      <c r="R22" s="34"/>
      <c r="S22" s="22"/>
      <c r="T22" s="34"/>
      <c r="U22" s="35"/>
      <c r="V22" s="35"/>
      <c r="W22" s="35"/>
      <c r="X22" s="35"/>
      <c r="Y22" s="35"/>
      <c r="Z22" s="35"/>
      <c r="AA22" s="35"/>
      <c r="AB22" s="34"/>
      <c r="AC22" s="34"/>
      <c r="AD22" s="34"/>
      <c r="AE22" s="22"/>
      <c r="AF22" s="34"/>
      <c r="AG22" s="44"/>
      <c r="AH22" s="22"/>
      <c r="AI22" s="37"/>
      <c r="AJ22" s="37"/>
    </row>
    <row r="23" spans="1:38" ht="14.4" customHeight="1" x14ac:dyDescent="0.3">
      <c r="A23" s="45">
        <v>9</v>
      </c>
      <c r="C23" s="45" t="str">
        <f>C21</f>
        <v>GS-1</v>
      </c>
      <c r="E23" s="32" t="s">
        <v>77</v>
      </c>
      <c r="F23" s="43">
        <v>750</v>
      </c>
      <c r="G23" s="22"/>
      <c r="H23" s="34">
        <v>73.932500000000005</v>
      </c>
      <c r="I23" s="35">
        <v>29.9925</v>
      </c>
      <c r="J23" s="35">
        <v>2.1749999999999998</v>
      </c>
      <c r="K23" s="35">
        <v>2.6924999999999999</v>
      </c>
      <c r="L23" s="35">
        <v>0.33</v>
      </c>
      <c r="M23" s="35">
        <v>1.53</v>
      </c>
      <c r="N23" s="35">
        <v>6.24</v>
      </c>
      <c r="O23" s="35">
        <v>0</v>
      </c>
      <c r="P23" s="34">
        <f t="shared" ref="P23" si="33">IF(SUM(H23:O23)&gt;30,SUM(H23:O23),30)</f>
        <v>116.8925</v>
      </c>
      <c r="Q23" s="34">
        <f t="shared" ref="Q23" si="34">ROUND(P23*Q$14,2)</f>
        <v>3.1</v>
      </c>
      <c r="R23" s="34">
        <f t="shared" ref="R23" si="35">SUM(P23:Q23)+IF(SUM(P23:Q23)&lt;30,30-P23-Q23)</f>
        <v>119.99249999999999</v>
      </c>
      <c r="S23" s="22"/>
      <c r="T23" s="34">
        <v>75.222499999999997</v>
      </c>
      <c r="U23" s="35">
        <v>29.9925</v>
      </c>
      <c r="V23" s="35">
        <v>2.1749999999999998</v>
      </c>
      <c r="W23" s="35">
        <v>2.6924999999999999</v>
      </c>
      <c r="X23" s="35">
        <v>0.33</v>
      </c>
      <c r="Y23" s="35">
        <v>1.53</v>
      </c>
      <c r="Z23" s="35">
        <v>6.24</v>
      </c>
      <c r="AA23" s="35">
        <v>0</v>
      </c>
      <c r="AB23" s="34">
        <f t="shared" ref="AB23" si="36">IF(SUM(T23:AA23)&gt;30,SUM(T23:AA23),30)</f>
        <v>118.18249999999999</v>
      </c>
      <c r="AC23" s="34">
        <f t="shared" ref="AC23" si="37">ROUND($AB23*AC$14,2)</f>
        <v>3.14</v>
      </c>
      <c r="AD23" s="34">
        <f t="shared" ref="AD23" si="38">SUM(AB23:AC23)+IF(SUM(AB23:AC23)&lt;30,30-AB23-AC23)</f>
        <v>121.32249999999999</v>
      </c>
      <c r="AE23" s="22"/>
      <c r="AF23" s="34">
        <f t="shared" ref="AF23" si="39">AD23-R23</f>
        <v>1.3299999999999983</v>
      </c>
      <c r="AG23" s="36">
        <f t="shared" ref="AG23" si="40">IF(R23=0,0,AF23/R23)</f>
        <v>1.108402608496363E-2</v>
      </c>
      <c r="AH23" s="22"/>
      <c r="AI23" s="37">
        <f t="shared" ref="AI23" si="41">IF(F23=0,0,R23/F23)*100</f>
        <v>15.998999999999999</v>
      </c>
      <c r="AJ23" s="37">
        <f t="shared" ref="AJ23" si="42">IF(F23=0,0,AD23/F23)*100</f>
        <v>16.176333333333332</v>
      </c>
      <c r="AL23" s="39">
        <f t="shared" ref="AL23" si="43">T23/H23-1</f>
        <v>1.7448348155411963E-2</v>
      </c>
    </row>
    <row r="24" spans="1:38" ht="14.4" customHeight="1" x14ac:dyDescent="0.3">
      <c r="A24" s="30">
        <v>10</v>
      </c>
      <c r="B24" s="31"/>
      <c r="C24" s="30"/>
      <c r="D24" s="31"/>
      <c r="E24" s="42"/>
      <c r="F24" s="43"/>
      <c r="G24" s="22"/>
      <c r="H24" s="34"/>
      <c r="I24" s="35"/>
      <c r="J24" s="35"/>
      <c r="K24" s="35"/>
      <c r="L24" s="35"/>
      <c r="M24" s="35"/>
      <c r="N24" s="35"/>
      <c r="O24" s="35"/>
      <c r="P24" s="34"/>
      <c r="Q24" s="34"/>
      <c r="R24" s="34"/>
      <c r="S24" s="22"/>
      <c r="T24" s="34"/>
      <c r="U24" s="35"/>
      <c r="V24" s="35"/>
      <c r="W24" s="35"/>
      <c r="X24" s="35"/>
      <c r="Y24" s="35"/>
      <c r="Z24" s="35"/>
      <c r="AA24" s="35"/>
      <c r="AB24" s="34"/>
      <c r="AC24" s="34"/>
      <c r="AD24" s="34"/>
      <c r="AE24" s="22"/>
      <c r="AF24" s="34"/>
      <c r="AG24" s="44"/>
      <c r="AH24" s="22"/>
      <c r="AI24" s="37"/>
      <c r="AJ24" s="37"/>
    </row>
    <row r="25" spans="1:38" ht="14.4" customHeight="1" x14ac:dyDescent="0.3">
      <c r="A25" s="40">
        <v>11</v>
      </c>
      <c r="B25" s="41"/>
      <c r="C25" s="45" t="str">
        <f>C23</f>
        <v>GS-1</v>
      </c>
      <c r="D25" s="41"/>
      <c r="E25" s="32" t="s">
        <v>77</v>
      </c>
      <c r="F25" s="43">
        <v>1000</v>
      </c>
      <c r="G25" s="22"/>
      <c r="H25" s="34">
        <v>93.03</v>
      </c>
      <c r="I25" s="35">
        <v>39.989999999999995</v>
      </c>
      <c r="J25" s="35">
        <v>2.9</v>
      </c>
      <c r="K25" s="35">
        <v>3.59</v>
      </c>
      <c r="L25" s="35">
        <v>0.44</v>
      </c>
      <c r="M25" s="35">
        <v>2.04</v>
      </c>
      <c r="N25" s="35">
        <v>8.32</v>
      </c>
      <c r="O25" s="35">
        <v>0</v>
      </c>
      <c r="P25" s="34">
        <f t="shared" ref="P25" si="44">IF(SUM(H25:O25)&gt;30,SUM(H25:O25),30)</f>
        <v>150.30999999999997</v>
      </c>
      <c r="Q25" s="34">
        <f t="shared" ref="Q25" si="45">ROUND(P25*Q$14,2)</f>
        <v>3.99</v>
      </c>
      <c r="R25" s="34">
        <f t="shared" ref="R25" si="46">SUM(P25:Q25)+IF(SUM(P25:Q25)&lt;30,30-P25-Q25)</f>
        <v>154.29999999999998</v>
      </c>
      <c r="S25" s="22"/>
      <c r="T25" s="34">
        <v>94.66</v>
      </c>
      <c r="U25" s="35">
        <v>39.989999999999995</v>
      </c>
      <c r="V25" s="35">
        <v>2.9</v>
      </c>
      <c r="W25" s="35">
        <v>3.59</v>
      </c>
      <c r="X25" s="35">
        <v>0.44</v>
      </c>
      <c r="Y25" s="35">
        <v>2.04</v>
      </c>
      <c r="Z25" s="35">
        <v>8.32</v>
      </c>
      <c r="AA25" s="35">
        <v>0</v>
      </c>
      <c r="AB25" s="34">
        <f t="shared" ref="AB25" si="47">IF(SUM(T25:AA25)&gt;30,SUM(T25:AA25),30)</f>
        <v>151.93999999999997</v>
      </c>
      <c r="AC25" s="34">
        <f t="shared" ref="AC25" si="48">ROUND($AB25*AC$14,2)</f>
        <v>4.03</v>
      </c>
      <c r="AD25" s="34">
        <f t="shared" ref="AD25" si="49">SUM(AB25:AC25)+IF(SUM(AB25:AC25)&lt;30,30-AB25-AC25)</f>
        <v>155.96999999999997</v>
      </c>
      <c r="AE25" s="22"/>
      <c r="AF25" s="34">
        <f t="shared" ref="AF25" si="50">AD25-R25</f>
        <v>1.6699999999999875</v>
      </c>
      <c r="AG25" s="36">
        <f t="shared" ref="AG25" si="51">IF(R25=0,0,AF25/R25)</f>
        <v>1.0823071937783459E-2</v>
      </c>
      <c r="AH25" s="22"/>
      <c r="AI25" s="37">
        <f t="shared" ref="AI25" si="52">IF(F25=0,0,R25/F25)*100</f>
        <v>15.43</v>
      </c>
      <c r="AJ25" s="37">
        <f t="shared" ref="AJ25" si="53">IF(F25=0,0,AD25/F25)*100</f>
        <v>15.596999999999998</v>
      </c>
      <c r="AL25" s="39">
        <f t="shared" ref="AL25" si="54">T25/H25-1</f>
        <v>1.752122971084602E-2</v>
      </c>
    </row>
    <row r="26" spans="1:38" ht="14.4" customHeight="1" x14ac:dyDescent="0.3">
      <c r="A26" s="45">
        <v>12</v>
      </c>
      <c r="B26" s="31"/>
      <c r="C26" s="45"/>
      <c r="D26" s="31"/>
      <c r="E26" s="42"/>
      <c r="F26" s="43"/>
      <c r="G26" s="22"/>
      <c r="H26" s="34"/>
      <c r="I26" s="35"/>
      <c r="J26" s="35"/>
      <c r="K26" s="35"/>
      <c r="L26" s="35"/>
      <c r="M26" s="35"/>
      <c r="N26" s="35"/>
      <c r="O26" s="35"/>
      <c r="P26" s="34"/>
      <c r="Q26" s="34"/>
      <c r="R26" s="34"/>
      <c r="S26" s="22"/>
      <c r="T26" s="34"/>
      <c r="U26" s="35"/>
      <c r="V26" s="35"/>
      <c r="W26" s="35"/>
      <c r="X26" s="35"/>
      <c r="Y26" s="35"/>
      <c r="Z26" s="35"/>
      <c r="AA26" s="35"/>
      <c r="AB26" s="34"/>
      <c r="AC26" s="34"/>
      <c r="AD26" s="34"/>
      <c r="AE26" s="22"/>
      <c r="AF26" s="34"/>
      <c r="AG26" s="44"/>
      <c r="AH26" s="22"/>
      <c r="AI26" s="37"/>
      <c r="AJ26" s="37"/>
    </row>
    <row r="27" spans="1:38" ht="14.4" customHeight="1" x14ac:dyDescent="0.3">
      <c r="A27" s="30">
        <v>13</v>
      </c>
      <c r="B27" s="31"/>
      <c r="C27" s="45" t="str">
        <f>C25</f>
        <v>GS-1</v>
      </c>
      <c r="D27" s="31"/>
      <c r="E27" s="32" t="s">
        <v>77</v>
      </c>
      <c r="F27" s="43">
        <v>1250</v>
      </c>
      <c r="G27" s="22"/>
      <c r="H27" s="34">
        <v>112.1275</v>
      </c>
      <c r="I27" s="35">
        <v>49.987499999999997</v>
      </c>
      <c r="J27" s="35">
        <v>3.625</v>
      </c>
      <c r="K27" s="35">
        <v>4.4874999999999998</v>
      </c>
      <c r="L27" s="35">
        <v>0.55000000000000004</v>
      </c>
      <c r="M27" s="35">
        <v>2.5499999999999998</v>
      </c>
      <c r="N27" s="35">
        <v>10.4</v>
      </c>
      <c r="O27" s="35">
        <v>0</v>
      </c>
      <c r="P27" s="34">
        <f t="shared" ref="P27" si="55">IF(SUM(H27:O27)&gt;30,SUM(H27:O27),30)</f>
        <v>183.72750000000005</v>
      </c>
      <c r="Q27" s="34">
        <f t="shared" ref="Q27" si="56">ROUND(P27*Q$14,2)</f>
        <v>4.88</v>
      </c>
      <c r="R27" s="34">
        <f t="shared" ref="R27" si="57">SUM(P27:Q27)+IF(SUM(P27:Q27)&lt;30,30-P27-Q27)</f>
        <v>188.60750000000004</v>
      </c>
      <c r="S27" s="22"/>
      <c r="T27" s="34">
        <v>114.0975</v>
      </c>
      <c r="U27" s="35">
        <v>49.987499999999997</v>
      </c>
      <c r="V27" s="35">
        <v>3.625</v>
      </c>
      <c r="W27" s="35">
        <v>4.4874999999999998</v>
      </c>
      <c r="X27" s="35">
        <v>0.55000000000000004</v>
      </c>
      <c r="Y27" s="35">
        <v>2.5499999999999998</v>
      </c>
      <c r="Z27" s="35">
        <v>10.4</v>
      </c>
      <c r="AA27" s="35">
        <v>0</v>
      </c>
      <c r="AB27" s="34">
        <f t="shared" ref="AB27" si="58">IF(SUM(T27:AA27)&gt;30,SUM(T27:AA27),30)</f>
        <v>185.69750000000002</v>
      </c>
      <c r="AC27" s="34">
        <f t="shared" ref="AC27" si="59">ROUND($AB27*AC$14,2)</f>
        <v>4.93</v>
      </c>
      <c r="AD27" s="34">
        <f t="shared" ref="AD27" si="60">SUM(AB27:AC27)+IF(SUM(AB27:AC27)&lt;30,30-AB27-AC27)</f>
        <v>190.62750000000003</v>
      </c>
      <c r="AE27" s="22"/>
      <c r="AF27" s="34">
        <f t="shared" ref="AF27" si="61">AD27-R27</f>
        <v>2.0199999999999818</v>
      </c>
      <c r="AG27" s="36">
        <f t="shared" ref="AG27" si="62">IF(R27=0,0,AF27/R27)</f>
        <v>1.0710072505069954E-2</v>
      </c>
      <c r="AH27" s="22"/>
      <c r="AI27" s="37">
        <f t="shared" ref="AI27" si="63">IF(F27=0,0,R27/F27)*100</f>
        <v>15.088600000000005</v>
      </c>
      <c r="AJ27" s="37">
        <f t="shared" ref="AJ27" si="64">IF(F27=0,0,AD27/F27)*100</f>
        <v>15.250200000000003</v>
      </c>
      <c r="AL27" s="39">
        <f t="shared" ref="AL27" si="65">T27/H27-1</f>
        <v>1.7569284965775589E-2</v>
      </c>
    </row>
    <row r="28" spans="1:38" ht="14.4" customHeight="1" x14ac:dyDescent="0.3">
      <c r="A28" s="40">
        <v>14</v>
      </c>
      <c r="B28" s="31"/>
      <c r="C28" s="30"/>
      <c r="D28" s="31"/>
      <c r="E28" s="42"/>
      <c r="F28" s="43"/>
      <c r="G28" s="22"/>
      <c r="H28" s="34"/>
      <c r="I28" s="35"/>
      <c r="J28" s="35"/>
      <c r="K28" s="35"/>
      <c r="L28" s="35"/>
      <c r="M28" s="35"/>
      <c r="N28" s="35"/>
      <c r="O28" s="35"/>
      <c r="P28" s="34"/>
      <c r="Q28" s="34"/>
      <c r="R28" s="34"/>
      <c r="S28" s="22"/>
      <c r="T28" s="34"/>
      <c r="U28" s="35"/>
      <c r="V28" s="35"/>
      <c r="W28" s="35"/>
      <c r="X28" s="35"/>
      <c r="Y28" s="35"/>
      <c r="Z28" s="35"/>
      <c r="AA28" s="35"/>
      <c r="AB28" s="34"/>
      <c r="AC28" s="34"/>
      <c r="AD28" s="34"/>
      <c r="AE28" s="22"/>
      <c r="AF28" s="34"/>
      <c r="AG28" s="44"/>
      <c r="AH28" s="22"/>
      <c r="AI28" s="37"/>
      <c r="AJ28" s="37"/>
    </row>
    <row r="29" spans="1:38" ht="14.4" customHeight="1" x14ac:dyDescent="0.3">
      <c r="A29" s="45">
        <v>15</v>
      </c>
      <c r="B29" s="31"/>
      <c r="C29" s="45" t="str">
        <f>C27</f>
        <v>GS-1</v>
      </c>
      <c r="D29" s="31"/>
      <c r="E29" s="32" t="s">
        <v>77</v>
      </c>
      <c r="F29" s="43">
        <v>1500</v>
      </c>
      <c r="G29" s="22"/>
      <c r="H29" s="34">
        <v>131.22499999999999</v>
      </c>
      <c r="I29" s="35">
        <v>59.984999999999999</v>
      </c>
      <c r="J29" s="35">
        <v>4.3499999999999996</v>
      </c>
      <c r="K29" s="35">
        <v>5.3849999999999998</v>
      </c>
      <c r="L29" s="35">
        <v>0.66</v>
      </c>
      <c r="M29" s="35">
        <v>3.06</v>
      </c>
      <c r="N29" s="35">
        <v>12.48</v>
      </c>
      <c r="O29" s="35">
        <v>0</v>
      </c>
      <c r="P29" s="34">
        <f t="shared" ref="P29" si="66">IF(SUM(H29:O29)&gt;30,SUM(H29:O29),30)</f>
        <v>217.14499999999995</v>
      </c>
      <c r="Q29" s="34">
        <f t="shared" ref="Q29" si="67">ROUND(P29*Q$14,2)</f>
        <v>5.76</v>
      </c>
      <c r="R29" s="34">
        <f t="shared" ref="R29" si="68">SUM(P29:Q29)+IF(SUM(P29:Q29)&lt;30,30-P29-Q29)</f>
        <v>222.90499999999994</v>
      </c>
      <c r="S29" s="22"/>
      <c r="T29" s="34">
        <v>133.535</v>
      </c>
      <c r="U29" s="35">
        <v>59.984999999999999</v>
      </c>
      <c r="V29" s="35">
        <v>4.3499999999999996</v>
      </c>
      <c r="W29" s="35">
        <v>5.3849999999999998</v>
      </c>
      <c r="X29" s="35">
        <v>0.66</v>
      </c>
      <c r="Y29" s="35">
        <v>3.06</v>
      </c>
      <c r="Z29" s="35">
        <v>12.48</v>
      </c>
      <c r="AA29" s="35">
        <v>0</v>
      </c>
      <c r="AB29" s="34">
        <f t="shared" ref="AB29" si="69">IF(SUM(T29:AA29)&gt;30,SUM(T29:AA29),30)</f>
        <v>219.45499999999996</v>
      </c>
      <c r="AC29" s="34">
        <f t="shared" ref="AC29" si="70">ROUND($AB29*AC$14,2)</f>
        <v>5.82</v>
      </c>
      <c r="AD29" s="34">
        <f t="shared" ref="AD29" si="71">SUM(AB29:AC29)+IF(SUM(AB29:AC29)&lt;30,30-AB29-AC29)</f>
        <v>225.27499999999995</v>
      </c>
      <c r="AE29" s="22"/>
      <c r="AF29" s="34">
        <f t="shared" ref="AF29" si="72">AD29-R29</f>
        <v>2.3700000000000045</v>
      </c>
      <c r="AG29" s="36">
        <f t="shared" ref="AG29" si="73">IF(R29=0,0,AF29/R29)</f>
        <v>1.0632332159440143E-2</v>
      </c>
      <c r="AH29" s="22"/>
      <c r="AI29" s="37">
        <f t="shared" ref="AI29" si="74">IF(F29=0,0,R29/F29)*100</f>
        <v>14.860333333333331</v>
      </c>
      <c r="AJ29" s="37">
        <f t="shared" ref="AJ29" si="75">IF(F29=0,0,AD29/F29)*100</f>
        <v>15.018333333333331</v>
      </c>
      <c r="AL29" s="39">
        <f t="shared" ref="AL29" si="76">T29/H29-1</f>
        <v>1.7603353019622903E-2</v>
      </c>
    </row>
    <row r="30" spans="1:38" ht="14.4" customHeight="1" x14ac:dyDescent="0.3">
      <c r="A30" s="30">
        <v>16</v>
      </c>
      <c r="B30" s="31"/>
      <c r="C30" s="30"/>
      <c r="D30" s="31"/>
      <c r="E30" s="42"/>
      <c r="F30" s="43"/>
      <c r="G30" s="22"/>
      <c r="H30" s="34"/>
      <c r="I30" s="35"/>
      <c r="J30" s="35"/>
      <c r="K30" s="35"/>
      <c r="L30" s="35"/>
      <c r="M30" s="35"/>
      <c r="N30" s="35"/>
      <c r="O30" s="35"/>
      <c r="P30" s="34"/>
      <c r="Q30" s="34"/>
      <c r="R30" s="34"/>
      <c r="S30" s="22"/>
      <c r="T30" s="34"/>
      <c r="U30" s="35"/>
      <c r="V30" s="35"/>
      <c r="W30" s="35"/>
      <c r="X30" s="35"/>
      <c r="Y30" s="35"/>
      <c r="Z30" s="35"/>
      <c r="AA30" s="35"/>
      <c r="AB30" s="34"/>
      <c r="AC30" s="34"/>
      <c r="AD30" s="34"/>
      <c r="AE30" s="22"/>
      <c r="AF30" s="34"/>
      <c r="AG30" s="44"/>
      <c r="AH30" s="22"/>
      <c r="AI30" s="37"/>
      <c r="AJ30" s="37"/>
    </row>
    <row r="31" spans="1:38" ht="14.4" customHeight="1" x14ac:dyDescent="0.3">
      <c r="A31" s="40">
        <v>17</v>
      </c>
      <c r="B31" s="31"/>
      <c r="C31" s="45" t="str">
        <f>C29</f>
        <v>GS-1</v>
      </c>
      <c r="D31" s="31"/>
      <c r="E31" s="32" t="s">
        <v>77</v>
      </c>
      <c r="F31" s="43">
        <v>2000</v>
      </c>
      <c r="G31" s="22"/>
      <c r="H31" s="34">
        <v>169.42000000000002</v>
      </c>
      <c r="I31" s="35">
        <v>79.97999999999999</v>
      </c>
      <c r="J31" s="35">
        <v>5.8</v>
      </c>
      <c r="K31" s="35">
        <v>7.18</v>
      </c>
      <c r="L31" s="35">
        <v>0.88</v>
      </c>
      <c r="M31" s="35">
        <v>4.08</v>
      </c>
      <c r="N31" s="35">
        <v>16.64</v>
      </c>
      <c r="O31" s="35">
        <v>0</v>
      </c>
      <c r="P31" s="34">
        <f t="shared" ref="P31" si="77">IF(SUM(H31:O31)&gt;30,SUM(H31:O31),30)</f>
        <v>283.97999999999996</v>
      </c>
      <c r="Q31" s="34">
        <f t="shared" ref="Q31" si="78">ROUND(P31*Q$14,2)</f>
        <v>7.54</v>
      </c>
      <c r="R31" s="34">
        <f t="shared" ref="R31" si="79">SUM(P31:Q31)+IF(SUM(P31:Q31)&lt;30,30-P31-Q31)</f>
        <v>291.52</v>
      </c>
      <c r="S31" s="22"/>
      <c r="T31" s="34">
        <v>172.41</v>
      </c>
      <c r="U31" s="35">
        <v>79.97999999999999</v>
      </c>
      <c r="V31" s="35">
        <v>5.8</v>
      </c>
      <c r="W31" s="35">
        <v>7.18</v>
      </c>
      <c r="X31" s="35">
        <v>0.88</v>
      </c>
      <c r="Y31" s="35">
        <v>4.08</v>
      </c>
      <c r="Z31" s="35">
        <v>16.64</v>
      </c>
      <c r="AA31" s="35">
        <v>0</v>
      </c>
      <c r="AB31" s="34">
        <f t="shared" ref="AB31" si="80">IF(SUM(T31:AA31)&gt;30,SUM(T31:AA31),30)</f>
        <v>286.96999999999997</v>
      </c>
      <c r="AC31" s="34">
        <f t="shared" ref="AC31" si="81">ROUND($AB31*AC$14,2)</f>
        <v>7.61</v>
      </c>
      <c r="AD31" s="34">
        <f t="shared" ref="AD31" si="82">SUM(AB31:AC31)+IF(SUM(AB31:AC31)&lt;30,30-AB31-AC31)</f>
        <v>294.58</v>
      </c>
      <c r="AE31" s="22"/>
      <c r="AF31" s="34">
        <f t="shared" ref="AF31" si="83">AD31-R31</f>
        <v>3.0600000000000023</v>
      </c>
      <c r="AG31" s="36">
        <f t="shared" ref="AG31" si="84">IF(R31=0,0,AF31/R31)</f>
        <v>1.0496706915477506E-2</v>
      </c>
      <c r="AH31" s="22"/>
      <c r="AI31" s="37">
        <f t="shared" ref="AI31" si="85">IF(F31=0,0,R31/F31)*100</f>
        <v>14.576000000000001</v>
      </c>
      <c r="AJ31" s="37">
        <f t="shared" ref="AJ31" si="86">IF(F31=0,0,AD31/F31)*100</f>
        <v>14.729000000000001</v>
      </c>
      <c r="AL31" s="39">
        <f t="shared" ref="AL31" si="87">T31/H31-1</f>
        <v>1.764844764490614E-2</v>
      </c>
    </row>
    <row r="32" spans="1:38" ht="14.4" customHeight="1" x14ac:dyDescent="0.3">
      <c r="A32" s="45">
        <v>18</v>
      </c>
      <c r="B32" s="31"/>
      <c r="C32" s="45"/>
      <c r="D32" s="31"/>
      <c r="E32" s="42"/>
      <c r="F32" s="43"/>
      <c r="G32" s="22"/>
      <c r="H32" s="34"/>
      <c r="I32" s="35"/>
      <c r="J32" s="35"/>
      <c r="K32" s="35"/>
      <c r="L32" s="35"/>
      <c r="M32" s="35"/>
      <c r="N32" s="35"/>
      <c r="O32" s="35"/>
      <c r="P32" s="34"/>
      <c r="Q32" s="34"/>
      <c r="R32" s="34"/>
      <c r="S32" s="22"/>
      <c r="T32" s="34"/>
      <c r="U32" s="35"/>
      <c r="V32" s="35"/>
      <c r="W32" s="35"/>
      <c r="X32" s="35"/>
      <c r="Y32" s="35"/>
      <c r="Z32" s="35"/>
      <c r="AA32" s="35"/>
      <c r="AB32" s="34"/>
      <c r="AC32" s="34"/>
      <c r="AD32" s="34"/>
      <c r="AE32" s="22"/>
      <c r="AF32" s="34"/>
      <c r="AG32" s="44"/>
      <c r="AH32" s="22"/>
      <c r="AI32" s="37"/>
      <c r="AJ32" s="37"/>
    </row>
    <row r="33" spans="1:38" ht="14.4" customHeight="1" x14ac:dyDescent="0.3">
      <c r="A33" s="30">
        <v>19</v>
      </c>
      <c r="B33" s="31"/>
      <c r="C33" s="45" t="str">
        <f>C31</f>
        <v>GS-1</v>
      </c>
      <c r="D33" s="31"/>
      <c r="E33" s="32" t="s">
        <v>77</v>
      </c>
      <c r="F33" s="43">
        <v>3000</v>
      </c>
      <c r="G33" s="22"/>
      <c r="H33" s="34">
        <v>245.81</v>
      </c>
      <c r="I33" s="35">
        <v>119.97</v>
      </c>
      <c r="J33" s="35">
        <v>8.6999999999999993</v>
      </c>
      <c r="K33" s="35">
        <v>10.77</v>
      </c>
      <c r="L33" s="35">
        <v>1.32</v>
      </c>
      <c r="M33" s="35">
        <v>6.12</v>
      </c>
      <c r="N33" s="35">
        <v>24.96</v>
      </c>
      <c r="O33" s="35">
        <v>0</v>
      </c>
      <c r="P33" s="34">
        <f t="shared" ref="P33" si="88">IF(SUM(H33:O33)&gt;30,SUM(H33:O33),30)</f>
        <v>417.64999999999992</v>
      </c>
      <c r="Q33" s="34">
        <f t="shared" ref="Q33" si="89">ROUND(P33*Q$14,2)</f>
        <v>11.08</v>
      </c>
      <c r="R33" s="34">
        <f t="shared" ref="R33" si="90">SUM(P33:Q33)+IF(SUM(P33:Q33)&lt;30,30-P33-Q33)</f>
        <v>428.7299999999999</v>
      </c>
      <c r="S33" s="22"/>
      <c r="T33" s="34">
        <v>250.16</v>
      </c>
      <c r="U33" s="35">
        <v>119.97</v>
      </c>
      <c r="V33" s="35">
        <v>8.6999999999999993</v>
      </c>
      <c r="W33" s="35">
        <v>10.77</v>
      </c>
      <c r="X33" s="35">
        <v>1.32</v>
      </c>
      <c r="Y33" s="35">
        <v>6.12</v>
      </c>
      <c r="Z33" s="35">
        <v>24.96</v>
      </c>
      <c r="AA33" s="35">
        <v>0</v>
      </c>
      <c r="AB33" s="34">
        <f t="shared" ref="AB33" si="91">IF(SUM(T33:AA33)&gt;30,SUM(T33:AA33),30)</f>
        <v>421.99999999999994</v>
      </c>
      <c r="AC33" s="34">
        <f t="shared" ref="AC33" si="92">ROUND($AB33*AC$14,2)</f>
        <v>11.2</v>
      </c>
      <c r="AD33" s="34">
        <f t="shared" ref="AD33" si="93">SUM(AB33:AC33)+IF(SUM(AB33:AC33)&lt;30,30-AB33-AC33)</f>
        <v>433.19999999999993</v>
      </c>
      <c r="AE33" s="22"/>
      <c r="AF33" s="34">
        <f t="shared" ref="AF33" si="94">AD33-R33</f>
        <v>4.4700000000000273</v>
      </c>
      <c r="AG33" s="36">
        <f t="shared" ref="AG33" si="95">IF(R33=0,0,AF33/R33)</f>
        <v>1.042614232733895E-2</v>
      </c>
      <c r="AH33" s="22"/>
      <c r="AI33" s="37">
        <f t="shared" ref="AI33" si="96">IF(F33=0,0,R33/F33)*100</f>
        <v>14.290999999999999</v>
      </c>
      <c r="AJ33" s="37">
        <f t="shared" ref="AJ33" si="97">IF(F33=0,0,AD33/F33)*100</f>
        <v>14.439999999999998</v>
      </c>
      <c r="AL33" s="39">
        <f t="shared" ref="AL33" si="98">T33/H33-1</f>
        <v>1.7696594931044363E-2</v>
      </c>
    </row>
    <row r="34" spans="1:38" ht="14.4" customHeight="1" x14ac:dyDescent="0.3">
      <c r="A34" s="40">
        <v>20</v>
      </c>
      <c r="B34" s="31"/>
      <c r="C34" s="30"/>
      <c r="D34" s="31"/>
      <c r="E34" s="42"/>
      <c r="F34" s="43"/>
      <c r="G34" s="22"/>
      <c r="H34" s="34"/>
      <c r="I34" s="35"/>
      <c r="J34" s="35"/>
      <c r="K34" s="35"/>
      <c r="L34" s="35"/>
      <c r="M34" s="35"/>
      <c r="N34" s="35"/>
      <c r="O34" s="35"/>
      <c r="P34" s="34"/>
      <c r="Q34" s="34"/>
      <c r="R34" s="34"/>
      <c r="S34" s="22"/>
      <c r="T34" s="34"/>
      <c r="U34" s="35"/>
      <c r="V34" s="35"/>
      <c r="W34" s="35"/>
      <c r="X34" s="35"/>
      <c r="Y34" s="35"/>
      <c r="Z34" s="35"/>
      <c r="AA34" s="35"/>
      <c r="AB34" s="34"/>
      <c r="AC34" s="34"/>
      <c r="AD34" s="34"/>
      <c r="AE34" s="22"/>
      <c r="AF34" s="34"/>
      <c r="AG34" s="44"/>
      <c r="AH34" s="22"/>
      <c r="AI34" s="37"/>
      <c r="AJ34" s="37"/>
    </row>
    <row r="35" spans="1:38" ht="14.4" customHeight="1" x14ac:dyDescent="0.3">
      <c r="A35" s="45">
        <v>21</v>
      </c>
      <c r="B35" s="31"/>
      <c r="C35" s="45" t="str">
        <f>C33</f>
        <v>GS-1</v>
      </c>
      <c r="D35" s="31"/>
      <c r="E35" s="32" t="s">
        <v>77</v>
      </c>
      <c r="F35" s="43">
        <v>5000</v>
      </c>
      <c r="G35" s="22"/>
      <c r="H35" s="34">
        <v>398.59</v>
      </c>
      <c r="I35" s="35">
        <v>199.95</v>
      </c>
      <c r="J35" s="35">
        <v>14.5</v>
      </c>
      <c r="K35" s="35">
        <v>17.95</v>
      </c>
      <c r="L35" s="35">
        <v>2.2000000000000002</v>
      </c>
      <c r="M35" s="35">
        <v>10.199999999999999</v>
      </c>
      <c r="N35" s="35">
        <v>41.6</v>
      </c>
      <c r="O35" s="35">
        <v>0</v>
      </c>
      <c r="P35" s="34">
        <f t="shared" ref="P35" si="99">IF(SUM(H35:O35)&gt;30,SUM(H35:O35),30)</f>
        <v>684.99000000000012</v>
      </c>
      <c r="Q35" s="34">
        <f t="shared" ref="Q35" si="100">ROUND(P35*Q$14,2)</f>
        <v>18.18</v>
      </c>
      <c r="R35" s="34">
        <f t="shared" ref="R35" si="101">SUM(P35:Q35)+IF(SUM(P35:Q35)&lt;30,30-P35-Q35)</f>
        <v>703.17000000000007</v>
      </c>
      <c r="S35" s="22"/>
      <c r="T35" s="34">
        <v>405.66</v>
      </c>
      <c r="U35" s="35">
        <v>199.95</v>
      </c>
      <c r="V35" s="35">
        <v>14.5</v>
      </c>
      <c r="W35" s="35">
        <v>17.95</v>
      </c>
      <c r="X35" s="35">
        <v>2.2000000000000002</v>
      </c>
      <c r="Y35" s="35">
        <v>10.199999999999999</v>
      </c>
      <c r="Z35" s="35">
        <v>41.6</v>
      </c>
      <c r="AA35" s="35">
        <v>0</v>
      </c>
      <c r="AB35" s="34">
        <f t="shared" ref="AB35" si="102">IF(SUM(T35:AA35)&gt;30,SUM(T35:AA35),30)</f>
        <v>692.06000000000017</v>
      </c>
      <c r="AC35" s="34">
        <f t="shared" ref="AC35" si="103">ROUND($AB35*AC$14,2)</f>
        <v>18.36</v>
      </c>
      <c r="AD35" s="34">
        <f t="shared" ref="AD35" si="104">SUM(AB35:AC35)+IF(SUM(AB35:AC35)&lt;30,30-AB35-AC35)</f>
        <v>710.42000000000019</v>
      </c>
      <c r="AE35" s="22"/>
      <c r="AF35" s="34">
        <f t="shared" ref="AF35" si="105">AD35-R35</f>
        <v>7.2500000000001137</v>
      </c>
      <c r="AG35" s="36">
        <f t="shared" ref="AG35" si="106">IF(R35=0,0,AF35/R35)</f>
        <v>1.0310451242231769E-2</v>
      </c>
      <c r="AH35" s="22"/>
      <c r="AI35" s="37">
        <f t="shared" ref="AI35" si="107">IF(F35=0,0,R35/F35)*100</f>
        <v>14.063400000000001</v>
      </c>
      <c r="AJ35" s="37">
        <f t="shared" ref="AJ35" si="108">IF(F35=0,0,AD35/F35)*100</f>
        <v>14.208400000000005</v>
      </c>
      <c r="AL35" s="39">
        <f t="shared" ref="AL35" si="109">T35/H35-1</f>
        <v>1.7737524774831481E-2</v>
      </c>
    </row>
    <row r="36" spans="1:38" ht="14.4" customHeight="1" x14ac:dyDescent="0.3">
      <c r="A36" s="45">
        <v>22</v>
      </c>
      <c r="B36" s="31"/>
      <c r="C36" s="30"/>
      <c r="D36" s="31"/>
      <c r="E36" s="43"/>
      <c r="F36" s="43"/>
      <c r="G36" s="22"/>
      <c r="H36" s="34"/>
      <c r="I36" s="35"/>
      <c r="J36" s="35"/>
      <c r="K36" s="35"/>
      <c r="L36" s="35"/>
      <c r="M36" s="35"/>
      <c r="N36" s="35"/>
      <c r="O36" s="35"/>
      <c r="P36" s="34"/>
      <c r="Q36" s="34"/>
      <c r="R36" s="34"/>
      <c r="S36" s="22"/>
      <c r="T36" s="34"/>
      <c r="U36" s="35"/>
      <c r="V36" s="35"/>
      <c r="W36" s="35"/>
      <c r="X36" s="35"/>
      <c r="Y36" s="35"/>
      <c r="Z36" s="35"/>
      <c r="AA36" s="35"/>
      <c r="AB36" s="34"/>
      <c r="AC36" s="34"/>
      <c r="AD36" s="34"/>
      <c r="AE36" s="22"/>
      <c r="AF36" s="34"/>
      <c r="AG36" s="44"/>
      <c r="AH36" s="22"/>
      <c r="AI36" s="37"/>
      <c r="AJ36" s="37"/>
    </row>
    <row r="37" spans="1:38" ht="14.4" customHeight="1" x14ac:dyDescent="0.3">
      <c r="A37" s="45">
        <v>23</v>
      </c>
      <c r="B37" s="31"/>
      <c r="C37" s="45" t="str">
        <f>C35</f>
        <v>GS-1</v>
      </c>
      <c r="D37" s="31"/>
      <c r="E37" s="32" t="s">
        <v>77</v>
      </c>
      <c r="F37" s="43">
        <v>10000</v>
      </c>
      <c r="G37" s="22"/>
      <c r="H37" s="34">
        <v>780.54</v>
      </c>
      <c r="I37" s="35">
        <v>399.9</v>
      </c>
      <c r="J37" s="35">
        <v>29</v>
      </c>
      <c r="K37" s="35">
        <v>35.9</v>
      </c>
      <c r="L37" s="35">
        <v>4.4000000000000004</v>
      </c>
      <c r="M37" s="35">
        <v>20.399999999999999</v>
      </c>
      <c r="N37" s="35">
        <v>83.2</v>
      </c>
      <c r="O37" s="35">
        <v>0</v>
      </c>
      <c r="P37" s="34">
        <f t="shared" ref="P37" si="110">IF(SUM(H37:O37)&gt;30,SUM(H37:O37),30)</f>
        <v>1353.3400000000004</v>
      </c>
      <c r="Q37" s="34">
        <f t="shared" ref="Q37" si="111">ROUND(P37*Q$14,2)</f>
        <v>35.909999999999997</v>
      </c>
      <c r="R37" s="34">
        <f t="shared" ref="R37" si="112">SUM(P37:Q37)+IF(SUM(P37:Q37)&lt;30,30-P37-Q37)</f>
        <v>1389.2500000000005</v>
      </c>
      <c r="S37" s="22"/>
      <c r="T37" s="34">
        <v>794.41</v>
      </c>
      <c r="U37" s="35">
        <v>399.9</v>
      </c>
      <c r="V37" s="35">
        <v>29</v>
      </c>
      <c r="W37" s="35">
        <v>35.9</v>
      </c>
      <c r="X37" s="35">
        <v>4.4000000000000004</v>
      </c>
      <c r="Y37" s="35">
        <v>20.399999999999999</v>
      </c>
      <c r="Z37" s="35">
        <v>83.2</v>
      </c>
      <c r="AA37" s="35">
        <v>0</v>
      </c>
      <c r="AB37" s="34">
        <f t="shared" ref="AB37" si="113">IF(SUM(T37:AA37)&gt;30,SUM(T37:AA37),30)</f>
        <v>1367.2100000000003</v>
      </c>
      <c r="AC37" s="34">
        <f t="shared" ref="AC37" si="114">ROUND($AB37*AC$14,2)</f>
        <v>36.28</v>
      </c>
      <c r="AD37" s="34">
        <f t="shared" ref="AD37" si="115">SUM(AB37:AC37)+IF(SUM(AB37:AC37)&lt;30,30-AB37-AC37)</f>
        <v>1403.4900000000002</v>
      </c>
      <c r="AE37" s="22"/>
      <c r="AF37" s="34">
        <f t="shared" ref="AF37" si="116">AD37-R37</f>
        <v>14.239999999999782</v>
      </c>
      <c r="AG37" s="36">
        <f t="shared" ref="AG37" si="117">IF(R37=0,0,AF37/R37)</f>
        <v>1.0250134964908963E-2</v>
      </c>
      <c r="AH37" s="22"/>
      <c r="AI37" s="37">
        <f t="shared" ref="AI37" si="118">IF(F37=0,0,R37/F37)*100</f>
        <v>13.892500000000005</v>
      </c>
      <c r="AJ37" s="37">
        <f t="shared" ref="AJ37" si="119">IF(F37=0,0,AD37/F37)*100</f>
        <v>14.034900000000002</v>
      </c>
      <c r="AL37" s="39">
        <f t="shared" ref="AL37" si="120">T37/H37-1</f>
        <v>1.776974914802576E-2</v>
      </c>
    </row>
    <row r="38" spans="1:38" ht="14.4" customHeight="1" x14ac:dyDescent="0.3">
      <c r="A38" s="45">
        <v>24</v>
      </c>
      <c r="B38" s="31"/>
      <c r="C38" s="45"/>
      <c r="E38" s="46"/>
      <c r="F38" s="44"/>
      <c r="G38" s="22"/>
      <c r="H38" s="34"/>
      <c r="I38" s="35"/>
      <c r="J38" s="35"/>
      <c r="K38" s="35"/>
      <c r="L38" s="35"/>
      <c r="M38" s="35"/>
      <c r="N38" s="35"/>
      <c r="O38" s="35"/>
      <c r="P38" s="34"/>
      <c r="Q38" s="34"/>
      <c r="R38" s="34"/>
      <c r="S38" s="22"/>
      <c r="T38" s="34"/>
      <c r="U38" s="35"/>
      <c r="V38" s="35"/>
      <c r="W38" s="35"/>
      <c r="X38" s="35"/>
      <c r="Y38" s="35"/>
      <c r="Z38" s="35"/>
      <c r="AA38" s="35"/>
      <c r="AB38" s="34"/>
      <c r="AC38" s="34"/>
      <c r="AD38" s="34"/>
      <c r="AE38" s="22"/>
      <c r="AF38" s="34"/>
      <c r="AG38" s="44"/>
      <c r="AH38" s="22"/>
      <c r="AI38" s="37"/>
      <c r="AJ38" s="37"/>
    </row>
    <row r="39" spans="1:38" ht="14.4" customHeight="1" x14ac:dyDescent="0.3">
      <c r="A39" s="45">
        <v>25</v>
      </c>
      <c r="B39" s="31"/>
      <c r="C39" s="45" t="str">
        <f>C37</f>
        <v>GS-1</v>
      </c>
      <c r="D39" s="31"/>
      <c r="E39" s="32" t="s">
        <v>77</v>
      </c>
      <c r="F39" s="43">
        <v>15000</v>
      </c>
      <c r="G39" s="22"/>
      <c r="H39" s="34">
        <v>1162.49</v>
      </c>
      <c r="I39" s="35">
        <v>599.85</v>
      </c>
      <c r="J39" s="35">
        <v>43.5</v>
      </c>
      <c r="K39" s="35">
        <v>53.85</v>
      </c>
      <c r="L39" s="35">
        <v>6.6</v>
      </c>
      <c r="M39" s="35">
        <v>30.6</v>
      </c>
      <c r="N39" s="35">
        <v>124.8</v>
      </c>
      <c r="O39" s="35">
        <v>0</v>
      </c>
      <c r="P39" s="34">
        <f t="shared" ref="P39" si="121">IF(SUM(H39:O39)&gt;30,SUM(H39:O39),30)</f>
        <v>2021.6899999999998</v>
      </c>
      <c r="Q39" s="34">
        <f t="shared" ref="Q39" si="122">ROUND(P39*Q$14,2)</f>
        <v>53.64</v>
      </c>
      <c r="R39" s="34">
        <f t="shared" ref="R39" si="123">SUM(P39:Q39)+IF(SUM(P39:Q39)&lt;30,30-P39-Q39)</f>
        <v>2075.33</v>
      </c>
      <c r="S39" s="22"/>
      <c r="T39" s="34">
        <v>1183.1600000000001</v>
      </c>
      <c r="U39" s="35">
        <v>599.85</v>
      </c>
      <c r="V39" s="35">
        <v>43.5</v>
      </c>
      <c r="W39" s="35">
        <v>53.85</v>
      </c>
      <c r="X39" s="35">
        <v>6.6</v>
      </c>
      <c r="Y39" s="35">
        <v>30.6</v>
      </c>
      <c r="Z39" s="35">
        <v>124.8</v>
      </c>
      <c r="AA39" s="35">
        <v>0</v>
      </c>
      <c r="AB39" s="34">
        <f t="shared" ref="AB39" si="124">IF(SUM(T39:AA39)&gt;30,SUM(T39:AA39),30)</f>
        <v>2042.36</v>
      </c>
      <c r="AC39" s="34">
        <f t="shared" ref="AC39" si="125">ROUND($AB39*AC$14,2)</f>
        <v>54.19</v>
      </c>
      <c r="AD39" s="34">
        <f t="shared" ref="AD39" si="126">SUM(AB39:AC39)+IF(SUM(AB39:AC39)&lt;30,30-AB39-AC39)</f>
        <v>2096.5499999999997</v>
      </c>
      <c r="AE39" s="22"/>
      <c r="AF39" s="34">
        <f t="shared" ref="AF39" si="127">AD39-R39</f>
        <v>21.2199999999998</v>
      </c>
      <c r="AG39" s="36">
        <f t="shared" ref="AG39" si="128">IF(R39=0,0,AF39/R39)</f>
        <v>1.0224879898618438E-2</v>
      </c>
      <c r="AH39" s="22"/>
      <c r="AI39" s="37">
        <f t="shared" ref="AI39" si="129">IF(F39=0,0,R39/F39)*100</f>
        <v>13.835533333333332</v>
      </c>
      <c r="AJ39" s="37">
        <f t="shared" ref="AJ39" si="130">IF(F39=0,0,AD39/F39)*100</f>
        <v>13.976999999999999</v>
      </c>
      <c r="AL39" s="39">
        <f t="shared" ref="AL39" si="131">T39/H39-1</f>
        <v>1.7780798114392482E-2</v>
      </c>
    </row>
    <row r="40" spans="1:38" ht="14.4" customHeight="1" x14ac:dyDescent="0.3">
      <c r="A40" s="45">
        <v>26</v>
      </c>
      <c r="B40" s="31"/>
      <c r="C40" s="45"/>
      <c r="D40" s="31"/>
      <c r="E40" s="32"/>
      <c r="F40" s="43"/>
      <c r="G40" s="52"/>
      <c r="H40" s="34"/>
      <c r="I40" s="35"/>
      <c r="J40" s="35"/>
      <c r="K40" s="35"/>
      <c r="L40" s="35"/>
      <c r="M40" s="35"/>
      <c r="N40" s="35"/>
      <c r="O40" s="35"/>
      <c r="P40" s="34"/>
      <c r="Q40" s="34"/>
      <c r="R40" s="34"/>
      <c r="T40" s="34"/>
      <c r="U40" s="35"/>
      <c r="V40" s="35"/>
      <c r="W40" s="35"/>
      <c r="X40" s="35"/>
      <c r="Y40" s="35"/>
      <c r="Z40" s="35"/>
      <c r="AA40" s="35"/>
      <c r="AB40" s="34"/>
      <c r="AC40" s="34"/>
      <c r="AD40" s="34"/>
      <c r="AF40" s="31"/>
      <c r="AG40" s="31"/>
      <c r="AI40" s="37"/>
      <c r="AJ40" s="37"/>
    </row>
    <row r="41" spans="1:38" ht="14.4" customHeight="1" x14ac:dyDescent="0.3">
      <c r="A41" s="45">
        <v>27</v>
      </c>
      <c r="F41" s="31"/>
      <c r="G41" s="38" t="s">
        <v>78</v>
      </c>
      <c r="H41" s="47" t="s">
        <v>79</v>
      </c>
      <c r="I41" s="31"/>
      <c r="J41" s="31"/>
      <c r="K41" s="31"/>
      <c r="L41" s="31"/>
      <c r="M41" s="31"/>
      <c r="N41" s="31"/>
      <c r="O41" s="31"/>
      <c r="P41" s="31"/>
      <c r="Q41" s="31"/>
      <c r="R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F41" s="31"/>
      <c r="AG41" s="31"/>
      <c r="AI41" s="31"/>
    </row>
    <row r="42" spans="1:38" ht="14.4" customHeight="1" x14ac:dyDescent="0.3">
      <c r="A42" s="45">
        <v>28</v>
      </c>
      <c r="G42" s="38" t="s">
        <v>80</v>
      </c>
      <c r="H42" s="47" t="s">
        <v>81</v>
      </c>
    </row>
    <row r="43" spans="1:38" ht="14.4" customHeight="1" x14ac:dyDescent="0.3">
      <c r="A43" s="45">
        <v>29</v>
      </c>
      <c r="C43" s="48"/>
      <c r="G43" s="38" t="s">
        <v>82</v>
      </c>
      <c r="H43" s="47" t="s">
        <v>83</v>
      </c>
    </row>
    <row r="44" spans="1:38" ht="14.4" customHeight="1" x14ac:dyDescent="0.3">
      <c r="A44" s="45">
        <v>30</v>
      </c>
      <c r="C44" s="48"/>
      <c r="E44" s="31"/>
    </row>
    <row r="45" spans="1:38" ht="6.9" customHeight="1" x14ac:dyDescent="0.3">
      <c r="A45" s="45"/>
      <c r="B45" s="49"/>
      <c r="C45" s="49"/>
      <c r="D45" s="49"/>
      <c r="E45" s="49"/>
      <c r="F45" s="49"/>
      <c r="G45" s="49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49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49"/>
      <c r="AF45" s="50"/>
      <c r="AG45" s="50"/>
      <c r="AH45" s="49"/>
      <c r="AI45" s="50"/>
      <c r="AJ45" s="50"/>
    </row>
    <row r="46" spans="1:38" ht="12.6" customHeight="1" x14ac:dyDescent="0.3">
      <c r="A46" s="51" t="s">
        <v>84</v>
      </c>
      <c r="B46" s="51"/>
      <c r="C46" s="51"/>
      <c r="D46" s="51"/>
      <c r="E46" s="51"/>
      <c r="F46" s="51"/>
      <c r="G46" s="51"/>
      <c r="H46" s="31"/>
      <c r="J46" s="31"/>
      <c r="K46" s="31"/>
      <c r="L46" s="31"/>
      <c r="M46" s="31"/>
      <c r="N46" s="31"/>
      <c r="O46" s="31"/>
      <c r="P46" s="31"/>
      <c r="Q46" s="31"/>
      <c r="R46" s="31"/>
      <c r="S46" s="5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51"/>
      <c r="AF46" s="31"/>
      <c r="AG46" s="31"/>
      <c r="AH46" s="51"/>
      <c r="AI46" s="31" t="s">
        <v>85</v>
      </c>
      <c r="AJ46" s="31"/>
    </row>
  </sheetData>
  <mergeCells count="6">
    <mergeCell ref="H11:R11"/>
    <mergeCell ref="T11:AD11"/>
    <mergeCell ref="AF11:AG11"/>
    <mergeCell ref="E13:F13"/>
    <mergeCell ref="I13:O13"/>
    <mergeCell ref="U13:AA13"/>
  </mergeCells>
  <pageMargins left="0.5" right="0.5" top="0.75" bottom="0.25" header="0.5" footer="0.25"/>
  <pageSetup scale="50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CB86F-B0C8-472E-9D37-FA5D6B87A1DC}">
  <sheetPr syncVertical="1" syncRef="A1" transitionEvaluation="1" transitionEntry="1">
    <tabColor rgb="FF92D050"/>
    <pageSetUpPr fitToPage="1"/>
  </sheetPr>
  <dimension ref="A1:AL46"/>
  <sheetViews>
    <sheetView tabSelected="1" workbookViewId="0"/>
  </sheetViews>
  <sheetFormatPr defaultColWidth="11" defaultRowHeight="13.8" x14ac:dyDescent="0.3"/>
  <cols>
    <col min="1" max="1" width="2.6640625" style="38" customWidth="1"/>
    <col min="2" max="2" width="2.33203125" style="38" customWidth="1"/>
    <col min="3" max="3" width="7.5546875" style="38" customWidth="1"/>
    <col min="4" max="4" width="3.44140625" style="38" customWidth="1"/>
    <col min="5" max="5" width="6.5546875" style="38" customWidth="1"/>
    <col min="6" max="6" width="7" style="38" customWidth="1"/>
    <col min="7" max="7" width="3.33203125" style="38" customWidth="1"/>
    <col min="8" max="8" width="8.109375" style="38" bestFit="1" customWidth="1"/>
    <col min="9" max="15" width="7.109375" style="38" customWidth="1"/>
    <col min="16" max="18" width="10" style="38" bestFit="1" customWidth="1"/>
    <col min="19" max="19" width="3.33203125" style="38" customWidth="1"/>
    <col min="20" max="20" width="8.109375" style="38" bestFit="1" customWidth="1"/>
    <col min="21" max="27" width="7.109375" style="38" customWidth="1"/>
    <col min="28" max="30" width="10" style="38" bestFit="1" customWidth="1"/>
    <col min="31" max="31" width="3.33203125" style="38" customWidth="1"/>
    <col min="32" max="33" width="7.6640625" style="38" customWidth="1"/>
    <col min="34" max="34" width="3.33203125" style="38" customWidth="1"/>
    <col min="35" max="35" width="7.6640625" style="38" customWidth="1"/>
    <col min="36" max="16384" width="11" style="38"/>
  </cols>
  <sheetData>
    <row r="1" spans="1:38" s="1" customFormat="1" ht="12.75" customHeight="1" x14ac:dyDescent="0.3">
      <c r="A1" s="1" t="s">
        <v>0</v>
      </c>
      <c r="D1" s="2" t="s">
        <v>1</v>
      </c>
      <c r="E1" s="2"/>
      <c r="H1" s="2"/>
      <c r="N1" s="1" t="s">
        <v>2</v>
      </c>
      <c r="P1" s="2"/>
      <c r="Q1" s="2"/>
      <c r="R1" s="2"/>
      <c r="T1" s="2"/>
      <c r="U1" s="2"/>
      <c r="V1" s="2"/>
      <c r="W1" s="2"/>
      <c r="X1" s="2"/>
      <c r="Y1" s="2"/>
      <c r="Z1" s="2"/>
      <c r="AB1" s="2"/>
      <c r="AC1" s="2"/>
      <c r="AD1" s="2"/>
      <c r="AF1" s="2"/>
      <c r="AG1" s="2"/>
      <c r="AI1" s="1" t="s">
        <v>94</v>
      </c>
    </row>
    <row r="2" spans="1:38" s="1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3"/>
      <c r="AF2" s="4"/>
      <c r="AG2" s="4"/>
      <c r="AH2" s="3"/>
      <c r="AI2" s="4"/>
      <c r="AJ2" s="4"/>
    </row>
    <row r="3" spans="1:38" s="1" customFormat="1" ht="6.9" customHeight="1" x14ac:dyDescent="0.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F3" s="2"/>
      <c r="AG3" s="2"/>
      <c r="AI3" s="2"/>
      <c r="AJ3" s="2"/>
    </row>
    <row r="4" spans="1:38" s="1" customFormat="1" ht="12.75" customHeight="1" x14ac:dyDescent="0.2">
      <c r="A4" s="5" t="s">
        <v>4</v>
      </c>
      <c r="B4" s="5"/>
      <c r="C4" s="6"/>
      <c r="H4" s="2"/>
      <c r="L4" s="2"/>
      <c r="M4" s="2"/>
      <c r="N4" s="2" t="s">
        <v>5</v>
      </c>
      <c r="O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F4" s="7" t="s">
        <v>6</v>
      </c>
      <c r="AG4" s="7"/>
      <c r="AJ4" s="2"/>
    </row>
    <row r="5" spans="1:38" s="1" customFormat="1" ht="12.75" customHeight="1" x14ac:dyDescent="0.2">
      <c r="A5" s="6"/>
      <c r="B5" s="6"/>
      <c r="C5" s="6"/>
      <c r="H5" s="2"/>
      <c r="I5" s="2"/>
      <c r="T5" s="2"/>
      <c r="U5" s="2"/>
      <c r="V5" s="2"/>
      <c r="W5" s="2"/>
      <c r="X5" s="2"/>
      <c r="Y5" s="2"/>
      <c r="Z5" s="2"/>
      <c r="AB5" s="2"/>
      <c r="AC5" s="2"/>
      <c r="AD5" s="2"/>
      <c r="AF5" s="8"/>
      <c r="AG5" s="8"/>
      <c r="AJ5" s="2"/>
    </row>
    <row r="6" spans="1:38" s="1" customFormat="1" ht="12.75" customHeight="1" x14ac:dyDescent="0.2">
      <c r="A6" s="5" t="s">
        <v>7</v>
      </c>
      <c r="B6" s="5"/>
      <c r="C6" s="6"/>
      <c r="H6" s="2"/>
      <c r="T6" s="2"/>
      <c r="U6" s="2"/>
      <c r="V6" s="2"/>
      <c r="W6" s="2"/>
      <c r="X6" s="2"/>
      <c r="Y6" s="2"/>
      <c r="Z6" s="2"/>
      <c r="AB6" s="2"/>
      <c r="AC6" s="2"/>
      <c r="AD6" s="2"/>
      <c r="AF6" s="8" t="s">
        <v>8</v>
      </c>
      <c r="AG6" s="8"/>
      <c r="AJ6" s="2"/>
    </row>
    <row r="7" spans="1:38" s="1" customFormat="1" ht="12.75" customHeight="1" x14ac:dyDescent="0.2">
      <c r="A7" s="6"/>
      <c r="B7" s="6"/>
      <c r="C7" s="6"/>
      <c r="H7" s="2"/>
      <c r="I7" s="2"/>
      <c r="T7" s="2"/>
      <c r="U7" s="2"/>
      <c r="Y7" s="2"/>
      <c r="Z7" s="2"/>
      <c r="AB7" s="2"/>
      <c r="AC7" s="2"/>
      <c r="AD7" s="2"/>
      <c r="AF7" s="8"/>
      <c r="AG7" s="8"/>
      <c r="AJ7" s="2"/>
    </row>
    <row r="8" spans="1:38" s="1" customFormat="1" ht="12.75" customHeight="1" x14ac:dyDescent="0.25">
      <c r="A8" s="5" t="s">
        <v>9</v>
      </c>
      <c r="B8" s="5"/>
      <c r="D8" s="9" t="str">
        <f>'RS ''27'!D8</f>
        <v>20240025-EI</v>
      </c>
      <c r="H8" s="2"/>
      <c r="I8" s="2"/>
      <c r="T8" s="2"/>
      <c r="U8" s="2"/>
      <c r="Y8" s="2"/>
      <c r="AB8" s="2"/>
      <c r="AC8" s="2"/>
      <c r="AD8" s="2"/>
      <c r="AF8" s="7" t="s">
        <v>11</v>
      </c>
      <c r="AG8" s="7"/>
      <c r="AJ8" s="2"/>
    </row>
    <row r="9" spans="1:38" s="12" customFormat="1" ht="6.9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0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/>
      <c r="AF9" s="11"/>
      <c r="AG9" s="11"/>
      <c r="AH9" s="10"/>
      <c r="AI9" s="11"/>
      <c r="AJ9" s="11"/>
    </row>
    <row r="10" spans="1:38" s="12" customFormat="1" ht="14.4" customHeight="1" x14ac:dyDescent="0.3">
      <c r="A10" s="13" t="s">
        <v>91</v>
      </c>
      <c r="E10" s="14" t="s">
        <v>13</v>
      </c>
      <c r="F10" s="14" t="s">
        <v>14</v>
      </c>
      <c r="G10" s="14"/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  <c r="O10" s="14" t="s">
        <v>22</v>
      </c>
      <c r="P10" s="14" t="s">
        <v>23</v>
      </c>
      <c r="Q10" s="14" t="s">
        <v>24</v>
      </c>
      <c r="R10" s="14" t="s">
        <v>25</v>
      </c>
      <c r="S10" s="14"/>
      <c r="T10" s="14" t="s">
        <v>26</v>
      </c>
      <c r="U10" s="14" t="s">
        <v>27</v>
      </c>
      <c r="V10" s="14" t="s">
        <v>28</v>
      </c>
      <c r="W10" s="14" t="s">
        <v>29</v>
      </c>
      <c r="X10" s="14" t="s">
        <v>30</v>
      </c>
      <c r="Y10" s="14" t="s">
        <v>31</v>
      </c>
      <c r="Z10" s="14" t="s">
        <v>32</v>
      </c>
      <c r="AA10" s="14" t="s">
        <v>33</v>
      </c>
      <c r="AB10" s="14" t="s">
        <v>34</v>
      </c>
      <c r="AC10" s="14" t="s">
        <v>35</v>
      </c>
      <c r="AD10" s="14" t="s">
        <v>36</v>
      </c>
      <c r="AE10" s="14"/>
      <c r="AF10" s="14" t="s">
        <v>37</v>
      </c>
      <c r="AG10" s="14" t="s">
        <v>38</v>
      </c>
      <c r="AH10" s="14"/>
      <c r="AI10" s="14" t="s">
        <v>39</v>
      </c>
      <c r="AJ10" s="14" t="s">
        <v>40</v>
      </c>
    </row>
    <row r="11" spans="1:38" s="12" customFormat="1" ht="14.4" customHeight="1" x14ac:dyDescent="0.3">
      <c r="A11" s="13" t="s">
        <v>92</v>
      </c>
      <c r="E11" s="15"/>
      <c r="F11" s="15"/>
      <c r="G11" s="15"/>
      <c r="H11" s="75" t="s">
        <v>42</v>
      </c>
      <c r="I11" s="76"/>
      <c r="J11" s="76"/>
      <c r="K11" s="76"/>
      <c r="L11" s="76"/>
      <c r="M11" s="76"/>
      <c r="N11" s="76"/>
      <c r="O11" s="76"/>
      <c r="P11" s="76"/>
      <c r="Q11" s="76"/>
      <c r="R11" s="77"/>
      <c r="S11" s="16"/>
      <c r="T11" s="75" t="s">
        <v>43</v>
      </c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15"/>
      <c r="AF11" s="78" t="s">
        <v>44</v>
      </c>
      <c r="AG11" s="79"/>
      <c r="AH11" s="15"/>
      <c r="AI11" s="17" t="s">
        <v>45</v>
      </c>
      <c r="AJ11" s="18"/>
    </row>
    <row r="12" spans="1:38" s="12" customFormat="1" ht="14.4" customHeight="1" x14ac:dyDescent="0.3">
      <c r="E12" s="15"/>
      <c r="F12" s="15"/>
      <c r="G12" s="15"/>
      <c r="H12" s="15"/>
      <c r="I12" s="19"/>
      <c r="J12" s="19"/>
      <c r="K12" s="19"/>
      <c r="L12" s="19"/>
      <c r="M12" s="19"/>
      <c r="N12" s="19"/>
      <c r="O12" s="19"/>
      <c r="P12" s="20"/>
      <c r="Q12" s="20"/>
      <c r="R12" s="20"/>
      <c r="S12" s="15"/>
      <c r="T12" s="15"/>
      <c r="U12" s="19"/>
      <c r="V12" s="19"/>
      <c r="W12" s="19"/>
      <c r="X12" s="19"/>
      <c r="Y12" s="19"/>
      <c r="Z12" s="19"/>
      <c r="AA12" s="19"/>
      <c r="AB12" s="20"/>
      <c r="AC12" s="20"/>
      <c r="AD12" s="20"/>
      <c r="AE12" s="15"/>
      <c r="AF12" s="19"/>
      <c r="AG12" s="19"/>
      <c r="AH12" s="15"/>
      <c r="AI12" s="19"/>
      <c r="AJ12" s="19"/>
    </row>
    <row r="13" spans="1:38" s="12" customFormat="1" ht="14.4" customHeight="1" x14ac:dyDescent="0.3">
      <c r="A13" s="21"/>
      <c r="B13" s="21"/>
      <c r="C13" s="20" t="s">
        <v>46</v>
      </c>
      <c r="D13" s="20"/>
      <c r="E13" s="80" t="s">
        <v>47</v>
      </c>
      <c r="F13" s="80"/>
      <c r="G13" s="22"/>
      <c r="H13" s="20" t="s">
        <v>48</v>
      </c>
      <c r="I13" s="80" t="s">
        <v>49</v>
      </c>
      <c r="J13" s="80"/>
      <c r="K13" s="80"/>
      <c r="L13" s="80"/>
      <c r="M13" s="80"/>
      <c r="N13" s="80"/>
      <c r="O13" s="80"/>
      <c r="P13" s="20" t="s">
        <v>50</v>
      </c>
      <c r="Q13" s="20" t="s">
        <v>51</v>
      </c>
      <c r="R13" s="20" t="s">
        <v>52</v>
      </c>
      <c r="S13" s="22"/>
      <c r="T13" s="20" t="s">
        <v>48</v>
      </c>
      <c r="U13" s="80" t="s">
        <v>49</v>
      </c>
      <c r="V13" s="80"/>
      <c r="W13" s="80"/>
      <c r="X13" s="80"/>
      <c r="Y13" s="80"/>
      <c r="Z13" s="80"/>
      <c r="AA13" s="80"/>
      <c r="AB13" s="20" t="s">
        <v>50</v>
      </c>
      <c r="AC13" s="20" t="s">
        <v>51</v>
      </c>
      <c r="AD13" s="20" t="s">
        <v>52</v>
      </c>
      <c r="AE13" s="22"/>
      <c r="AF13" s="20" t="s">
        <v>53</v>
      </c>
      <c r="AG13" s="20" t="s">
        <v>54</v>
      </c>
      <c r="AH13" s="22"/>
      <c r="AI13" s="20" t="s">
        <v>55</v>
      </c>
      <c r="AJ13" s="20" t="s">
        <v>56</v>
      </c>
      <c r="AL13" s="23" t="s">
        <v>57</v>
      </c>
    </row>
    <row r="14" spans="1:38" s="29" customFormat="1" ht="14.4" customHeight="1" x14ac:dyDescent="0.3">
      <c r="A14" s="24" t="s">
        <v>58</v>
      </c>
      <c r="B14" s="21"/>
      <c r="C14" s="25" t="s">
        <v>59</v>
      </c>
      <c r="D14" s="20"/>
      <c r="E14" s="26" t="s">
        <v>60</v>
      </c>
      <c r="F14" s="25" t="s">
        <v>61</v>
      </c>
      <c r="G14" s="22"/>
      <c r="H14" s="25" t="s">
        <v>62</v>
      </c>
      <c r="I14" s="26" t="s">
        <v>63</v>
      </c>
      <c r="J14" s="26" t="s">
        <v>64</v>
      </c>
      <c r="K14" s="26" t="s">
        <v>65</v>
      </c>
      <c r="L14" s="26" t="s">
        <v>66</v>
      </c>
      <c r="M14" s="26" t="s">
        <v>67</v>
      </c>
      <c r="N14" s="26" t="s">
        <v>68</v>
      </c>
      <c r="O14" s="26" t="s">
        <v>69</v>
      </c>
      <c r="P14" s="25" t="s">
        <v>70</v>
      </c>
      <c r="Q14" s="27">
        <f>2.5663%+0.0871%</f>
        <v>2.6534000000000002E-2</v>
      </c>
      <c r="R14" s="25" t="s">
        <v>70</v>
      </c>
      <c r="S14" s="22"/>
      <c r="T14" s="25" t="s">
        <v>71</v>
      </c>
      <c r="U14" s="26" t="s">
        <v>63</v>
      </c>
      <c r="V14" s="26" t="s">
        <v>64</v>
      </c>
      <c r="W14" s="26" t="s">
        <v>65</v>
      </c>
      <c r="X14" s="26" t="s">
        <v>66</v>
      </c>
      <c r="Y14" s="26" t="s">
        <v>67</v>
      </c>
      <c r="Z14" s="26" t="s">
        <v>68</v>
      </c>
      <c r="AA14" s="26" t="s">
        <v>69</v>
      </c>
      <c r="AB14" s="25" t="s">
        <v>70</v>
      </c>
      <c r="AC14" s="27">
        <f>Q14</f>
        <v>2.6534000000000002E-2</v>
      </c>
      <c r="AD14" s="25" t="s">
        <v>70</v>
      </c>
      <c r="AE14" s="22"/>
      <c r="AF14" s="28" t="s">
        <v>72</v>
      </c>
      <c r="AG14" s="28" t="s">
        <v>73</v>
      </c>
      <c r="AH14" s="22"/>
      <c r="AI14" s="28" t="s">
        <v>74</v>
      </c>
      <c r="AJ14" s="28" t="s">
        <v>75</v>
      </c>
    </row>
    <row r="15" spans="1:38" ht="14.4" customHeight="1" x14ac:dyDescent="0.3">
      <c r="A15" s="30">
        <v>1</v>
      </c>
      <c r="B15" s="31"/>
      <c r="C15" s="30" t="s">
        <v>95</v>
      </c>
      <c r="D15" s="31"/>
      <c r="E15" s="32" t="s">
        <v>77</v>
      </c>
      <c r="F15" s="33">
        <v>0</v>
      </c>
      <c r="G15" s="22"/>
      <c r="H15" s="34">
        <v>16.64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4">
        <f>IF(SUM(H15:O15)&gt;30,SUM(H15:O15),30)</f>
        <v>30</v>
      </c>
      <c r="Q15" s="34">
        <f>ROUND(P15*Q$14,2)</f>
        <v>0.8</v>
      </c>
      <c r="R15" s="34">
        <f>SUM(P15:Q15)+IF(SUM(P15:Q15)&lt;30,30-P15-Q15)</f>
        <v>30.8</v>
      </c>
      <c r="S15" s="22"/>
      <c r="T15" s="34">
        <v>16.91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4">
        <f>IF(SUM(T15:AA15)&gt;30,SUM(T15:AA15),30)</f>
        <v>30</v>
      </c>
      <c r="AC15" s="34">
        <f>ROUND($AB15*AC$14,2)</f>
        <v>0.8</v>
      </c>
      <c r="AD15" s="34">
        <f>SUM(AB15:AC15)+IF(SUM(AB15:AC15)&lt;30,30-AB15-AC15)</f>
        <v>30.8</v>
      </c>
      <c r="AE15" s="22"/>
      <c r="AF15" s="34">
        <f>AD15-R15</f>
        <v>0</v>
      </c>
      <c r="AG15" s="36">
        <f>IF(R15=0,0,AF15/R15)</f>
        <v>0</v>
      </c>
      <c r="AH15" s="22"/>
      <c r="AI15" s="37">
        <f>IF(F15=0,0,R15/F15)*100</f>
        <v>0</v>
      </c>
      <c r="AJ15" s="37">
        <f>IF(F15=0,0,AD15/F15)*100</f>
        <v>0</v>
      </c>
      <c r="AL15" s="39">
        <f>T15/H15-1</f>
        <v>1.6225961538461453E-2</v>
      </c>
    </row>
    <row r="16" spans="1:38" ht="14.4" customHeight="1" x14ac:dyDescent="0.3">
      <c r="A16" s="40">
        <v>2</v>
      </c>
      <c r="B16" s="41"/>
      <c r="C16" s="30"/>
      <c r="D16" s="41"/>
      <c r="E16" s="42"/>
      <c r="F16" s="43"/>
      <c r="G16" s="22"/>
      <c r="H16" s="34"/>
      <c r="I16" s="35"/>
      <c r="J16" s="35"/>
      <c r="K16" s="35"/>
      <c r="L16" s="35"/>
      <c r="M16" s="35"/>
      <c r="N16" s="35"/>
      <c r="O16" s="35"/>
      <c r="P16" s="34"/>
      <c r="Q16" s="34"/>
      <c r="R16" s="34"/>
      <c r="S16" s="22"/>
      <c r="T16" s="34"/>
      <c r="U16" s="35"/>
      <c r="V16" s="35"/>
      <c r="W16" s="35"/>
      <c r="X16" s="35"/>
      <c r="Y16" s="35"/>
      <c r="Z16" s="35"/>
      <c r="AA16" s="35"/>
      <c r="AB16" s="34"/>
      <c r="AC16" s="34"/>
      <c r="AD16" s="34"/>
      <c r="AE16" s="22"/>
      <c r="AF16" s="34"/>
      <c r="AG16" s="44"/>
      <c r="AH16" s="22"/>
      <c r="AI16" s="37"/>
      <c r="AJ16" s="37"/>
    </row>
    <row r="17" spans="1:38" ht="14.4" customHeight="1" x14ac:dyDescent="0.3">
      <c r="A17" s="45">
        <v>3</v>
      </c>
      <c r="C17" s="45" t="str">
        <f>C15</f>
        <v>GST-1</v>
      </c>
      <c r="E17" s="32" t="s">
        <v>77</v>
      </c>
      <c r="F17" s="43">
        <v>100</v>
      </c>
      <c r="G17" s="22"/>
      <c r="H17" s="34">
        <v>24.733030313782493</v>
      </c>
      <c r="I17" s="35">
        <v>3.9661355148290793</v>
      </c>
      <c r="J17" s="35">
        <v>0.28999999999999998</v>
      </c>
      <c r="K17" s="35">
        <v>0.35899999999999999</v>
      </c>
      <c r="L17" s="35">
        <v>4.3999999999999997E-2</v>
      </c>
      <c r="M17" s="35">
        <v>0.20399999999999999</v>
      </c>
      <c r="N17" s="35">
        <v>0.83200000000000007</v>
      </c>
      <c r="O17" s="35">
        <v>0</v>
      </c>
      <c r="P17" s="34">
        <f t="shared" ref="P17" si="0">IF(SUM(H17:O17)&gt;30,SUM(H17:O17),30)</f>
        <v>30.428165828611572</v>
      </c>
      <c r="Q17" s="34">
        <f t="shared" ref="Q17" si="1">ROUND(P17*Q$14,2)</f>
        <v>0.81</v>
      </c>
      <c r="R17" s="34">
        <f t="shared" ref="R17" si="2">SUM(P17:Q17)+IF(SUM(P17:Q17)&lt;30,30-P17-Q17)</f>
        <v>31.238165828611571</v>
      </c>
      <c r="S17" s="22"/>
      <c r="T17" s="34">
        <v>25.089031767804869</v>
      </c>
      <c r="U17" s="35">
        <v>3.9661355148290793</v>
      </c>
      <c r="V17" s="35">
        <v>0.28999999999999998</v>
      </c>
      <c r="W17" s="35">
        <v>0.35899999999999999</v>
      </c>
      <c r="X17" s="35">
        <v>4.3999999999999997E-2</v>
      </c>
      <c r="Y17" s="35">
        <v>0.20399999999999999</v>
      </c>
      <c r="Z17" s="35">
        <v>0.83200000000000007</v>
      </c>
      <c r="AA17" s="35">
        <v>0</v>
      </c>
      <c r="AB17" s="34">
        <f t="shared" ref="AB17" si="3">IF(SUM(T17:AA17)&gt;30,SUM(T17:AA17),30)</f>
        <v>30.784167282633948</v>
      </c>
      <c r="AC17" s="34">
        <f t="shared" ref="AC17" si="4">ROUND($AB17*AC$14,2)</f>
        <v>0.82</v>
      </c>
      <c r="AD17" s="34">
        <f t="shared" ref="AD17" si="5">SUM(AB17:AC17)+IF(SUM(AB17:AC17)&lt;30,30-AB17-AC17)</f>
        <v>31.604167282633949</v>
      </c>
      <c r="AE17" s="22"/>
      <c r="AF17" s="34">
        <f t="shared" ref="AF17" si="6">AD17-R17</f>
        <v>0.36600145402237771</v>
      </c>
      <c r="AG17" s="36">
        <f t="shared" ref="AG17" si="7">IF(R17=0,0,AF17/R17)</f>
        <v>1.1716483484672162E-2</v>
      </c>
      <c r="AH17" s="22"/>
      <c r="AI17" s="37">
        <f t="shared" ref="AI17" si="8">IF(F17=0,0,R17/F17)*100</f>
        <v>31.238165828611571</v>
      </c>
      <c r="AJ17" s="37">
        <f t="shared" ref="AJ17" si="9">IF(F17=0,0,AD17/F17)*100</f>
        <v>31.604167282633949</v>
      </c>
      <c r="AL17" s="39">
        <f t="shared" ref="AL17" si="10">T17/H17-1</f>
        <v>1.4393766129983332E-2</v>
      </c>
    </row>
    <row r="18" spans="1:38" ht="14.4" customHeight="1" x14ac:dyDescent="0.3">
      <c r="A18" s="30">
        <v>4</v>
      </c>
      <c r="B18" s="31"/>
      <c r="C18" s="30"/>
      <c r="D18" s="31"/>
      <c r="E18" s="42"/>
      <c r="F18" s="43"/>
      <c r="G18" s="22"/>
      <c r="H18" s="34"/>
      <c r="I18" s="35"/>
      <c r="J18" s="35"/>
      <c r="K18" s="35"/>
      <c r="L18" s="35"/>
      <c r="M18" s="35"/>
      <c r="N18" s="35"/>
      <c r="O18" s="35"/>
      <c r="P18" s="34"/>
      <c r="Q18" s="34"/>
      <c r="R18" s="34"/>
      <c r="S18" s="22"/>
      <c r="T18" s="34"/>
      <c r="U18" s="35"/>
      <c r="V18" s="35"/>
      <c r="W18" s="35"/>
      <c r="X18" s="35"/>
      <c r="Y18" s="35"/>
      <c r="Z18" s="35"/>
      <c r="AA18" s="35"/>
      <c r="AB18" s="34"/>
      <c r="AC18" s="34"/>
      <c r="AD18" s="34"/>
      <c r="AE18" s="22"/>
      <c r="AF18" s="34"/>
      <c r="AG18" s="44"/>
      <c r="AH18" s="22"/>
      <c r="AI18" s="37"/>
      <c r="AJ18" s="37"/>
    </row>
    <row r="19" spans="1:38" ht="14.4" customHeight="1" x14ac:dyDescent="0.3">
      <c r="A19" s="40">
        <v>5</v>
      </c>
      <c r="B19" s="41"/>
      <c r="C19" s="45" t="str">
        <f>C17</f>
        <v>GST-1</v>
      </c>
      <c r="D19" s="41"/>
      <c r="E19" s="32" t="s">
        <v>77</v>
      </c>
      <c r="F19" s="43">
        <v>250</v>
      </c>
      <c r="G19" s="22"/>
      <c r="H19" s="34">
        <v>36.872575784456231</v>
      </c>
      <c r="I19" s="35">
        <v>9.9153387870726988</v>
      </c>
      <c r="J19" s="35">
        <v>0.72499999999999998</v>
      </c>
      <c r="K19" s="35">
        <v>0.89749999999999996</v>
      </c>
      <c r="L19" s="35">
        <v>0.11</v>
      </c>
      <c r="M19" s="35">
        <v>0.51</v>
      </c>
      <c r="N19" s="35">
        <v>2.08</v>
      </c>
      <c r="O19" s="35">
        <v>0</v>
      </c>
      <c r="P19" s="34">
        <f t="shared" ref="P19" si="11">IF(SUM(H19:O19)&gt;30,SUM(H19:O19),30)</f>
        <v>51.110414571528928</v>
      </c>
      <c r="Q19" s="34">
        <f t="shared" ref="Q19" si="12">ROUND(P19*Q$14,2)</f>
        <v>1.36</v>
      </c>
      <c r="R19" s="34">
        <f t="shared" ref="R19" si="13">SUM(P19:Q19)+IF(SUM(P19:Q19)&lt;30,30-P19-Q19)</f>
        <v>52.470414571528927</v>
      </c>
      <c r="S19" s="22"/>
      <c r="T19" s="34">
        <v>37.357579419512177</v>
      </c>
      <c r="U19" s="35">
        <v>9.9153387870726988</v>
      </c>
      <c r="V19" s="35">
        <v>0.72499999999999998</v>
      </c>
      <c r="W19" s="35">
        <v>0.89749999999999996</v>
      </c>
      <c r="X19" s="35">
        <v>0.11</v>
      </c>
      <c r="Y19" s="35">
        <v>0.51</v>
      </c>
      <c r="Z19" s="35">
        <v>2.08</v>
      </c>
      <c r="AA19" s="35">
        <v>0</v>
      </c>
      <c r="AB19" s="34">
        <f t="shared" ref="AB19" si="14">IF(SUM(T19:AA19)&gt;30,SUM(T19:AA19),30)</f>
        <v>51.595418206584874</v>
      </c>
      <c r="AC19" s="34">
        <f t="shared" ref="AC19" si="15">ROUND($AB19*AC$14,2)</f>
        <v>1.37</v>
      </c>
      <c r="AD19" s="34">
        <f t="shared" ref="AD19" si="16">SUM(AB19:AC19)+IF(SUM(AB19:AC19)&lt;30,30-AB19-AC19)</f>
        <v>52.965418206584872</v>
      </c>
      <c r="AE19" s="22"/>
      <c r="AF19" s="34">
        <f t="shared" ref="AF19" si="17">AD19-R19</f>
        <v>0.49500363505594436</v>
      </c>
      <c r="AG19" s="36">
        <f t="shared" ref="AG19" si="18">IF(R19=0,0,AF19/R19)</f>
        <v>9.4339570041159764E-3</v>
      </c>
      <c r="AH19" s="22"/>
      <c r="AI19" s="37">
        <f t="shared" ref="AI19" si="19">IF(F19=0,0,R19/F19)*100</f>
        <v>20.988165828611571</v>
      </c>
      <c r="AJ19" s="37">
        <f t="shared" ref="AJ19" si="20">IF(F19=0,0,AD19/F19)*100</f>
        <v>21.186167282633949</v>
      </c>
      <c r="AL19" s="39">
        <f t="shared" ref="AL19" si="21">T19/H19-1</f>
        <v>1.3153505681054112E-2</v>
      </c>
    </row>
    <row r="20" spans="1:38" ht="14.4" customHeight="1" x14ac:dyDescent="0.3">
      <c r="A20" s="45">
        <v>6</v>
      </c>
      <c r="C20" s="45"/>
      <c r="E20" s="42"/>
      <c r="F20" s="43"/>
      <c r="G20" s="22"/>
      <c r="H20" s="34"/>
      <c r="I20" s="35"/>
      <c r="J20" s="35"/>
      <c r="K20" s="35"/>
      <c r="L20" s="35"/>
      <c r="M20" s="35"/>
      <c r="N20" s="35"/>
      <c r="O20" s="35"/>
      <c r="P20" s="34"/>
      <c r="Q20" s="34"/>
      <c r="R20" s="34"/>
      <c r="S20" s="22"/>
      <c r="T20" s="34"/>
      <c r="U20" s="35"/>
      <c r="V20" s="35"/>
      <c r="W20" s="35"/>
      <c r="X20" s="35"/>
      <c r="Y20" s="35"/>
      <c r="Z20" s="35"/>
      <c r="AA20" s="35"/>
      <c r="AB20" s="34"/>
      <c r="AC20" s="34"/>
      <c r="AD20" s="34"/>
      <c r="AE20" s="22"/>
      <c r="AF20" s="34"/>
      <c r="AG20" s="44"/>
      <c r="AH20" s="22"/>
      <c r="AI20" s="37"/>
      <c r="AJ20" s="37"/>
    </row>
    <row r="21" spans="1:38" ht="14.4" customHeight="1" x14ac:dyDescent="0.3">
      <c r="A21" s="30">
        <v>7</v>
      </c>
      <c r="B21" s="31"/>
      <c r="C21" s="45" t="str">
        <f>C19</f>
        <v>GST-1</v>
      </c>
      <c r="D21" s="31"/>
      <c r="E21" s="32" t="s">
        <v>77</v>
      </c>
      <c r="F21" s="43">
        <v>500</v>
      </c>
      <c r="G21" s="22"/>
      <c r="H21" s="34">
        <v>57.105151568912454</v>
      </c>
      <c r="I21" s="35">
        <v>19.830677574145398</v>
      </c>
      <c r="J21" s="35">
        <v>1.45</v>
      </c>
      <c r="K21" s="35">
        <v>1.7949999999999999</v>
      </c>
      <c r="L21" s="35">
        <v>0.22</v>
      </c>
      <c r="M21" s="35">
        <v>1.02</v>
      </c>
      <c r="N21" s="35">
        <v>4.16</v>
      </c>
      <c r="O21" s="35">
        <v>0</v>
      </c>
      <c r="P21" s="34">
        <f t="shared" ref="P21" si="22">IF(SUM(H21:O21)&gt;30,SUM(H21:O21),30)</f>
        <v>85.580829143057841</v>
      </c>
      <c r="Q21" s="34">
        <f t="shared" ref="Q21" si="23">ROUND(P21*Q$14,2)</f>
        <v>2.27</v>
      </c>
      <c r="R21" s="34">
        <f t="shared" ref="R21" si="24">SUM(P21:Q21)+IF(SUM(P21:Q21)&lt;30,30-P21-Q21)</f>
        <v>87.850829143057837</v>
      </c>
      <c r="S21" s="22"/>
      <c r="T21" s="34">
        <v>57.805158839024358</v>
      </c>
      <c r="U21" s="35">
        <v>19.830677574145398</v>
      </c>
      <c r="V21" s="35">
        <v>1.45</v>
      </c>
      <c r="W21" s="35">
        <v>1.7949999999999999</v>
      </c>
      <c r="X21" s="35">
        <v>0.22</v>
      </c>
      <c r="Y21" s="35">
        <v>1.02</v>
      </c>
      <c r="Z21" s="35">
        <v>4.16</v>
      </c>
      <c r="AA21" s="35">
        <v>0</v>
      </c>
      <c r="AB21" s="34">
        <f t="shared" ref="AB21" si="25">IF(SUM(T21:AA21)&gt;30,SUM(T21:AA21),30)</f>
        <v>86.280836413169752</v>
      </c>
      <c r="AC21" s="34">
        <f t="shared" ref="AC21" si="26">ROUND($AB21*AC$14,2)</f>
        <v>2.29</v>
      </c>
      <c r="AD21" s="34">
        <f t="shared" ref="AD21" si="27">SUM(AB21:AC21)+IF(SUM(AB21:AC21)&lt;30,30-AB21-AC21)</f>
        <v>88.570836413169758</v>
      </c>
      <c r="AE21" s="22"/>
      <c r="AF21" s="34">
        <f t="shared" ref="AF21" si="28">AD21-R21</f>
        <v>0.72000727011192112</v>
      </c>
      <c r="AG21" s="36">
        <f t="shared" ref="AG21" si="29">IF(R21=0,0,AF21/R21)</f>
        <v>8.1957936781615181E-3</v>
      </c>
      <c r="AH21" s="22"/>
      <c r="AI21" s="37">
        <f t="shared" ref="AI21" si="30">IF(F21=0,0,R21/F21)*100</f>
        <v>17.570165828611568</v>
      </c>
      <c r="AJ21" s="37">
        <f t="shared" ref="AJ21" si="31">IF(F21=0,0,AD21/F21)*100</f>
        <v>17.714167282633952</v>
      </c>
      <c r="AL21" s="39">
        <f t="shared" ref="AL21" si="32">T21/H21-1</f>
        <v>1.225821578053532E-2</v>
      </c>
    </row>
    <row r="22" spans="1:38" ht="14.4" customHeight="1" x14ac:dyDescent="0.3">
      <c r="A22" s="40">
        <v>8</v>
      </c>
      <c r="B22" s="41"/>
      <c r="C22" s="40"/>
      <c r="D22" s="41"/>
      <c r="E22" s="32"/>
      <c r="F22" s="43"/>
      <c r="G22" s="22"/>
      <c r="H22" s="34"/>
      <c r="I22" s="35"/>
      <c r="J22" s="35"/>
      <c r="K22" s="35"/>
      <c r="L22" s="35"/>
      <c r="M22" s="35"/>
      <c r="N22" s="35"/>
      <c r="O22" s="35"/>
      <c r="P22" s="34"/>
      <c r="Q22" s="34"/>
      <c r="R22" s="34"/>
      <c r="S22" s="22"/>
      <c r="T22" s="34"/>
      <c r="U22" s="35"/>
      <c r="V22" s="35"/>
      <c r="W22" s="35"/>
      <c r="X22" s="35"/>
      <c r="Y22" s="35"/>
      <c r="Z22" s="35"/>
      <c r="AA22" s="35"/>
      <c r="AB22" s="34"/>
      <c r="AC22" s="34"/>
      <c r="AD22" s="34"/>
      <c r="AE22" s="22"/>
      <c r="AF22" s="34"/>
      <c r="AG22" s="44"/>
      <c r="AH22" s="22"/>
      <c r="AI22" s="37"/>
      <c r="AJ22" s="37"/>
    </row>
    <row r="23" spans="1:38" ht="14.4" customHeight="1" x14ac:dyDescent="0.3">
      <c r="A23" s="45">
        <v>9</v>
      </c>
      <c r="C23" s="45" t="str">
        <f>C21</f>
        <v>GST-1</v>
      </c>
      <c r="E23" s="32" t="s">
        <v>77</v>
      </c>
      <c r="F23" s="43">
        <v>750</v>
      </c>
      <c r="G23" s="22"/>
      <c r="H23" s="34">
        <v>77.337727353368678</v>
      </c>
      <c r="I23" s="35">
        <v>29.746016361218093</v>
      </c>
      <c r="J23" s="35">
        <v>2.1749999999999998</v>
      </c>
      <c r="K23" s="35">
        <v>2.6924999999999999</v>
      </c>
      <c r="L23" s="35">
        <v>0.33</v>
      </c>
      <c r="M23" s="35">
        <v>1.53</v>
      </c>
      <c r="N23" s="35">
        <v>6.24</v>
      </c>
      <c r="O23" s="35">
        <v>0</v>
      </c>
      <c r="P23" s="34">
        <f t="shared" ref="P23" si="33">IF(SUM(H23:O23)&gt;30,SUM(H23:O23),30)</f>
        <v>120.05124371458676</v>
      </c>
      <c r="Q23" s="34">
        <f t="shared" ref="Q23" si="34">ROUND(P23*Q$14,2)</f>
        <v>3.19</v>
      </c>
      <c r="R23" s="34">
        <f t="shared" ref="R23" si="35">SUM(P23:Q23)+IF(SUM(P23:Q23)&lt;30,30-P23-Q23)</f>
        <v>123.24124371458676</v>
      </c>
      <c r="S23" s="22"/>
      <c r="T23" s="34">
        <v>78.252738258536539</v>
      </c>
      <c r="U23" s="35">
        <v>29.746016361218093</v>
      </c>
      <c r="V23" s="35">
        <v>2.1749999999999998</v>
      </c>
      <c r="W23" s="35">
        <v>2.6924999999999999</v>
      </c>
      <c r="X23" s="35">
        <v>0.33</v>
      </c>
      <c r="Y23" s="35">
        <v>1.53</v>
      </c>
      <c r="Z23" s="35">
        <v>6.24</v>
      </c>
      <c r="AA23" s="35">
        <v>0</v>
      </c>
      <c r="AB23" s="34">
        <f t="shared" ref="AB23" si="36">IF(SUM(T23:AA23)&gt;30,SUM(T23:AA23),30)</f>
        <v>120.96625461975462</v>
      </c>
      <c r="AC23" s="34">
        <f t="shared" ref="AC23" si="37">ROUND($AB23*AC$14,2)</f>
        <v>3.21</v>
      </c>
      <c r="AD23" s="34">
        <f t="shared" ref="AD23" si="38">SUM(AB23:AC23)+IF(SUM(AB23:AC23)&lt;30,30-AB23-AC23)</f>
        <v>124.17625461975462</v>
      </c>
      <c r="AE23" s="22"/>
      <c r="AF23" s="34">
        <f t="shared" ref="AF23" si="39">AD23-R23</f>
        <v>0.93501090516785723</v>
      </c>
      <c r="AG23" s="36">
        <f t="shared" ref="AG23" si="40">IF(R23=0,0,AF23/R23)</f>
        <v>7.5868343825971135E-3</v>
      </c>
      <c r="AH23" s="22"/>
      <c r="AI23" s="37">
        <f t="shared" ref="AI23" si="41">IF(F23=0,0,R23/F23)*100</f>
        <v>16.432165828611566</v>
      </c>
      <c r="AJ23" s="37">
        <f t="shared" ref="AJ23" si="42">IF(F23=0,0,AD23/F23)*100</f>
        <v>16.556833949300614</v>
      </c>
      <c r="AL23" s="39">
        <f t="shared" ref="AL23" si="43">T23/H23-1</f>
        <v>1.1831365317822584E-2</v>
      </c>
    </row>
    <row r="24" spans="1:38" ht="14.4" customHeight="1" x14ac:dyDescent="0.3">
      <c r="A24" s="30">
        <v>10</v>
      </c>
      <c r="B24" s="31"/>
      <c r="C24" s="30"/>
      <c r="D24" s="31"/>
      <c r="E24" s="42"/>
      <c r="F24" s="43"/>
      <c r="G24" s="22"/>
      <c r="H24" s="34"/>
      <c r="I24" s="35"/>
      <c r="J24" s="35"/>
      <c r="K24" s="35"/>
      <c r="L24" s="35"/>
      <c r="M24" s="35"/>
      <c r="N24" s="35"/>
      <c r="O24" s="35"/>
      <c r="P24" s="34"/>
      <c r="Q24" s="34"/>
      <c r="R24" s="34"/>
      <c r="S24" s="22"/>
      <c r="T24" s="34"/>
      <c r="U24" s="35"/>
      <c r="V24" s="35"/>
      <c r="W24" s="35"/>
      <c r="X24" s="35"/>
      <c r="Y24" s="35"/>
      <c r="Z24" s="35"/>
      <c r="AA24" s="35"/>
      <c r="AB24" s="34"/>
      <c r="AC24" s="34"/>
      <c r="AD24" s="34"/>
      <c r="AE24" s="22"/>
      <c r="AF24" s="34"/>
      <c r="AG24" s="44"/>
      <c r="AH24" s="22"/>
      <c r="AI24" s="37"/>
      <c r="AJ24" s="37"/>
    </row>
    <row r="25" spans="1:38" ht="14.4" customHeight="1" x14ac:dyDescent="0.3">
      <c r="A25" s="40">
        <v>11</v>
      </c>
      <c r="B25" s="41"/>
      <c r="C25" s="45" t="str">
        <f>C23</f>
        <v>GST-1</v>
      </c>
      <c r="D25" s="41"/>
      <c r="E25" s="32" t="s">
        <v>77</v>
      </c>
      <c r="F25" s="43">
        <v>1000</v>
      </c>
      <c r="G25" s="22"/>
      <c r="H25" s="34">
        <v>97.570303137824908</v>
      </c>
      <c r="I25" s="35">
        <v>39.661355148290795</v>
      </c>
      <c r="J25" s="35">
        <v>2.9</v>
      </c>
      <c r="K25" s="35">
        <v>3.59</v>
      </c>
      <c r="L25" s="35">
        <v>0.44</v>
      </c>
      <c r="M25" s="35">
        <v>2.04</v>
      </c>
      <c r="N25" s="35">
        <v>8.32</v>
      </c>
      <c r="O25" s="35">
        <v>0</v>
      </c>
      <c r="P25" s="34">
        <f t="shared" ref="P25" si="44">IF(SUM(H25:O25)&gt;30,SUM(H25:O25),30)</f>
        <v>154.5216582861157</v>
      </c>
      <c r="Q25" s="34">
        <f t="shared" ref="Q25" si="45">ROUND(P25*Q$14,2)</f>
        <v>4.0999999999999996</v>
      </c>
      <c r="R25" s="34">
        <f t="shared" ref="R25" si="46">SUM(P25:Q25)+IF(SUM(P25:Q25)&lt;30,30-P25-Q25)</f>
        <v>158.62165828611569</v>
      </c>
      <c r="S25" s="22"/>
      <c r="T25" s="34">
        <v>98.700317678048705</v>
      </c>
      <c r="U25" s="35">
        <v>39.661355148290795</v>
      </c>
      <c r="V25" s="35">
        <v>2.9</v>
      </c>
      <c r="W25" s="35">
        <v>3.59</v>
      </c>
      <c r="X25" s="35">
        <v>0.44</v>
      </c>
      <c r="Y25" s="35">
        <v>2.04</v>
      </c>
      <c r="Z25" s="35">
        <v>8.32</v>
      </c>
      <c r="AA25" s="35">
        <v>0</v>
      </c>
      <c r="AB25" s="34">
        <f t="shared" ref="AB25" si="47">IF(SUM(T25:AA25)&gt;30,SUM(T25:AA25),30)</f>
        <v>155.65167282633948</v>
      </c>
      <c r="AC25" s="34">
        <f t="shared" ref="AC25" si="48">ROUND($AB25*AC$14,2)</f>
        <v>4.13</v>
      </c>
      <c r="AD25" s="34">
        <f t="shared" ref="AD25" si="49">SUM(AB25:AC25)+IF(SUM(AB25:AC25)&lt;30,30-AB25-AC25)</f>
        <v>159.78167282633947</v>
      </c>
      <c r="AE25" s="22"/>
      <c r="AF25" s="34">
        <f t="shared" ref="AF25" si="50">AD25-R25</f>
        <v>1.1600145402237843</v>
      </c>
      <c r="AG25" s="36">
        <f t="shared" ref="AG25" si="51">IF(R25=0,0,AF25/R25)</f>
        <v>7.3130904868703005E-3</v>
      </c>
      <c r="AH25" s="22"/>
      <c r="AI25" s="37">
        <f t="shared" ref="AI25" si="52">IF(F25=0,0,R25/F25)*100</f>
        <v>15.862165828611568</v>
      </c>
      <c r="AJ25" s="37">
        <f t="shared" ref="AJ25" si="53">IF(F25=0,0,AD25/F25)*100</f>
        <v>15.978167282633947</v>
      </c>
      <c r="AL25" s="39">
        <f t="shared" ref="AL25" si="54">T25/H25-1</f>
        <v>1.1581541758946656E-2</v>
      </c>
    </row>
    <row r="26" spans="1:38" ht="14.4" customHeight="1" x14ac:dyDescent="0.3">
      <c r="A26" s="45">
        <v>12</v>
      </c>
      <c r="B26" s="31"/>
      <c r="C26" s="45"/>
      <c r="D26" s="31"/>
      <c r="E26" s="42"/>
      <c r="F26" s="43"/>
      <c r="G26" s="22"/>
      <c r="H26" s="34"/>
      <c r="I26" s="35"/>
      <c r="J26" s="35"/>
      <c r="K26" s="35"/>
      <c r="L26" s="35"/>
      <c r="M26" s="35"/>
      <c r="N26" s="35"/>
      <c r="O26" s="35"/>
      <c r="P26" s="34"/>
      <c r="Q26" s="34"/>
      <c r="R26" s="34"/>
      <c r="S26" s="22"/>
      <c r="T26" s="34"/>
      <c r="U26" s="35"/>
      <c r="V26" s="35"/>
      <c r="W26" s="35"/>
      <c r="X26" s="35"/>
      <c r="Y26" s="35"/>
      <c r="Z26" s="35"/>
      <c r="AA26" s="35"/>
      <c r="AB26" s="34"/>
      <c r="AC26" s="34"/>
      <c r="AD26" s="34"/>
      <c r="AE26" s="22"/>
      <c r="AF26" s="34"/>
      <c r="AG26" s="44"/>
      <c r="AH26" s="22"/>
      <c r="AI26" s="37"/>
      <c r="AJ26" s="37"/>
    </row>
    <row r="27" spans="1:38" ht="14.4" customHeight="1" x14ac:dyDescent="0.3">
      <c r="A27" s="30">
        <v>13</v>
      </c>
      <c r="B27" s="31"/>
      <c r="C27" s="45" t="str">
        <f>C25</f>
        <v>GST-1</v>
      </c>
      <c r="D27" s="31"/>
      <c r="E27" s="32" t="s">
        <v>77</v>
      </c>
      <c r="F27" s="43">
        <v>1250</v>
      </c>
      <c r="G27" s="22"/>
      <c r="H27" s="34">
        <v>117.80287892228114</v>
      </c>
      <c r="I27" s="35">
        <v>49.576693935363487</v>
      </c>
      <c r="J27" s="35">
        <v>3.625</v>
      </c>
      <c r="K27" s="35">
        <v>4.4874999999999998</v>
      </c>
      <c r="L27" s="35">
        <v>0.55000000000000004</v>
      </c>
      <c r="M27" s="35">
        <v>2.5499999999999998</v>
      </c>
      <c r="N27" s="35">
        <v>10.4</v>
      </c>
      <c r="O27" s="35">
        <v>0</v>
      </c>
      <c r="P27" s="34">
        <f t="shared" ref="P27" si="55">IF(SUM(H27:O27)&gt;30,SUM(H27:O27),30)</f>
        <v>188.99207285764467</v>
      </c>
      <c r="Q27" s="34">
        <f t="shared" ref="Q27" si="56">ROUND(P27*Q$14,2)</f>
        <v>5.01</v>
      </c>
      <c r="R27" s="34">
        <f t="shared" ref="R27" si="57">SUM(P27:Q27)+IF(SUM(P27:Q27)&lt;30,30-P27-Q27)</f>
        <v>194.00207285764466</v>
      </c>
      <c r="S27" s="22"/>
      <c r="T27" s="34">
        <v>119.14789709756089</v>
      </c>
      <c r="U27" s="35">
        <v>49.576693935363487</v>
      </c>
      <c r="V27" s="35">
        <v>3.625</v>
      </c>
      <c r="W27" s="35">
        <v>4.4874999999999998</v>
      </c>
      <c r="X27" s="35">
        <v>0.55000000000000004</v>
      </c>
      <c r="Y27" s="35">
        <v>2.5499999999999998</v>
      </c>
      <c r="Z27" s="35">
        <v>10.4</v>
      </c>
      <c r="AA27" s="35">
        <v>0</v>
      </c>
      <c r="AB27" s="34">
        <f t="shared" ref="AB27" si="58">IF(SUM(T27:AA27)&gt;30,SUM(T27:AA27),30)</f>
        <v>190.33709103292441</v>
      </c>
      <c r="AC27" s="34">
        <f t="shared" ref="AC27" si="59">ROUND($AB27*AC$14,2)</f>
        <v>5.05</v>
      </c>
      <c r="AD27" s="34">
        <f t="shared" ref="AD27" si="60">SUM(AB27:AC27)+IF(SUM(AB27:AC27)&lt;30,30-AB27-AC27)</f>
        <v>195.38709103292442</v>
      </c>
      <c r="AE27" s="22"/>
      <c r="AF27" s="34">
        <f t="shared" ref="AF27" si="61">AD27-R27</f>
        <v>1.3850181752797539</v>
      </c>
      <c r="AG27" s="36">
        <f t="shared" ref="AG27" si="62">IF(R27=0,0,AF27/R27)</f>
        <v>7.1391926636580633E-3</v>
      </c>
      <c r="AH27" s="22"/>
      <c r="AI27" s="37">
        <f t="shared" ref="AI27" si="63">IF(F27=0,0,R27/F27)*100</f>
        <v>15.520165828611573</v>
      </c>
      <c r="AJ27" s="37">
        <f t="shared" ref="AJ27" si="64">IF(F27=0,0,AD27/F27)*100</f>
        <v>15.630967282633954</v>
      </c>
      <c r="AL27" s="39">
        <f t="shared" ref="AL27" si="65">T27/H27-1</f>
        <v>1.1417532301287059E-2</v>
      </c>
    </row>
    <row r="28" spans="1:38" ht="14.4" customHeight="1" x14ac:dyDescent="0.3">
      <c r="A28" s="40">
        <v>14</v>
      </c>
      <c r="B28" s="31"/>
      <c r="C28" s="30"/>
      <c r="D28" s="31"/>
      <c r="E28" s="42"/>
      <c r="F28" s="43"/>
      <c r="G28" s="22"/>
      <c r="H28" s="34"/>
      <c r="I28" s="35"/>
      <c r="J28" s="35"/>
      <c r="K28" s="35"/>
      <c r="L28" s="35"/>
      <c r="M28" s="35"/>
      <c r="N28" s="35"/>
      <c r="O28" s="35"/>
      <c r="P28" s="34"/>
      <c r="Q28" s="34"/>
      <c r="R28" s="34"/>
      <c r="S28" s="22"/>
      <c r="T28" s="34"/>
      <c r="U28" s="35"/>
      <c r="V28" s="35"/>
      <c r="W28" s="35"/>
      <c r="X28" s="35"/>
      <c r="Y28" s="35"/>
      <c r="Z28" s="35"/>
      <c r="AA28" s="35"/>
      <c r="AB28" s="34"/>
      <c r="AC28" s="34"/>
      <c r="AD28" s="34"/>
      <c r="AE28" s="22"/>
      <c r="AF28" s="34"/>
      <c r="AG28" s="44"/>
      <c r="AH28" s="22"/>
      <c r="AI28" s="37"/>
      <c r="AJ28" s="37"/>
    </row>
    <row r="29" spans="1:38" ht="14.4" customHeight="1" x14ac:dyDescent="0.3">
      <c r="A29" s="45">
        <v>15</v>
      </c>
      <c r="B29" s="31"/>
      <c r="C29" s="45" t="str">
        <f>C27</f>
        <v>GST-1</v>
      </c>
      <c r="D29" s="31"/>
      <c r="E29" s="32" t="s">
        <v>77</v>
      </c>
      <c r="F29" s="43">
        <v>1500</v>
      </c>
      <c r="G29" s="22"/>
      <c r="H29" s="34">
        <v>138.03545470673737</v>
      </c>
      <c r="I29" s="35">
        <v>59.492032722436186</v>
      </c>
      <c r="J29" s="35">
        <v>4.3499999999999996</v>
      </c>
      <c r="K29" s="35">
        <v>5.3849999999999998</v>
      </c>
      <c r="L29" s="35">
        <v>0.66</v>
      </c>
      <c r="M29" s="35">
        <v>3.06</v>
      </c>
      <c r="N29" s="35">
        <v>12.48</v>
      </c>
      <c r="O29" s="35">
        <v>0</v>
      </c>
      <c r="P29" s="34">
        <f t="shared" ref="P29" si="66">IF(SUM(H29:O29)&gt;30,SUM(H29:O29),30)</f>
        <v>223.46248742917354</v>
      </c>
      <c r="Q29" s="34">
        <f t="shared" ref="Q29" si="67">ROUND(P29*Q$14,2)</f>
        <v>5.93</v>
      </c>
      <c r="R29" s="34">
        <f t="shared" ref="R29" si="68">SUM(P29:Q29)+IF(SUM(P29:Q29)&lt;30,30-P29-Q29)</f>
        <v>229.39248742917354</v>
      </c>
      <c r="S29" s="22"/>
      <c r="T29" s="34">
        <v>139.59547651707308</v>
      </c>
      <c r="U29" s="35">
        <v>59.492032722436186</v>
      </c>
      <c r="V29" s="35">
        <v>4.3499999999999996</v>
      </c>
      <c r="W29" s="35">
        <v>5.3849999999999998</v>
      </c>
      <c r="X29" s="35">
        <v>0.66</v>
      </c>
      <c r="Y29" s="35">
        <v>3.06</v>
      </c>
      <c r="Z29" s="35">
        <v>12.48</v>
      </c>
      <c r="AA29" s="35">
        <v>0</v>
      </c>
      <c r="AB29" s="34">
        <f t="shared" ref="AB29" si="69">IF(SUM(T29:AA29)&gt;30,SUM(T29:AA29),30)</f>
        <v>225.02250923950925</v>
      </c>
      <c r="AC29" s="34">
        <f t="shared" ref="AC29" si="70">ROUND($AB29*AC$14,2)</f>
        <v>5.97</v>
      </c>
      <c r="AD29" s="34">
        <f t="shared" ref="AD29" si="71">SUM(AB29:AC29)+IF(SUM(AB29:AC29)&lt;30,30-AB29-AC29)</f>
        <v>230.99250923950925</v>
      </c>
      <c r="AE29" s="22"/>
      <c r="AF29" s="34">
        <f t="shared" ref="AF29" si="72">AD29-R29</f>
        <v>1.6000218103357042</v>
      </c>
      <c r="AG29" s="36">
        <f t="shared" ref="AG29" si="73">IF(R29=0,0,AF29/R29)</f>
        <v>6.9750401517823099E-3</v>
      </c>
      <c r="AH29" s="22"/>
      <c r="AI29" s="37">
        <f t="shared" ref="AI29" si="74">IF(F29=0,0,R29/F29)*100</f>
        <v>15.292832495278235</v>
      </c>
      <c r="AJ29" s="37">
        <f t="shared" ref="AJ29" si="75">IF(F29=0,0,AD29/F29)*100</f>
        <v>15.399500615967282</v>
      </c>
      <c r="AL29" s="39">
        <f t="shared" ref="AL29" si="76">T29/H29-1</f>
        <v>1.1301602285080037E-2</v>
      </c>
    </row>
    <row r="30" spans="1:38" ht="14.4" customHeight="1" x14ac:dyDescent="0.3">
      <c r="A30" s="30">
        <v>16</v>
      </c>
      <c r="B30" s="31"/>
      <c r="C30" s="30"/>
      <c r="D30" s="31"/>
      <c r="E30" s="42"/>
      <c r="F30" s="43"/>
      <c r="G30" s="22"/>
      <c r="H30" s="34"/>
      <c r="I30" s="35"/>
      <c r="J30" s="35"/>
      <c r="K30" s="35"/>
      <c r="L30" s="35"/>
      <c r="M30" s="35"/>
      <c r="N30" s="35"/>
      <c r="O30" s="35"/>
      <c r="P30" s="34"/>
      <c r="Q30" s="34"/>
      <c r="R30" s="34"/>
      <c r="S30" s="22"/>
      <c r="T30" s="34"/>
      <c r="U30" s="35"/>
      <c r="V30" s="35"/>
      <c r="W30" s="35"/>
      <c r="X30" s="35"/>
      <c r="Y30" s="35"/>
      <c r="Z30" s="35"/>
      <c r="AA30" s="35"/>
      <c r="AB30" s="34"/>
      <c r="AC30" s="34"/>
      <c r="AD30" s="34"/>
      <c r="AE30" s="22"/>
      <c r="AF30" s="34"/>
      <c r="AG30" s="44"/>
      <c r="AH30" s="22"/>
      <c r="AI30" s="37"/>
      <c r="AJ30" s="37"/>
    </row>
    <row r="31" spans="1:38" ht="14.4" customHeight="1" x14ac:dyDescent="0.3">
      <c r="A31" s="40">
        <v>17</v>
      </c>
      <c r="B31" s="31"/>
      <c r="C31" s="45" t="str">
        <f>C29</f>
        <v>GST-1</v>
      </c>
      <c r="D31" s="31"/>
      <c r="E31" s="32" t="s">
        <v>77</v>
      </c>
      <c r="F31" s="43">
        <v>2000</v>
      </c>
      <c r="G31" s="22"/>
      <c r="H31" s="34">
        <v>178.50060627564983</v>
      </c>
      <c r="I31" s="35">
        <v>79.32271029658159</v>
      </c>
      <c r="J31" s="35">
        <v>5.8</v>
      </c>
      <c r="K31" s="35">
        <v>7.18</v>
      </c>
      <c r="L31" s="35">
        <v>0.88</v>
      </c>
      <c r="M31" s="35">
        <v>4.08</v>
      </c>
      <c r="N31" s="35">
        <v>16.64</v>
      </c>
      <c r="O31" s="35">
        <v>0</v>
      </c>
      <c r="P31" s="34">
        <f t="shared" ref="P31" si="77">IF(SUM(H31:O31)&gt;30,SUM(H31:O31),30)</f>
        <v>292.4033165722314</v>
      </c>
      <c r="Q31" s="34">
        <f t="shared" ref="Q31" si="78">ROUND(P31*Q$14,2)</f>
        <v>7.76</v>
      </c>
      <c r="R31" s="34">
        <f t="shared" ref="R31" si="79">SUM(P31:Q31)+IF(SUM(P31:Q31)&lt;30,30-P31-Q31)</f>
        <v>300.16331657223139</v>
      </c>
      <c r="S31" s="22"/>
      <c r="T31" s="34">
        <v>180.49063535609741</v>
      </c>
      <c r="U31" s="35">
        <v>79.32271029658159</v>
      </c>
      <c r="V31" s="35">
        <v>5.8</v>
      </c>
      <c r="W31" s="35">
        <v>7.18</v>
      </c>
      <c r="X31" s="35">
        <v>0.88</v>
      </c>
      <c r="Y31" s="35">
        <v>4.08</v>
      </c>
      <c r="Z31" s="35">
        <v>16.64</v>
      </c>
      <c r="AA31" s="35">
        <v>0</v>
      </c>
      <c r="AB31" s="34">
        <f t="shared" ref="AB31" si="80">IF(SUM(T31:AA31)&gt;30,SUM(T31:AA31),30)</f>
        <v>294.39334565267899</v>
      </c>
      <c r="AC31" s="34">
        <f t="shared" ref="AC31" si="81">ROUND($AB31*AC$14,2)</f>
        <v>7.81</v>
      </c>
      <c r="AD31" s="34">
        <f t="shared" ref="AD31" si="82">SUM(AB31:AC31)+IF(SUM(AB31:AC31)&lt;30,30-AB31-AC31)</f>
        <v>302.20334565267899</v>
      </c>
      <c r="AE31" s="22"/>
      <c r="AF31" s="34">
        <f t="shared" ref="AF31" si="83">AD31-R31</f>
        <v>2.0400290804475958</v>
      </c>
      <c r="AG31" s="36">
        <f t="shared" ref="AG31" si="84">IF(R31=0,0,AF31/R31)</f>
        <v>6.7963970539240848E-3</v>
      </c>
      <c r="AH31" s="22"/>
      <c r="AI31" s="37">
        <f t="shared" ref="AI31" si="85">IF(F31=0,0,R31/F31)*100</f>
        <v>15.008165828611569</v>
      </c>
      <c r="AJ31" s="37">
        <f t="shared" ref="AJ31" si="86">IF(F31=0,0,AD31/F31)*100</f>
        <v>15.110167282633949</v>
      </c>
      <c r="AL31" s="39">
        <f t="shared" ref="AL31" si="87">T31/H31-1</f>
        <v>1.1148584433234188E-2</v>
      </c>
    </row>
    <row r="32" spans="1:38" ht="14.4" customHeight="1" x14ac:dyDescent="0.3">
      <c r="A32" s="45">
        <v>18</v>
      </c>
      <c r="B32" s="31"/>
      <c r="C32" s="45"/>
      <c r="D32" s="31"/>
      <c r="E32" s="42"/>
      <c r="F32" s="43"/>
      <c r="G32" s="22"/>
      <c r="H32" s="34"/>
      <c r="I32" s="35"/>
      <c r="J32" s="35"/>
      <c r="K32" s="35"/>
      <c r="L32" s="35"/>
      <c r="M32" s="35"/>
      <c r="N32" s="35"/>
      <c r="O32" s="35"/>
      <c r="P32" s="34"/>
      <c r="Q32" s="34"/>
      <c r="R32" s="34"/>
      <c r="S32" s="22"/>
      <c r="T32" s="34"/>
      <c r="U32" s="35"/>
      <c r="V32" s="35"/>
      <c r="W32" s="35"/>
      <c r="X32" s="35"/>
      <c r="Y32" s="35"/>
      <c r="Z32" s="35"/>
      <c r="AA32" s="35"/>
      <c r="AB32" s="34"/>
      <c r="AC32" s="34"/>
      <c r="AD32" s="34"/>
      <c r="AE32" s="22"/>
      <c r="AF32" s="34"/>
      <c r="AG32" s="44"/>
      <c r="AH32" s="22"/>
      <c r="AI32" s="37"/>
      <c r="AJ32" s="37"/>
    </row>
    <row r="33" spans="1:38" ht="14.4" customHeight="1" x14ac:dyDescent="0.3">
      <c r="A33" s="30">
        <v>19</v>
      </c>
      <c r="B33" s="31"/>
      <c r="C33" s="45" t="str">
        <f>C31</f>
        <v>GST-1</v>
      </c>
      <c r="D33" s="31"/>
      <c r="E33" s="32" t="s">
        <v>77</v>
      </c>
      <c r="F33" s="43">
        <v>3000</v>
      </c>
      <c r="G33" s="22"/>
      <c r="H33" s="34">
        <v>259.43090941347475</v>
      </c>
      <c r="I33" s="35">
        <v>118.98406544487237</v>
      </c>
      <c r="J33" s="35">
        <v>8.6999999999999993</v>
      </c>
      <c r="K33" s="35">
        <v>10.77</v>
      </c>
      <c r="L33" s="35">
        <v>1.32</v>
      </c>
      <c r="M33" s="35">
        <v>6.12</v>
      </c>
      <c r="N33" s="35">
        <v>24.96</v>
      </c>
      <c r="O33" s="35">
        <v>0</v>
      </c>
      <c r="P33" s="34">
        <f t="shared" ref="P33" si="88">IF(SUM(H33:O33)&gt;30,SUM(H33:O33),30)</f>
        <v>430.28497485834708</v>
      </c>
      <c r="Q33" s="34">
        <f t="shared" ref="Q33" si="89">ROUND(P33*Q$14,2)</f>
        <v>11.42</v>
      </c>
      <c r="R33" s="34">
        <f t="shared" ref="R33" si="90">SUM(P33:Q33)+IF(SUM(P33:Q33)&lt;30,30-P33-Q33)</f>
        <v>441.7049748583471</v>
      </c>
      <c r="S33" s="22"/>
      <c r="T33" s="34">
        <v>262.28095303414614</v>
      </c>
      <c r="U33" s="35">
        <v>118.98406544487237</v>
      </c>
      <c r="V33" s="35">
        <v>8.6999999999999993</v>
      </c>
      <c r="W33" s="35">
        <v>10.77</v>
      </c>
      <c r="X33" s="35">
        <v>1.32</v>
      </c>
      <c r="Y33" s="35">
        <v>6.12</v>
      </c>
      <c r="Z33" s="35">
        <v>24.96</v>
      </c>
      <c r="AA33" s="35">
        <v>0</v>
      </c>
      <c r="AB33" s="34">
        <f t="shared" ref="AB33" si="91">IF(SUM(T33:AA33)&gt;30,SUM(T33:AA33),30)</f>
        <v>433.13501847901847</v>
      </c>
      <c r="AC33" s="34">
        <f t="shared" ref="AC33" si="92">ROUND($AB33*AC$14,2)</f>
        <v>11.49</v>
      </c>
      <c r="AD33" s="34">
        <f t="shared" ref="AD33" si="93">SUM(AB33:AC33)+IF(SUM(AB33:AC33)&lt;30,30-AB33-AC33)</f>
        <v>444.62501847901848</v>
      </c>
      <c r="AE33" s="22"/>
      <c r="AF33" s="34">
        <f t="shared" ref="AF33" si="94">AD33-R33</f>
        <v>2.9200436206713789</v>
      </c>
      <c r="AG33" s="36">
        <f t="shared" ref="AG33" si="95">IF(R33=0,0,AF33/R33)</f>
        <v>6.6108461232700045E-3</v>
      </c>
      <c r="AH33" s="22"/>
      <c r="AI33" s="37">
        <f t="shared" ref="AI33" si="96">IF(F33=0,0,R33/F33)*100</f>
        <v>14.723499161944902</v>
      </c>
      <c r="AJ33" s="37">
        <f t="shared" ref="AJ33" si="97">IF(F33=0,0,AD33/F33)*100</f>
        <v>14.820833949300615</v>
      </c>
      <c r="AL33" s="39">
        <f t="shared" ref="AL33" si="98">T33/H33-1</f>
        <v>1.0985751956522183E-2</v>
      </c>
    </row>
    <row r="34" spans="1:38" ht="14.4" customHeight="1" x14ac:dyDescent="0.3">
      <c r="A34" s="40">
        <v>20</v>
      </c>
      <c r="B34" s="31"/>
      <c r="C34" s="30"/>
      <c r="D34" s="31"/>
      <c r="E34" s="42"/>
      <c r="F34" s="43"/>
      <c r="G34" s="22"/>
      <c r="H34" s="34"/>
      <c r="I34" s="35"/>
      <c r="J34" s="35"/>
      <c r="K34" s="35"/>
      <c r="L34" s="35"/>
      <c r="M34" s="35"/>
      <c r="N34" s="35"/>
      <c r="O34" s="35"/>
      <c r="P34" s="34"/>
      <c r="Q34" s="34"/>
      <c r="R34" s="34"/>
      <c r="S34" s="22"/>
      <c r="T34" s="34"/>
      <c r="U34" s="35"/>
      <c r="V34" s="35"/>
      <c r="W34" s="35"/>
      <c r="X34" s="35"/>
      <c r="Y34" s="35"/>
      <c r="Z34" s="35"/>
      <c r="AA34" s="35"/>
      <c r="AB34" s="34"/>
      <c r="AC34" s="34"/>
      <c r="AD34" s="34"/>
      <c r="AE34" s="22"/>
      <c r="AF34" s="34"/>
      <c r="AG34" s="44"/>
      <c r="AH34" s="22"/>
      <c r="AI34" s="37"/>
      <c r="AJ34" s="37"/>
    </row>
    <row r="35" spans="1:38" ht="14.4" customHeight="1" x14ac:dyDescent="0.3">
      <c r="A35" s="45">
        <v>21</v>
      </c>
      <c r="B35" s="31"/>
      <c r="C35" s="45" t="str">
        <f>C33</f>
        <v>GST-1</v>
      </c>
      <c r="D35" s="31"/>
      <c r="E35" s="32" t="s">
        <v>77</v>
      </c>
      <c r="F35" s="43">
        <v>5000</v>
      </c>
      <c r="G35" s="22"/>
      <c r="H35" s="34">
        <v>421.29151568912454</v>
      </c>
      <c r="I35" s="35">
        <v>198.30677574145395</v>
      </c>
      <c r="J35" s="35">
        <v>14.5</v>
      </c>
      <c r="K35" s="35">
        <v>17.95</v>
      </c>
      <c r="L35" s="35">
        <v>2.2000000000000002</v>
      </c>
      <c r="M35" s="35">
        <v>10.199999999999999</v>
      </c>
      <c r="N35" s="35">
        <v>41.6</v>
      </c>
      <c r="O35" s="35">
        <v>0</v>
      </c>
      <c r="P35" s="34">
        <f t="shared" ref="P35" si="99">IF(SUM(H35:O35)&gt;30,SUM(H35:O35),30)</f>
        <v>706.04829143057862</v>
      </c>
      <c r="Q35" s="34">
        <f t="shared" ref="Q35" si="100">ROUND(P35*Q$14,2)</f>
        <v>18.73</v>
      </c>
      <c r="R35" s="34">
        <f t="shared" ref="R35" si="101">SUM(P35:Q35)+IF(SUM(P35:Q35)&lt;30,30-P35-Q35)</f>
        <v>724.77829143057863</v>
      </c>
      <c r="S35" s="22"/>
      <c r="T35" s="34">
        <v>425.86158839024358</v>
      </c>
      <c r="U35" s="35">
        <v>198.30677574145395</v>
      </c>
      <c r="V35" s="35">
        <v>14.5</v>
      </c>
      <c r="W35" s="35">
        <v>17.95</v>
      </c>
      <c r="X35" s="35">
        <v>2.2000000000000002</v>
      </c>
      <c r="Y35" s="35">
        <v>10.199999999999999</v>
      </c>
      <c r="Z35" s="35">
        <v>41.6</v>
      </c>
      <c r="AA35" s="35">
        <v>0</v>
      </c>
      <c r="AB35" s="34">
        <f t="shared" ref="AB35" si="102">IF(SUM(T35:AA35)&gt;30,SUM(T35:AA35),30)</f>
        <v>710.61836413169772</v>
      </c>
      <c r="AC35" s="34">
        <f t="shared" ref="AC35" si="103">ROUND($AB35*AC$14,2)</f>
        <v>18.86</v>
      </c>
      <c r="AD35" s="34">
        <f t="shared" ref="AD35" si="104">SUM(AB35:AC35)+IF(SUM(AB35:AC35)&lt;30,30-AB35-AC35)</f>
        <v>729.47836413169773</v>
      </c>
      <c r="AE35" s="22"/>
      <c r="AF35" s="34">
        <f t="shared" ref="AF35" si="105">AD35-R35</f>
        <v>4.7000727011190975</v>
      </c>
      <c r="AG35" s="36">
        <f t="shared" ref="AG35" si="106">IF(R35=0,0,AF35/R35)</f>
        <v>6.4848419947043682E-3</v>
      </c>
      <c r="AH35" s="22"/>
      <c r="AI35" s="37">
        <f t="shared" ref="AI35" si="107">IF(F35=0,0,R35/F35)*100</f>
        <v>14.495565828611573</v>
      </c>
      <c r="AJ35" s="37">
        <f t="shared" ref="AJ35" si="108">IF(F35=0,0,AD35/F35)*100</f>
        <v>14.589567282633956</v>
      </c>
      <c r="AL35" s="39">
        <f t="shared" ref="AL35" si="109">T35/H35-1</f>
        <v>1.0847768186462492E-2</v>
      </c>
    </row>
    <row r="36" spans="1:38" ht="14.4" customHeight="1" x14ac:dyDescent="0.3">
      <c r="A36" s="45">
        <v>22</v>
      </c>
      <c r="B36" s="31"/>
      <c r="C36" s="30"/>
      <c r="D36" s="31"/>
      <c r="E36" s="43"/>
      <c r="F36" s="43"/>
      <c r="G36" s="22"/>
      <c r="H36" s="34"/>
      <c r="I36" s="35"/>
      <c r="J36" s="35"/>
      <c r="K36" s="35"/>
      <c r="L36" s="35"/>
      <c r="M36" s="35"/>
      <c r="N36" s="35"/>
      <c r="O36" s="35"/>
      <c r="P36" s="34"/>
      <c r="Q36" s="34"/>
      <c r="R36" s="34"/>
      <c r="S36" s="22"/>
      <c r="T36" s="34"/>
      <c r="U36" s="35"/>
      <c r="V36" s="35"/>
      <c r="W36" s="35"/>
      <c r="X36" s="35"/>
      <c r="Y36" s="35"/>
      <c r="Z36" s="35"/>
      <c r="AA36" s="35"/>
      <c r="AB36" s="34"/>
      <c r="AC36" s="34"/>
      <c r="AD36" s="34"/>
      <c r="AE36" s="22"/>
      <c r="AF36" s="34"/>
      <c r="AG36" s="44"/>
      <c r="AH36" s="22"/>
      <c r="AI36" s="37"/>
      <c r="AJ36" s="37"/>
    </row>
    <row r="37" spans="1:38" ht="14.4" customHeight="1" x14ac:dyDescent="0.3">
      <c r="A37" s="45">
        <v>23</v>
      </c>
      <c r="B37" s="31"/>
      <c r="C37" s="45" t="str">
        <f>C35</f>
        <v>GST-1</v>
      </c>
      <c r="D37" s="31"/>
      <c r="E37" s="32" t="s">
        <v>77</v>
      </c>
      <c r="F37" s="43">
        <v>10000</v>
      </c>
      <c r="G37" s="22"/>
      <c r="H37" s="34">
        <v>825.94303137824909</v>
      </c>
      <c r="I37" s="35">
        <v>396.61355148290789</v>
      </c>
      <c r="J37" s="35">
        <v>29</v>
      </c>
      <c r="K37" s="35">
        <v>35.9</v>
      </c>
      <c r="L37" s="35">
        <v>4.4000000000000004</v>
      </c>
      <c r="M37" s="35">
        <v>20.399999999999999</v>
      </c>
      <c r="N37" s="35">
        <v>83.2</v>
      </c>
      <c r="O37" s="35">
        <v>0</v>
      </c>
      <c r="P37" s="34">
        <f t="shared" ref="P37" si="110">IF(SUM(H37:O37)&gt;30,SUM(H37:O37),30)</f>
        <v>1395.4565828611574</v>
      </c>
      <c r="Q37" s="34">
        <f t="shared" ref="Q37" si="111">ROUND(P37*Q$14,2)</f>
        <v>37.03</v>
      </c>
      <c r="R37" s="34">
        <f t="shared" ref="R37" si="112">SUM(P37:Q37)+IF(SUM(P37:Q37)&lt;30,30-P37-Q37)</f>
        <v>1432.4865828611573</v>
      </c>
      <c r="S37" s="22"/>
      <c r="T37" s="34">
        <v>834.81317678048708</v>
      </c>
      <c r="U37" s="35">
        <v>396.61355148290789</v>
      </c>
      <c r="V37" s="35">
        <v>29</v>
      </c>
      <c r="W37" s="35">
        <v>35.9</v>
      </c>
      <c r="X37" s="35">
        <v>4.4000000000000004</v>
      </c>
      <c r="Y37" s="35">
        <v>20.399999999999999</v>
      </c>
      <c r="Z37" s="35">
        <v>83.2</v>
      </c>
      <c r="AA37" s="35">
        <v>0</v>
      </c>
      <c r="AB37" s="34">
        <f t="shared" ref="AB37" si="113">IF(SUM(T37:AA37)&gt;30,SUM(T37:AA37),30)</f>
        <v>1404.3267282633954</v>
      </c>
      <c r="AC37" s="34">
        <f t="shared" ref="AC37" si="114">ROUND($AB37*AC$14,2)</f>
        <v>37.26</v>
      </c>
      <c r="AD37" s="34">
        <f t="shared" ref="AD37" si="115">SUM(AB37:AC37)+IF(SUM(AB37:AC37)&lt;30,30-AB37-AC37)</f>
        <v>1441.5867282633953</v>
      </c>
      <c r="AE37" s="22"/>
      <c r="AF37" s="34">
        <f t="shared" ref="AF37" si="116">AD37-R37</f>
        <v>9.100145402238013</v>
      </c>
      <c r="AG37" s="36">
        <f t="shared" ref="AG37" si="117">IF(R37=0,0,AF37/R37)</f>
        <v>6.3526915442809681E-3</v>
      </c>
      <c r="AH37" s="22"/>
      <c r="AI37" s="37">
        <f t="shared" ref="AI37" si="118">IF(F37=0,0,R37/F37)*100</f>
        <v>14.324865828611575</v>
      </c>
      <c r="AJ37" s="37">
        <f t="shared" ref="AJ37" si="119">IF(F37=0,0,AD37/F37)*100</f>
        <v>14.415867282633954</v>
      </c>
      <c r="AL37" s="39">
        <f t="shared" ref="AL37" si="120">T37/H37-1</f>
        <v>1.0739415510820916E-2</v>
      </c>
    </row>
    <row r="38" spans="1:38" ht="14.4" customHeight="1" x14ac:dyDescent="0.3">
      <c r="A38" s="45">
        <v>24</v>
      </c>
      <c r="B38" s="31"/>
      <c r="C38" s="45"/>
      <c r="E38" s="46"/>
      <c r="F38" s="44"/>
      <c r="G38" s="22"/>
      <c r="H38" s="34"/>
      <c r="I38" s="35"/>
      <c r="J38" s="35"/>
      <c r="K38" s="35"/>
      <c r="L38" s="35"/>
      <c r="M38" s="35"/>
      <c r="N38" s="35"/>
      <c r="O38" s="35"/>
      <c r="P38" s="34"/>
      <c r="Q38" s="34"/>
      <c r="R38" s="34"/>
      <c r="S38" s="22"/>
      <c r="T38" s="34"/>
      <c r="U38" s="35"/>
      <c r="V38" s="35"/>
      <c r="W38" s="35"/>
      <c r="X38" s="35"/>
      <c r="Y38" s="35"/>
      <c r="Z38" s="35"/>
      <c r="AA38" s="35"/>
      <c r="AB38" s="34"/>
      <c r="AC38" s="34"/>
      <c r="AD38" s="34"/>
      <c r="AE38" s="22"/>
      <c r="AF38" s="34"/>
      <c r="AG38" s="44"/>
      <c r="AH38" s="22"/>
      <c r="AI38" s="37"/>
      <c r="AJ38" s="37"/>
    </row>
    <row r="39" spans="1:38" ht="14.4" customHeight="1" x14ac:dyDescent="0.3">
      <c r="A39" s="45">
        <v>25</v>
      </c>
      <c r="B39" s="31"/>
      <c r="C39" s="45" t="str">
        <f>C37</f>
        <v>GST-1</v>
      </c>
      <c r="D39" s="31"/>
      <c r="E39" s="32" t="s">
        <v>77</v>
      </c>
      <c r="F39" s="43">
        <v>15000</v>
      </c>
      <c r="G39" s="22"/>
      <c r="H39" s="34">
        <v>1230.5945470673737</v>
      </c>
      <c r="I39" s="35">
        <v>594.92032722436193</v>
      </c>
      <c r="J39" s="35">
        <v>43.5</v>
      </c>
      <c r="K39" s="35">
        <v>53.85</v>
      </c>
      <c r="L39" s="35">
        <v>6.6</v>
      </c>
      <c r="M39" s="35">
        <v>30.6</v>
      </c>
      <c r="N39" s="35">
        <v>124.8</v>
      </c>
      <c r="O39" s="35">
        <v>0</v>
      </c>
      <c r="P39" s="34">
        <f t="shared" ref="P39" si="121">IF(SUM(H39:O39)&gt;30,SUM(H39:O39),30)</f>
        <v>2084.8648742917353</v>
      </c>
      <c r="Q39" s="34">
        <f t="shared" ref="Q39" si="122">ROUND(P39*Q$14,2)</f>
        <v>55.32</v>
      </c>
      <c r="R39" s="34">
        <f t="shared" ref="R39" si="123">SUM(P39:Q39)+IF(SUM(P39:Q39)&lt;30,30-P39-Q39)</f>
        <v>2140.1848742917355</v>
      </c>
      <c r="S39" s="22"/>
      <c r="T39" s="34">
        <v>1243.7647651707307</v>
      </c>
      <c r="U39" s="35">
        <v>594.92032722436193</v>
      </c>
      <c r="V39" s="35">
        <v>43.5</v>
      </c>
      <c r="W39" s="35">
        <v>53.85</v>
      </c>
      <c r="X39" s="35">
        <v>6.6</v>
      </c>
      <c r="Y39" s="35">
        <v>30.6</v>
      </c>
      <c r="Z39" s="35">
        <v>124.8</v>
      </c>
      <c r="AA39" s="35">
        <v>0</v>
      </c>
      <c r="AB39" s="34">
        <f t="shared" ref="AB39" si="124">IF(SUM(T39:AA39)&gt;30,SUM(T39:AA39),30)</f>
        <v>2098.0350923950923</v>
      </c>
      <c r="AC39" s="34">
        <f t="shared" ref="AC39" si="125">ROUND($AB39*AC$14,2)</f>
        <v>55.67</v>
      </c>
      <c r="AD39" s="34">
        <f t="shared" ref="AD39" si="126">SUM(AB39:AC39)+IF(SUM(AB39:AC39)&lt;30,30-AB39-AC39)</f>
        <v>2153.7050923950924</v>
      </c>
      <c r="AE39" s="22"/>
      <c r="AF39" s="34">
        <f t="shared" ref="AF39" si="127">AD39-R39</f>
        <v>13.52021810335691</v>
      </c>
      <c r="AG39" s="36">
        <f t="shared" ref="AG39" si="128">IF(R39=0,0,AF39/R39)</f>
        <v>6.3173131750271054E-3</v>
      </c>
      <c r="AH39" s="22"/>
      <c r="AI39" s="37">
        <f t="shared" ref="AI39" si="129">IF(F39=0,0,R39/F39)*100</f>
        <v>14.267899161944902</v>
      </c>
      <c r="AJ39" s="37">
        <f t="shared" ref="AJ39" si="130">IF(F39=0,0,AD39/F39)*100</f>
        <v>14.358033949300616</v>
      </c>
      <c r="AL39" s="39">
        <f t="shared" ref="AL39" si="131">T39/H39-1</f>
        <v>1.0702321194858921E-2</v>
      </c>
    </row>
    <row r="40" spans="1:38" ht="14.4" customHeight="1" x14ac:dyDescent="0.3">
      <c r="A40" s="45">
        <v>26</v>
      </c>
      <c r="B40" s="31"/>
      <c r="C40" s="45"/>
      <c r="D40" s="31"/>
      <c r="E40" s="32"/>
      <c r="F40" s="43"/>
      <c r="G40" s="52"/>
      <c r="H40" s="34"/>
      <c r="I40" s="35"/>
      <c r="J40" s="35"/>
      <c r="K40" s="35"/>
      <c r="L40" s="35"/>
      <c r="M40" s="35"/>
      <c r="N40" s="35"/>
      <c r="O40" s="35"/>
      <c r="P40" s="34"/>
      <c r="Q40" s="34"/>
      <c r="R40" s="34"/>
      <c r="T40" s="34"/>
      <c r="U40" s="35"/>
      <c r="V40" s="35"/>
      <c r="W40" s="35"/>
      <c r="X40" s="35"/>
      <c r="Y40" s="35"/>
      <c r="Z40" s="35"/>
      <c r="AA40" s="35"/>
      <c r="AB40" s="34"/>
      <c r="AC40" s="34"/>
      <c r="AD40" s="34"/>
      <c r="AF40" s="31"/>
      <c r="AG40" s="31"/>
      <c r="AI40" s="37"/>
      <c r="AJ40" s="37"/>
    </row>
    <row r="41" spans="1:38" ht="14.4" customHeight="1" x14ac:dyDescent="0.3">
      <c r="A41" s="45">
        <v>27</v>
      </c>
      <c r="F41" s="31"/>
      <c r="G41" s="38" t="s">
        <v>78</v>
      </c>
      <c r="H41" s="47" t="s">
        <v>88</v>
      </c>
      <c r="I41" s="31"/>
      <c r="J41" s="31"/>
      <c r="K41" s="31"/>
      <c r="L41" s="31"/>
      <c r="M41" s="31"/>
      <c r="N41" s="31"/>
      <c r="O41" s="31"/>
      <c r="P41" s="31"/>
      <c r="Q41" s="31"/>
      <c r="R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F41" s="31"/>
      <c r="AG41" s="31"/>
      <c r="AI41" s="31"/>
    </row>
    <row r="42" spans="1:38" ht="14.4" customHeight="1" x14ac:dyDescent="0.3">
      <c r="A42" s="45">
        <v>28</v>
      </c>
      <c r="G42" s="38" t="s">
        <v>80</v>
      </c>
      <c r="H42" s="47" t="s">
        <v>89</v>
      </c>
    </row>
    <row r="43" spans="1:38" ht="14.4" customHeight="1" x14ac:dyDescent="0.3">
      <c r="A43" s="45">
        <v>29</v>
      </c>
      <c r="C43" s="48"/>
      <c r="G43" s="38" t="s">
        <v>82</v>
      </c>
      <c r="H43" s="47" t="s">
        <v>83</v>
      </c>
    </row>
    <row r="44" spans="1:38" ht="14.4" customHeight="1" x14ac:dyDescent="0.3">
      <c r="A44" s="45">
        <v>30</v>
      </c>
      <c r="C44" s="48"/>
      <c r="E44" s="31"/>
    </row>
    <row r="45" spans="1:38" ht="6.9" customHeight="1" x14ac:dyDescent="0.3">
      <c r="A45" s="45"/>
      <c r="B45" s="49"/>
      <c r="C45" s="49"/>
      <c r="D45" s="49"/>
      <c r="E45" s="49"/>
      <c r="F45" s="49"/>
      <c r="G45" s="49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49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49"/>
      <c r="AF45" s="50"/>
      <c r="AG45" s="50"/>
      <c r="AH45" s="49"/>
      <c r="AI45" s="50"/>
      <c r="AJ45" s="50"/>
    </row>
    <row r="46" spans="1:38" ht="12.6" customHeight="1" x14ac:dyDescent="0.3">
      <c r="A46" s="51" t="s">
        <v>84</v>
      </c>
      <c r="B46" s="51"/>
      <c r="C46" s="51"/>
      <c r="D46" s="51"/>
      <c r="E46" s="51"/>
      <c r="F46" s="51"/>
      <c r="G46" s="51"/>
      <c r="H46" s="31"/>
      <c r="J46" s="31"/>
      <c r="K46" s="31"/>
      <c r="L46" s="31"/>
      <c r="M46" s="31"/>
      <c r="N46" s="31"/>
      <c r="O46" s="31"/>
      <c r="P46" s="31"/>
      <c r="Q46" s="31"/>
      <c r="R46" s="31"/>
      <c r="S46" s="5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51"/>
      <c r="AF46" s="31"/>
      <c r="AG46" s="31"/>
      <c r="AH46" s="51"/>
      <c r="AI46" s="31" t="s">
        <v>85</v>
      </c>
      <c r="AJ46" s="31"/>
    </row>
  </sheetData>
  <mergeCells count="6">
    <mergeCell ref="H11:R11"/>
    <mergeCell ref="T11:AD11"/>
    <mergeCell ref="AF11:AG11"/>
    <mergeCell ref="E13:F13"/>
    <mergeCell ref="I13:O13"/>
    <mergeCell ref="U13:AA13"/>
  </mergeCells>
  <pageMargins left="0.5" right="0.5" top="0.75" bottom="0.25" header="0.5" footer="0.25"/>
  <pageSetup scale="50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037F6-5CE8-4919-B68E-7A4EB8C8A990}">
  <sheetPr syncVertical="1" syncRef="A1" transitionEvaluation="1" transitionEntry="1">
    <tabColor rgb="FF92D050"/>
    <pageSetUpPr fitToPage="1"/>
  </sheetPr>
  <dimension ref="A1:AL40"/>
  <sheetViews>
    <sheetView tabSelected="1" workbookViewId="0"/>
  </sheetViews>
  <sheetFormatPr defaultColWidth="11" defaultRowHeight="13.8" x14ac:dyDescent="0.3"/>
  <cols>
    <col min="1" max="1" width="2.6640625" style="38" customWidth="1"/>
    <col min="2" max="2" width="2.33203125" style="38" customWidth="1"/>
    <col min="3" max="3" width="7.5546875" style="38" customWidth="1"/>
    <col min="4" max="4" width="3.44140625" style="38" customWidth="1"/>
    <col min="5" max="5" width="6.5546875" style="38" customWidth="1"/>
    <col min="6" max="6" width="7" style="38" customWidth="1"/>
    <col min="7" max="7" width="3.33203125" style="38" customWidth="1"/>
    <col min="8" max="8" width="8.109375" style="38" bestFit="1" customWidth="1"/>
    <col min="9" max="15" width="7.109375" style="38" customWidth="1"/>
    <col min="16" max="18" width="10" style="38" bestFit="1" customWidth="1"/>
    <col min="19" max="19" width="3.33203125" style="38" customWidth="1"/>
    <col min="20" max="20" width="8.109375" style="38" bestFit="1" customWidth="1"/>
    <col min="21" max="27" width="7.109375" style="38" customWidth="1"/>
    <col min="28" max="30" width="10" style="38" bestFit="1" customWidth="1"/>
    <col min="31" max="31" width="3.33203125" style="38" customWidth="1"/>
    <col min="32" max="33" width="7.6640625" style="38" customWidth="1"/>
    <col min="34" max="34" width="3.33203125" style="38" customWidth="1"/>
    <col min="35" max="35" width="7.6640625" style="38" customWidth="1"/>
    <col min="36" max="16384" width="11" style="38"/>
  </cols>
  <sheetData>
    <row r="1" spans="1:38" s="1" customFormat="1" ht="12.75" customHeight="1" x14ac:dyDescent="0.3">
      <c r="A1" s="1" t="s">
        <v>0</v>
      </c>
      <c r="D1" s="2" t="s">
        <v>1</v>
      </c>
      <c r="E1" s="2"/>
      <c r="H1" s="2"/>
      <c r="N1" s="1" t="s">
        <v>2</v>
      </c>
      <c r="P1" s="2"/>
      <c r="Q1" s="2"/>
      <c r="R1" s="2"/>
      <c r="T1" s="2"/>
      <c r="U1" s="2"/>
      <c r="V1" s="2"/>
      <c r="W1" s="2"/>
      <c r="X1" s="2"/>
      <c r="Y1" s="2"/>
      <c r="Z1" s="2"/>
      <c r="AB1" s="2"/>
      <c r="AC1" s="2"/>
      <c r="AD1" s="2"/>
      <c r="AF1" s="2"/>
      <c r="AG1" s="2"/>
      <c r="AI1" s="1" t="s">
        <v>96</v>
      </c>
    </row>
    <row r="2" spans="1:38" s="1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3"/>
      <c r="AF2" s="4"/>
      <c r="AG2" s="4"/>
      <c r="AH2" s="3"/>
      <c r="AI2" s="4"/>
      <c r="AJ2" s="4"/>
    </row>
    <row r="3" spans="1:38" s="1" customFormat="1" ht="6.9" customHeight="1" x14ac:dyDescent="0.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F3" s="2"/>
      <c r="AG3" s="2"/>
      <c r="AI3" s="2"/>
      <c r="AJ3" s="2"/>
    </row>
    <row r="4" spans="1:38" s="1" customFormat="1" ht="12.75" customHeight="1" x14ac:dyDescent="0.2">
      <c r="A4" s="5" t="s">
        <v>4</v>
      </c>
      <c r="B4" s="5"/>
      <c r="C4" s="6"/>
      <c r="H4" s="2"/>
      <c r="L4" s="2"/>
      <c r="M4" s="2"/>
      <c r="N4" s="2" t="s">
        <v>5</v>
      </c>
      <c r="O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F4" s="7" t="s">
        <v>6</v>
      </c>
      <c r="AG4" s="7"/>
      <c r="AJ4" s="2"/>
    </row>
    <row r="5" spans="1:38" s="1" customFormat="1" ht="12.75" customHeight="1" x14ac:dyDescent="0.2">
      <c r="A5" s="6"/>
      <c r="B5" s="6"/>
      <c r="C5" s="6"/>
      <c r="H5" s="2"/>
      <c r="I5" s="2"/>
      <c r="T5" s="2"/>
      <c r="U5" s="2"/>
      <c r="V5" s="2"/>
      <c r="W5" s="2"/>
      <c r="X5" s="2"/>
      <c r="Y5" s="2"/>
      <c r="Z5" s="2"/>
      <c r="AB5" s="2"/>
      <c r="AC5" s="2"/>
      <c r="AD5" s="2"/>
      <c r="AF5" s="8"/>
      <c r="AG5" s="8"/>
      <c r="AJ5" s="2"/>
    </row>
    <row r="6" spans="1:38" s="1" customFormat="1" ht="12.75" customHeight="1" x14ac:dyDescent="0.2">
      <c r="A6" s="5" t="s">
        <v>7</v>
      </c>
      <c r="B6" s="5"/>
      <c r="C6" s="6"/>
      <c r="H6" s="2"/>
      <c r="T6" s="2"/>
      <c r="U6" s="2"/>
      <c r="V6" s="2"/>
      <c r="W6" s="2"/>
      <c r="X6" s="2"/>
      <c r="Y6" s="2"/>
      <c r="Z6" s="2"/>
      <c r="AB6" s="2"/>
      <c r="AC6" s="2"/>
      <c r="AD6" s="2"/>
      <c r="AF6" s="8" t="s">
        <v>8</v>
      </c>
      <c r="AG6" s="8"/>
      <c r="AJ6" s="2"/>
    </row>
    <row r="7" spans="1:38" s="1" customFormat="1" ht="12.75" customHeight="1" x14ac:dyDescent="0.2">
      <c r="A7" s="6"/>
      <c r="B7" s="6"/>
      <c r="C7" s="6"/>
      <c r="H7" s="2"/>
      <c r="I7" s="2"/>
      <c r="T7" s="2"/>
      <c r="U7" s="2"/>
      <c r="Y7" s="2"/>
      <c r="Z7" s="2"/>
      <c r="AB7" s="2"/>
      <c r="AC7" s="2"/>
      <c r="AD7" s="2"/>
      <c r="AF7" s="8"/>
      <c r="AG7" s="8"/>
      <c r="AJ7" s="2"/>
    </row>
    <row r="8" spans="1:38" s="1" customFormat="1" ht="12.75" customHeight="1" x14ac:dyDescent="0.25">
      <c r="A8" s="5" t="s">
        <v>9</v>
      </c>
      <c r="B8" s="5"/>
      <c r="D8" s="9" t="str">
        <f>'RS ''27'!D8</f>
        <v>20240025-EI</v>
      </c>
      <c r="H8" s="2"/>
      <c r="I8" s="2"/>
      <c r="T8" s="2"/>
      <c r="U8" s="2"/>
      <c r="Y8" s="2"/>
      <c r="AB8" s="2"/>
      <c r="AC8" s="2"/>
      <c r="AD8" s="2"/>
      <c r="AF8" s="7" t="s">
        <v>11</v>
      </c>
      <c r="AG8" s="7"/>
      <c r="AJ8" s="2"/>
    </row>
    <row r="9" spans="1:38" s="12" customFormat="1" ht="6.9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0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/>
      <c r="AF9" s="11"/>
      <c r="AG9" s="11"/>
      <c r="AH9" s="10"/>
      <c r="AI9" s="11"/>
      <c r="AJ9" s="11"/>
    </row>
    <row r="10" spans="1:38" s="12" customFormat="1" ht="14.4" customHeight="1" x14ac:dyDescent="0.3">
      <c r="A10" s="13" t="s">
        <v>91</v>
      </c>
      <c r="E10" s="14" t="s">
        <v>13</v>
      </c>
      <c r="F10" s="14" t="s">
        <v>14</v>
      </c>
      <c r="G10" s="14"/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  <c r="O10" s="14" t="s">
        <v>22</v>
      </c>
      <c r="P10" s="14" t="s">
        <v>23</v>
      </c>
      <c r="Q10" s="14" t="s">
        <v>24</v>
      </c>
      <c r="R10" s="14" t="s">
        <v>25</v>
      </c>
      <c r="S10" s="14"/>
      <c r="T10" s="14" t="s">
        <v>26</v>
      </c>
      <c r="U10" s="14" t="s">
        <v>27</v>
      </c>
      <c r="V10" s="14" t="s">
        <v>28</v>
      </c>
      <c r="W10" s="14" t="s">
        <v>29</v>
      </c>
      <c r="X10" s="14" t="s">
        <v>30</v>
      </c>
      <c r="Y10" s="14" t="s">
        <v>31</v>
      </c>
      <c r="Z10" s="14" t="s">
        <v>32</v>
      </c>
      <c r="AA10" s="14" t="s">
        <v>33</v>
      </c>
      <c r="AB10" s="14" t="s">
        <v>34</v>
      </c>
      <c r="AC10" s="14" t="s">
        <v>35</v>
      </c>
      <c r="AD10" s="14" t="s">
        <v>36</v>
      </c>
      <c r="AE10" s="14"/>
      <c r="AF10" s="14" t="s">
        <v>37</v>
      </c>
      <c r="AG10" s="14" t="s">
        <v>38</v>
      </c>
      <c r="AH10" s="14"/>
      <c r="AI10" s="14" t="s">
        <v>39</v>
      </c>
      <c r="AJ10" s="14" t="s">
        <v>40</v>
      </c>
    </row>
    <row r="11" spans="1:38" s="12" customFormat="1" ht="14.4" customHeight="1" x14ac:dyDescent="0.3">
      <c r="A11" s="13" t="s">
        <v>92</v>
      </c>
      <c r="E11" s="15"/>
      <c r="F11" s="15"/>
      <c r="G11" s="15"/>
      <c r="H11" s="75" t="s">
        <v>42</v>
      </c>
      <c r="I11" s="76"/>
      <c r="J11" s="76"/>
      <c r="K11" s="76"/>
      <c r="L11" s="76"/>
      <c r="M11" s="76"/>
      <c r="N11" s="76"/>
      <c r="O11" s="76"/>
      <c r="P11" s="76"/>
      <c r="Q11" s="76"/>
      <c r="R11" s="77"/>
      <c r="S11" s="16"/>
      <c r="T11" s="75" t="s">
        <v>43</v>
      </c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15"/>
      <c r="AF11" s="78" t="s">
        <v>44</v>
      </c>
      <c r="AG11" s="79"/>
      <c r="AH11" s="15"/>
      <c r="AI11" s="17" t="s">
        <v>45</v>
      </c>
      <c r="AJ11" s="18"/>
    </row>
    <row r="12" spans="1:38" s="12" customFormat="1" ht="14.4" customHeight="1" x14ac:dyDescent="0.3">
      <c r="A12" s="53" t="s">
        <v>97</v>
      </c>
      <c r="E12" s="15"/>
      <c r="F12" s="15"/>
      <c r="G12" s="15"/>
      <c r="H12" s="15"/>
      <c r="I12" s="19"/>
      <c r="J12" s="19"/>
      <c r="K12" s="19"/>
      <c r="L12" s="19"/>
      <c r="M12" s="19"/>
      <c r="N12" s="19"/>
      <c r="O12" s="19"/>
      <c r="P12" s="20"/>
      <c r="Q12" s="20"/>
      <c r="R12" s="20"/>
      <c r="S12" s="15"/>
      <c r="T12" s="15"/>
      <c r="U12" s="19"/>
      <c r="V12" s="19"/>
      <c r="W12" s="19"/>
      <c r="X12" s="19"/>
      <c r="Y12" s="19"/>
      <c r="Z12" s="19"/>
      <c r="AA12" s="19"/>
      <c r="AB12" s="20"/>
      <c r="AC12" s="20"/>
      <c r="AD12" s="20"/>
      <c r="AE12" s="15"/>
      <c r="AF12" s="19"/>
      <c r="AG12" s="19"/>
      <c r="AH12" s="15"/>
      <c r="AI12" s="19"/>
      <c r="AJ12" s="19"/>
    </row>
    <row r="13" spans="1:38" s="12" customFormat="1" ht="14.4" customHeight="1" x14ac:dyDescent="0.3">
      <c r="A13" s="21"/>
      <c r="B13" s="21"/>
      <c r="C13" s="20" t="s">
        <v>46</v>
      </c>
      <c r="D13" s="20"/>
      <c r="E13" s="80" t="s">
        <v>47</v>
      </c>
      <c r="F13" s="80"/>
      <c r="G13" s="22"/>
      <c r="H13" s="20" t="s">
        <v>48</v>
      </c>
      <c r="I13" s="80" t="s">
        <v>49</v>
      </c>
      <c r="J13" s="80"/>
      <c r="K13" s="80"/>
      <c r="L13" s="80"/>
      <c r="M13" s="80"/>
      <c r="N13" s="80"/>
      <c r="O13" s="80"/>
      <c r="P13" s="20" t="s">
        <v>50</v>
      </c>
      <c r="Q13" s="20" t="s">
        <v>51</v>
      </c>
      <c r="R13" s="20" t="s">
        <v>52</v>
      </c>
      <c r="S13" s="22"/>
      <c r="T13" s="20" t="s">
        <v>48</v>
      </c>
      <c r="U13" s="80" t="s">
        <v>49</v>
      </c>
      <c r="V13" s="80"/>
      <c r="W13" s="80"/>
      <c r="X13" s="80"/>
      <c r="Y13" s="80"/>
      <c r="Z13" s="80"/>
      <c r="AA13" s="80"/>
      <c r="AB13" s="20" t="s">
        <v>50</v>
      </c>
      <c r="AC13" s="20" t="s">
        <v>51</v>
      </c>
      <c r="AD13" s="20" t="s">
        <v>52</v>
      </c>
      <c r="AE13" s="22"/>
      <c r="AF13" s="20" t="s">
        <v>53</v>
      </c>
      <c r="AG13" s="20" t="s">
        <v>54</v>
      </c>
      <c r="AH13" s="22"/>
      <c r="AI13" s="20" t="s">
        <v>55</v>
      </c>
      <c r="AJ13" s="20" t="s">
        <v>56</v>
      </c>
      <c r="AL13" s="23" t="s">
        <v>57</v>
      </c>
    </row>
    <row r="14" spans="1:38" s="29" customFormat="1" ht="14.4" customHeight="1" x14ac:dyDescent="0.3">
      <c r="A14" s="24" t="s">
        <v>58</v>
      </c>
      <c r="B14" s="21"/>
      <c r="C14" s="25" t="s">
        <v>59</v>
      </c>
      <c r="D14" s="20"/>
      <c r="E14" s="26" t="s">
        <v>60</v>
      </c>
      <c r="F14" s="25" t="s">
        <v>61</v>
      </c>
      <c r="G14" s="22"/>
      <c r="H14" s="25" t="s">
        <v>62</v>
      </c>
      <c r="I14" s="26" t="s">
        <v>63</v>
      </c>
      <c r="J14" s="26" t="s">
        <v>64</v>
      </c>
      <c r="K14" s="26" t="s">
        <v>65</v>
      </c>
      <c r="L14" s="26" t="s">
        <v>66</v>
      </c>
      <c r="M14" s="26" t="s">
        <v>67</v>
      </c>
      <c r="N14" s="26" t="s">
        <v>68</v>
      </c>
      <c r="O14" s="26" t="s">
        <v>69</v>
      </c>
      <c r="P14" s="25" t="s">
        <v>70</v>
      </c>
      <c r="Q14" s="27">
        <f>2.5663%+0.0871%</f>
        <v>2.6534000000000002E-2</v>
      </c>
      <c r="R14" s="25" t="s">
        <v>70</v>
      </c>
      <c r="S14" s="22"/>
      <c r="T14" s="25" t="s">
        <v>71</v>
      </c>
      <c r="U14" s="26" t="s">
        <v>63</v>
      </c>
      <c r="V14" s="26" t="s">
        <v>64</v>
      </c>
      <c r="W14" s="26" t="s">
        <v>65</v>
      </c>
      <c r="X14" s="26" t="s">
        <v>66</v>
      </c>
      <c r="Y14" s="26" t="s">
        <v>67</v>
      </c>
      <c r="Z14" s="26" t="s">
        <v>68</v>
      </c>
      <c r="AA14" s="26" t="s">
        <v>69</v>
      </c>
      <c r="AB14" s="25" t="s">
        <v>70</v>
      </c>
      <c r="AC14" s="27">
        <f>Q14</f>
        <v>2.6534000000000002E-2</v>
      </c>
      <c r="AD14" s="25" t="s">
        <v>70</v>
      </c>
      <c r="AE14" s="22"/>
      <c r="AF14" s="28" t="s">
        <v>72</v>
      </c>
      <c r="AG14" s="28" t="s">
        <v>73</v>
      </c>
      <c r="AH14" s="22"/>
      <c r="AI14" s="28" t="s">
        <v>74</v>
      </c>
      <c r="AJ14" s="28" t="s">
        <v>75</v>
      </c>
    </row>
    <row r="15" spans="1:38" ht="14.4" customHeight="1" x14ac:dyDescent="0.3">
      <c r="A15" s="30">
        <v>1</v>
      </c>
      <c r="B15" s="31"/>
      <c r="C15" s="30" t="s">
        <v>98</v>
      </c>
      <c r="D15" s="31"/>
      <c r="E15" s="32" t="s">
        <v>77</v>
      </c>
      <c r="F15" s="33">
        <v>0</v>
      </c>
      <c r="G15" s="22"/>
      <c r="H15" s="34">
        <v>22.51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4">
        <f>SUM(H15:O15)</f>
        <v>22.51</v>
      </c>
      <c r="Q15" s="34">
        <f>ROUND(P15*Q$14,2)</f>
        <v>0.6</v>
      </c>
      <c r="R15" s="34">
        <f>SUM(P15:Q15)</f>
        <v>23.110000000000003</v>
      </c>
      <c r="S15" s="22"/>
      <c r="T15" s="34">
        <v>23.72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4">
        <f>SUM(T15:AA15)</f>
        <v>23.72</v>
      </c>
      <c r="AC15" s="34">
        <f>ROUND($AB15*AC$14,2)</f>
        <v>0.63</v>
      </c>
      <c r="AD15" s="34">
        <f>SUM(AB15:AC15)</f>
        <v>24.349999999999998</v>
      </c>
      <c r="AE15" s="22"/>
      <c r="AF15" s="34">
        <f>AD15-R15</f>
        <v>1.2399999999999949</v>
      </c>
      <c r="AG15" s="36">
        <f>IF(R15=0,0,AF15/R15)</f>
        <v>5.3656425789701201E-2</v>
      </c>
      <c r="AH15" s="22"/>
      <c r="AI15" s="37">
        <f>IF(F15=0,0,R15/F15)*100</f>
        <v>0</v>
      </c>
      <c r="AJ15" s="37">
        <f>IF(F15=0,0,AD15/F15)*100</f>
        <v>0</v>
      </c>
      <c r="AL15" s="39">
        <f>T15/H15-1</f>
        <v>5.3753887161261504E-2</v>
      </c>
    </row>
    <row r="16" spans="1:38" ht="14.4" customHeight="1" x14ac:dyDescent="0.3">
      <c r="A16" s="40">
        <v>2</v>
      </c>
      <c r="B16" s="41"/>
      <c r="C16" s="30"/>
      <c r="D16" s="41"/>
      <c r="E16" s="42"/>
      <c r="F16" s="43"/>
      <c r="G16" s="22"/>
      <c r="H16" s="34"/>
      <c r="I16" s="35"/>
      <c r="J16" s="35"/>
      <c r="K16" s="35"/>
      <c r="L16" s="35"/>
      <c r="M16" s="35"/>
      <c r="N16" s="35"/>
      <c r="O16" s="35"/>
      <c r="P16" s="34"/>
      <c r="Q16" s="34"/>
      <c r="R16" s="34"/>
      <c r="S16" s="22"/>
      <c r="T16" s="34"/>
      <c r="U16" s="35"/>
      <c r="V16" s="35"/>
      <c r="W16" s="35"/>
      <c r="X16" s="35"/>
      <c r="Y16" s="35"/>
      <c r="Z16" s="35"/>
      <c r="AA16" s="35"/>
      <c r="AB16" s="34"/>
      <c r="AC16" s="34"/>
      <c r="AD16" s="34"/>
      <c r="AE16" s="22"/>
      <c r="AF16" s="34"/>
      <c r="AG16" s="44"/>
      <c r="AH16" s="22"/>
      <c r="AI16" s="37"/>
      <c r="AJ16" s="37"/>
    </row>
    <row r="17" spans="1:38" ht="14.4" customHeight="1" x14ac:dyDescent="0.3">
      <c r="A17" s="45">
        <v>3</v>
      </c>
      <c r="C17" s="45" t="str">
        <f>C15</f>
        <v>GS-2</v>
      </c>
      <c r="E17" s="32" t="s">
        <v>77</v>
      </c>
      <c r="F17" s="43">
        <v>100</v>
      </c>
      <c r="G17" s="22"/>
      <c r="H17" s="34">
        <v>26.401</v>
      </c>
      <c r="I17" s="35">
        <v>3.9989999999999997</v>
      </c>
      <c r="J17" s="35">
        <v>0.22699999999999998</v>
      </c>
      <c r="K17" s="35">
        <v>0.253</v>
      </c>
      <c r="L17" s="35">
        <v>4.2000000000000003E-2</v>
      </c>
      <c r="M17" s="35">
        <v>0.14099999999999999</v>
      </c>
      <c r="N17" s="35">
        <v>0.38800000000000007</v>
      </c>
      <c r="O17" s="35">
        <v>0</v>
      </c>
      <c r="P17" s="34">
        <f>SUM(H17:O17)</f>
        <v>31.451000000000001</v>
      </c>
      <c r="Q17" s="34">
        <f t="shared" ref="Q17" si="0">ROUND(P17*Q$14,2)</f>
        <v>0.83</v>
      </c>
      <c r="R17" s="34">
        <f t="shared" ref="R17" si="1">SUM(P17:Q17)</f>
        <v>32.280999999999999</v>
      </c>
      <c r="S17" s="22"/>
      <c r="T17" s="34">
        <v>27.826999999999998</v>
      </c>
      <c r="U17" s="35">
        <v>3.9989999999999997</v>
      </c>
      <c r="V17" s="35">
        <v>0.22699999999999998</v>
      </c>
      <c r="W17" s="35">
        <v>0.253</v>
      </c>
      <c r="X17" s="35">
        <v>4.2000000000000003E-2</v>
      </c>
      <c r="Y17" s="35">
        <v>0.14099999999999999</v>
      </c>
      <c r="Z17" s="35">
        <v>0.38800000000000007</v>
      </c>
      <c r="AA17" s="35">
        <v>0</v>
      </c>
      <c r="AB17" s="34">
        <f t="shared" ref="AB17" si="2">SUM(T17:AA17)</f>
        <v>32.876999999999995</v>
      </c>
      <c r="AC17" s="34">
        <f t="shared" ref="AC17" si="3">ROUND($AB17*AC$14,2)</f>
        <v>0.87</v>
      </c>
      <c r="AD17" s="34">
        <f t="shared" ref="AD17" si="4">SUM(AB17:AC17)</f>
        <v>33.746999999999993</v>
      </c>
      <c r="AE17" s="22"/>
      <c r="AF17" s="34">
        <f t="shared" ref="AF17" si="5">AD17-R17</f>
        <v>1.465999999999994</v>
      </c>
      <c r="AG17" s="36">
        <f t="shared" ref="AG17" si="6">IF(R17=0,0,AF17/R17)</f>
        <v>4.5413710851584341E-2</v>
      </c>
      <c r="AH17" s="22"/>
      <c r="AI17" s="37">
        <f t="shared" ref="AI17" si="7">IF(F17=0,0,R17/F17)*100</f>
        <v>32.280999999999999</v>
      </c>
      <c r="AJ17" s="37">
        <f t="shared" ref="AJ17" si="8">IF(F17=0,0,AD17/F17)*100</f>
        <v>33.746999999999993</v>
      </c>
      <c r="AL17" s="39">
        <f t="shared" ref="AL17" si="9">T17/H17-1</f>
        <v>5.4013105564183039E-2</v>
      </c>
    </row>
    <row r="18" spans="1:38" ht="14.4" customHeight="1" x14ac:dyDescent="0.3">
      <c r="A18" s="30">
        <v>4</v>
      </c>
      <c r="B18" s="31"/>
      <c r="C18" s="30"/>
      <c r="D18" s="31"/>
      <c r="E18" s="42"/>
      <c r="F18" s="43"/>
      <c r="G18" s="22"/>
      <c r="H18" s="34"/>
      <c r="I18" s="35"/>
      <c r="J18" s="35"/>
      <c r="K18" s="35"/>
      <c r="L18" s="35"/>
      <c r="M18" s="35"/>
      <c r="N18" s="35"/>
      <c r="O18" s="35"/>
      <c r="P18" s="34"/>
      <c r="Q18" s="34"/>
      <c r="R18" s="34"/>
      <c r="S18" s="22"/>
      <c r="T18" s="34"/>
      <c r="U18" s="35"/>
      <c r="V18" s="35"/>
      <c r="W18" s="35"/>
      <c r="X18" s="35"/>
      <c r="Y18" s="35"/>
      <c r="Z18" s="35"/>
      <c r="AA18" s="35"/>
      <c r="AB18" s="34"/>
      <c r="AC18" s="34"/>
      <c r="AD18" s="34"/>
      <c r="AE18" s="22"/>
      <c r="AF18" s="34"/>
      <c r="AG18" s="44"/>
      <c r="AH18" s="22"/>
      <c r="AI18" s="37"/>
      <c r="AJ18" s="37"/>
    </row>
    <row r="19" spans="1:38" ht="14.4" customHeight="1" x14ac:dyDescent="0.3">
      <c r="A19" s="40">
        <v>5</v>
      </c>
      <c r="B19" s="41"/>
      <c r="C19" s="45" t="str">
        <f>C17</f>
        <v>GS-2</v>
      </c>
      <c r="D19" s="41"/>
      <c r="E19" s="32" t="s">
        <v>77</v>
      </c>
      <c r="F19" s="43">
        <v>250</v>
      </c>
      <c r="G19" s="22"/>
      <c r="H19" s="34">
        <v>32.237499999999997</v>
      </c>
      <c r="I19" s="35">
        <v>9.9974999999999987</v>
      </c>
      <c r="J19" s="35">
        <v>0.5675</v>
      </c>
      <c r="K19" s="35">
        <v>0.63249999999999995</v>
      </c>
      <c r="L19" s="35">
        <v>0.105</v>
      </c>
      <c r="M19" s="35">
        <v>0.35249999999999998</v>
      </c>
      <c r="N19" s="35">
        <v>0.97</v>
      </c>
      <c r="O19" s="35">
        <v>0</v>
      </c>
      <c r="P19" s="34">
        <f t="shared" ref="P19" si="10">SUM(H19:O19)</f>
        <v>44.862499999999997</v>
      </c>
      <c r="Q19" s="34">
        <f t="shared" ref="Q19" si="11">ROUND(P19*Q$14,2)</f>
        <v>1.19</v>
      </c>
      <c r="R19" s="34">
        <f t="shared" ref="R19" si="12">SUM(P19:Q19)</f>
        <v>46.052499999999995</v>
      </c>
      <c r="S19" s="22"/>
      <c r="T19" s="34">
        <v>33.987499999999997</v>
      </c>
      <c r="U19" s="35">
        <v>9.9974999999999987</v>
      </c>
      <c r="V19" s="35">
        <v>0.5675</v>
      </c>
      <c r="W19" s="35">
        <v>0.63249999999999995</v>
      </c>
      <c r="X19" s="35">
        <v>0.105</v>
      </c>
      <c r="Y19" s="35">
        <v>0.35249999999999998</v>
      </c>
      <c r="Z19" s="35">
        <v>0.97</v>
      </c>
      <c r="AA19" s="35">
        <v>0</v>
      </c>
      <c r="AB19" s="34">
        <f t="shared" ref="AB19" si="13">SUM(T19:AA19)</f>
        <v>46.612499999999997</v>
      </c>
      <c r="AC19" s="34">
        <f t="shared" ref="AC19" si="14">ROUND($AB19*AC$14,2)</f>
        <v>1.24</v>
      </c>
      <c r="AD19" s="34">
        <f t="shared" ref="AD19" si="15">SUM(AB19:AC19)</f>
        <v>47.852499999999999</v>
      </c>
      <c r="AE19" s="22"/>
      <c r="AF19" s="34">
        <f t="shared" ref="AF19" si="16">AD19-R19</f>
        <v>1.8000000000000043</v>
      </c>
      <c r="AG19" s="36">
        <f t="shared" ref="AG19" si="17">IF(R19=0,0,AF19/R19)</f>
        <v>3.9085825959502836E-2</v>
      </c>
      <c r="AH19" s="22"/>
      <c r="AI19" s="37">
        <f t="shared" ref="AI19" si="18">IF(F19=0,0,R19/F19)*100</f>
        <v>18.420999999999999</v>
      </c>
      <c r="AJ19" s="37">
        <f t="shared" ref="AJ19" si="19">IF(F19=0,0,AD19/F19)*100</f>
        <v>19.140999999999998</v>
      </c>
      <c r="AL19" s="39">
        <f t="shared" ref="AL19" si="20">T19/H19-1</f>
        <v>5.4284606436603378E-2</v>
      </c>
    </row>
    <row r="20" spans="1:38" ht="14.4" customHeight="1" x14ac:dyDescent="0.3">
      <c r="A20" s="45">
        <v>6</v>
      </c>
      <c r="C20" s="45"/>
      <c r="E20" s="42"/>
      <c r="F20" s="43"/>
      <c r="G20" s="22"/>
      <c r="H20" s="34"/>
      <c r="I20" s="35"/>
      <c r="J20" s="35"/>
      <c r="K20" s="35"/>
      <c r="L20" s="35"/>
      <c r="M20" s="35"/>
      <c r="N20" s="35"/>
      <c r="O20" s="35"/>
      <c r="P20" s="34"/>
      <c r="Q20" s="34"/>
      <c r="R20" s="34"/>
      <c r="S20" s="22"/>
      <c r="T20" s="34"/>
      <c r="U20" s="35"/>
      <c r="V20" s="35"/>
      <c r="W20" s="35"/>
      <c r="X20" s="35"/>
      <c r="Y20" s="35"/>
      <c r="Z20" s="35"/>
      <c r="AA20" s="35"/>
      <c r="AB20" s="34"/>
      <c r="AC20" s="34"/>
      <c r="AD20" s="34"/>
      <c r="AE20" s="22"/>
      <c r="AF20" s="34"/>
      <c r="AG20" s="44"/>
      <c r="AH20" s="22"/>
      <c r="AI20" s="37"/>
      <c r="AJ20" s="37"/>
    </row>
    <row r="21" spans="1:38" ht="14.4" customHeight="1" x14ac:dyDescent="0.3">
      <c r="A21" s="30">
        <v>7</v>
      </c>
      <c r="B21" s="31"/>
      <c r="C21" s="45" t="str">
        <f>C19</f>
        <v>GS-2</v>
      </c>
      <c r="D21" s="31"/>
      <c r="E21" s="32" t="s">
        <v>77</v>
      </c>
      <c r="F21" s="43">
        <v>500</v>
      </c>
      <c r="G21" s="22"/>
      <c r="H21" s="34">
        <v>41.965000000000003</v>
      </c>
      <c r="I21" s="35">
        <v>19.994999999999997</v>
      </c>
      <c r="J21" s="35">
        <v>1.135</v>
      </c>
      <c r="K21" s="35">
        <v>1.2649999999999999</v>
      </c>
      <c r="L21" s="35">
        <v>0.21</v>
      </c>
      <c r="M21" s="35">
        <v>0.70499999999999996</v>
      </c>
      <c r="N21" s="35">
        <v>1.94</v>
      </c>
      <c r="O21" s="35">
        <v>0</v>
      </c>
      <c r="P21" s="34">
        <f t="shared" ref="P21" si="21">SUM(H21:O21)</f>
        <v>67.214999999999989</v>
      </c>
      <c r="Q21" s="34">
        <f t="shared" ref="Q21" si="22">ROUND(P21*Q$14,2)</f>
        <v>1.78</v>
      </c>
      <c r="R21" s="34">
        <f t="shared" ref="R21" si="23">SUM(P21:Q21)</f>
        <v>68.99499999999999</v>
      </c>
      <c r="S21" s="22"/>
      <c r="T21" s="34">
        <v>44.254999999999995</v>
      </c>
      <c r="U21" s="35">
        <v>19.994999999999997</v>
      </c>
      <c r="V21" s="35">
        <v>1.135</v>
      </c>
      <c r="W21" s="35">
        <v>1.2649999999999999</v>
      </c>
      <c r="X21" s="35">
        <v>0.21</v>
      </c>
      <c r="Y21" s="35">
        <v>0.70499999999999996</v>
      </c>
      <c r="Z21" s="35">
        <v>1.94</v>
      </c>
      <c r="AA21" s="35">
        <v>0</v>
      </c>
      <c r="AB21" s="34">
        <f t="shared" ref="AB21" si="24">SUM(T21:AA21)</f>
        <v>69.504999999999995</v>
      </c>
      <c r="AC21" s="34">
        <f t="shared" ref="AC21" si="25">ROUND($AB21*AC$14,2)</f>
        <v>1.84</v>
      </c>
      <c r="AD21" s="34">
        <f t="shared" ref="AD21" si="26">SUM(AB21:AC21)</f>
        <v>71.344999999999999</v>
      </c>
      <c r="AE21" s="22"/>
      <c r="AF21" s="34">
        <f t="shared" ref="AF21" si="27">AD21-R21</f>
        <v>2.3500000000000085</v>
      </c>
      <c r="AG21" s="36">
        <f t="shared" ref="AG21" si="28">IF(R21=0,0,AF21/R21)</f>
        <v>3.406043916225826E-2</v>
      </c>
      <c r="AH21" s="22"/>
      <c r="AI21" s="37">
        <f t="shared" ref="AI21" si="29">IF(F21=0,0,R21/F21)*100</f>
        <v>13.798999999999998</v>
      </c>
      <c r="AJ21" s="37">
        <f t="shared" ref="AJ21" si="30">IF(F21=0,0,AD21/F21)*100</f>
        <v>14.269000000000002</v>
      </c>
      <c r="AL21" s="39">
        <f t="shared" ref="AL21" si="31">T21/H21-1</f>
        <v>5.4569283927081935E-2</v>
      </c>
    </row>
    <row r="22" spans="1:38" ht="14.4" customHeight="1" x14ac:dyDescent="0.3">
      <c r="A22" s="40">
        <v>8</v>
      </c>
      <c r="B22" s="41"/>
      <c r="C22" s="40"/>
      <c r="D22" s="41"/>
      <c r="E22" s="32"/>
      <c r="F22" s="43"/>
      <c r="G22" s="22"/>
      <c r="H22" s="34"/>
      <c r="I22" s="35"/>
      <c r="J22" s="35"/>
      <c r="K22" s="35"/>
      <c r="L22" s="35"/>
      <c r="M22" s="35"/>
      <c r="N22" s="35"/>
      <c r="O22" s="35"/>
      <c r="P22" s="34"/>
      <c r="Q22" s="34"/>
      <c r="R22" s="34"/>
      <c r="S22" s="22"/>
      <c r="T22" s="34"/>
      <c r="U22" s="35"/>
      <c r="V22" s="35"/>
      <c r="W22" s="35"/>
      <c r="X22" s="35"/>
      <c r="Y22" s="35"/>
      <c r="Z22" s="35"/>
      <c r="AA22" s="35"/>
      <c r="AB22" s="34"/>
      <c r="AC22" s="34"/>
      <c r="AD22" s="34"/>
      <c r="AE22" s="22"/>
      <c r="AF22" s="34"/>
      <c r="AG22" s="44"/>
      <c r="AH22" s="22"/>
      <c r="AI22" s="37"/>
      <c r="AJ22" s="37"/>
    </row>
    <row r="23" spans="1:38" ht="14.4" customHeight="1" x14ac:dyDescent="0.3">
      <c r="A23" s="45">
        <v>9</v>
      </c>
      <c r="C23" s="45" t="str">
        <f>C21</f>
        <v>GS-2</v>
      </c>
      <c r="E23" s="32" t="s">
        <v>77</v>
      </c>
      <c r="F23" s="43">
        <v>750</v>
      </c>
      <c r="G23" s="22"/>
      <c r="H23" s="34">
        <v>51.692499999999995</v>
      </c>
      <c r="I23" s="35">
        <v>29.9925</v>
      </c>
      <c r="J23" s="35">
        <v>1.7024999999999999</v>
      </c>
      <c r="K23" s="35">
        <v>1.8975</v>
      </c>
      <c r="L23" s="35">
        <v>0.31500000000000006</v>
      </c>
      <c r="M23" s="35">
        <v>1.0574999999999999</v>
      </c>
      <c r="N23" s="35">
        <v>2.91</v>
      </c>
      <c r="O23" s="35">
        <v>0</v>
      </c>
      <c r="P23" s="34">
        <f t="shared" ref="P23" si="32">SUM(H23:O23)</f>
        <v>89.567499999999995</v>
      </c>
      <c r="Q23" s="34">
        <f t="shared" ref="Q23" si="33">ROUND(P23*Q$14,2)</f>
        <v>2.38</v>
      </c>
      <c r="R23" s="34">
        <f t="shared" ref="R23" si="34">SUM(P23:Q23)</f>
        <v>91.947499999999991</v>
      </c>
      <c r="S23" s="22"/>
      <c r="T23" s="34">
        <v>54.522499999999994</v>
      </c>
      <c r="U23" s="35">
        <v>29.9925</v>
      </c>
      <c r="V23" s="35">
        <v>1.7024999999999999</v>
      </c>
      <c r="W23" s="35">
        <v>1.8975</v>
      </c>
      <c r="X23" s="35">
        <v>0.31500000000000006</v>
      </c>
      <c r="Y23" s="35">
        <v>1.0574999999999999</v>
      </c>
      <c r="Z23" s="35">
        <v>2.91</v>
      </c>
      <c r="AA23" s="35">
        <v>0</v>
      </c>
      <c r="AB23" s="34">
        <f t="shared" ref="AB23" si="35">SUM(T23:AA23)</f>
        <v>92.39749999999998</v>
      </c>
      <c r="AC23" s="34">
        <f t="shared" ref="AC23" si="36">ROUND($AB23*AC$14,2)</f>
        <v>2.4500000000000002</v>
      </c>
      <c r="AD23" s="34">
        <f t="shared" ref="AD23" si="37">SUM(AB23:AC23)</f>
        <v>94.847499999999982</v>
      </c>
      <c r="AE23" s="22"/>
      <c r="AF23" s="34">
        <f t="shared" ref="AF23" si="38">AD23-R23</f>
        <v>2.8999999999999915</v>
      </c>
      <c r="AG23" s="36">
        <f t="shared" ref="AG23" si="39">IF(R23=0,0,AF23/R23)</f>
        <v>3.1539737350118183E-2</v>
      </c>
      <c r="AH23" s="22"/>
      <c r="AI23" s="37">
        <f t="shared" ref="AI23" si="40">IF(F23=0,0,R23/F23)*100</f>
        <v>12.259666666666666</v>
      </c>
      <c r="AJ23" s="37">
        <f t="shared" ref="AJ23" si="41">IF(F23=0,0,AD23/F23)*100</f>
        <v>12.646333333333331</v>
      </c>
      <c r="AL23" s="39">
        <f t="shared" ref="AL23" si="42">T23/H23-1</f>
        <v>5.4746820138317887E-2</v>
      </c>
    </row>
    <row r="24" spans="1:38" ht="14.4" customHeight="1" x14ac:dyDescent="0.3">
      <c r="A24" s="30">
        <v>10</v>
      </c>
      <c r="B24" s="31"/>
      <c r="C24" s="30"/>
      <c r="D24" s="31"/>
      <c r="E24" s="42"/>
      <c r="F24" s="43"/>
      <c r="G24" s="22"/>
      <c r="H24" s="34"/>
      <c r="I24" s="35"/>
      <c r="J24" s="35"/>
      <c r="K24" s="35"/>
      <c r="L24" s="35"/>
      <c r="M24" s="35"/>
      <c r="N24" s="35"/>
      <c r="O24" s="35"/>
      <c r="P24" s="34"/>
      <c r="Q24" s="34"/>
      <c r="R24" s="34"/>
      <c r="S24" s="22"/>
      <c r="T24" s="34"/>
      <c r="U24" s="35"/>
      <c r="V24" s="35"/>
      <c r="W24" s="35"/>
      <c r="X24" s="35"/>
      <c r="Y24" s="35"/>
      <c r="Z24" s="35"/>
      <c r="AA24" s="35"/>
      <c r="AB24" s="34"/>
      <c r="AC24" s="34"/>
      <c r="AD24" s="34"/>
      <c r="AE24" s="22"/>
      <c r="AF24" s="34"/>
      <c r="AG24" s="44"/>
      <c r="AH24" s="22"/>
      <c r="AI24" s="37"/>
      <c r="AJ24" s="37"/>
    </row>
    <row r="25" spans="1:38" ht="14.4" customHeight="1" x14ac:dyDescent="0.3">
      <c r="A25" s="40">
        <v>11</v>
      </c>
      <c r="B25" s="41"/>
      <c r="C25" s="45" t="str">
        <f>C23</f>
        <v>GS-2</v>
      </c>
      <c r="D25" s="41"/>
      <c r="E25" s="32" t="s">
        <v>77</v>
      </c>
      <c r="F25" s="43">
        <v>1000</v>
      </c>
      <c r="G25" s="22"/>
      <c r="H25" s="34">
        <v>61.42</v>
      </c>
      <c r="I25" s="35">
        <v>39.989999999999995</v>
      </c>
      <c r="J25" s="35">
        <v>2.27</v>
      </c>
      <c r="K25" s="35">
        <v>2.5299999999999998</v>
      </c>
      <c r="L25" s="35">
        <v>0.42</v>
      </c>
      <c r="M25" s="35">
        <v>1.41</v>
      </c>
      <c r="N25" s="35">
        <v>3.88</v>
      </c>
      <c r="O25" s="35">
        <v>0</v>
      </c>
      <c r="P25" s="34">
        <f t="shared" ref="P25" si="43">SUM(H25:O25)</f>
        <v>111.91999999999999</v>
      </c>
      <c r="Q25" s="34">
        <f t="shared" ref="Q25" si="44">ROUND(P25*Q$14,2)</f>
        <v>2.97</v>
      </c>
      <c r="R25" s="34">
        <f t="shared" ref="R25" si="45">SUM(P25:Q25)</f>
        <v>114.88999999999999</v>
      </c>
      <c r="S25" s="22"/>
      <c r="T25" s="34">
        <v>64.789999999999992</v>
      </c>
      <c r="U25" s="35">
        <v>39.989999999999995</v>
      </c>
      <c r="V25" s="35">
        <v>2.27</v>
      </c>
      <c r="W25" s="35">
        <v>2.5299999999999998</v>
      </c>
      <c r="X25" s="35">
        <v>0.42</v>
      </c>
      <c r="Y25" s="35">
        <v>1.41</v>
      </c>
      <c r="Z25" s="35">
        <v>3.88</v>
      </c>
      <c r="AA25" s="35">
        <v>0</v>
      </c>
      <c r="AB25" s="34">
        <f t="shared" ref="AB25" si="46">SUM(T25:AA25)</f>
        <v>115.28999999999998</v>
      </c>
      <c r="AC25" s="34">
        <f t="shared" ref="AC25" si="47">ROUND($AB25*AC$14,2)</f>
        <v>3.06</v>
      </c>
      <c r="AD25" s="34">
        <f t="shared" ref="AD25" si="48">SUM(AB25:AC25)</f>
        <v>118.34999999999998</v>
      </c>
      <c r="AE25" s="22"/>
      <c r="AF25" s="34">
        <f t="shared" ref="AF25" si="49">AD25-R25</f>
        <v>3.4599999999999937</v>
      </c>
      <c r="AG25" s="36">
        <f t="shared" ref="AG25" si="50">IF(R25=0,0,AF25/R25)</f>
        <v>3.0115762903646915E-2</v>
      </c>
      <c r="AH25" s="22"/>
      <c r="AI25" s="37">
        <f t="shared" ref="AI25" si="51">IF(F25=0,0,R25/F25)*100</f>
        <v>11.488999999999999</v>
      </c>
      <c r="AJ25" s="37">
        <f t="shared" ref="AJ25" si="52">IF(F25=0,0,AD25/F25)*100</f>
        <v>11.834999999999999</v>
      </c>
      <c r="AL25" s="39">
        <f t="shared" ref="AL25" si="53">T25/H25-1</f>
        <v>5.486812113318118E-2</v>
      </c>
    </row>
    <row r="26" spans="1:38" ht="14.4" customHeight="1" x14ac:dyDescent="0.3">
      <c r="A26" s="45">
        <v>12</v>
      </c>
      <c r="B26" s="31"/>
      <c r="C26" s="45"/>
      <c r="D26" s="31"/>
      <c r="E26" s="42"/>
      <c r="F26" s="43"/>
      <c r="G26" s="22"/>
      <c r="H26" s="34"/>
      <c r="I26" s="35"/>
      <c r="J26" s="35"/>
      <c r="K26" s="35"/>
      <c r="L26" s="35"/>
      <c r="M26" s="35"/>
      <c r="N26" s="35"/>
      <c r="O26" s="35"/>
      <c r="P26" s="34"/>
      <c r="Q26" s="34"/>
      <c r="R26" s="34"/>
      <c r="S26" s="22"/>
      <c r="T26" s="34"/>
      <c r="U26" s="35"/>
      <c r="V26" s="35"/>
      <c r="W26" s="35"/>
      <c r="X26" s="35"/>
      <c r="Y26" s="35"/>
      <c r="Z26" s="35"/>
      <c r="AA26" s="35"/>
      <c r="AB26" s="34"/>
      <c r="AC26" s="34"/>
      <c r="AD26" s="34"/>
      <c r="AE26" s="22"/>
      <c r="AF26" s="34"/>
      <c r="AG26" s="44"/>
      <c r="AH26" s="22"/>
      <c r="AI26" s="37"/>
      <c r="AJ26" s="37"/>
    </row>
    <row r="27" spans="1:38" ht="14.4" customHeight="1" x14ac:dyDescent="0.3">
      <c r="A27" s="30">
        <v>13</v>
      </c>
      <c r="B27" s="31"/>
      <c r="C27" s="45" t="str">
        <f>C25</f>
        <v>GS-2</v>
      </c>
      <c r="D27" s="31"/>
      <c r="E27" s="32" t="s">
        <v>77</v>
      </c>
      <c r="F27" s="43">
        <v>1250</v>
      </c>
      <c r="G27" s="22"/>
      <c r="H27" s="34">
        <v>71.147499999999994</v>
      </c>
      <c r="I27" s="35">
        <v>49.987499999999997</v>
      </c>
      <c r="J27" s="35">
        <v>2.8374999999999999</v>
      </c>
      <c r="K27" s="35">
        <v>3.1625000000000001</v>
      </c>
      <c r="L27" s="35">
        <v>0.52500000000000002</v>
      </c>
      <c r="M27" s="35">
        <v>1.7624999999999997</v>
      </c>
      <c r="N27" s="35">
        <v>4.8499999999999996</v>
      </c>
      <c r="O27" s="35">
        <v>0</v>
      </c>
      <c r="P27" s="34">
        <f t="shared" ref="P27" si="54">SUM(H27:O27)</f>
        <v>134.27249999999998</v>
      </c>
      <c r="Q27" s="34">
        <f t="shared" ref="Q27" si="55">ROUND(P27*Q$14,2)</f>
        <v>3.56</v>
      </c>
      <c r="R27" s="34">
        <f t="shared" ref="R27" si="56">SUM(P27:Q27)</f>
        <v>137.83249999999998</v>
      </c>
      <c r="S27" s="22"/>
      <c r="T27" s="34">
        <v>75.057500000000005</v>
      </c>
      <c r="U27" s="35">
        <v>49.987499999999997</v>
      </c>
      <c r="V27" s="35">
        <v>2.8374999999999999</v>
      </c>
      <c r="W27" s="35">
        <v>3.1625000000000001</v>
      </c>
      <c r="X27" s="35">
        <v>0.52500000000000002</v>
      </c>
      <c r="Y27" s="35">
        <v>1.7624999999999997</v>
      </c>
      <c r="Z27" s="35">
        <v>4.8499999999999996</v>
      </c>
      <c r="AA27" s="35">
        <v>0</v>
      </c>
      <c r="AB27" s="34">
        <f t="shared" ref="AB27" si="57">SUM(T27:AA27)</f>
        <v>138.1825</v>
      </c>
      <c r="AC27" s="34">
        <f t="shared" ref="AC27" si="58">ROUND($AB27*AC$14,2)</f>
        <v>3.67</v>
      </c>
      <c r="AD27" s="34">
        <f t="shared" ref="AD27" si="59">SUM(AB27:AC27)</f>
        <v>141.85249999999999</v>
      </c>
      <c r="AE27" s="22"/>
      <c r="AF27" s="34">
        <f t="shared" ref="AF27" si="60">AD27-R27</f>
        <v>4.0200000000000102</v>
      </c>
      <c r="AG27" s="36">
        <f t="shared" ref="AG27" si="61">IF(R27=0,0,AF27/R27)</f>
        <v>2.9165835343623679E-2</v>
      </c>
      <c r="AH27" s="22"/>
      <c r="AI27" s="37">
        <f t="shared" ref="AI27" si="62">IF(F27=0,0,R27/F27)*100</f>
        <v>11.026599999999998</v>
      </c>
      <c r="AJ27" s="37">
        <f t="shared" ref="AJ27" si="63">IF(F27=0,0,AD27/F27)*100</f>
        <v>11.3482</v>
      </c>
      <c r="AL27" s="39">
        <f t="shared" ref="AL27" si="64">T27/H27-1</f>
        <v>5.4956252854984511E-2</v>
      </c>
    </row>
    <row r="28" spans="1:38" ht="14.4" customHeight="1" x14ac:dyDescent="0.3">
      <c r="A28" s="40">
        <v>14</v>
      </c>
      <c r="B28" s="31"/>
      <c r="C28" s="30"/>
      <c r="D28" s="31"/>
      <c r="E28" s="42"/>
      <c r="F28" s="43"/>
      <c r="G28" s="22"/>
      <c r="H28" s="34"/>
      <c r="I28" s="35"/>
      <c r="J28" s="35"/>
      <c r="K28" s="35"/>
      <c r="L28" s="35"/>
      <c r="M28" s="35"/>
      <c r="N28" s="35"/>
      <c r="O28" s="35"/>
      <c r="P28" s="34"/>
      <c r="Q28" s="34"/>
      <c r="R28" s="34"/>
      <c r="S28" s="22"/>
      <c r="T28" s="34"/>
      <c r="U28" s="35"/>
      <c r="V28" s="35"/>
      <c r="W28" s="35"/>
      <c r="X28" s="35"/>
      <c r="Y28" s="35"/>
      <c r="Z28" s="35"/>
      <c r="AA28" s="35"/>
      <c r="AB28" s="34"/>
      <c r="AC28" s="34"/>
      <c r="AD28" s="34"/>
      <c r="AE28" s="22"/>
      <c r="AF28" s="34"/>
      <c r="AG28" s="44"/>
      <c r="AH28" s="22"/>
      <c r="AI28" s="37"/>
      <c r="AJ28" s="37"/>
    </row>
    <row r="29" spans="1:38" ht="14.4" customHeight="1" x14ac:dyDescent="0.3">
      <c r="A29" s="45">
        <v>15</v>
      </c>
      <c r="B29" s="31"/>
      <c r="C29" s="45" t="str">
        <f>C27</f>
        <v>GS-2</v>
      </c>
      <c r="D29" s="31"/>
      <c r="E29" s="32" t="s">
        <v>77</v>
      </c>
      <c r="F29" s="43">
        <v>1500</v>
      </c>
      <c r="G29" s="22"/>
      <c r="H29" s="34">
        <v>80.875</v>
      </c>
      <c r="I29" s="35">
        <v>59.984999999999999</v>
      </c>
      <c r="J29" s="35">
        <v>3.4049999999999998</v>
      </c>
      <c r="K29" s="35">
        <v>3.7949999999999999</v>
      </c>
      <c r="L29" s="35">
        <v>0.63000000000000012</v>
      </c>
      <c r="M29" s="35">
        <v>2.1149999999999998</v>
      </c>
      <c r="N29" s="35">
        <v>5.82</v>
      </c>
      <c r="O29" s="35">
        <v>0</v>
      </c>
      <c r="P29" s="34">
        <f t="shared" ref="P29" si="65">SUM(H29:O29)</f>
        <v>156.625</v>
      </c>
      <c r="Q29" s="34">
        <f t="shared" ref="Q29" si="66">ROUND(P29*Q$14,2)</f>
        <v>4.16</v>
      </c>
      <c r="R29" s="34">
        <f t="shared" ref="R29" si="67">SUM(P29:Q29)</f>
        <v>160.785</v>
      </c>
      <c r="S29" s="22"/>
      <c r="T29" s="34">
        <v>85.324999999999989</v>
      </c>
      <c r="U29" s="35">
        <v>59.984999999999999</v>
      </c>
      <c r="V29" s="35">
        <v>3.4049999999999998</v>
      </c>
      <c r="W29" s="35">
        <v>3.7949999999999999</v>
      </c>
      <c r="X29" s="35">
        <v>0.63000000000000012</v>
      </c>
      <c r="Y29" s="35">
        <v>2.1149999999999998</v>
      </c>
      <c r="Z29" s="35">
        <v>5.82</v>
      </c>
      <c r="AA29" s="35">
        <v>0</v>
      </c>
      <c r="AB29" s="34">
        <f t="shared" ref="AB29" si="68">SUM(T29:AA29)</f>
        <v>161.07499999999999</v>
      </c>
      <c r="AC29" s="34">
        <f t="shared" ref="AC29" si="69">ROUND($AB29*AC$14,2)</f>
        <v>4.2699999999999996</v>
      </c>
      <c r="AD29" s="34">
        <f t="shared" ref="AD29" si="70">SUM(AB29:AC29)</f>
        <v>165.345</v>
      </c>
      <c r="AE29" s="22"/>
      <c r="AF29" s="34">
        <f t="shared" ref="AF29" si="71">AD29-R29</f>
        <v>4.5600000000000023</v>
      </c>
      <c r="AG29" s="36">
        <f t="shared" ref="AG29" si="72">IF(R29=0,0,AF29/R29)</f>
        <v>2.8360854557328122E-2</v>
      </c>
      <c r="AH29" s="22"/>
      <c r="AI29" s="37">
        <f t="shared" ref="AI29" si="73">IF(F29=0,0,R29/F29)*100</f>
        <v>10.718999999999999</v>
      </c>
      <c r="AJ29" s="37">
        <f t="shared" ref="AJ29" si="74">IF(F29=0,0,AD29/F29)*100</f>
        <v>11.023</v>
      </c>
      <c r="AL29" s="39">
        <f t="shared" ref="AL29" si="75">T29/H29-1</f>
        <v>5.5023183925811292E-2</v>
      </c>
    </row>
    <row r="30" spans="1:38" ht="14.4" customHeight="1" x14ac:dyDescent="0.3">
      <c r="A30" s="30">
        <v>16</v>
      </c>
      <c r="B30" s="31"/>
      <c r="C30" s="30"/>
      <c r="D30" s="31"/>
      <c r="E30" s="42"/>
      <c r="F30" s="43"/>
      <c r="G30" s="22"/>
      <c r="H30" s="34"/>
      <c r="I30" s="35"/>
      <c r="J30" s="35"/>
      <c r="K30" s="35"/>
      <c r="L30" s="35"/>
      <c r="M30" s="35"/>
      <c r="N30" s="35"/>
      <c r="O30" s="35"/>
      <c r="P30" s="34"/>
      <c r="Q30" s="34"/>
      <c r="R30" s="34"/>
      <c r="S30" s="22"/>
      <c r="T30" s="34"/>
      <c r="U30" s="35"/>
      <c r="V30" s="35"/>
      <c r="W30" s="35"/>
      <c r="X30" s="35"/>
      <c r="Y30" s="35"/>
      <c r="Z30" s="35"/>
      <c r="AA30" s="35"/>
      <c r="AB30" s="34"/>
      <c r="AC30" s="34"/>
      <c r="AD30" s="34"/>
      <c r="AE30" s="22"/>
      <c r="AF30" s="34"/>
      <c r="AG30" s="44"/>
      <c r="AH30" s="22"/>
      <c r="AI30" s="37"/>
      <c r="AJ30" s="37"/>
    </row>
    <row r="31" spans="1:38" ht="14.4" customHeight="1" x14ac:dyDescent="0.3">
      <c r="A31" s="40">
        <v>17</v>
      </c>
      <c r="B31" s="31"/>
      <c r="C31" s="45" t="str">
        <f>C29</f>
        <v>GS-2</v>
      </c>
      <c r="D31" s="31"/>
      <c r="E31" s="32" t="s">
        <v>77</v>
      </c>
      <c r="F31" s="43">
        <v>2000</v>
      </c>
      <c r="G31" s="22"/>
      <c r="H31" s="34">
        <v>100.33</v>
      </c>
      <c r="I31" s="35">
        <v>79.97999999999999</v>
      </c>
      <c r="J31" s="35">
        <v>4.54</v>
      </c>
      <c r="K31" s="35">
        <v>5.0599999999999996</v>
      </c>
      <c r="L31" s="35">
        <v>0.84</v>
      </c>
      <c r="M31" s="35">
        <v>2.82</v>
      </c>
      <c r="N31" s="35">
        <v>7.76</v>
      </c>
      <c r="O31" s="35">
        <v>0</v>
      </c>
      <c r="P31" s="34">
        <f t="shared" ref="P31" si="76">SUM(H31:O31)</f>
        <v>201.32999999999998</v>
      </c>
      <c r="Q31" s="34">
        <f t="shared" ref="Q31" si="77">ROUND(P31*Q$14,2)</f>
        <v>5.34</v>
      </c>
      <c r="R31" s="34">
        <f t="shared" ref="R31" si="78">SUM(P31:Q31)</f>
        <v>206.67</v>
      </c>
      <c r="S31" s="22"/>
      <c r="T31" s="34">
        <v>105.86</v>
      </c>
      <c r="U31" s="35">
        <v>79.97999999999999</v>
      </c>
      <c r="V31" s="35">
        <v>4.54</v>
      </c>
      <c r="W31" s="35">
        <v>5.0599999999999996</v>
      </c>
      <c r="X31" s="35">
        <v>0.84</v>
      </c>
      <c r="Y31" s="35">
        <v>2.82</v>
      </c>
      <c r="Z31" s="35">
        <v>7.76</v>
      </c>
      <c r="AA31" s="35">
        <v>0</v>
      </c>
      <c r="AB31" s="34">
        <f t="shared" ref="AB31" si="79">SUM(T31:AA31)</f>
        <v>206.85999999999996</v>
      </c>
      <c r="AC31" s="34">
        <f t="shared" ref="AC31" si="80">ROUND($AB31*AC$14,2)</f>
        <v>5.49</v>
      </c>
      <c r="AD31" s="34">
        <f t="shared" ref="AD31" si="81">SUM(AB31:AC31)</f>
        <v>212.34999999999997</v>
      </c>
      <c r="AE31" s="22"/>
      <c r="AF31" s="34">
        <f t="shared" ref="AF31" si="82">AD31-R31</f>
        <v>5.6799999999999784</v>
      </c>
      <c r="AG31" s="36">
        <f t="shared" ref="AG31" si="83">IF(R31=0,0,AF31/R31)</f>
        <v>2.7483427686650113E-2</v>
      </c>
      <c r="AH31" s="22"/>
      <c r="AI31" s="37">
        <f t="shared" ref="AI31" si="84">IF(F31=0,0,R31/F31)*100</f>
        <v>10.333499999999999</v>
      </c>
      <c r="AJ31" s="37">
        <f t="shared" ref="AJ31" si="85">IF(F31=0,0,AD31/F31)*100</f>
        <v>10.617499999999998</v>
      </c>
      <c r="AL31" s="39">
        <f t="shared" ref="AL31" si="86">T31/H31-1</f>
        <v>5.5118110236220375E-2</v>
      </c>
    </row>
    <row r="32" spans="1:38" ht="14.4" customHeight="1" x14ac:dyDescent="0.3">
      <c r="A32" s="45">
        <v>18</v>
      </c>
      <c r="B32" s="31"/>
      <c r="C32" s="45"/>
      <c r="D32" s="31"/>
      <c r="E32" s="42"/>
      <c r="F32" s="43"/>
      <c r="G32" s="22"/>
      <c r="H32" s="34"/>
      <c r="I32" s="35"/>
      <c r="J32" s="35"/>
      <c r="K32" s="35"/>
      <c r="L32" s="35"/>
      <c r="M32" s="35"/>
      <c r="N32" s="35"/>
      <c r="O32" s="35"/>
      <c r="P32" s="34"/>
      <c r="Q32" s="34"/>
      <c r="R32" s="34"/>
      <c r="S32" s="22"/>
      <c r="T32" s="34"/>
      <c r="U32" s="35"/>
      <c r="V32" s="35"/>
      <c r="W32" s="35"/>
      <c r="X32" s="35"/>
      <c r="Y32" s="35"/>
      <c r="Z32" s="35"/>
      <c r="AA32" s="35"/>
      <c r="AB32" s="34"/>
      <c r="AC32" s="34"/>
      <c r="AD32" s="34"/>
      <c r="AE32" s="22"/>
      <c r="AF32" s="34"/>
      <c r="AG32" s="44"/>
      <c r="AH32" s="22"/>
      <c r="AI32" s="37"/>
      <c r="AJ32" s="37"/>
    </row>
    <row r="33" spans="1:38" ht="14.4" customHeight="1" x14ac:dyDescent="0.3">
      <c r="A33" s="30">
        <v>19</v>
      </c>
      <c r="B33" s="31"/>
      <c r="C33" s="45" t="str">
        <f>C31</f>
        <v>GS-2</v>
      </c>
      <c r="D33" s="31"/>
      <c r="E33" s="32" t="s">
        <v>77</v>
      </c>
      <c r="F33" s="43">
        <v>3000</v>
      </c>
      <c r="G33" s="22"/>
      <c r="H33" s="34">
        <v>139.23999999999998</v>
      </c>
      <c r="I33" s="35">
        <v>119.97</v>
      </c>
      <c r="J33" s="35">
        <v>6.81</v>
      </c>
      <c r="K33" s="35">
        <v>7.59</v>
      </c>
      <c r="L33" s="35">
        <v>1.2600000000000002</v>
      </c>
      <c r="M33" s="35">
        <v>4.2299999999999995</v>
      </c>
      <c r="N33" s="35">
        <v>11.64</v>
      </c>
      <c r="O33" s="35">
        <v>0</v>
      </c>
      <c r="P33" s="34">
        <f t="shared" ref="P33" si="87">SUM(H33:O33)</f>
        <v>290.73999999999995</v>
      </c>
      <c r="Q33" s="34">
        <f t="shared" ref="Q33" si="88">ROUND(P33*Q$14,2)</f>
        <v>7.71</v>
      </c>
      <c r="R33" s="34">
        <f t="shared" ref="R33" si="89">SUM(P33:Q33)</f>
        <v>298.44999999999993</v>
      </c>
      <c r="S33" s="22"/>
      <c r="T33" s="34">
        <v>146.93</v>
      </c>
      <c r="U33" s="35">
        <v>119.97</v>
      </c>
      <c r="V33" s="35">
        <v>6.81</v>
      </c>
      <c r="W33" s="35">
        <v>7.59</v>
      </c>
      <c r="X33" s="35">
        <v>1.2600000000000002</v>
      </c>
      <c r="Y33" s="35">
        <v>4.2299999999999995</v>
      </c>
      <c r="Z33" s="35">
        <v>11.64</v>
      </c>
      <c r="AA33" s="35">
        <v>0</v>
      </c>
      <c r="AB33" s="34">
        <f t="shared" ref="AB33" si="90">SUM(T33:AA33)</f>
        <v>298.42999999999995</v>
      </c>
      <c r="AC33" s="34">
        <f t="shared" ref="AC33" si="91">ROUND($AB33*AC$14,2)</f>
        <v>7.92</v>
      </c>
      <c r="AD33" s="34">
        <f t="shared" ref="AD33" si="92">SUM(AB33:AC33)</f>
        <v>306.34999999999997</v>
      </c>
      <c r="AE33" s="22"/>
      <c r="AF33" s="34">
        <f t="shared" ref="AF33" si="93">AD33-R33</f>
        <v>7.9000000000000341</v>
      </c>
      <c r="AG33" s="36">
        <f t="shared" ref="AG33" si="94">IF(R33=0,0,AF33/R33)</f>
        <v>2.6470095493382598E-2</v>
      </c>
      <c r="AH33" s="22"/>
      <c r="AI33" s="37">
        <f t="shared" ref="AI33" si="95">IF(F33=0,0,R33/F33)*100</f>
        <v>9.9483333333333306</v>
      </c>
      <c r="AJ33" s="37">
        <f t="shared" ref="AJ33" si="96">IF(F33=0,0,AD33/F33)*100</f>
        <v>10.211666666666666</v>
      </c>
      <c r="AL33" s="39">
        <f t="shared" ref="AL33" si="97">T33/H33-1</f>
        <v>5.5228382648664365E-2</v>
      </c>
    </row>
    <row r="34" spans="1:38" ht="14.4" customHeight="1" x14ac:dyDescent="0.3">
      <c r="A34" s="30">
        <v>20</v>
      </c>
      <c r="B34" s="31"/>
      <c r="C34" s="45"/>
      <c r="D34" s="31"/>
      <c r="E34" s="32"/>
      <c r="F34" s="43"/>
      <c r="G34" s="52"/>
      <c r="H34" s="34"/>
      <c r="I34" s="35"/>
      <c r="J34" s="35"/>
      <c r="K34" s="35"/>
      <c r="L34" s="35"/>
      <c r="M34" s="35"/>
      <c r="N34" s="35"/>
      <c r="O34" s="35"/>
      <c r="P34" s="34"/>
      <c r="Q34" s="34"/>
      <c r="R34" s="34"/>
      <c r="T34" s="34"/>
      <c r="U34" s="35"/>
      <c r="V34" s="35"/>
      <c r="W34" s="35"/>
      <c r="X34" s="35"/>
      <c r="Y34" s="35"/>
      <c r="Z34" s="35"/>
      <c r="AA34" s="35"/>
      <c r="AB34" s="34"/>
      <c r="AC34" s="34"/>
      <c r="AD34" s="34"/>
      <c r="AF34" s="31"/>
      <c r="AG34" s="31"/>
      <c r="AI34" s="37"/>
      <c r="AJ34" s="37"/>
    </row>
    <row r="35" spans="1:38" ht="14.4" customHeight="1" x14ac:dyDescent="0.3">
      <c r="A35" s="30">
        <v>21</v>
      </c>
      <c r="F35" s="31"/>
      <c r="G35" s="38" t="s">
        <v>78</v>
      </c>
      <c r="H35" s="47" t="s">
        <v>99</v>
      </c>
      <c r="I35" s="31"/>
      <c r="J35" s="31"/>
      <c r="K35" s="31"/>
      <c r="L35" s="31"/>
      <c r="M35" s="31"/>
      <c r="N35" s="31"/>
      <c r="O35" s="31"/>
      <c r="P35" s="31"/>
      <c r="Q35" s="31"/>
      <c r="R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F35" s="31"/>
      <c r="AG35" s="31"/>
      <c r="AI35" s="31"/>
    </row>
    <row r="36" spans="1:38" ht="14.4" customHeight="1" x14ac:dyDescent="0.3">
      <c r="A36" s="30">
        <v>22</v>
      </c>
      <c r="G36" s="38" t="s">
        <v>80</v>
      </c>
      <c r="H36" s="47" t="s">
        <v>100</v>
      </c>
    </row>
    <row r="37" spans="1:38" ht="14.4" customHeight="1" x14ac:dyDescent="0.3">
      <c r="A37" s="30">
        <v>23</v>
      </c>
      <c r="C37" s="48"/>
      <c r="G37" s="38" t="s">
        <v>82</v>
      </c>
      <c r="H37" s="47" t="s">
        <v>83</v>
      </c>
    </row>
    <row r="38" spans="1:38" ht="14.4" customHeight="1" x14ac:dyDescent="0.3">
      <c r="A38" s="30">
        <v>24</v>
      </c>
      <c r="C38" s="48"/>
      <c r="E38" s="31"/>
    </row>
    <row r="39" spans="1:38" ht="6.9" customHeight="1" x14ac:dyDescent="0.3">
      <c r="A39" s="45"/>
      <c r="B39" s="49"/>
      <c r="C39" s="49"/>
      <c r="D39" s="49"/>
      <c r="E39" s="49"/>
      <c r="F39" s="49"/>
      <c r="G39" s="49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49"/>
      <c r="AF39" s="50"/>
      <c r="AG39" s="50"/>
      <c r="AH39" s="49"/>
      <c r="AI39" s="50"/>
      <c r="AJ39" s="50"/>
    </row>
    <row r="40" spans="1:38" ht="12.6" customHeight="1" x14ac:dyDescent="0.3">
      <c r="A40" s="51" t="s">
        <v>84</v>
      </c>
      <c r="B40" s="51"/>
      <c r="C40" s="51"/>
      <c r="D40" s="51"/>
      <c r="E40" s="51"/>
      <c r="F40" s="51"/>
      <c r="G40" s="51"/>
      <c r="H40" s="31"/>
      <c r="J40" s="31"/>
      <c r="K40" s="31"/>
      <c r="L40" s="31"/>
      <c r="M40" s="31"/>
      <c r="N40" s="31"/>
      <c r="O40" s="31"/>
      <c r="P40" s="31"/>
      <c r="Q40" s="31"/>
      <c r="R40" s="31"/>
      <c r="S40" s="5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51"/>
      <c r="AF40" s="31"/>
      <c r="AG40" s="31"/>
      <c r="AH40" s="51"/>
      <c r="AI40" s="31" t="s">
        <v>85</v>
      </c>
      <c r="AJ40" s="31"/>
    </row>
  </sheetData>
  <mergeCells count="6">
    <mergeCell ref="H11:R11"/>
    <mergeCell ref="T11:AD11"/>
    <mergeCell ref="AF11:AG11"/>
    <mergeCell ref="E13:F13"/>
    <mergeCell ref="I13:O13"/>
    <mergeCell ref="U13:AA13"/>
  </mergeCells>
  <pageMargins left="0.5" right="0.5" top="0.75" bottom="0.25" header="0.5" footer="0.25"/>
  <pageSetup scale="50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8CC6F-6570-468E-A0D9-FF899260377D}">
  <sheetPr syncVertical="1" syncRef="D1" transitionEvaluation="1" transitionEntry="1">
    <tabColor rgb="FF92D050"/>
    <pageSetUpPr fitToPage="1"/>
  </sheetPr>
  <dimension ref="A1:AM41"/>
  <sheetViews>
    <sheetView tabSelected="1" topLeftCell="D1" workbookViewId="0"/>
  </sheetViews>
  <sheetFormatPr defaultColWidth="11" defaultRowHeight="13.8" x14ac:dyDescent="0.3"/>
  <cols>
    <col min="1" max="1" width="3.88671875" style="38" customWidth="1"/>
    <col min="2" max="2" width="1" style="38" customWidth="1"/>
    <col min="3" max="3" width="7.5546875" style="38" customWidth="1"/>
    <col min="4" max="4" width="12" style="38" customWidth="1"/>
    <col min="5" max="5" width="6.44140625" style="38" customWidth="1"/>
    <col min="6" max="6" width="5.88671875" style="38" customWidth="1"/>
    <col min="7" max="7" width="8.5546875" style="38" customWidth="1"/>
    <col min="8" max="8" width="3.44140625" style="38" customWidth="1"/>
    <col min="9" max="9" width="8.6640625" style="38" customWidth="1"/>
    <col min="10" max="10" width="9" style="38" bestFit="1" customWidth="1"/>
    <col min="11" max="12" width="8.109375" style="38" bestFit="1" customWidth="1"/>
    <col min="13" max="13" width="7.109375" style="38" customWidth="1"/>
    <col min="14" max="15" width="8.109375" style="38" bestFit="1" customWidth="1"/>
    <col min="16" max="16" width="7.109375" style="38" customWidth="1"/>
    <col min="17" max="17" width="9.88671875" style="38" customWidth="1"/>
    <col min="18" max="18" width="9.6640625" style="38" bestFit="1" customWidth="1"/>
    <col min="19" max="19" width="9.88671875" style="38" bestFit="1" customWidth="1"/>
    <col min="20" max="20" width="1" style="38" customWidth="1"/>
    <col min="21" max="22" width="9" style="38" bestFit="1" customWidth="1"/>
    <col min="23" max="24" width="8.109375" style="38" bestFit="1" customWidth="1"/>
    <col min="25" max="25" width="7.109375" style="38" customWidth="1"/>
    <col min="26" max="27" width="8.109375" style="38" bestFit="1" customWidth="1"/>
    <col min="28" max="28" width="7.109375" style="38" customWidth="1"/>
    <col min="29" max="29" width="9.88671875" style="38" bestFit="1" customWidth="1"/>
    <col min="30" max="30" width="10" style="38" bestFit="1" customWidth="1"/>
    <col min="31" max="31" width="9.88671875" style="38" bestFit="1" customWidth="1"/>
    <col min="32" max="32" width="1" style="38" customWidth="1"/>
    <col min="33" max="33" width="9.44140625" style="38" customWidth="1"/>
    <col min="34" max="34" width="8.6640625" style="38" customWidth="1"/>
    <col min="35" max="35" width="1" style="38" customWidth="1"/>
    <col min="36" max="36" width="7.44140625" style="38" customWidth="1"/>
    <col min="37" max="37" width="7.5546875" style="38" customWidth="1"/>
    <col min="38" max="38" width="3" style="38" customWidth="1"/>
    <col min="39" max="39" width="11.109375" style="38" bestFit="1" customWidth="1"/>
    <col min="40" max="16384" width="11" style="38"/>
  </cols>
  <sheetData>
    <row r="1" spans="1:39" s="1" customFormat="1" ht="12.75" customHeight="1" x14ac:dyDescent="0.3">
      <c r="A1" s="1" t="s">
        <v>0</v>
      </c>
      <c r="D1" s="2" t="s">
        <v>1</v>
      </c>
      <c r="E1" s="2"/>
      <c r="O1" s="1" t="s">
        <v>2</v>
      </c>
      <c r="Q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J1" s="1" t="s">
        <v>101</v>
      </c>
      <c r="AK1" s="54"/>
    </row>
    <row r="2" spans="1:39" s="12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3"/>
      <c r="AJ2" s="4"/>
      <c r="AK2" s="11"/>
    </row>
    <row r="3" spans="1:39" s="12" customFormat="1" ht="6.9" customHeight="1" x14ac:dyDescent="0.3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1"/>
      <c r="S3" s="1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1"/>
      <c r="AJ3" s="2"/>
      <c r="AK3" s="55"/>
    </row>
    <row r="4" spans="1:39" s="1" customFormat="1" ht="12.75" customHeight="1" x14ac:dyDescent="0.2">
      <c r="A4" s="5" t="s">
        <v>4</v>
      </c>
      <c r="B4" s="5"/>
      <c r="C4" s="6"/>
      <c r="L4" s="2"/>
      <c r="M4" s="2"/>
      <c r="N4" s="2"/>
      <c r="O4" s="2" t="s">
        <v>5</v>
      </c>
      <c r="P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7"/>
      <c r="AG4" s="7" t="s">
        <v>6</v>
      </c>
      <c r="AH4" s="7"/>
      <c r="AK4" s="55"/>
    </row>
    <row r="5" spans="1:39" s="1" customFormat="1" ht="12.75" customHeight="1" x14ac:dyDescent="0.2">
      <c r="A5" s="6"/>
      <c r="B5" s="6"/>
      <c r="C5" s="6"/>
      <c r="I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8"/>
      <c r="AG5" s="8"/>
      <c r="AH5" s="8"/>
      <c r="AK5" s="55"/>
    </row>
    <row r="6" spans="1:39" s="1" customFormat="1" ht="12.75" customHeight="1" x14ac:dyDescent="0.2">
      <c r="A6" s="5" t="s">
        <v>7</v>
      </c>
      <c r="B6" s="5"/>
      <c r="C6" s="6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8"/>
      <c r="AG6" s="8" t="s">
        <v>8</v>
      </c>
      <c r="AH6" s="8"/>
      <c r="AK6" s="55"/>
    </row>
    <row r="7" spans="1:39" s="1" customFormat="1" ht="12.75" customHeight="1" x14ac:dyDescent="0.2">
      <c r="A7" s="6"/>
      <c r="B7" s="6"/>
      <c r="C7" s="6"/>
      <c r="I7" s="2"/>
      <c r="L7" s="56"/>
      <c r="M7" s="57"/>
      <c r="N7" s="58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8"/>
      <c r="AG7" s="8"/>
      <c r="AH7" s="8"/>
      <c r="AK7" s="55"/>
    </row>
    <row r="8" spans="1:39" s="1" customFormat="1" ht="12.75" customHeight="1" x14ac:dyDescent="0.25">
      <c r="A8" s="5" t="s">
        <v>9</v>
      </c>
      <c r="B8" s="5"/>
      <c r="D8" s="9" t="str">
        <f>'RS ''27'!D8</f>
        <v>20240025-EI</v>
      </c>
      <c r="I8" s="2"/>
      <c r="M8" s="57"/>
      <c r="N8" s="58"/>
      <c r="R8" s="2"/>
      <c r="S8" s="2"/>
      <c r="T8" s="2"/>
      <c r="U8" s="2"/>
      <c r="V8" s="2"/>
      <c r="W8" s="2"/>
      <c r="X8" s="2"/>
      <c r="Y8" s="2"/>
      <c r="Z8" s="59"/>
      <c r="AC8" s="2"/>
      <c r="AD8" s="2"/>
      <c r="AE8" s="2"/>
      <c r="AF8" s="7"/>
      <c r="AG8" s="7" t="s">
        <v>11</v>
      </c>
      <c r="AH8" s="7"/>
      <c r="AK8" s="55"/>
    </row>
    <row r="9" spans="1:39" s="12" customFormat="1" ht="6.9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60"/>
      <c r="S9" s="60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</row>
    <row r="10" spans="1:39" s="12" customFormat="1" ht="14.4" customHeight="1" x14ac:dyDescent="0.3">
      <c r="A10" s="13" t="s">
        <v>91</v>
      </c>
      <c r="F10" s="14" t="s">
        <v>13</v>
      </c>
      <c r="G10" s="14" t="s">
        <v>14</v>
      </c>
      <c r="H10" s="14"/>
      <c r="I10" s="14" t="s">
        <v>15</v>
      </c>
      <c r="J10" s="14" t="s">
        <v>16</v>
      </c>
      <c r="K10" s="14" t="s">
        <v>17</v>
      </c>
      <c r="L10" s="14" t="s">
        <v>18</v>
      </c>
      <c r="M10" s="14" t="s">
        <v>19</v>
      </c>
      <c r="N10" s="14" t="s">
        <v>20</v>
      </c>
      <c r="O10" s="14" t="s">
        <v>21</v>
      </c>
      <c r="P10" s="14" t="s">
        <v>22</v>
      </c>
      <c r="Q10" s="14" t="s">
        <v>23</v>
      </c>
      <c r="R10" s="14" t="s">
        <v>24</v>
      </c>
      <c r="S10" s="14" t="s">
        <v>25</v>
      </c>
      <c r="T10" s="21"/>
      <c r="U10" s="14" t="s">
        <v>26</v>
      </c>
      <c r="V10" s="14" t="s">
        <v>27</v>
      </c>
      <c r="W10" s="14" t="s">
        <v>28</v>
      </c>
      <c r="X10" s="14" t="s">
        <v>29</v>
      </c>
      <c r="Y10" s="14" t="s">
        <v>30</v>
      </c>
      <c r="Z10" s="14" t="s">
        <v>31</v>
      </c>
      <c r="AA10" s="14" t="s">
        <v>32</v>
      </c>
      <c r="AB10" s="14" t="s">
        <v>33</v>
      </c>
      <c r="AC10" s="14" t="s">
        <v>34</v>
      </c>
      <c r="AD10" s="14" t="s">
        <v>35</v>
      </c>
      <c r="AE10" s="14" t="s">
        <v>36</v>
      </c>
      <c r="AF10" s="14"/>
      <c r="AG10" s="14" t="s">
        <v>37</v>
      </c>
      <c r="AH10" s="14" t="s">
        <v>38</v>
      </c>
      <c r="AI10" s="14"/>
      <c r="AJ10" s="14" t="s">
        <v>39</v>
      </c>
      <c r="AK10" s="14" t="s">
        <v>40</v>
      </c>
    </row>
    <row r="11" spans="1:39" s="12" customFormat="1" ht="14.4" customHeight="1" x14ac:dyDescent="0.3">
      <c r="A11" s="13" t="s">
        <v>102</v>
      </c>
      <c r="F11" s="15"/>
      <c r="G11" s="15"/>
      <c r="H11" s="15"/>
      <c r="I11" s="75" t="s">
        <v>42</v>
      </c>
      <c r="J11" s="76"/>
      <c r="K11" s="76"/>
      <c r="L11" s="76"/>
      <c r="M11" s="76"/>
      <c r="N11" s="76"/>
      <c r="O11" s="76"/>
      <c r="P11" s="76"/>
      <c r="Q11" s="76"/>
      <c r="R11" s="76"/>
      <c r="S11" s="77"/>
      <c r="T11" s="16"/>
      <c r="U11" s="75" t="s">
        <v>43</v>
      </c>
      <c r="V11" s="76"/>
      <c r="W11" s="76"/>
      <c r="X11" s="76"/>
      <c r="Y11" s="76"/>
      <c r="Z11" s="76"/>
      <c r="AA11" s="76"/>
      <c r="AB11" s="76"/>
      <c r="AC11" s="76"/>
      <c r="AD11" s="76"/>
      <c r="AE11" s="77"/>
      <c r="AF11" s="15"/>
      <c r="AG11" s="78" t="s">
        <v>44</v>
      </c>
      <c r="AH11" s="79"/>
      <c r="AI11" s="15"/>
      <c r="AJ11" s="17" t="s">
        <v>45</v>
      </c>
      <c r="AK11" s="18"/>
    </row>
    <row r="12" spans="1:39" s="12" customFormat="1" ht="14.4" customHeight="1" x14ac:dyDescent="0.3">
      <c r="F12" s="15"/>
      <c r="G12" s="15"/>
      <c r="H12" s="15"/>
      <c r="I12" s="15"/>
      <c r="J12" s="19"/>
      <c r="K12" s="19"/>
      <c r="L12" s="19"/>
      <c r="M12" s="19"/>
      <c r="N12" s="19"/>
      <c r="O12" s="19"/>
      <c r="P12" s="19"/>
      <c r="Q12" s="20"/>
      <c r="R12" s="20"/>
      <c r="S12" s="19"/>
      <c r="T12" s="15"/>
      <c r="U12" s="15"/>
      <c r="V12" s="19"/>
      <c r="W12" s="19"/>
      <c r="X12" s="19"/>
      <c r="Y12" s="19"/>
      <c r="Z12" s="19"/>
      <c r="AA12" s="19"/>
      <c r="AB12" s="19"/>
      <c r="AC12" s="20"/>
      <c r="AD12" s="20"/>
      <c r="AE12" s="19"/>
      <c r="AF12" s="15"/>
      <c r="AG12" s="19"/>
      <c r="AH12" s="19"/>
      <c r="AI12" s="15"/>
      <c r="AJ12" s="19"/>
      <c r="AK12" s="19"/>
    </row>
    <row r="13" spans="1:39" s="12" customFormat="1" ht="14.4" customHeight="1" x14ac:dyDescent="0.3">
      <c r="A13" s="21"/>
      <c r="B13" s="21"/>
      <c r="C13" s="20" t="s">
        <v>46</v>
      </c>
      <c r="D13" s="20" t="s">
        <v>103</v>
      </c>
      <c r="E13" s="20" t="s">
        <v>104</v>
      </c>
      <c r="F13" s="80" t="s">
        <v>47</v>
      </c>
      <c r="G13" s="80"/>
      <c r="H13" s="22"/>
      <c r="I13" s="20" t="s">
        <v>48</v>
      </c>
      <c r="J13" s="80" t="s">
        <v>49</v>
      </c>
      <c r="K13" s="80"/>
      <c r="L13" s="80"/>
      <c r="M13" s="80"/>
      <c r="N13" s="80"/>
      <c r="O13" s="80"/>
      <c r="P13" s="80"/>
      <c r="Q13" s="20" t="s">
        <v>50</v>
      </c>
      <c r="R13" s="20" t="s">
        <v>51</v>
      </c>
      <c r="S13" s="20" t="s">
        <v>52</v>
      </c>
      <c r="T13" s="22"/>
      <c r="U13" s="20" t="s">
        <v>48</v>
      </c>
      <c r="V13" s="80" t="s">
        <v>49</v>
      </c>
      <c r="W13" s="80"/>
      <c r="X13" s="80"/>
      <c r="Y13" s="80"/>
      <c r="Z13" s="80"/>
      <c r="AA13" s="80"/>
      <c r="AB13" s="80"/>
      <c r="AC13" s="20" t="s">
        <v>50</v>
      </c>
      <c r="AD13" s="20" t="s">
        <v>51</v>
      </c>
      <c r="AE13" s="20" t="s">
        <v>52</v>
      </c>
      <c r="AF13" s="22"/>
      <c r="AG13" s="20" t="s">
        <v>53</v>
      </c>
      <c r="AH13" s="20" t="s">
        <v>54</v>
      </c>
      <c r="AI13" s="22"/>
      <c r="AJ13" s="20" t="s">
        <v>55</v>
      </c>
      <c r="AK13" s="20" t="s">
        <v>56</v>
      </c>
    </row>
    <row r="14" spans="1:39" s="29" customFormat="1" ht="14.4" customHeight="1" x14ac:dyDescent="0.3">
      <c r="A14" s="24" t="s">
        <v>58</v>
      </c>
      <c r="B14" s="21"/>
      <c r="C14" s="25" t="s">
        <v>59</v>
      </c>
      <c r="D14" s="25" t="s">
        <v>105</v>
      </c>
      <c r="E14" s="25" t="s">
        <v>106</v>
      </c>
      <c r="F14" s="26" t="s">
        <v>60</v>
      </c>
      <c r="G14" s="25" t="s">
        <v>61</v>
      </c>
      <c r="H14" s="22"/>
      <c r="I14" s="25" t="s">
        <v>62</v>
      </c>
      <c r="J14" s="26" t="s">
        <v>63</v>
      </c>
      <c r="K14" s="26" t="s">
        <v>64</v>
      </c>
      <c r="L14" s="26" t="s">
        <v>65</v>
      </c>
      <c r="M14" s="26" t="s">
        <v>66</v>
      </c>
      <c r="N14" s="26" t="s">
        <v>67</v>
      </c>
      <c r="O14" s="26" t="s">
        <v>68</v>
      </c>
      <c r="P14" s="26" t="s">
        <v>69</v>
      </c>
      <c r="Q14" s="25" t="s">
        <v>70</v>
      </c>
      <c r="R14" s="27">
        <f>2.5663%+0.0871%</f>
        <v>2.6534000000000002E-2</v>
      </c>
      <c r="S14" s="25" t="s">
        <v>70</v>
      </c>
      <c r="T14" s="22"/>
      <c r="U14" s="25" t="s">
        <v>71</v>
      </c>
      <c r="V14" s="26" t="s">
        <v>63</v>
      </c>
      <c r="W14" s="26" t="s">
        <v>64</v>
      </c>
      <c r="X14" s="26" t="s">
        <v>65</v>
      </c>
      <c r="Y14" s="26" t="s">
        <v>66</v>
      </c>
      <c r="Z14" s="26" t="s">
        <v>67</v>
      </c>
      <c r="AA14" s="26" t="s">
        <v>68</v>
      </c>
      <c r="AB14" s="26" t="s">
        <v>69</v>
      </c>
      <c r="AC14" s="25" t="s">
        <v>70</v>
      </c>
      <c r="AD14" s="27">
        <f>R14</f>
        <v>2.6534000000000002E-2</v>
      </c>
      <c r="AE14" s="25" t="s">
        <v>70</v>
      </c>
      <c r="AF14" s="22"/>
      <c r="AG14" s="28" t="s">
        <v>72</v>
      </c>
      <c r="AH14" s="28" t="s">
        <v>73</v>
      </c>
      <c r="AI14" s="22"/>
      <c r="AJ14" s="28" t="s">
        <v>74</v>
      </c>
      <c r="AK14" s="28" t="s">
        <v>75</v>
      </c>
      <c r="AM14" s="23" t="s">
        <v>57</v>
      </c>
    </row>
    <row r="15" spans="1:39" s="29" customFormat="1" ht="6.9" customHeight="1" x14ac:dyDescent="0.3">
      <c r="A15" s="20"/>
      <c r="B15" s="21"/>
      <c r="C15" s="20"/>
      <c r="D15" s="20"/>
      <c r="E15" s="20"/>
      <c r="F15" s="61"/>
      <c r="G15" s="61"/>
      <c r="H15" s="22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22"/>
      <c r="U15" s="61"/>
      <c r="V15" s="61"/>
      <c r="W15" s="61"/>
      <c r="X15" s="61"/>
      <c r="Y15" s="61"/>
      <c r="Z15" s="61"/>
      <c r="AA15" s="61"/>
      <c r="AB15" s="61"/>
      <c r="AC15" s="61"/>
      <c r="AE15" s="61"/>
      <c r="AF15" s="22"/>
      <c r="AG15" s="62"/>
      <c r="AH15" s="62"/>
      <c r="AI15" s="22"/>
      <c r="AJ15" s="62"/>
      <c r="AK15" s="62"/>
    </row>
    <row r="16" spans="1:39" ht="14.4" customHeight="1" x14ac:dyDescent="0.3">
      <c r="A16" s="30">
        <v>1</v>
      </c>
      <c r="B16" s="31"/>
      <c r="C16" s="47" t="s">
        <v>107</v>
      </c>
      <c r="D16" s="30" t="s">
        <v>108</v>
      </c>
      <c r="E16" s="63">
        <v>0.3</v>
      </c>
      <c r="F16" s="33">
        <v>50</v>
      </c>
      <c r="G16" s="33">
        <f>F16*(24*365/12)*0.3</f>
        <v>10950</v>
      </c>
      <c r="H16" s="22"/>
      <c r="I16" s="34">
        <v>952.83</v>
      </c>
      <c r="J16" s="35">
        <v>437.89049999999997</v>
      </c>
      <c r="K16" s="35">
        <v>46.5</v>
      </c>
      <c r="L16" s="35">
        <v>54.500000000000007</v>
      </c>
      <c r="M16" s="35">
        <v>4.7084999999999999</v>
      </c>
      <c r="N16" s="35">
        <v>19.271999999999998</v>
      </c>
      <c r="O16" s="35">
        <v>112.5</v>
      </c>
      <c r="P16" s="35">
        <v>0</v>
      </c>
      <c r="Q16" s="34">
        <f>SUM(I16:P16)</f>
        <v>1628.2009999999998</v>
      </c>
      <c r="R16" s="34">
        <f>Q16*R$14</f>
        <v>43.202685333999995</v>
      </c>
      <c r="S16" s="34">
        <f>SUM(Q16:R16)</f>
        <v>1671.4036853339999</v>
      </c>
      <c r="T16" s="22"/>
      <c r="U16" s="34">
        <v>965.80399999999997</v>
      </c>
      <c r="V16" s="35">
        <v>437.89049999999997</v>
      </c>
      <c r="W16" s="35">
        <v>46.5</v>
      </c>
      <c r="X16" s="35">
        <v>54.500000000000007</v>
      </c>
      <c r="Y16" s="35">
        <v>4.7084999999999999</v>
      </c>
      <c r="Z16" s="35">
        <v>19.271999999999998</v>
      </c>
      <c r="AA16" s="35">
        <v>112.5</v>
      </c>
      <c r="AB16" s="35">
        <v>0</v>
      </c>
      <c r="AC16" s="34">
        <f>SUM(U16:AB16)</f>
        <v>1641.175</v>
      </c>
      <c r="AD16" s="34">
        <f>AC16*$AD$14</f>
        <v>43.546937450000001</v>
      </c>
      <c r="AE16" s="34">
        <f>SUM(AC16:AD16)</f>
        <v>1684.72193745</v>
      </c>
      <c r="AF16" s="22"/>
      <c r="AG16" s="34">
        <f>AE16-S16</f>
        <v>13.318252116000167</v>
      </c>
      <c r="AH16" s="36">
        <f>IF(S16=0,0,AG16/S16)</f>
        <v>7.9683036676676672E-3</v>
      </c>
      <c r="AI16" s="22"/>
      <c r="AJ16" s="37">
        <f>IF(G16=0,0,S16/G16)*100</f>
        <v>15.263960596657533</v>
      </c>
      <c r="AK16" s="37">
        <f>IF(G16=0,0,AE16/G16)*100</f>
        <v>15.385588469863015</v>
      </c>
      <c r="AM16" s="39">
        <f>U16/I16-1</f>
        <v>1.3616279924015817E-2</v>
      </c>
    </row>
    <row r="17" spans="1:39" ht="14.4" customHeight="1" x14ac:dyDescent="0.3">
      <c r="A17" s="30">
        <v>2</v>
      </c>
      <c r="B17" s="41"/>
      <c r="C17" s="64"/>
      <c r="D17" s="40"/>
      <c r="E17" s="41"/>
      <c r="F17" s="43"/>
      <c r="G17" s="43"/>
      <c r="H17" s="22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22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22"/>
      <c r="AG17" s="34"/>
      <c r="AH17" s="44"/>
      <c r="AI17" s="22"/>
      <c r="AJ17" s="37"/>
      <c r="AK17" s="37"/>
    </row>
    <row r="18" spans="1:39" ht="14.4" customHeight="1" x14ac:dyDescent="0.3">
      <c r="A18" s="30">
        <v>3</v>
      </c>
      <c r="C18" s="47" t="s">
        <v>109</v>
      </c>
      <c r="D18" s="30" t="s">
        <v>108</v>
      </c>
      <c r="E18" s="65">
        <v>0.6</v>
      </c>
      <c r="F18" s="33">
        <v>50</v>
      </c>
      <c r="G18" s="33">
        <f>F18*(24*365/12)*0.6</f>
        <v>21900</v>
      </c>
      <c r="H18" s="22"/>
      <c r="I18" s="34">
        <v>978.54298190298675</v>
      </c>
      <c r="J18" s="35">
        <v>871.99192956210425</v>
      </c>
      <c r="K18" s="35">
        <v>46.5</v>
      </c>
      <c r="L18" s="35">
        <v>54.500000000000007</v>
      </c>
      <c r="M18" s="35">
        <v>9.4169999999999998</v>
      </c>
      <c r="N18" s="35">
        <v>38.543999999999997</v>
      </c>
      <c r="O18" s="35">
        <v>112.5</v>
      </c>
      <c r="P18" s="35">
        <v>0</v>
      </c>
      <c r="Q18" s="34">
        <f>SUM(I18:P18)</f>
        <v>2111.995911465091</v>
      </c>
      <c r="R18" s="34">
        <f>Q18*R$14</f>
        <v>56.039699514814728</v>
      </c>
      <c r="S18" s="34">
        <f>SUM(Q18:R18)</f>
        <v>2168.0356109799059</v>
      </c>
      <c r="T18" s="22"/>
      <c r="U18" s="34">
        <v>990.66849384774412</v>
      </c>
      <c r="V18" s="35">
        <v>871.99192956210425</v>
      </c>
      <c r="W18" s="35">
        <v>46.5</v>
      </c>
      <c r="X18" s="35">
        <v>54.500000000000007</v>
      </c>
      <c r="Y18" s="35">
        <v>9.4169999999999998</v>
      </c>
      <c r="Z18" s="35">
        <v>38.543999999999997</v>
      </c>
      <c r="AA18" s="35">
        <v>112.5</v>
      </c>
      <c r="AB18" s="35">
        <v>0</v>
      </c>
      <c r="AC18" s="34">
        <f>SUM(U18:AB18)</f>
        <v>2124.1214234098484</v>
      </c>
      <c r="AD18" s="34">
        <f>AC18*$AD$14</f>
        <v>56.361437848756921</v>
      </c>
      <c r="AE18" s="34">
        <f>SUM(AC18:AD18)</f>
        <v>2180.4828612586052</v>
      </c>
      <c r="AF18" s="22"/>
      <c r="AG18" s="34">
        <f>AE18-S18</f>
        <v>12.447250278699357</v>
      </c>
      <c r="AH18" s="36">
        <f>IF(S18=0,0,AG18/S18)</f>
        <v>5.7412573002310905E-3</v>
      </c>
      <c r="AI18" s="22"/>
      <c r="AJ18" s="37">
        <f>IF(G18=0,0,S18/G18)*100</f>
        <v>9.8997059862096162</v>
      </c>
      <c r="AK18" s="37">
        <f>IF(G18=0,0,AE18/G18)*100</f>
        <v>9.956542745473083</v>
      </c>
      <c r="AM18" s="39">
        <f>U18/I18-1</f>
        <v>1.2391394316861426E-2</v>
      </c>
    </row>
    <row r="19" spans="1:39" ht="14.4" customHeight="1" x14ac:dyDescent="0.3">
      <c r="A19" s="30">
        <v>4</v>
      </c>
      <c r="B19" s="31"/>
      <c r="C19" s="47"/>
      <c r="D19" s="30"/>
      <c r="E19" s="31"/>
      <c r="F19" s="43"/>
      <c r="G19" s="43"/>
      <c r="H19" s="22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22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22"/>
      <c r="AG19" s="34"/>
      <c r="AH19" s="44"/>
      <c r="AI19" s="22"/>
      <c r="AJ19" s="37"/>
      <c r="AK19" s="37"/>
      <c r="AM19" s="39"/>
    </row>
    <row r="20" spans="1:39" ht="14.4" customHeight="1" x14ac:dyDescent="0.3">
      <c r="A20" s="30">
        <v>5</v>
      </c>
      <c r="B20" s="41"/>
      <c r="C20" s="51" t="str">
        <f>$C$16</f>
        <v>GSD-1</v>
      </c>
      <c r="D20" s="30" t="s">
        <v>108</v>
      </c>
      <c r="E20" s="63">
        <v>0.3</v>
      </c>
      <c r="F20" s="33">
        <v>100</v>
      </c>
      <c r="G20" s="33">
        <f>F20*(24*365/12)*0.3</f>
        <v>21900</v>
      </c>
      <c r="H20" s="22"/>
      <c r="I20" s="34">
        <v>1883.59</v>
      </c>
      <c r="J20" s="35">
        <v>875.78099999999995</v>
      </c>
      <c r="K20" s="35">
        <v>93</v>
      </c>
      <c r="L20" s="35">
        <v>109.00000000000001</v>
      </c>
      <c r="M20" s="35">
        <v>9.4169999999999998</v>
      </c>
      <c r="N20" s="35">
        <v>38.543999999999997</v>
      </c>
      <c r="O20" s="35">
        <v>225</v>
      </c>
      <c r="P20" s="35">
        <v>0</v>
      </c>
      <c r="Q20" s="34">
        <f t="shared" ref="Q20" si="0">SUM(I20:P20)</f>
        <v>3234.3319999999999</v>
      </c>
      <c r="R20" s="34">
        <f>Q20*R$14</f>
        <v>85.819765287999999</v>
      </c>
      <c r="S20" s="34">
        <f>SUM(Q20:R20)</f>
        <v>3320.1517652879998</v>
      </c>
      <c r="T20" s="22"/>
      <c r="U20" s="34">
        <v>1909.2579999999998</v>
      </c>
      <c r="V20" s="35">
        <v>875.78099999999995</v>
      </c>
      <c r="W20" s="35">
        <v>93</v>
      </c>
      <c r="X20" s="35">
        <v>109.00000000000001</v>
      </c>
      <c r="Y20" s="35">
        <v>9.4169999999999998</v>
      </c>
      <c r="Z20" s="35">
        <v>38.543999999999997</v>
      </c>
      <c r="AA20" s="35">
        <v>225</v>
      </c>
      <c r="AB20" s="35">
        <v>0</v>
      </c>
      <c r="AC20" s="34">
        <f t="shared" ref="AC20" si="1">SUM(U20:AB20)</f>
        <v>3259.9999999999995</v>
      </c>
      <c r="AD20" s="34">
        <f>AC20*$AD$14</f>
        <v>86.500839999999997</v>
      </c>
      <c r="AE20" s="34">
        <f>SUM(AC20:AD20)</f>
        <v>3346.5008399999997</v>
      </c>
      <c r="AF20" s="22"/>
      <c r="AG20" s="34">
        <f>AE20-S20</f>
        <v>26.349074711999947</v>
      </c>
      <c r="AH20" s="36">
        <f>IF(S20=0,0,AG20/S20)</f>
        <v>7.9361055080306997E-3</v>
      </c>
      <c r="AI20" s="22"/>
      <c r="AJ20" s="37">
        <f>IF(G20=0,0,S20/G20)*100</f>
        <v>15.160510343780819</v>
      </c>
      <c r="AK20" s="37">
        <f>IF(G20=0,0,AE20/G20)*100</f>
        <v>15.280825753424656</v>
      </c>
      <c r="AM20" s="39">
        <f>U20/I20-1</f>
        <v>1.3627169394613503E-2</v>
      </c>
    </row>
    <row r="21" spans="1:39" ht="14.4" customHeight="1" x14ac:dyDescent="0.3">
      <c r="A21" s="30">
        <v>6</v>
      </c>
      <c r="C21" s="64"/>
      <c r="D21" s="40"/>
      <c r="E21" s="41"/>
      <c r="F21" s="43"/>
      <c r="G21" s="43"/>
      <c r="H21" s="22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22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22"/>
      <c r="AG21" s="34"/>
      <c r="AH21" s="44"/>
      <c r="AI21" s="22"/>
      <c r="AJ21" s="37"/>
      <c r="AK21" s="37"/>
      <c r="AM21" s="39"/>
    </row>
    <row r="22" spans="1:39" ht="14.4" customHeight="1" x14ac:dyDescent="0.3">
      <c r="A22" s="30">
        <v>7</v>
      </c>
      <c r="B22" s="31"/>
      <c r="C22" s="51" t="str">
        <f>$C$18</f>
        <v>GSDT-1</v>
      </c>
      <c r="D22" s="30" t="s">
        <v>108</v>
      </c>
      <c r="E22" s="65">
        <v>0.6</v>
      </c>
      <c r="F22" s="33">
        <v>100</v>
      </c>
      <c r="G22" s="33">
        <f>F22*(24*365/12)*0.6</f>
        <v>43800</v>
      </c>
      <c r="H22" s="22"/>
      <c r="I22" s="34">
        <v>1935.0159638059733</v>
      </c>
      <c r="J22" s="35">
        <v>1743.9838591242085</v>
      </c>
      <c r="K22" s="35">
        <v>93</v>
      </c>
      <c r="L22" s="35">
        <v>109.00000000000001</v>
      </c>
      <c r="M22" s="35">
        <v>18.834</v>
      </c>
      <c r="N22" s="35">
        <v>77.087999999999994</v>
      </c>
      <c r="O22" s="35">
        <v>225</v>
      </c>
      <c r="P22" s="35">
        <v>0</v>
      </c>
      <c r="Q22" s="34">
        <f t="shared" ref="Q22" si="2">SUM(I22:P22)</f>
        <v>4201.9218229301823</v>
      </c>
      <c r="R22" s="34">
        <f>Q22*R$14</f>
        <v>111.49379364962947</v>
      </c>
      <c r="S22" s="34">
        <f>SUM(Q22:R22)</f>
        <v>4313.4156165798122</v>
      </c>
      <c r="T22" s="22"/>
      <c r="U22" s="34">
        <v>1958.9869876954881</v>
      </c>
      <c r="V22" s="35">
        <v>1743.9838591242085</v>
      </c>
      <c r="W22" s="35">
        <v>93</v>
      </c>
      <c r="X22" s="35">
        <v>109.00000000000001</v>
      </c>
      <c r="Y22" s="35">
        <v>18.834</v>
      </c>
      <c r="Z22" s="35">
        <v>77.087999999999994</v>
      </c>
      <c r="AA22" s="35">
        <v>225</v>
      </c>
      <c r="AB22" s="35">
        <v>0</v>
      </c>
      <c r="AC22" s="34">
        <f t="shared" ref="AC22" si="3">SUM(U22:AB22)</f>
        <v>4225.8928468196973</v>
      </c>
      <c r="AD22" s="34">
        <f>AC22*$AD$14</f>
        <v>112.12984079751385</v>
      </c>
      <c r="AE22" s="34">
        <f>SUM(AC22:AD22)</f>
        <v>4338.022687617211</v>
      </c>
      <c r="AF22" s="22"/>
      <c r="AG22" s="34">
        <f>AE22-S22</f>
        <v>24.607071037398782</v>
      </c>
      <c r="AH22" s="36">
        <f>IF(S22=0,0,AG22/S22)</f>
        <v>5.7047762665889791E-3</v>
      </c>
      <c r="AI22" s="22"/>
      <c r="AJ22" s="37">
        <f>IF(G22=0,0,S22/G22)*100</f>
        <v>9.8479808597712601</v>
      </c>
      <c r="AK22" s="37">
        <f>IF(G22=0,0,AE22/G22)*100</f>
        <v>9.9041613872539074</v>
      </c>
      <c r="AM22" s="39">
        <f>U22/I22-1</f>
        <v>1.2388023839537965E-2</v>
      </c>
    </row>
    <row r="23" spans="1:39" ht="14.4" customHeight="1" x14ac:dyDescent="0.3">
      <c r="A23" s="30">
        <v>8</v>
      </c>
      <c r="B23" s="41"/>
      <c r="C23" s="51"/>
      <c r="H23" s="22"/>
      <c r="I23" s="34"/>
      <c r="J23" s="34"/>
      <c r="K23" s="34"/>
      <c r="L23" s="34"/>
      <c r="M23" s="34"/>
      <c r="N23" s="34"/>
      <c r="O23" s="34"/>
      <c r="P23" s="34"/>
      <c r="Q23" s="34"/>
      <c r="T23" s="22"/>
      <c r="U23" s="34"/>
      <c r="V23" s="34"/>
      <c r="W23" s="34"/>
      <c r="X23" s="34"/>
      <c r="Y23" s="34"/>
      <c r="Z23" s="34"/>
      <c r="AA23" s="34"/>
      <c r="AB23" s="34"/>
      <c r="AC23" s="34"/>
      <c r="AF23" s="22"/>
      <c r="AI23" s="22"/>
      <c r="AM23" s="39"/>
    </row>
    <row r="24" spans="1:39" ht="14.4" customHeight="1" x14ac:dyDescent="0.3">
      <c r="A24" s="30">
        <v>9</v>
      </c>
      <c r="C24" s="51" t="str">
        <f>$C$16</f>
        <v>GSD-1</v>
      </c>
      <c r="D24" s="30" t="s">
        <v>108</v>
      </c>
      <c r="E24" s="63">
        <v>0.3</v>
      </c>
      <c r="F24" s="33">
        <v>250</v>
      </c>
      <c r="G24" s="33">
        <f>F24*(24*365/12)*0.3</f>
        <v>54750</v>
      </c>
      <c r="H24" s="22"/>
      <c r="I24" s="34">
        <v>4675.87</v>
      </c>
      <c r="J24" s="35">
        <v>2189.4524999999999</v>
      </c>
      <c r="K24" s="35">
        <v>232.5</v>
      </c>
      <c r="L24" s="35">
        <v>272.5</v>
      </c>
      <c r="M24" s="35">
        <v>23.5425</v>
      </c>
      <c r="N24" s="35">
        <v>96.36</v>
      </c>
      <c r="O24" s="35">
        <v>562.5</v>
      </c>
      <c r="P24" s="35">
        <v>0</v>
      </c>
      <c r="Q24" s="34">
        <f t="shared" ref="Q24" si="4">SUM(I24:P24)</f>
        <v>8052.7249999999995</v>
      </c>
      <c r="R24" s="34">
        <f>Q24*R$14</f>
        <v>213.67100515000001</v>
      </c>
      <c r="S24" s="34">
        <f>SUM(Q24:R24)</f>
        <v>8266.3960051499998</v>
      </c>
      <c r="T24" s="22"/>
      <c r="U24" s="34">
        <v>4739.6200000000008</v>
      </c>
      <c r="V24" s="35">
        <v>2189.4524999999999</v>
      </c>
      <c r="W24" s="35">
        <v>232.5</v>
      </c>
      <c r="X24" s="35">
        <v>272.5</v>
      </c>
      <c r="Y24" s="35">
        <v>23.5425</v>
      </c>
      <c r="Z24" s="35">
        <v>96.36</v>
      </c>
      <c r="AA24" s="35">
        <v>562.5</v>
      </c>
      <c r="AB24" s="35">
        <v>0</v>
      </c>
      <c r="AC24" s="34">
        <f t="shared" ref="AC24" si="5">SUM(U24:AB24)</f>
        <v>8116.4749999999995</v>
      </c>
      <c r="AD24" s="34">
        <f>AC24*$AD$14</f>
        <v>215.36254765000001</v>
      </c>
      <c r="AE24" s="34">
        <f>SUM(AC24:AD24)</f>
        <v>8331.8375476499987</v>
      </c>
      <c r="AF24" s="22"/>
      <c r="AG24" s="34">
        <f>AE24-S24</f>
        <v>65.441542499998832</v>
      </c>
      <c r="AH24" s="36">
        <f>IF(S24=0,0,AG24/S24)</f>
        <v>7.9165748240501033E-3</v>
      </c>
      <c r="AI24" s="22"/>
      <c r="AJ24" s="37">
        <f>IF(G24=0,0,S24/G24)*100</f>
        <v>15.098440192054793</v>
      </c>
      <c r="AK24" s="37">
        <f>IF(G24=0,0,AE24/G24)*100</f>
        <v>15.217968123561644</v>
      </c>
      <c r="AM24" s="39">
        <f>U24/I24-1</f>
        <v>1.36338264323006E-2</v>
      </c>
    </row>
    <row r="25" spans="1:39" ht="14.4" customHeight="1" x14ac:dyDescent="0.3">
      <c r="A25" s="30">
        <v>10</v>
      </c>
      <c r="B25" s="31"/>
      <c r="C25" s="64"/>
      <c r="D25" s="40"/>
      <c r="E25" s="41"/>
      <c r="F25" s="43"/>
      <c r="G25" s="43"/>
      <c r="H25" s="22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22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22"/>
      <c r="AG25" s="34"/>
      <c r="AH25" s="44"/>
      <c r="AI25" s="22"/>
      <c r="AJ25" s="37"/>
      <c r="AK25" s="37"/>
      <c r="AM25" s="39"/>
    </row>
    <row r="26" spans="1:39" ht="14.4" customHeight="1" x14ac:dyDescent="0.3">
      <c r="A26" s="30">
        <v>11</v>
      </c>
      <c r="B26" s="41"/>
      <c r="C26" s="51" t="str">
        <f>$C$18</f>
        <v>GSDT-1</v>
      </c>
      <c r="D26" s="30" t="s">
        <v>108</v>
      </c>
      <c r="E26" s="65">
        <v>0.6</v>
      </c>
      <c r="F26" s="33">
        <v>250</v>
      </c>
      <c r="G26" s="33">
        <f>F26*(24*365/12)*0.6</f>
        <v>109500</v>
      </c>
      <c r="H26" s="22"/>
      <c r="I26" s="34">
        <v>4804.4349095149328</v>
      </c>
      <c r="J26" s="35">
        <v>4359.9596478105213</v>
      </c>
      <c r="K26" s="35">
        <v>232.5</v>
      </c>
      <c r="L26" s="35">
        <v>272.5</v>
      </c>
      <c r="M26" s="35">
        <v>47.085000000000001</v>
      </c>
      <c r="N26" s="35">
        <v>192.72</v>
      </c>
      <c r="O26" s="35">
        <v>562.5</v>
      </c>
      <c r="P26" s="35">
        <v>0</v>
      </c>
      <c r="Q26" s="34">
        <f t="shared" ref="Q26" si="6">SUM(I26:P26)</f>
        <v>10471.699557325452</v>
      </c>
      <c r="R26" s="34">
        <f>Q26*R$14</f>
        <v>277.85607605407358</v>
      </c>
      <c r="S26" s="34">
        <f>SUM(Q26:R26)</f>
        <v>10749.555633379525</v>
      </c>
      <c r="T26" s="22"/>
      <c r="U26" s="34">
        <v>4863.9424692387211</v>
      </c>
      <c r="V26" s="35">
        <v>4359.9596478105213</v>
      </c>
      <c r="W26" s="35">
        <v>232.5</v>
      </c>
      <c r="X26" s="35">
        <v>272.5</v>
      </c>
      <c r="Y26" s="35">
        <v>47.085000000000001</v>
      </c>
      <c r="Z26" s="35">
        <v>192.72</v>
      </c>
      <c r="AA26" s="35">
        <v>562.5</v>
      </c>
      <c r="AB26" s="35">
        <v>0</v>
      </c>
      <c r="AC26" s="34">
        <f t="shared" ref="AC26" si="7">SUM(U26:AB26)</f>
        <v>10531.20711704924</v>
      </c>
      <c r="AD26" s="34">
        <f>AC26*$AD$14</f>
        <v>279.43504964378457</v>
      </c>
      <c r="AE26" s="34">
        <f>SUM(AC26:AD26)</f>
        <v>10810.642166693024</v>
      </c>
      <c r="AF26" s="22"/>
      <c r="AG26" s="34">
        <f>AE26-S26</f>
        <v>61.086533313498876</v>
      </c>
      <c r="AH26" s="36">
        <f>IF(S26=0,0,AG26/S26)</f>
        <v>5.6827031178677701E-3</v>
      </c>
      <c r="AI26" s="22"/>
      <c r="AJ26" s="37">
        <f>IF(G26=0,0,S26/G26)*100</f>
        <v>9.8169457839082419</v>
      </c>
      <c r="AK26" s="37">
        <f>IF(G26=0,0,AE26/G26)*100</f>
        <v>9.8727325723223949</v>
      </c>
      <c r="AM26" s="39">
        <f>U26/I26-1</f>
        <v>1.2385964394259208E-2</v>
      </c>
    </row>
    <row r="27" spans="1:39" ht="14.4" customHeight="1" x14ac:dyDescent="0.3">
      <c r="A27" s="30">
        <v>12</v>
      </c>
      <c r="B27" s="31"/>
      <c r="C27" s="51"/>
      <c r="D27" s="45"/>
      <c r="E27" s="31"/>
      <c r="F27" s="43"/>
      <c r="G27" s="43"/>
      <c r="H27" s="22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22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22"/>
      <c r="AG27" s="34"/>
      <c r="AH27" s="44"/>
      <c r="AI27" s="22"/>
      <c r="AJ27" s="37"/>
      <c r="AK27" s="37"/>
      <c r="AM27" s="39"/>
    </row>
    <row r="28" spans="1:39" ht="14.4" customHeight="1" x14ac:dyDescent="0.3">
      <c r="A28" s="30">
        <v>13</v>
      </c>
      <c r="B28" s="31"/>
      <c r="C28" s="51" t="str">
        <f>$C$16</f>
        <v>GSD-1</v>
      </c>
      <c r="D28" s="30" t="s">
        <v>108</v>
      </c>
      <c r="E28" s="63">
        <v>0.3</v>
      </c>
      <c r="F28" s="33">
        <v>450</v>
      </c>
      <c r="G28" s="33">
        <f>F28*(24*365/12)*0.3</f>
        <v>98550</v>
      </c>
      <c r="H28" s="22"/>
      <c r="I28" s="34">
        <v>8398.91</v>
      </c>
      <c r="J28" s="35">
        <v>3941.0144999999998</v>
      </c>
      <c r="K28" s="35">
        <v>418.5</v>
      </c>
      <c r="L28" s="35">
        <v>490.50000000000006</v>
      </c>
      <c r="M28" s="35">
        <v>42.376499999999993</v>
      </c>
      <c r="N28" s="35">
        <v>173.44799999999998</v>
      </c>
      <c r="O28" s="35">
        <v>1012.5</v>
      </c>
      <c r="P28" s="35">
        <v>0</v>
      </c>
      <c r="Q28" s="34">
        <f t="shared" ref="Q28" si="8">SUM(I28:P28)</f>
        <v>14477.249</v>
      </c>
      <c r="R28" s="34">
        <f>Q28*R$14</f>
        <v>384.139324966</v>
      </c>
      <c r="S28" s="34">
        <f>SUM(Q28:R28)</f>
        <v>14861.388324965999</v>
      </c>
      <c r="T28" s="22"/>
      <c r="U28" s="34">
        <v>8513.4359999999997</v>
      </c>
      <c r="V28" s="35">
        <v>3941.0144999999998</v>
      </c>
      <c r="W28" s="35">
        <v>418.5</v>
      </c>
      <c r="X28" s="35">
        <v>490.50000000000006</v>
      </c>
      <c r="Y28" s="35">
        <v>42.376499999999993</v>
      </c>
      <c r="Z28" s="35">
        <v>173.44799999999998</v>
      </c>
      <c r="AA28" s="35">
        <v>1012.5</v>
      </c>
      <c r="AB28" s="35">
        <v>0</v>
      </c>
      <c r="AC28" s="34">
        <f t="shared" ref="AC28" si="9">SUM(U28:AB28)</f>
        <v>14591.775</v>
      </c>
      <c r="AD28" s="34">
        <f>AC28*$AD$14</f>
        <v>387.17815785000005</v>
      </c>
      <c r="AE28" s="34">
        <f>SUM(AC28:AD28)</f>
        <v>14978.953157849999</v>
      </c>
      <c r="AF28" s="22"/>
      <c r="AG28" s="34">
        <f>AE28-S28</f>
        <v>117.56483288399977</v>
      </c>
      <c r="AH28" s="36">
        <f>IF(S28=0,0,AG28/S28)</f>
        <v>7.910757078226657E-3</v>
      </c>
      <c r="AI28" s="22"/>
      <c r="AJ28" s="37">
        <f>IF(G28=0,0,S28/G28)*100</f>
        <v>15.080049035987821</v>
      </c>
      <c r="AK28" s="37">
        <f>IF(G28=0,0,AE28/G28)*100</f>
        <v>15.199343640639269</v>
      </c>
      <c r="AM28" s="39">
        <f>U28/I28-1</f>
        <v>1.3635817028638142E-2</v>
      </c>
    </row>
    <row r="29" spans="1:39" ht="14.4" customHeight="1" x14ac:dyDescent="0.3">
      <c r="A29" s="30">
        <v>14</v>
      </c>
      <c r="B29" s="31"/>
      <c r="C29" s="64"/>
      <c r="D29" s="40"/>
      <c r="E29" s="41"/>
      <c r="F29" s="43"/>
      <c r="G29" s="43"/>
      <c r="H29" s="22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22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22"/>
      <c r="AG29" s="34"/>
      <c r="AH29" s="44"/>
      <c r="AI29" s="22"/>
      <c r="AJ29" s="37"/>
      <c r="AK29" s="37"/>
      <c r="AM29" s="39"/>
    </row>
    <row r="30" spans="1:39" ht="14.4" customHeight="1" x14ac:dyDescent="0.3">
      <c r="A30" s="30">
        <v>15</v>
      </c>
      <c r="B30" s="31"/>
      <c r="C30" s="51" t="str">
        <f>$C$18</f>
        <v>GSDT-1</v>
      </c>
      <c r="D30" s="30" t="s">
        <v>108</v>
      </c>
      <c r="E30" s="65">
        <v>0.6</v>
      </c>
      <c r="F30" s="33">
        <v>450</v>
      </c>
      <c r="G30" s="33">
        <f>F30*(24*365/12)*0.6</f>
        <v>197100</v>
      </c>
      <c r="H30" s="22"/>
      <c r="I30" s="34">
        <v>8630.3268371268805</v>
      </c>
      <c r="J30" s="35">
        <v>7847.9273660589379</v>
      </c>
      <c r="K30" s="35">
        <v>418.5</v>
      </c>
      <c r="L30" s="35">
        <v>490.50000000000006</v>
      </c>
      <c r="M30" s="35">
        <v>84.752999999999986</v>
      </c>
      <c r="N30" s="35">
        <v>346.89599999999996</v>
      </c>
      <c r="O30" s="35">
        <v>1012.5</v>
      </c>
      <c r="P30" s="35">
        <v>0</v>
      </c>
      <c r="Q30" s="34">
        <f t="shared" ref="Q30" si="10">SUM(I30:P30)</f>
        <v>18831.403203185819</v>
      </c>
      <c r="R30" s="34">
        <f>Q30*R$14</f>
        <v>499.67245259333254</v>
      </c>
      <c r="S30" s="34">
        <f>SUM(Q30:R30)</f>
        <v>19331.07565577915</v>
      </c>
      <c r="T30" s="22"/>
      <c r="U30" s="34">
        <v>8737.2164446296974</v>
      </c>
      <c r="V30" s="35">
        <v>7847.9273660589379</v>
      </c>
      <c r="W30" s="35">
        <v>418.5</v>
      </c>
      <c r="X30" s="35">
        <v>490.50000000000006</v>
      </c>
      <c r="Y30" s="35">
        <v>84.752999999999986</v>
      </c>
      <c r="Z30" s="35">
        <v>346.89599999999996</v>
      </c>
      <c r="AA30" s="35">
        <v>1012.5</v>
      </c>
      <c r="AB30" s="35">
        <v>0</v>
      </c>
      <c r="AC30" s="34">
        <f t="shared" ref="AC30" si="11">SUM(U30:AB30)</f>
        <v>18938.292810688636</v>
      </c>
      <c r="AD30" s="34">
        <f>AC30*$AD$14</f>
        <v>502.50866143881228</v>
      </c>
      <c r="AE30" s="34">
        <f>SUM(AC30:AD30)</f>
        <v>19440.801472127449</v>
      </c>
      <c r="AF30" s="22"/>
      <c r="AG30" s="34">
        <f>AE30-S30</f>
        <v>109.72581634829839</v>
      </c>
      <c r="AH30" s="36">
        <f>IF(S30=0,0,AG30/S30)</f>
        <v>5.6761360982773429E-3</v>
      </c>
      <c r="AI30" s="22"/>
      <c r="AJ30" s="37">
        <f>IF(G30=0,0,S30/G30)*100</f>
        <v>9.8077502058747594</v>
      </c>
      <c r="AK30" s="37">
        <f>IF(G30=0,0,AE30/G30)*100</f>
        <v>9.8634203308612118</v>
      </c>
      <c r="AM30" s="39">
        <f>U30/I30-1</f>
        <v>1.2385348726653866E-2</v>
      </c>
    </row>
    <row r="31" spans="1:39" ht="14.4" customHeight="1" x14ac:dyDescent="0.3">
      <c r="A31" s="30">
        <v>16</v>
      </c>
      <c r="B31" s="31"/>
      <c r="C31" s="47"/>
      <c r="D31" s="30"/>
      <c r="E31" s="31"/>
      <c r="F31" s="43"/>
      <c r="G31" s="43"/>
      <c r="H31" s="22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22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22"/>
      <c r="AG31" s="34"/>
      <c r="AH31" s="44"/>
      <c r="AI31" s="22"/>
      <c r="AJ31" s="37"/>
      <c r="AK31" s="37"/>
      <c r="AM31" s="39"/>
    </row>
    <row r="32" spans="1:39" ht="14.4" customHeight="1" x14ac:dyDescent="0.3">
      <c r="A32" s="30">
        <v>17</v>
      </c>
      <c r="B32" s="31"/>
      <c r="C32" s="51" t="str">
        <f>$C$18</f>
        <v>GSDT-1</v>
      </c>
      <c r="D32" s="30" t="s">
        <v>110</v>
      </c>
      <c r="E32" s="65">
        <v>0.6</v>
      </c>
      <c r="F32" s="33">
        <v>1000</v>
      </c>
      <c r="G32" s="33">
        <f>F32*(24*365/12)*0.6</f>
        <v>438000</v>
      </c>
      <c r="H32" s="22"/>
      <c r="I32" s="34">
        <v>18198.007578002536</v>
      </c>
      <c r="J32" s="35">
        <v>17232.962418235897</v>
      </c>
      <c r="K32" s="35">
        <v>920</v>
      </c>
      <c r="L32" s="35">
        <v>1080</v>
      </c>
      <c r="M32" s="35">
        <v>188.34</v>
      </c>
      <c r="N32" s="35">
        <v>762.12</v>
      </c>
      <c r="O32" s="35">
        <v>2200</v>
      </c>
      <c r="P32" s="35">
        <v>0</v>
      </c>
      <c r="Q32" s="34">
        <f t="shared" ref="Q32" si="12">SUM(I32:P32)</f>
        <v>40581.429996238432</v>
      </c>
      <c r="R32" s="34">
        <f>Q32*R$14</f>
        <v>1076.7876635201906</v>
      </c>
      <c r="S32" s="34">
        <f>SUM(Q32:R32)</f>
        <v>41658.217659758622</v>
      </c>
      <c r="T32" s="22"/>
      <c r="U32" s="34">
        <v>18420.64017310214</v>
      </c>
      <c r="V32" s="35">
        <v>17232.962418235897</v>
      </c>
      <c r="W32" s="35">
        <v>920</v>
      </c>
      <c r="X32" s="35">
        <v>1080</v>
      </c>
      <c r="Y32" s="35">
        <v>188.34</v>
      </c>
      <c r="Z32" s="35">
        <v>762.12</v>
      </c>
      <c r="AA32" s="35">
        <v>2200</v>
      </c>
      <c r="AB32" s="35">
        <v>0</v>
      </c>
      <c r="AC32" s="34">
        <f t="shared" ref="AC32" si="13">SUM(U32:AB32)</f>
        <v>40804.062591338035</v>
      </c>
      <c r="AD32" s="34">
        <f>AC32*$AD$14</f>
        <v>1082.6949967985636</v>
      </c>
      <c r="AE32" s="34">
        <f>SUM(AC32:AD32)</f>
        <v>41886.757588136599</v>
      </c>
      <c r="AF32" s="22"/>
      <c r="AG32" s="34">
        <f>AE32-S32</f>
        <v>228.53992837797705</v>
      </c>
      <c r="AH32" s="36">
        <f>IF(S32=0,0,AG32/S32)</f>
        <v>5.4860707254584268E-3</v>
      </c>
      <c r="AI32" s="22"/>
      <c r="AJ32" s="37">
        <f>IF(G32=0,0,S32/G32)*100</f>
        <v>9.5110085981184067</v>
      </c>
      <c r="AK32" s="37">
        <f>IF(G32=0,0,AE32/G32)*100</f>
        <v>9.5631866639581276</v>
      </c>
      <c r="AM32" s="39">
        <f>U32/I32-1</f>
        <v>1.2233899460989184E-2</v>
      </c>
    </row>
    <row r="33" spans="1:39" ht="14.4" customHeight="1" x14ac:dyDescent="0.3">
      <c r="A33" s="30">
        <v>18</v>
      </c>
      <c r="B33" s="31"/>
      <c r="C33" s="51"/>
      <c r="D33" s="45"/>
      <c r="E33" s="31"/>
      <c r="F33" s="43"/>
      <c r="G33" s="43"/>
      <c r="H33" s="22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22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22"/>
      <c r="AG33" s="34"/>
      <c r="AH33" s="44"/>
      <c r="AI33" s="22"/>
      <c r="AJ33" s="37"/>
      <c r="AK33" s="37"/>
      <c r="AM33" s="39"/>
    </row>
    <row r="34" spans="1:39" ht="14.4" customHeight="1" x14ac:dyDescent="0.3">
      <c r="A34" s="30">
        <v>19</v>
      </c>
      <c r="B34" s="31"/>
      <c r="C34" s="51" t="str">
        <f>$C$18</f>
        <v>GSDT-1</v>
      </c>
      <c r="D34" s="30" t="s">
        <v>111</v>
      </c>
      <c r="E34" s="65">
        <v>0.6</v>
      </c>
      <c r="F34" s="33">
        <v>3000</v>
      </c>
      <c r="G34" s="33">
        <f>F34*(24*365/12)*0.6</f>
        <v>1314000</v>
      </c>
      <c r="H34" s="22"/>
      <c r="I34" s="34">
        <v>51225.557007782845</v>
      </c>
      <c r="J34" s="35">
        <v>51049.693539132779</v>
      </c>
      <c r="K34" s="35">
        <v>2730</v>
      </c>
      <c r="L34" s="35">
        <v>3210</v>
      </c>
      <c r="M34" s="35">
        <v>551.88</v>
      </c>
      <c r="N34" s="35">
        <v>2260.08</v>
      </c>
      <c r="O34" s="35">
        <v>1170</v>
      </c>
      <c r="P34" s="35">
        <v>0</v>
      </c>
      <c r="Q34" s="34">
        <f t="shared" ref="Q34" si="14">SUM(I34:P34)</f>
        <v>112197.21054691564</v>
      </c>
      <c r="R34" s="34">
        <f>Q34*R$14</f>
        <v>2977.0407846518597</v>
      </c>
      <c r="S34" s="34">
        <f>SUM(Q34:R34)</f>
        <v>115174.2513315675</v>
      </c>
      <c r="T34" s="22"/>
      <c r="U34" s="34">
        <v>51783.17616618982</v>
      </c>
      <c r="V34" s="35">
        <v>51049.693539132779</v>
      </c>
      <c r="W34" s="35">
        <v>2730</v>
      </c>
      <c r="X34" s="35">
        <v>3210</v>
      </c>
      <c r="Y34" s="35">
        <v>551.88</v>
      </c>
      <c r="Z34" s="35">
        <v>2260.08</v>
      </c>
      <c r="AA34" s="35">
        <v>1170</v>
      </c>
      <c r="AB34" s="35">
        <v>0</v>
      </c>
      <c r="AC34" s="34">
        <f t="shared" ref="AC34" si="15">SUM(U34:AB34)</f>
        <v>112754.82970532261</v>
      </c>
      <c r="AD34" s="34">
        <f>AC34*$AD$14</f>
        <v>2991.8366514010304</v>
      </c>
      <c r="AE34" s="34">
        <f>SUM(AC34:AD34)</f>
        <v>115746.66635672364</v>
      </c>
      <c r="AF34" s="22"/>
      <c r="AG34" s="34">
        <f>AE34-S34</f>
        <v>572.41502515613683</v>
      </c>
      <c r="AH34" s="36">
        <f>IF(S34=0,0,AG34/S34)</f>
        <v>4.9699912831058851E-3</v>
      </c>
      <c r="AI34" s="22"/>
      <c r="AJ34" s="37">
        <f>IF(G34=0,0,S34/G34)*100</f>
        <v>8.7651637238635853</v>
      </c>
      <c r="AK34" s="37">
        <f>IF(G34=0,0,AE34/G34)*100</f>
        <v>8.8087265111661832</v>
      </c>
      <c r="AM34" s="39">
        <f>U34/I34-1</f>
        <v>1.0885565545383002E-2</v>
      </c>
    </row>
    <row r="35" spans="1:39" ht="14.4" customHeight="1" x14ac:dyDescent="0.3">
      <c r="A35" s="30">
        <v>20</v>
      </c>
      <c r="B35" s="31"/>
      <c r="C35" s="64"/>
      <c r="AM35" s="39"/>
    </row>
    <row r="36" spans="1:39" ht="14.4" customHeight="1" x14ac:dyDescent="0.3">
      <c r="A36" s="30">
        <v>21</v>
      </c>
      <c r="C36" s="48"/>
      <c r="D36" s="48"/>
      <c r="E36" s="31"/>
      <c r="H36" s="38" t="s">
        <v>78</v>
      </c>
      <c r="I36" s="47" t="s">
        <v>112</v>
      </c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</row>
    <row r="37" spans="1:39" ht="14.4" customHeight="1" x14ac:dyDescent="0.3">
      <c r="A37" s="30">
        <v>22</v>
      </c>
      <c r="C37" s="48"/>
      <c r="D37" s="48"/>
      <c r="E37" s="31"/>
      <c r="H37" s="38" t="s">
        <v>80</v>
      </c>
      <c r="I37" s="47" t="s">
        <v>113</v>
      </c>
    </row>
    <row r="38" spans="1:39" ht="14.4" customHeight="1" x14ac:dyDescent="0.3">
      <c r="A38" s="30">
        <v>23</v>
      </c>
      <c r="C38" s="48"/>
      <c r="D38" s="48"/>
      <c r="E38" s="31"/>
      <c r="H38" s="38" t="s">
        <v>82</v>
      </c>
      <c r="I38" s="47" t="s">
        <v>83</v>
      </c>
    </row>
    <row r="39" spans="1:39" ht="14.4" customHeight="1" x14ac:dyDescent="0.3">
      <c r="A39" s="30">
        <v>24</v>
      </c>
      <c r="F39" s="31"/>
      <c r="G39" s="47"/>
    </row>
    <row r="40" spans="1:39" ht="6.9" customHeight="1" x14ac:dyDescent="0.3">
      <c r="A40" s="30"/>
      <c r="B40" s="49"/>
      <c r="C40" s="49"/>
      <c r="D40" s="49"/>
      <c r="E40" s="49"/>
      <c r="F40" s="49"/>
      <c r="G40" s="49"/>
      <c r="H40" s="49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</row>
    <row r="41" spans="1:39" ht="12.6" customHeight="1" x14ac:dyDescent="0.3">
      <c r="A41" s="51" t="s">
        <v>84</v>
      </c>
      <c r="B41" s="51"/>
      <c r="C41" s="51"/>
      <c r="D41" s="51"/>
      <c r="E41" s="51"/>
      <c r="F41" s="51"/>
      <c r="G41" s="51"/>
      <c r="H41" s="5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51" t="s">
        <v>85</v>
      </c>
      <c r="AK41" s="31"/>
    </row>
  </sheetData>
  <mergeCells count="6">
    <mergeCell ref="I11:S11"/>
    <mergeCell ref="U11:AE11"/>
    <mergeCell ref="AG11:AH11"/>
    <mergeCell ref="F13:G13"/>
    <mergeCell ref="J13:P13"/>
    <mergeCell ref="V13:AB13"/>
  </mergeCells>
  <pageMargins left="0.5" right="0.5" top="0.75" bottom="0.25" header="0.5" footer="0.25"/>
  <pageSetup scale="46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94BAA-1D25-49D3-8A63-1C77EB5C67A0}">
  <sheetPr syncVertical="1" syncRef="A1" transitionEvaluation="1" transitionEntry="1">
    <tabColor rgb="FF92D050"/>
    <pageSetUpPr fitToPage="1"/>
  </sheetPr>
  <dimension ref="A1:AL35"/>
  <sheetViews>
    <sheetView tabSelected="1" workbookViewId="0"/>
  </sheetViews>
  <sheetFormatPr defaultColWidth="11" defaultRowHeight="13.8" x14ac:dyDescent="0.3"/>
  <cols>
    <col min="1" max="1" width="4.109375" style="38" customWidth="1"/>
    <col min="2" max="2" width="1" style="38" customWidth="1"/>
    <col min="3" max="3" width="16" style="38" customWidth="1"/>
    <col min="4" max="4" width="7.33203125" style="38" customWidth="1"/>
    <col min="5" max="5" width="8" style="38" customWidth="1"/>
    <col min="6" max="6" width="8.5546875" style="38" customWidth="1"/>
    <col min="7" max="7" width="3.33203125" style="38" customWidth="1"/>
    <col min="8" max="8" width="10" style="38" customWidth="1"/>
    <col min="9" max="9" width="9" style="38" bestFit="1" customWidth="1"/>
    <col min="10" max="11" width="8.109375" style="38" bestFit="1" customWidth="1"/>
    <col min="12" max="12" width="6.88671875" style="38" bestFit="1" customWidth="1"/>
    <col min="13" max="13" width="8.109375" style="38" bestFit="1" customWidth="1"/>
    <col min="14" max="14" width="9" style="38" bestFit="1" customWidth="1"/>
    <col min="15" max="15" width="7.109375" style="38" customWidth="1"/>
    <col min="16" max="16" width="9.88671875" style="38" bestFit="1" customWidth="1"/>
    <col min="17" max="17" width="10" style="38" bestFit="1" customWidth="1"/>
    <col min="18" max="18" width="9.88671875" style="38" customWidth="1"/>
    <col min="19" max="19" width="1" style="38" customWidth="1"/>
    <col min="20" max="20" width="10.5546875" style="38" customWidth="1"/>
    <col min="21" max="21" width="9" style="38" bestFit="1" customWidth="1"/>
    <col min="22" max="23" width="8.109375" style="38" bestFit="1" customWidth="1"/>
    <col min="24" max="24" width="6.88671875" style="38" bestFit="1" customWidth="1"/>
    <col min="25" max="25" width="8.109375" style="38" bestFit="1" customWidth="1"/>
    <col min="26" max="26" width="9" style="38" bestFit="1" customWidth="1"/>
    <col min="27" max="27" width="7.109375" style="38" customWidth="1"/>
    <col min="28" max="28" width="9.5546875" style="38" customWidth="1"/>
    <col min="29" max="29" width="10" style="38" bestFit="1" customWidth="1"/>
    <col min="30" max="30" width="9.5546875" style="38" customWidth="1"/>
    <col min="31" max="31" width="1" style="38" customWidth="1"/>
    <col min="32" max="32" width="9.6640625" style="38" customWidth="1"/>
    <col min="33" max="33" width="7.5546875" style="38" customWidth="1"/>
    <col min="34" max="34" width="1" style="38" customWidth="1"/>
    <col min="35" max="35" width="7.5546875" style="38" customWidth="1"/>
    <col min="36" max="36" width="8.44140625" style="38" bestFit="1" customWidth="1"/>
    <col min="37" max="16384" width="11" style="38"/>
  </cols>
  <sheetData>
    <row r="1" spans="1:38" s="1" customFormat="1" ht="12.75" customHeight="1" x14ac:dyDescent="0.3">
      <c r="A1" s="1" t="s">
        <v>0</v>
      </c>
      <c r="D1" s="2" t="s">
        <v>1</v>
      </c>
      <c r="E1" s="2"/>
      <c r="N1" s="1" t="s">
        <v>2</v>
      </c>
      <c r="R1" s="2"/>
      <c r="U1" s="2"/>
      <c r="V1" s="2"/>
      <c r="W1" s="2"/>
      <c r="X1" s="2"/>
      <c r="Y1" s="2"/>
      <c r="Z1" s="2"/>
      <c r="AB1" s="2"/>
      <c r="AC1" s="2"/>
      <c r="AD1" s="2"/>
      <c r="AE1" s="2"/>
      <c r="AF1" s="2"/>
      <c r="AG1" s="2"/>
      <c r="AI1" s="1" t="s">
        <v>114</v>
      </c>
    </row>
    <row r="2" spans="1:38" s="12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3"/>
      <c r="AI2" s="4"/>
      <c r="AJ2" s="4"/>
    </row>
    <row r="3" spans="1:38" s="1" customFormat="1" ht="12.75" customHeight="1" x14ac:dyDescent="0.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I3" s="2"/>
      <c r="AJ3" s="2"/>
    </row>
    <row r="4" spans="1:38" s="1" customFormat="1" ht="12.75" customHeight="1" x14ac:dyDescent="0.2">
      <c r="A4" s="5" t="s">
        <v>4</v>
      </c>
      <c r="B4" s="5"/>
      <c r="C4" s="6"/>
      <c r="L4" s="2"/>
      <c r="M4" s="2"/>
      <c r="N4" s="2" t="s">
        <v>5</v>
      </c>
      <c r="O4" s="2"/>
      <c r="P4" s="2"/>
      <c r="Q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7" t="s">
        <v>6</v>
      </c>
      <c r="AG4" s="7"/>
      <c r="AJ4" s="2"/>
    </row>
    <row r="5" spans="1:38" s="1" customFormat="1" ht="12.75" customHeight="1" x14ac:dyDescent="0.2">
      <c r="A5" s="6"/>
      <c r="B5" s="6"/>
      <c r="C5" s="6"/>
      <c r="I5" s="2"/>
      <c r="S5" s="2"/>
      <c r="T5" s="2"/>
      <c r="U5" s="2"/>
      <c r="V5" s="2"/>
      <c r="W5" s="2"/>
      <c r="X5" s="2"/>
      <c r="Y5" s="2"/>
      <c r="Z5" s="2"/>
      <c r="AB5" s="2"/>
      <c r="AC5" s="2"/>
      <c r="AD5" s="2"/>
      <c r="AE5" s="2"/>
      <c r="AF5" s="8"/>
      <c r="AG5" s="8"/>
      <c r="AJ5" s="2"/>
    </row>
    <row r="6" spans="1:38" s="1" customFormat="1" ht="12.75" customHeight="1" x14ac:dyDescent="0.2">
      <c r="A6" s="5" t="s">
        <v>7</v>
      </c>
      <c r="B6" s="5"/>
      <c r="C6" s="6"/>
      <c r="S6" s="2"/>
      <c r="T6" s="2"/>
      <c r="U6" s="2"/>
      <c r="V6" s="2"/>
      <c r="W6" s="2"/>
      <c r="X6" s="2"/>
      <c r="Y6" s="2"/>
      <c r="Z6" s="2"/>
      <c r="AB6" s="2"/>
      <c r="AC6" s="2"/>
      <c r="AD6" s="2"/>
      <c r="AE6" s="2"/>
      <c r="AF6" s="8" t="s">
        <v>8</v>
      </c>
      <c r="AG6" s="8"/>
      <c r="AJ6" s="2"/>
    </row>
    <row r="7" spans="1:38" s="1" customFormat="1" ht="12.75" customHeight="1" x14ac:dyDescent="0.2">
      <c r="A7" s="6"/>
      <c r="B7" s="6"/>
      <c r="C7" s="6"/>
      <c r="I7" s="2"/>
      <c r="S7" s="2"/>
      <c r="T7" s="2"/>
      <c r="U7" s="2"/>
      <c r="V7" s="2"/>
      <c r="W7" s="2"/>
      <c r="X7" s="2"/>
      <c r="Y7" s="2"/>
      <c r="Z7" s="2"/>
      <c r="AB7" s="2"/>
      <c r="AC7" s="2"/>
      <c r="AD7" s="2"/>
      <c r="AE7" s="2"/>
      <c r="AF7" s="8"/>
      <c r="AG7" s="8"/>
      <c r="AJ7" s="2"/>
    </row>
    <row r="8" spans="1:38" s="12" customFormat="1" ht="14.1" customHeight="1" x14ac:dyDescent="0.25">
      <c r="A8" s="5" t="s">
        <v>9</v>
      </c>
      <c r="B8" s="5"/>
      <c r="D8" s="9" t="str">
        <f>'RS ''27'!D8</f>
        <v>20240025-EI</v>
      </c>
      <c r="E8" s="1"/>
      <c r="F8" s="1"/>
      <c r="G8" s="1"/>
      <c r="H8" s="1"/>
      <c r="I8" s="2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2"/>
      <c r="X8" s="2"/>
      <c r="Y8" s="2"/>
      <c r="Z8" s="2"/>
      <c r="AA8" s="1"/>
      <c r="AB8" s="2"/>
      <c r="AC8" s="2"/>
      <c r="AD8" s="1"/>
      <c r="AE8" s="2"/>
      <c r="AF8" s="7" t="s">
        <v>11</v>
      </c>
      <c r="AG8" s="7"/>
      <c r="AH8" s="1"/>
      <c r="AI8" s="1"/>
      <c r="AJ8" s="2"/>
    </row>
    <row r="9" spans="1:38" s="12" customFormat="1" ht="14.1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0"/>
      <c r="T9" s="60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8" s="12" customFormat="1" ht="14.1" customHeight="1" x14ac:dyDescent="0.3">
      <c r="A10" s="13" t="s">
        <v>115</v>
      </c>
      <c r="E10" s="14" t="s">
        <v>13</v>
      </c>
      <c r="F10" s="14" t="s">
        <v>14</v>
      </c>
      <c r="G10" s="29"/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  <c r="O10" s="14" t="s">
        <v>22</v>
      </c>
      <c r="P10" s="14" t="s">
        <v>23</v>
      </c>
      <c r="Q10" s="14" t="s">
        <v>24</v>
      </c>
      <c r="R10" s="14" t="s">
        <v>25</v>
      </c>
      <c r="T10" s="14" t="s">
        <v>26</v>
      </c>
      <c r="U10" s="14" t="s">
        <v>27</v>
      </c>
      <c r="V10" s="14" t="s">
        <v>28</v>
      </c>
      <c r="W10" s="14" t="s">
        <v>29</v>
      </c>
      <c r="X10" s="14" t="s">
        <v>30</v>
      </c>
      <c r="Y10" s="14" t="s">
        <v>31</v>
      </c>
      <c r="Z10" s="14" t="s">
        <v>32</v>
      </c>
      <c r="AA10" s="14" t="s">
        <v>33</v>
      </c>
      <c r="AB10" s="14" t="s">
        <v>34</v>
      </c>
      <c r="AC10" s="14" t="s">
        <v>35</v>
      </c>
      <c r="AD10" s="14" t="s">
        <v>36</v>
      </c>
      <c r="AF10" s="14" t="s">
        <v>37</v>
      </c>
      <c r="AG10" s="14" t="s">
        <v>38</v>
      </c>
      <c r="AI10" s="14" t="s">
        <v>39</v>
      </c>
      <c r="AJ10" s="14" t="s">
        <v>40</v>
      </c>
      <c r="AK10" s="14"/>
      <c r="AL10" s="14"/>
    </row>
    <row r="11" spans="1:38" s="12" customFormat="1" ht="14.1" customHeight="1" x14ac:dyDescent="0.3">
      <c r="A11" s="13" t="s">
        <v>91</v>
      </c>
      <c r="E11" s="14"/>
      <c r="F11" s="14"/>
      <c r="G11" s="29"/>
      <c r="H11" s="75" t="s">
        <v>42</v>
      </c>
      <c r="I11" s="76"/>
      <c r="J11" s="76"/>
      <c r="K11" s="76"/>
      <c r="L11" s="76"/>
      <c r="M11" s="76"/>
      <c r="N11" s="76"/>
      <c r="O11" s="76"/>
      <c r="P11" s="76"/>
      <c r="Q11" s="76"/>
      <c r="R11" s="77"/>
      <c r="S11" s="16"/>
      <c r="T11" s="75" t="s">
        <v>43</v>
      </c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15"/>
      <c r="AF11" s="78" t="s">
        <v>44</v>
      </c>
      <c r="AG11" s="79"/>
      <c r="AH11" s="15"/>
      <c r="AI11" s="17" t="s">
        <v>45</v>
      </c>
      <c r="AJ11" s="18"/>
      <c r="AK11" s="14"/>
      <c r="AL11" s="14"/>
    </row>
    <row r="12" spans="1:38" s="12" customFormat="1" ht="14.1" customHeight="1" x14ac:dyDescent="0.3">
      <c r="A12" s="13"/>
      <c r="E12" s="14"/>
      <c r="F12" s="14"/>
      <c r="G12" s="29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F12" s="14"/>
      <c r="AG12" s="14"/>
      <c r="AI12" s="14"/>
      <c r="AJ12" s="14"/>
      <c r="AK12" s="14"/>
      <c r="AL12" s="14"/>
    </row>
    <row r="13" spans="1:38" s="12" customFormat="1" ht="14.1" customHeight="1" x14ac:dyDescent="0.3">
      <c r="B13" s="21"/>
      <c r="C13" s="20" t="s">
        <v>46</v>
      </c>
      <c r="D13" s="20"/>
      <c r="E13" s="80" t="s">
        <v>47</v>
      </c>
      <c r="F13" s="80"/>
      <c r="G13" s="22"/>
      <c r="H13" s="20" t="s">
        <v>116</v>
      </c>
      <c r="I13" s="80" t="s">
        <v>49</v>
      </c>
      <c r="J13" s="80"/>
      <c r="K13" s="80"/>
      <c r="L13" s="80"/>
      <c r="M13" s="80"/>
      <c r="N13" s="80"/>
      <c r="O13" s="80"/>
      <c r="P13" s="20" t="s">
        <v>50</v>
      </c>
      <c r="Q13" s="20" t="s">
        <v>51</v>
      </c>
      <c r="R13" s="20" t="s">
        <v>52</v>
      </c>
      <c r="S13" s="22"/>
      <c r="T13" s="20" t="s">
        <v>117</v>
      </c>
      <c r="U13" s="80" t="s">
        <v>49</v>
      </c>
      <c r="V13" s="80"/>
      <c r="W13" s="80"/>
      <c r="X13" s="80"/>
      <c r="Y13" s="80"/>
      <c r="Z13" s="80"/>
      <c r="AA13" s="80"/>
      <c r="AB13" s="20" t="s">
        <v>50</v>
      </c>
      <c r="AC13" s="20" t="s">
        <v>51</v>
      </c>
      <c r="AD13" s="20" t="s">
        <v>52</v>
      </c>
      <c r="AE13" s="22"/>
      <c r="AF13" s="20" t="s">
        <v>53</v>
      </c>
      <c r="AG13" s="20" t="s">
        <v>54</v>
      </c>
      <c r="AH13" s="22"/>
      <c r="AI13" s="20" t="s">
        <v>55</v>
      </c>
      <c r="AJ13" s="20" t="s">
        <v>56</v>
      </c>
    </row>
    <row r="14" spans="1:38" s="29" customFormat="1" ht="14.1" customHeight="1" x14ac:dyDescent="0.3">
      <c r="A14" s="24" t="s">
        <v>58</v>
      </c>
      <c r="B14" s="21"/>
      <c r="C14" s="25" t="s">
        <v>59</v>
      </c>
      <c r="D14" s="20"/>
      <c r="E14" s="26" t="s">
        <v>60</v>
      </c>
      <c r="F14" s="25" t="s">
        <v>61</v>
      </c>
      <c r="G14" s="22"/>
      <c r="H14" s="25" t="s">
        <v>118</v>
      </c>
      <c r="I14" s="26" t="s">
        <v>63</v>
      </c>
      <c r="J14" s="26" t="s">
        <v>64</v>
      </c>
      <c r="K14" s="26" t="s">
        <v>65</v>
      </c>
      <c r="L14" s="26" t="s">
        <v>66</v>
      </c>
      <c r="M14" s="26" t="s">
        <v>67</v>
      </c>
      <c r="N14" s="26" t="s">
        <v>68</v>
      </c>
      <c r="O14" s="26" t="s">
        <v>69</v>
      </c>
      <c r="P14" s="25" t="s">
        <v>70</v>
      </c>
      <c r="Q14" s="27">
        <f>2.5663%+0.0871%</f>
        <v>2.6534000000000002E-2</v>
      </c>
      <c r="R14" s="25" t="s">
        <v>70</v>
      </c>
      <c r="S14" s="22"/>
      <c r="T14" s="25" t="s">
        <v>118</v>
      </c>
      <c r="U14" s="26" t="s">
        <v>63</v>
      </c>
      <c r="V14" s="26" t="s">
        <v>64</v>
      </c>
      <c r="W14" s="26" t="s">
        <v>65</v>
      </c>
      <c r="X14" s="26" t="s">
        <v>66</v>
      </c>
      <c r="Y14" s="26" t="s">
        <v>67</v>
      </c>
      <c r="Z14" s="26" t="s">
        <v>68</v>
      </c>
      <c r="AA14" s="26" t="s">
        <v>69</v>
      </c>
      <c r="AB14" s="25" t="s">
        <v>70</v>
      </c>
      <c r="AC14" s="27">
        <f>Q14</f>
        <v>2.6534000000000002E-2</v>
      </c>
      <c r="AD14" s="25" t="s">
        <v>70</v>
      </c>
      <c r="AE14" s="22"/>
      <c r="AF14" s="28" t="s">
        <v>119</v>
      </c>
      <c r="AG14" s="28" t="s">
        <v>120</v>
      </c>
      <c r="AH14" s="22"/>
      <c r="AI14" s="28" t="s">
        <v>121</v>
      </c>
      <c r="AJ14" s="28" t="s">
        <v>122</v>
      </c>
      <c r="AL14" s="29" t="s">
        <v>123</v>
      </c>
    </row>
    <row r="15" spans="1:38" ht="14.1" customHeight="1" x14ac:dyDescent="0.3">
      <c r="A15" s="40">
        <v>1</v>
      </c>
      <c r="B15" s="31"/>
      <c r="C15" s="31" t="s">
        <v>124</v>
      </c>
      <c r="D15" s="31"/>
      <c r="E15" s="66"/>
      <c r="F15" s="66"/>
      <c r="G15" s="22"/>
      <c r="H15" s="35"/>
      <c r="I15" s="35"/>
      <c r="J15" s="35"/>
      <c r="K15" s="35"/>
      <c r="L15" s="35"/>
      <c r="M15" s="35"/>
      <c r="N15" s="35"/>
      <c r="O15" s="35"/>
      <c r="P15" s="34"/>
      <c r="Q15" s="34"/>
      <c r="R15" s="35"/>
      <c r="S15" s="22"/>
      <c r="T15" s="35"/>
      <c r="U15" s="35"/>
      <c r="V15" s="35"/>
      <c r="W15" s="35"/>
      <c r="X15" s="35"/>
      <c r="Y15" s="35"/>
      <c r="Z15" s="35"/>
      <c r="AA15" s="35"/>
      <c r="AB15" s="35"/>
      <c r="AC15" s="34"/>
      <c r="AD15" s="35"/>
      <c r="AE15" s="22"/>
      <c r="AF15" s="35"/>
      <c r="AG15" s="67"/>
      <c r="AH15" s="22"/>
      <c r="AI15" s="68"/>
      <c r="AJ15" s="68"/>
    </row>
    <row r="16" spans="1:38" ht="14.1" customHeight="1" x14ac:dyDescent="0.3">
      <c r="A16" s="40">
        <v>2</v>
      </c>
      <c r="B16" s="31"/>
      <c r="C16" s="31" t="s">
        <v>125</v>
      </c>
      <c r="D16" s="41"/>
      <c r="E16" s="66">
        <v>1000</v>
      </c>
      <c r="F16" s="66">
        <v>219000</v>
      </c>
      <c r="G16" s="22"/>
      <c r="H16" s="34">
        <v>19632.39</v>
      </c>
      <c r="I16" s="35">
        <v>8670.2100000000009</v>
      </c>
      <c r="J16" s="35">
        <v>780</v>
      </c>
      <c r="K16" s="35">
        <v>780</v>
      </c>
      <c r="L16" s="35">
        <v>89.79</v>
      </c>
      <c r="M16" s="35">
        <v>260.61</v>
      </c>
      <c r="N16" s="35">
        <v>2450</v>
      </c>
      <c r="O16" s="35">
        <v>0</v>
      </c>
      <c r="P16" s="34">
        <f>SUM(H16:O16)</f>
        <v>32663</v>
      </c>
      <c r="Q16" s="34">
        <f>P16*$Q$14</f>
        <v>866.68004200000007</v>
      </c>
      <c r="R16" s="35">
        <f>SUM(P16:Q16)</f>
        <v>33529.680042</v>
      </c>
      <c r="S16" s="22"/>
      <c r="T16" s="34">
        <v>20826.079999999998</v>
      </c>
      <c r="U16" s="35">
        <v>8670.2100000000009</v>
      </c>
      <c r="V16" s="35">
        <v>780</v>
      </c>
      <c r="W16" s="35">
        <v>780</v>
      </c>
      <c r="X16" s="35">
        <v>89.79</v>
      </c>
      <c r="Y16" s="35">
        <v>260.61</v>
      </c>
      <c r="Z16" s="35">
        <v>2450</v>
      </c>
      <c r="AA16" s="35">
        <v>0</v>
      </c>
      <c r="AB16" s="35">
        <f>SUM(T16:AA16)</f>
        <v>33856.69</v>
      </c>
      <c r="AC16" s="34">
        <f>AB16*$AC$14</f>
        <v>898.35341246000019</v>
      </c>
      <c r="AD16" s="35">
        <f>SUM(AB16:AC16)</f>
        <v>34755.04341246</v>
      </c>
      <c r="AE16" s="22"/>
      <c r="AF16" s="35">
        <f>AD16-R16</f>
        <v>1225.3633704599997</v>
      </c>
      <c r="AG16" s="67">
        <f>IF(R16=0,0,AF16/R16)</f>
        <v>3.6545632673055127E-2</v>
      </c>
      <c r="AH16" s="22"/>
      <c r="AI16" s="68">
        <f>IF(F$16=0,0,R16/F$16)*100</f>
        <v>15.310356183561643</v>
      </c>
      <c r="AJ16" s="68">
        <f>IF(F$16=0,0,AD16/F$16)*100</f>
        <v>15.869882836739727</v>
      </c>
      <c r="AL16" s="69">
        <f>T16/H16-1</f>
        <v>6.0802072493466142E-2</v>
      </c>
    </row>
    <row r="17" spans="1:38" ht="14.1" customHeight="1" x14ac:dyDescent="0.3">
      <c r="A17" s="40">
        <v>3</v>
      </c>
      <c r="B17" s="31"/>
      <c r="C17" s="38" t="s">
        <v>126</v>
      </c>
      <c r="E17" s="66">
        <f>E16*0.8</f>
        <v>800</v>
      </c>
      <c r="F17" s="66"/>
      <c r="G17" s="22"/>
      <c r="H17" s="35">
        <f>$E17*-5.82</f>
        <v>-4656</v>
      </c>
      <c r="I17" s="35"/>
      <c r="J17" s="35"/>
      <c r="K17" s="35"/>
      <c r="L17" s="35"/>
      <c r="M17" s="35"/>
      <c r="N17" s="35"/>
      <c r="O17" s="35"/>
      <c r="P17" s="34">
        <f>SUM(H17:O17)</f>
        <v>-4656</v>
      </c>
      <c r="Q17" s="34">
        <f>P17*$Q$14</f>
        <v>-123.54230400000002</v>
      </c>
      <c r="R17" s="35">
        <f>SUM(P17:Q17)</f>
        <v>-4779.5423039999996</v>
      </c>
      <c r="S17" s="22"/>
      <c r="T17" s="35">
        <f>$E17*-5.82</f>
        <v>-4656</v>
      </c>
      <c r="U17" s="35"/>
      <c r="V17" s="35"/>
      <c r="W17" s="35"/>
      <c r="X17" s="35"/>
      <c r="Y17" s="35"/>
      <c r="Z17" s="35"/>
      <c r="AA17" s="35"/>
      <c r="AB17" s="35">
        <f>SUM(T17:AA17)</f>
        <v>-4656</v>
      </c>
      <c r="AC17" s="34">
        <f>AB17*$AC$14</f>
        <v>-123.54230400000002</v>
      </c>
      <c r="AD17" s="35">
        <f>SUM(AB17:AC17)</f>
        <v>-4779.5423039999996</v>
      </c>
      <c r="AE17" s="22"/>
      <c r="AF17" s="35"/>
      <c r="AG17" s="67"/>
      <c r="AH17" s="22"/>
      <c r="AI17" s="68"/>
      <c r="AJ17" s="68"/>
    </row>
    <row r="18" spans="1:38" ht="14.1" customHeight="1" x14ac:dyDescent="0.3">
      <c r="A18" s="40">
        <v>4</v>
      </c>
      <c r="B18" s="31"/>
      <c r="C18" s="70" t="s">
        <v>127</v>
      </c>
      <c r="D18" s="41"/>
      <c r="E18" s="66"/>
      <c r="F18" s="66"/>
      <c r="G18" s="22"/>
      <c r="H18" s="71">
        <f>H16+H17</f>
        <v>14976.39</v>
      </c>
      <c r="R18" s="71">
        <f>R16+R17</f>
        <v>28750.137738000001</v>
      </c>
      <c r="S18" s="22"/>
      <c r="T18" s="71">
        <f>T16+T17</f>
        <v>16170.079999999998</v>
      </c>
      <c r="AD18" s="71">
        <f>AD16+AD17</f>
        <v>29975.501108460001</v>
      </c>
      <c r="AE18" s="22"/>
      <c r="AF18" s="35">
        <f>AD18-R18</f>
        <v>1225.3633704599997</v>
      </c>
      <c r="AG18" s="67">
        <f>IF(R18=0,0,AF18/R18)</f>
        <v>4.2621130431677784E-2</v>
      </c>
      <c r="AH18" s="22"/>
      <c r="AI18" s="68">
        <f>IF(F$16=0,0,R18/F$16)*100</f>
        <v>13.127916775342467</v>
      </c>
      <c r="AJ18" s="68">
        <f>IF(F$16=0,0,AD18/F$16)*100</f>
        <v>13.687443428520549</v>
      </c>
      <c r="AL18" s="72"/>
    </row>
    <row r="19" spans="1:38" ht="14.1" customHeight="1" x14ac:dyDescent="0.3">
      <c r="A19" s="40">
        <v>5</v>
      </c>
      <c r="B19" s="31"/>
      <c r="C19" s="31"/>
      <c r="D19" s="31"/>
      <c r="E19" s="66"/>
      <c r="F19" s="66"/>
      <c r="G19" s="22"/>
      <c r="H19" s="35"/>
      <c r="I19" s="35"/>
      <c r="J19" s="35"/>
      <c r="K19" s="35"/>
      <c r="L19" s="35"/>
      <c r="M19" s="35"/>
      <c r="N19" s="35"/>
      <c r="O19" s="35"/>
      <c r="P19" s="34"/>
      <c r="Q19" s="34"/>
      <c r="R19" s="35"/>
      <c r="S19" s="22"/>
      <c r="T19" s="35"/>
      <c r="U19" s="35"/>
      <c r="V19" s="35"/>
      <c r="W19" s="35"/>
      <c r="X19" s="35"/>
      <c r="Y19" s="35"/>
      <c r="Z19" s="35"/>
      <c r="AA19" s="35"/>
      <c r="AB19" s="35"/>
      <c r="AC19" s="34"/>
      <c r="AD19" s="35"/>
      <c r="AE19" s="22"/>
      <c r="AF19" s="35"/>
      <c r="AG19" s="67"/>
      <c r="AH19" s="22"/>
      <c r="AI19" s="68"/>
      <c r="AJ19" s="68"/>
    </row>
    <row r="20" spans="1:38" ht="14.1" customHeight="1" x14ac:dyDescent="0.3">
      <c r="A20" s="40">
        <v>6</v>
      </c>
      <c r="B20" s="31"/>
      <c r="C20" s="31" t="s">
        <v>128</v>
      </c>
      <c r="D20" s="31"/>
      <c r="E20" s="66"/>
      <c r="F20" s="66"/>
      <c r="G20" s="22"/>
      <c r="H20" s="35"/>
      <c r="I20" s="35"/>
      <c r="J20" s="35"/>
      <c r="K20" s="35"/>
      <c r="L20" s="35"/>
      <c r="M20" s="35"/>
      <c r="N20" s="35"/>
      <c r="O20" s="35"/>
      <c r="P20" s="34"/>
      <c r="Q20" s="34"/>
      <c r="R20" s="35"/>
      <c r="S20" s="22"/>
      <c r="T20" s="35"/>
      <c r="U20" s="35"/>
      <c r="V20" s="35"/>
      <c r="W20" s="35"/>
      <c r="X20" s="35"/>
      <c r="Y20" s="35"/>
      <c r="Z20" s="35"/>
      <c r="AA20" s="35"/>
      <c r="AB20" s="35"/>
      <c r="AC20" s="34"/>
      <c r="AD20" s="35"/>
      <c r="AE20" s="22"/>
      <c r="AF20" s="35"/>
      <c r="AG20" s="67"/>
      <c r="AH20" s="22"/>
      <c r="AI20" s="68"/>
      <c r="AJ20" s="68"/>
    </row>
    <row r="21" spans="1:38" ht="14.1" customHeight="1" x14ac:dyDescent="0.3">
      <c r="A21" s="40">
        <v>7</v>
      </c>
      <c r="B21" s="31"/>
      <c r="C21" s="38" t="s">
        <v>129</v>
      </c>
      <c r="D21" s="41"/>
      <c r="E21" s="66">
        <f>E16</f>
        <v>1000</v>
      </c>
      <c r="F21" s="66">
        <v>438000</v>
      </c>
      <c r="G21" s="22"/>
      <c r="H21" s="34">
        <v>12432.788216991219</v>
      </c>
      <c r="I21" s="35">
        <v>17259.35269701367</v>
      </c>
      <c r="J21" s="35">
        <v>780</v>
      </c>
      <c r="K21" s="35">
        <v>780</v>
      </c>
      <c r="L21" s="35">
        <v>179.58</v>
      </c>
      <c r="M21" s="35">
        <v>521.22</v>
      </c>
      <c r="N21" s="35">
        <v>2450</v>
      </c>
      <c r="O21" s="35">
        <v>0</v>
      </c>
      <c r="P21" s="34">
        <f>SUM(H21:O21)</f>
        <v>34402.940914004896</v>
      </c>
      <c r="Q21" s="34">
        <f>P21*$Q$14</f>
        <v>912.847634212206</v>
      </c>
      <c r="R21" s="35">
        <f>SUM(P21:Q21)</f>
        <v>35315.788548217104</v>
      </c>
      <c r="S21" s="22"/>
      <c r="T21" s="34">
        <v>13165.887571919395</v>
      </c>
      <c r="U21" s="35">
        <v>17259.35269701367</v>
      </c>
      <c r="V21" s="35">
        <v>780</v>
      </c>
      <c r="W21" s="35">
        <v>780</v>
      </c>
      <c r="X21" s="35">
        <v>179.58</v>
      </c>
      <c r="Y21" s="35">
        <v>521.22</v>
      </c>
      <c r="Z21" s="35">
        <v>2450</v>
      </c>
      <c r="AA21" s="35">
        <v>0</v>
      </c>
      <c r="AB21" s="35">
        <f>SUM(T21:AA21)</f>
        <v>35136.040268933066</v>
      </c>
      <c r="AC21" s="34">
        <f>AB21*$AC$14</f>
        <v>932.29969249587009</v>
      </c>
      <c r="AD21" s="35">
        <f>SUM(AB21:AC21)</f>
        <v>36068.339961428937</v>
      </c>
      <c r="AE21" s="22"/>
      <c r="AF21" s="35">
        <f>AD21-R21</f>
        <v>752.55141321183328</v>
      </c>
      <c r="AG21" s="67">
        <f>IF(R21=0,0,AF21/R21)</f>
        <v>2.1309205999587553E-2</v>
      </c>
      <c r="AH21" s="22"/>
      <c r="AI21" s="68">
        <f>IF(F$21=0,0,R21/F$21)*100</f>
        <v>8.0629654219673768</v>
      </c>
      <c r="AJ21" s="68">
        <f>IF(F$21=0,0,AD21/F$21)*100</f>
        <v>8.2347808131116285</v>
      </c>
      <c r="AL21" s="69">
        <f>T21/H21-1</f>
        <v>5.8964999816074171E-2</v>
      </c>
    </row>
    <row r="22" spans="1:38" ht="14.1" customHeight="1" x14ac:dyDescent="0.3">
      <c r="A22" s="40">
        <v>8</v>
      </c>
      <c r="B22" s="31"/>
      <c r="C22" s="38" t="s">
        <v>126</v>
      </c>
      <c r="E22" s="66">
        <f>E21*0.8</f>
        <v>800</v>
      </c>
      <c r="F22" s="73"/>
      <c r="G22" s="22"/>
      <c r="H22" s="35">
        <f>$E22*-5.82</f>
        <v>-4656</v>
      </c>
      <c r="I22" s="35"/>
      <c r="J22" s="35"/>
      <c r="K22" s="35"/>
      <c r="L22" s="35"/>
      <c r="M22" s="35"/>
      <c r="N22" s="35"/>
      <c r="O22" s="35"/>
      <c r="P22" s="34">
        <f>SUM(H22:O22)</f>
        <v>-4656</v>
      </c>
      <c r="Q22" s="34">
        <f>P22*$Q$14</f>
        <v>-123.54230400000002</v>
      </c>
      <c r="R22" s="35">
        <f>SUM(P22:Q22)</f>
        <v>-4779.5423039999996</v>
      </c>
      <c r="S22" s="22"/>
      <c r="T22" s="35">
        <f>$E22*-5.82</f>
        <v>-4656</v>
      </c>
      <c r="U22" s="35"/>
      <c r="V22" s="35"/>
      <c r="W22" s="35"/>
      <c r="X22" s="35"/>
      <c r="Y22" s="35"/>
      <c r="Z22" s="35"/>
      <c r="AA22" s="35"/>
      <c r="AB22" s="35">
        <f>SUM(T22:AA22)</f>
        <v>-4656</v>
      </c>
      <c r="AC22" s="34">
        <f>AB22*$AC$14</f>
        <v>-123.54230400000002</v>
      </c>
      <c r="AD22" s="35">
        <f>SUM(AB22:AC22)</f>
        <v>-4779.5423039999996</v>
      </c>
      <c r="AE22" s="22"/>
      <c r="AF22" s="35"/>
      <c r="AG22" s="44"/>
      <c r="AH22" s="22"/>
      <c r="AI22" s="68"/>
      <c r="AJ22" s="68"/>
    </row>
    <row r="23" spans="1:38" ht="14.1" customHeight="1" x14ac:dyDescent="0.3">
      <c r="A23" s="40">
        <v>9</v>
      </c>
      <c r="B23" s="31"/>
      <c r="C23" s="70" t="s">
        <v>130</v>
      </c>
      <c r="D23" s="41"/>
      <c r="E23" s="66"/>
      <c r="F23" s="66"/>
      <c r="G23" s="22"/>
      <c r="H23" s="71">
        <f>H21+H22</f>
        <v>7776.7882169912191</v>
      </c>
      <c r="R23" s="71">
        <f>R21+R22</f>
        <v>30536.246244217105</v>
      </c>
      <c r="S23" s="22"/>
      <c r="T23" s="71">
        <f>T21+T22</f>
        <v>8509.8875719193948</v>
      </c>
      <c r="AD23" s="71">
        <f>AD21+AD22</f>
        <v>31288.797657428939</v>
      </c>
      <c r="AE23" s="22"/>
      <c r="AF23" s="35">
        <f>AD23-R23</f>
        <v>752.55141321183328</v>
      </c>
      <c r="AG23" s="67">
        <f>IF(R23=0,0,AF23/R23)</f>
        <v>2.4644529232349572E-2</v>
      </c>
      <c r="AH23" s="22"/>
      <c r="AI23" s="68">
        <f>IF(F$21=0,0,R23/F$21)*100</f>
        <v>6.9717457178577869</v>
      </c>
      <c r="AJ23" s="68">
        <f>IF(F$21=0,0,AD23/F$21)*100</f>
        <v>7.1435611090020403</v>
      </c>
      <c r="AL23" s="72"/>
    </row>
    <row r="24" spans="1:38" ht="14.1" customHeight="1" x14ac:dyDescent="0.3">
      <c r="A24" s="40">
        <v>10</v>
      </c>
      <c r="B24" s="31"/>
      <c r="C24" s="31"/>
      <c r="D24" s="31"/>
      <c r="E24" s="66"/>
      <c r="F24" s="66"/>
      <c r="G24" s="22"/>
      <c r="H24" s="35"/>
      <c r="I24" s="35"/>
      <c r="J24" s="35"/>
      <c r="K24" s="35"/>
      <c r="L24" s="35"/>
      <c r="M24" s="35"/>
      <c r="N24" s="35"/>
      <c r="O24" s="35"/>
      <c r="P24" s="34"/>
      <c r="Q24" s="34"/>
      <c r="R24" s="35"/>
      <c r="S24" s="22"/>
      <c r="T24" s="35"/>
      <c r="U24" s="35"/>
      <c r="V24" s="35"/>
      <c r="W24" s="35"/>
      <c r="X24" s="35"/>
      <c r="Y24" s="35"/>
      <c r="Z24" s="35"/>
      <c r="AA24" s="35"/>
      <c r="AB24" s="35"/>
      <c r="AC24" s="34"/>
      <c r="AD24" s="35"/>
      <c r="AE24" s="22"/>
      <c r="AF24" s="35"/>
      <c r="AG24" s="67"/>
      <c r="AH24" s="22"/>
      <c r="AI24" s="68"/>
      <c r="AJ24" s="68"/>
    </row>
    <row r="25" spans="1:38" ht="14.1" customHeight="1" x14ac:dyDescent="0.3">
      <c r="A25" s="40">
        <v>11</v>
      </c>
      <c r="C25" s="31" t="s">
        <v>131</v>
      </c>
      <c r="D25" s="31"/>
      <c r="E25" s="66"/>
      <c r="F25" s="66"/>
      <c r="G25" s="22"/>
      <c r="H25" s="35"/>
      <c r="I25" s="35"/>
      <c r="J25" s="35"/>
      <c r="K25" s="35"/>
      <c r="L25" s="35"/>
      <c r="M25" s="35"/>
      <c r="N25" s="35"/>
      <c r="O25" s="35"/>
      <c r="P25" s="34"/>
      <c r="Q25" s="34"/>
      <c r="R25" s="35"/>
      <c r="S25" s="22"/>
      <c r="T25" s="35"/>
      <c r="U25" s="35"/>
      <c r="V25" s="35"/>
      <c r="W25" s="35"/>
      <c r="X25" s="35"/>
      <c r="Y25" s="35"/>
      <c r="Z25" s="35"/>
      <c r="AA25" s="35"/>
      <c r="AB25" s="35"/>
      <c r="AC25" s="34"/>
      <c r="AD25" s="35"/>
      <c r="AE25" s="22"/>
      <c r="AF25" s="35"/>
      <c r="AG25" s="67"/>
      <c r="AH25" s="22"/>
      <c r="AI25" s="68"/>
      <c r="AJ25" s="68"/>
    </row>
    <row r="26" spans="1:38" ht="14.1" customHeight="1" x14ac:dyDescent="0.3">
      <c r="A26" s="40">
        <v>12</v>
      </c>
      <c r="C26" s="31" t="s">
        <v>129</v>
      </c>
      <c r="D26" s="41"/>
      <c r="E26" s="66">
        <v>5000</v>
      </c>
      <c r="F26" s="66">
        <v>2190000</v>
      </c>
      <c r="G26" s="22"/>
      <c r="H26" s="34">
        <v>60834.781084956092</v>
      </c>
      <c r="I26" s="35">
        <v>86296.763485068353</v>
      </c>
      <c r="J26" s="35">
        <v>3900</v>
      </c>
      <c r="K26" s="35">
        <v>3900</v>
      </c>
      <c r="L26" s="35">
        <v>897.9</v>
      </c>
      <c r="M26" s="35">
        <v>2606.1</v>
      </c>
      <c r="N26" s="35">
        <v>12250</v>
      </c>
      <c r="O26" s="35">
        <v>0</v>
      </c>
      <c r="P26" s="34">
        <f>SUM(H26:O26)</f>
        <v>170685.54457002445</v>
      </c>
      <c r="Q26" s="34">
        <f>P26*$Q$14</f>
        <v>4528.9702396210287</v>
      </c>
      <c r="R26" s="35">
        <f>SUM(P26:Q26)</f>
        <v>175214.51480964548</v>
      </c>
      <c r="S26" s="22"/>
      <c r="T26" s="34">
        <v>64433.397859596967</v>
      </c>
      <c r="U26" s="35">
        <v>86296.763485068353</v>
      </c>
      <c r="V26" s="35">
        <v>3900</v>
      </c>
      <c r="W26" s="35">
        <v>3900</v>
      </c>
      <c r="X26" s="35">
        <v>897.9</v>
      </c>
      <c r="Y26" s="35">
        <v>2606.1</v>
      </c>
      <c r="Z26" s="35">
        <v>12250</v>
      </c>
      <c r="AA26" s="35">
        <v>0</v>
      </c>
      <c r="AB26" s="35">
        <f>SUM(T26:AA26)</f>
        <v>174284.16134466534</v>
      </c>
      <c r="AC26" s="34">
        <f>AB26*$AC$14</f>
        <v>4624.45593711935</v>
      </c>
      <c r="AD26" s="35">
        <f>SUM(AB26:AC26)</f>
        <v>178908.61728178468</v>
      </c>
      <c r="AE26" s="22"/>
      <c r="AF26" s="35">
        <f>AD26-R26</f>
        <v>3694.1024721392023</v>
      </c>
      <c r="AG26" s="67">
        <f>IF(R26=0,0,AF26/R26)</f>
        <v>2.1083313081410558E-2</v>
      </c>
      <c r="AH26" s="22"/>
      <c r="AI26" s="68">
        <f>IF(F$26=0,0,R26/F$26)*100</f>
        <v>8.0006627766961405</v>
      </c>
      <c r="AJ26" s="68">
        <f>IF(F$26=0,0,AD26/F$26)*100</f>
        <v>8.1693432548760132</v>
      </c>
      <c r="AL26" s="69">
        <f>T26/H26-1</f>
        <v>5.9153936456439071E-2</v>
      </c>
    </row>
    <row r="27" spans="1:38" ht="14.1" customHeight="1" x14ac:dyDescent="0.3">
      <c r="A27" s="40">
        <v>13</v>
      </c>
      <c r="C27" s="38" t="s">
        <v>132</v>
      </c>
      <c r="E27" s="66">
        <v>2000</v>
      </c>
      <c r="F27" s="73"/>
      <c r="G27" s="22"/>
      <c r="H27" s="35">
        <f>$E27*-5.82</f>
        <v>-11640</v>
      </c>
      <c r="I27" s="35"/>
      <c r="J27" s="35"/>
      <c r="K27" s="35"/>
      <c r="L27" s="35"/>
      <c r="M27" s="35"/>
      <c r="N27" s="35"/>
      <c r="O27" s="35"/>
      <c r="P27" s="34">
        <f>SUM(H27:O27)</f>
        <v>-11640</v>
      </c>
      <c r="Q27" s="34">
        <f>P27*$Q$14</f>
        <v>-308.85576000000003</v>
      </c>
      <c r="R27" s="35">
        <f>SUM(P27:Q27)</f>
        <v>-11948.85576</v>
      </c>
      <c r="S27" s="22"/>
      <c r="T27" s="35">
        <f>$E27*-5.82</f>
        <v>-11640</v>
      </c>
      <c r="U27" s="35"/>
      <c r="V27" s="35"/>
      <c r="W27" s="35"/>
      <c r="X27" s="35"/>
      <c r="Y27" s="35"/>
      <c r="Z27" s="35"/>
      <c r="AA27" s="35"/>
      <c r="AB27" s="35">
        <f>SUM(T27:AA27)</f>
        <v>-11640</v>
      </c>
      <c r="AC27" s="34">
        <f>AB27*$AC$14</f>
        <v>-308.85576000000003</v>
      </c>
      <c r="AD27" s="35">
        <f>SUM(AB27:AC27)</f>
        <v>-11948.85576</v>
      </c>
      <c r="AE27" s="22"/>
      <c r="AF27" s="35"/>
      <c r="AG27" s="44"/>
      <c r="AH27" s="22"/>
      <c r="AI27" s="68"/>
      <c r="AJ27" s="68"/>
    </row>
    <row r="28" spans="1:38" ht="14.1" customHeight="1" x14ac:dyDescent="0.3">
      <c r="A28" s="40">
        <v>14</v>
      </c>
      <c r="C28" s="70" t="s">
        <v>130</v>
      </c>
      <c r="D28" s="41"/>
      <c r="E28" s="66"/>
      <c r="F28" s="66"/>
      <c r="G28" s="22"/>
      <c r="H28" s="71">
        <f>H26+H27</f>
        <v>49194.781084956092</v>
      </c>
      <c r="R28" s="71">
        <f>R26+R27</f>
        <v>163265.65904964547</v>
      </c>
      <c r="S28" s="22"/>
      <c r="T28" s="71">
        <f>T26+T27</f>
        <v>52793.397859596967</v>
      </c>
      <c r="AD28" s="71">
        <f>AD26+AD27</f>
        <v>166959.76152178468</v>
      </c>
      <c r="AE28" s="22"/>
      <c r="AF28" s="35">
        <f>AD28-R28</f>
        <v>3694.1024721392023</v>
      </c>
      <c r="AG28" s="67">
        <f>IF(R28=0,0,AF28/R28)</f>
        <v>2.2626328730991171E-2</v>
      </c>
      <c r="AH28" s="22"/>
      <c r="AI28" s="68">
        <f>IF(F$26=0,0,R28/F$26)*100</f>
        <v>7.4550529246413459</v>
      </c>
      <c r="AJ28" s="68">
        <f>IF(F$26=0,0,AD28/F$26)*100</f>
        <v>7.6237334028212187</v>
      </c>
      <c r="AL28" s="72"/>
    </row>
    <row r="29" spans="1:38" ht="14.1" customHeight="1" x14ac:dyDescent="0.3">
      <c r="A29" s="40">
        <v>15</v>
      </c>
      <c r="B29" s="31"/>
      <c r="C29" s="48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</row>
    <row r="30" spans="1:38" ht="14.1" customHeight="1" x14ac:dyDescent="0.3">
      <c r="A30" s="40">
        <v>16</v>
      </c>
      <c r="C30" s="48"/>
      <c r="F30" s="31"/>
      <c r="G30" s="38" t="s">
        <v>78</v>
      </c>
      <c r="H30" s="47" t="s">
        <v>112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</row>
    <row r="31" spans="1:38" ht="14.1" customHeight="1" x14ac:dyDescent="0.3">
      <c r="A31" s="40">
        <v>17</v>
      </c>
      <c r="C31" s="48"/>
      <c r="G31" s="38" t="s">
        <v>80</v>
      </c>
      <c r="H31" s="47" t="s">
        <v>113</v>
      </c>
    </row>
    <row r="32" spans="1:38" ht="14.1" customHeight="1" x14ac:dyDescent="0.3">
      <c r="A32" s="40">
        <v>18</v>
      </c>
      <c r="C32" s="48"/>
      <c r="G32" s="38" t="s">
        <v>82</v>
      </c>
      <c r="H32" s="47" t="s">
        <v>83</v>
      </c>
    </row>
    <row r="33" spans="1:36" ht="14.4" customHeight="1" x14ac:dyDescent="0.3">
      <c r="A33" s="45">
        <v>19</v>
      </c>
      <c r="C33" s="48"/>
      <c r="E33" s="31"/>
    </row>
    <row r="34" spans="1:36" ht="6.9" customHeight="1" x14ac:dyDescent="0.3">
      <c r="A34" s="45"/>
      <c r="B34" s="49"/>
      <c r="C34" s="49"/>
      <c r="D34" s="49"/>
      <c r="E34" s="49"/>
      <c r="F34" s="49"/>
      <c r="G34" s="49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49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49"/>
      <c r="AF34" s="50"/>
      <c r="AG34" s="50"/>
      <c r="AH34" s="49"/>
      <c r="AI34" s="50"/>
      <c r="AJ34" s="50"/>
    </row>
    <row r="35" spans="1:36" ht="12.6" customHeight="1" x14ac:dyDescent="0.3">
      <c r="A35" s="51" t="s">
        <v>84</v>
      </c>
      <c r="B35" s="51"/>
      <c r="C35" s="51"/>
      <c r="D35" s="51"/>
      <c r="E35" s="51"/>
      <c r="F35" s="51"/>
      <c r="G35" s="5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51" t="s">
        <v>85</v>
      </c>
      <c r="AJ35" s="31"/>
    </row>
  </sheetData>
  <mergeCells count="6">
    <mergeCell ref="H11:R11"/>
    <mergeCell ref="T11:AD11"/>
    <mergeCell ref="AF11:AG11"/>
    <mergeCell ref="E13:F13"/>
    <mergeCell ref="I13:O13"/>
    <mergeCell ref="U13:AA13"/>
  </mergeCells>
  <pageMargins left="0.5" right="0.5" top="0.75" bottom="0.25" header="0.5" footer="0.25"/>
  <pageSetup scale="46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EA8AD-6C22-461B-8326-3D961CA16581}">
  <sheetPr syncVertical="1" syncRef="A1" transitionEvaluation="1" transitionEntry="1">
    <tabColor rgb="FF92D050"/>
    <pageSetUpPr fitToPage="1"/>
  </sheetPr>
  <dimension ref="A1:AL35"/>
  <sheetViews>
    <sheetView tabSelected="1" workbookViewId="0"/>
  </sheetViews>
  <sheetFormatPr defaultColWidth="11" defaultRowHeight="13.8" x14ac:dyDescent="0.3"/>
  <cols>
    <col min="1" max="1" width="4.109375" style="38" customWidth="1"/>
    <col min="2" max="2" width="1" style="38" customWidth="1"/>
    <col min="3" max="3" width="16" style="38" customWidth="1"/>
    <col min="4" max="4" width="7.33203125" style="38" customWidth="1"/>
    <col min="5" max="5" width="8" style="38" customWidth="1"/>
    <col min="6" max="6" width="8.5546875" style="38" customWidth="1"/>
    <col min="7" max="7" width="3.33203125" style="38" customWidth="1"/>
    <col min="8" max="8" width="10" style="38" customWidth="1"/>
    <col min="9" max="9" width="9" style="38" bestFit="1" customWidth="1"/>
    <col min="10" max="10" width="8.109375" style="38" bestFit="1" customWidth="1"/>
    <col min="11" max="11" width="8.109375" style="38" customWidth="1"/>
    <col min="12" max="12" width="6.88671875" style="38" bestFit="1" customWidth="1"/>
    <col min="13" max="13" width="8.109375" style="38" bestFit="1" customWidth="1"/>
    <col min="14" max="14" width="8.109375" style="38" customWidth="1"/>
    <col min="15" max="15" width="6.88671875" style="38" customWidth="1"/>
    <col min="16" max="16" width="9.88671875" style="38" bestFit="1" customWidth="1"/>
    <col min="17" max="17" width="8.88671875" style="38" customWidth="1"/>
    <col min="18" max="18" width="9.88671875" style="38" bestFit="1" customWidth="1"/>
    <col min="19" max="19" width="1" style="38" customWidth="1"/>
    <col min="20" max="20" width="10.5546875" style="38" customWidth="1"/>
    <col min="21" max="21" width="9" style="38" customWidth="1"/>
    <col min="22" max="23" width="8.109375" style="38" bestFit="1" customWidth="1"/>
    <col min="24" max="24" width="6.88671875" style="38" bestFit="1" customWidth="1"/>
    <col min="25" max="26" width="8.109375" style="38" bestFit="1" customWidth="1"/>
    <col min="27" max="27" width="6.88671875" style="38" customWidth="1"/>
    <col min="28" max="28" width="9.5546875" style="38" customWidth="1"/>
    <col min="29" max="29" width="10" style="38" bestFit="1" customWidth="1"/>
    <col min="30" max="30" width="9.5546875" style="38" customWidth="1"/>
    <col min="31" max="31" width="1" style="38" customWidth="1"/>
    <col min="32" max="32" width="9.6640625" style="38" customWidth="1"/>
    <col min="33" max="33" width="7.5546875" style="38" customWidth="1"/>
    <col min="34" max="34" width="1" style="38" customWidth="1"/>
    <col min="35" max="35" width="7.5546875" style="38" customWidth="1"/>
    <col min="36" max="36" width="8.44140625" style="38" bestFit="1" customWidth="1"/>
    <col min="37" max="16384" width="11" style="38"/>
  </cols>
  <sheetData>
    <row r="1" spans="1:38" s="1" customFormat="1" ht="12.75" customHeight="1" x14ac:dyDescent="0.3">
      <c r="A1" s="1" t="s">
        <v>0</v>
      </c>
      <c r="D1" s="2" t="s">
        <v>1</v>
      </c>
      <c r="E1" s="2"/>
      <c r="N1" s="1" t="s">
        <v>2</v>
      </c>
      <c r="R1" s="2"/>
      <c r="U1" s="2"/>
      <c r="V1" s="2"/>
      <c r="W1" s="2"/>
      <c r="X1" s="2"/>
      <c r="Y1" s="2"/>
      <c r="Z1" s="2"/>
      <c r="AB1" s="2"/>
      <c r="AC1" s="2"/>
      <c r="AD1" s="2"/>
      <c r="AE1" s="2"/>
      <c r="AF1" s="2"/>
      <c r="AG1" s="2"/>
      <c r="AI1" s="1" t="s">
        <v>133</v>
      </c>
    </row>
    <row r="2" spans="1:38" s="12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3"/>
      <c r="AI2" s="4"/>
      <c r="AJ2" s="4"/>
    </row>
    <row r="3" spans="1:38" s="1" customFormat="1" ht="12.75" customHeight="1" x14ac:dyDescent="0.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I3" s="2"/>
      <c r="AJ3" s="2"/>
    </row>
    <row r="4" spans="1:38" s="1" customFormat="1" ht="12.75" customHeight="1" x14ac:dyDescent="0.2">
      <c r="A4" s="5" t="s">
        <v>4</v>
      </c>
      <c r="B4" s="5"/>
      <c r="C4" s="6"/>
      <c r="L4" s="2"/>
      <c r="M4" s="2"/>
      <c r="N4" s="2" t="s">
        <v>5</v>
      </c>
      <c r="O4" s="2"/>
      <c r="P4" s="2"/>
      <c r="Q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7" t="s">
        <v>6</v>
      </c>
      <c r="AG4" s="7"/>
      <c r="AJ4" s="2"/>
    </row>
    <row r="5" spans="1:38" s="1" customFormat="1" ht="12.75" customHeight="1" x14ac:dyDescent="0.2">
      <c r="A5" s="6"/>
      <c r="B5" s="6"/>
      <c r="C5" s="6"/>
      <c r="I5" s="2"/>
      <c r="S5" s="2"/>
      <c r="T5" s="2"/>
      <c r="U5" s="2"/>
      <c r="V5" s="2"/>
      <c r="W5" s="2"/>
      <c r="X5" s="2"/>
      <c r="Y5" s="2"/>
      <c r="Z5" s="2"/>
      <c r="AB5" s="2"/>
      <c r="AC5" s="2"/>
      <c r="AD5" s="2"/>
      <c r="AE5" s="2"/>
      <c r="AF5" s="8"/>
      <c r="AG5" s="8"/>
      <c r="AJ5" s="2"/>
    </row>
    <row r="6" spans="1:38" s="1" customFormat="1" ht="12.75" customHeight="1" x14ac:dyDescent="0.2">
      <c r="A6" s="5" t="s">
        <v>7</v>
      </c>
      <c r="B6" s="5"/>
      <c r="C6" s="6"/>
      <c r="S6" s="2"/>
      <c r="T6" s="2"/>
      <c r="U6" s="2"/>
      <c r="V6" s="2"/>
      <c r="W6" s="2"/>
      <c r="X6" s="2"/>
      <c r="Y6" s="2"/>
      <c r="Z6" s="2"/>
      <c r="AB6" s="2"/>
      <c r="AC6" s="2"/>
      <c r="AD6" s="2"/>
      <c r="AE6" s="2"/>
      <c r="AF6" s="8" t="s">
        <v>8</v>
      </c>
      <c r="AG6" s="8"/>
      <c r="AJ6" s="2"/>
    </row>
    <row r="7" spans="1:38" s="1" customFormat="1" ht="12.75" customHeight="1" x14ac:dyDescent="0.2">
      <c r="A7" s="6"/>
      <c r="B7" s="6"/>
      <c r="C7" s="6"/>
      <c r="I7" s="2"/>
      <c r="S7" s="2"/>
      <c r="T7" s="2"/>
      <c r="U7" s="2"/>
      <c r="V7" s="2"/>
      <c r="W7" s="2"/>
      <c r="X7" s="2"/>
      <c r="Y7" s="2"/>
      <c r="Z7" s="2"/>
      <c r="AB7" s="2"/>
      <c r="AC7" s="2"/>
      <c r="AD7" s="2"/>
      <c r="AE7" s="2"/>
      <c r="AF7" s="8"/>
      <c r="AG7" s="8"/>
      <c r="AJ7" s="2"/>
    </row>
    <row r="8" spans="1:38" s="12" customFormat="1" ht="14.1" customHeight="1" x14ac:dyDescent="0.25">
      <c r="A8" s="5" t="s">
        <v>9</v>
      </c>
      <c r="B8" s="5"/>
      <c r="D8" s="9" t="str">
        <f>'RS ''27'!D8</f>
        <v>20240025-EI</v>
      </c>
      <c r="E8" s="1"/>
      <c r="F8" s="1"/>
      <c r="G8" s="1"/>
      <c r="H8" s="1"/>
      <c r="I8" s="2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2"/>
      <c r="X8" s="2"/>
      <c r="Y8" s="2"/>
      <c r="Z8" s="2"/>
      <c r="AA8" s="1"/>
      <c r="AB8" s="2"/>
      <c r="AC8" s="2"/>
      <c r="AD8" s="1"/>
      <c r="AE8" s="2"/>
      <c r="AF8" s="7" t="s">
        <v>11</v>
      </c>
      <c r="AG8" s="7"/>
      <c r="AH8" s="1"/>
      <c r="AI8" s="1"/>
      <c r="AJ8" s="2"/>
    </row>
    <row r="9" spans="1:38" s="12" customFormat="1" ht="14.1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0"/>
      <c r="T9" s="60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8" s="12" customFormat="1" ht="14.1" customHeight="1" x14ac:dyDescent="0.3">
      <c r="A10" s="13" t="s">
        <v>134</v>
      </c>
      <c r="E10" s="14" t="s">
        <v>13</v>
      </c>
      <c r="F10" s="14" t="s">
        <v>14</v>
      </c>
      <c r="G10" s="29"/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  <c r="O10" s="14" t="s">
        <v>22</v>
      </c>
      <c r="P10" s="14" t="s">
        <v>23</v>
      </c>
      <c r="Q10" s="14" t="s">
        <v>24</v>
      </c>
      <c r="R10" s="14" t="s">
        <v>25</v>
      </c>
      <c r="T10" s="14" t="s">
        <v>26</v>
      </c>
      <c r="U10" s="14" t="s">
        <v>27</v>
      </c>
      <c r="V10" s="14" t="s">
        <v>28</v>
      </c>
      <c r="W10" s="14" t="s">
        <v>29</v>
      </c>
      <c r="X10" s="14" t="s">
        <v>30</v>
      </c>
      <c r="Y10" s="14" t="s">
        <v>31</v>
      </c>
      <c r="Z10" s="14" t="s">
        <v>32</v>
      </c>
      <c r="AA10" s="14" t="s">
        <v>33</v>
      </c>
      <c r="AB10" s="14" t="s">
        <v>34</v>
      </c>
      <c r="AC10" s="14" t="s">
        <v>35</v>
      </c>
      <c r="AD10" s="14" t="s">
        <v>36</v>
      </c>
      <c r="AF10" s="14" t="s">
        <v>37</v>
      </c>
      <c r="AG10" s="14" t="s">
        <v>38</v>
      </c>
      <c r="AI10" s="14" t="s">
        <v>39</v>
      </c>
      <c r="AJ10" s="14" t="s">
        <v>40</v>
      </c>
      <c r="AK10" s="14"/>
      <c r="AL10" s="14"/>
    </row>
    <row r="11" spans="1:38" s="12" customFormat="1" ht="14.1" customHeight="1" x14ac:dyDescent="0.3">
      <c r="A11" s="13" t="s">
        <v>91</v>
      </c>
      <c r="E11" s="14"/>
      <c r="F11" s="14"/>
      <c r="G11" s="29"/>
      <c r="H11" s="75" t="s">
        <v>42</v>
      </c>
      <c r="I11" s="76"/>
      <c r="J11" s="76"/>
      <c r="K11" s="76"/>
      <c r="L11" s="76"/>
      <c r="M11" s="76"/>
      <c r="N11" s="76"/>
      <c r="O11" s="76"/>
      <c r="P11" s="76"/>
      <c r="Q11" s="76"/>
      <c r="R11" s="77"/>
      <c r="S11" s="16"/>
      <c r="T11" s="75" t="s">
        <v>43</v>
      </c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15"/>
      <c r="AF11" s="78" t="s">
        <v>44</v>
      </c>
      <c r="AG11" s="79"/>
      <c r="AH11" s="15"/>
      <c r="AI11" s="17" t="s">
        <v>45</v>
      </c>
      <c r="AJ11" s="18"/>
      <c r="AK11" s="14"/>
      <c r="AL11" s="14"/>
    </row>
    <row r="12" spans="1:38" s="12" customFormat="1" ht="14.1" customHeight="1" x14ac:dyDescent="0.3">
      <c r="A12" s="13"/>
      <c r="E12" s="14"/>
      <c r="F12" s="14"/>
      <c r="G12" s="29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F12" s="14"/>
      <c r="AG12" s="14"/>
      <c r="AI12" s="14"/>
      <c r="AJ12" s="14"/>
      <c r="AK12" s="14"/>
      <c r="AL12" s="14"/>
    </row>
    <row r="13" spans="1:38" s="12" customFormat="1" ht="14.1" customHeight="1" x14ac:dyDescent="0.3">
      <c r="B13" s="21"/>
      <c r="C13" s="20" t="s">
        <v>46</v>
      </c>
      <c r="D13" s="20"/>
      <c r="E13" s="80" t="s">
        <v>47</v>
      </c>
      <c r="F13" s="80"/>
      <c r="G13" s="22"/>
      <c r="H13" s="20" t="s">
        <v>116</v>
      </c>
      <c r="I13" s="80" t="s">
        <v>49</v>
      </c>
      <c r="J13" s="80"/>
      <c r="K13" s="80"/>
      <c r="L13" s="80"/>
      <c r="M13" s="80"/>
      <c r="N13" s="80"/>
      <c r="O13" s="80"/>
      <c r="P13" s="20" t="s">
        <v>50</v>
      </c>
      <c r="Q13" s="20" t="s">
        <v>51</v>
      </c>
      <c r="R13" s="20" t="s">
        <v>52</v>
      </c>
      <c r="S13" s="22"/>
      <c r="T13" s="20" t="s">
        <v>117</v>
      </c>
      <c r="U13" s="80" t="s">
        <v>49</v>
      </c>
      <c r="V13" s="80"/>
      <c r="W13" s="80"/>
      <c r="X13" s="80"/>
      <c r="Y13" s="80"/>
      <c r="Z13" s="80"/>
      <c r="AA13" s="80"/>
      <c r="AB13" s="20" t="s">
        <v>50</v>
      </c>
      <c r="AC13" s="20" t="s">
        <v>51</v>
      </c>
      <c r="AD13" s="20" t="s">
        <v>52</v>
      </c>
      <c r="AE13" s="22"/>
      <c r="AF13" s="20" t="s">
        <v>53</v>
      </c>
      <c r="AG13" s="20" t="s">
        <v>54</v>
      </c>
      <c r="AH13" s="22"/>
      <c r="AI13" s="20" t="s">
        <v>55</v>
      </c>
      <c r="AJ13" s="20" t="s">
        <v>56</v>
      </c>
    </row>
    <row r="14" spans="1:38" s="29" customFormat="1" ht="14.1" customHeight="1" x14ac:dyDescent="0.3">
      <c r="A14" s="24" t="s">
        <v>58</v>
      </c>
      <c r="B14" s="21"/>
      <c r="C14" s="25" t="s">
        <v>59</v>
      </c>
      <c r="D14" s="20"/>
      <c r="E14" s="26" t="s">
        <v>60</v>
      </c>
      <c r="F14" s="25" t="s">
        <v>61</v>
      </c>
      <c r="G14" s="22"/>
      <c r="H14" s="25" t="s">
        <v>118</v>
      </c>
      <c r="I14" s="26" t="s">
        <v>63</v>
      </c>
      <c r="J14" s="26" t="s">
        <v>64</v>
      </c>
      <c r="K14" s="26" t="s">
        <v>65</v>
      </c>
      <c r="L14" s="26" t="s">
        <v>66</v>
      </c>
      <c r="M14" s="26" t="s">
        <v>67</v>
      </c>
      <c r="N14" s="26" t="s">
        <v>68</v>
      </c>
      <c r="O14" s="26" t="s">
        <v>69</v>
      </c>
      <c r="P14" s="25" t="s">
        <v>70</v>
      </c>
      <c r="Q14" s="27">
        <f>2.5663%+0.0871%</f>
        <v>2.6534000000000002E-2</v>
      </c>
      <c r="R14" s="25" t="s">
        <v>70</v>
      </c>
      <c r="S14" s="22"/>
      <c r="T14" s="25" t="s">
        <v>118</v>
      </c>
      <c r="U14" s="26" t="s">
        <v>63</v>
      </c>
      <c r="V14" s="26" t="s">
        <v>64</v>
      </c>
      <c r="W14" s="26" t="s">
        <v>65</v>
      </c>
      <c r="X14" s="26" t="s">
        <v>66</v>
      </c>
      <c r="Y14" s="26" t="s">
        <v>67</v>
      </c>
      <c r="Z14" s="26" t="s">
        <v>68</v>
      </c>
      <c r="AA14" s="26" t="s">
        <v>69</v>
      </c>
      <c r="AB14" s="25" t="s">
        <v>70</v>
      </c>
      <c r="AC14" s="27">
        <f>Q14</f>
        <v>2.6534000000000002E-2</v>
      </c>
      <c r="AD14" s="25" t="s">
        <v>70</v>
      </c>
      <c r="AE14" s="22"/>
      <c r="AF14" s="28" t="s">
        <v>119</v>
      </c>
      <c r="AG14" s="28" t="s">
        <v>120</v>
      </c>
      <c r="AH14" s="22"/>
      <c r="AI14" s="28" t="s">
        <v>121</v>
      </c>
      <c r="AJ14" s="28" t="s">
        <v>122</v>
      </c>
      <c r="AL14" s="29" t="s">
        <v>123</v>
      </c>
    </row>
    <row r="15" spans="1:38" ht="14.1" customHeight="1" x14ac:dyDescent="0.3">
      <c r="A15" s="40">
        <v>1</v>
      </c>
      <c r="B15" s="31"/>
      <c r="C15" s="31" t="s">
        <v>135</v>
      </c>
      <c r="D15" s="31"/>
      <c r="E15" s="66"/>
      <c r="F15" s="66"/>
      <c r="G15" s="22"/>
      <c r="H15" s="35"/>
      <c r="I15" s="35"/>
      <c r="J15" s="35"/>
      <c r="K15" s="35"/>
      <c r="L15" s="35"/>
      <c r="M15" s="35"/>
      <c r="N15" s="35"/>
      <c r="O15" s="35"/>
      <c r="P15" s="34"/>
      <c r="Q15" s="34"/>
      <c r="R15" s="35"/>
      <c r="S15" s="22"/>
      <c r="T15" s="35"/>
      <c r="U15" s="35"/>
      <c r="V15" s="35"/>
      <c r="W15" s="35"/>
      <c r="X15" s="35"/>
      <c r="Y15" s="35"/>
      <c r="Z15" s="35"/>
      <c r="AA15" s="35"/>
      <c r="AB15" s="35"/>
      <c r="AC15" s="34"/>
      <c r="AD15" s="35"/>
      <c r="AE15" s="22"/>
      <c r="AF15" s="35"/>
      <c r="AG15" s="67"/>
      <c r="AH15" s="22"/>
      <c r="AI15" s="68"/>
      <c r="AJ15" s="68"/>
    </row>
    <row r="16" spans="1:38" ht="14.1" customHeight="1" x14ac:dyDescent="0.3">
      <c r="A16" s="40">
        <v>2</v>
      </c>
      <c r="B16" s="31"/>
      <c r="C16" s="31" t="s">
        <v>125</v>
      </c>
      <c r="D16" s="41"/>
      <c r="E16" s="66">
        <v>1000</v>
      </c>
      <c r="F16" s="66">
        <v>219000</v>
      </c>
      <c r="G16" s="22"/>
      <c r="H16" s="34">
        <v>15996.11</v>
      </c>
      <c r="I16" s="35">
        <v>8670.2100000000009</v>
      </c>
      <c r="J16" s="35">
        <v>750</v>
      </c>
      <c r="K16" s="35">
        <v>840</v>
      </c>
      <c r="L16" s="35">
        <v>89.79</v>
      </c>
      <c r="M16" s="35">
        <v>310.97999999999996</v>
      </c>
      <c r="N16" s="35">
        <v>1400</v>
      </c>
      <c r="O16" s="35">
        <v>0</v>
      </c>
      <c r="P16" s="34">
        <f>SUM(H16:O16)</f>
        <v>28057.09</v>
      </c>
      <c r="Q16" s="34">
        <f>P16*$Q$14</f>
        <v>744.46682606000002</v>
      </c>
      <c r="R16" s="35">
        <f>SUM(P16:Q16)</f>
        <v>28801.556826060001</v>
      </c>
      <c r="S16" s="22"/>
      <c r="T16" s="34">
        <v>16914.22</v>
      </c>
      <c r="U16" s="35">
        <v>8670.2100000000009</v>
      </c>
      <c r="V16" s="35">
        <v>750</v>
      </c>
      <c r="W16" s="35">
        <v>840</v>
      </c>
      <c r="X16" s="35">
        <v>89.79</v>
      </c>
      <c r="Y16" s="35">
        <v>310.97999999999996</v>
      </c>
      <c r="Z16" s="35">
        <v>1400</v>
      </c>
      <c r="AA16" s="35">
        <v>0</v>
      </c>
      <c r="AB16" s="35">
        <f>SUM(T16:AA16)</f>
        <v>28975.200000000001</v>
      </c>
      <c r="AC16" s="34">
        <f>AB16*$AC$14</f>
        <v>768.82795680000004</v>
      </c>
      <c r="AD16" s="35">
        <f>SUM(AB16:AC16)</f>
        <v>29744.027956800001</v>
      </c>
      <c r="AE16" s="22"/>
      <c r="AF16" s="35">
        <f>AD16-R16</f>
        <v>942.47113073999935</v>
      </c>
      <c r="AG16" s="67">
        <f>IF(R16=0,0,AF16/R16)</f>
        <v>3.2722923154183105E-2</v>
      </c>
      <c r="AH16" s="22"/>
      <c r="AI16" s="68">
        <f>IF(F$16=0,0,R16/F$16)*100</f>
        <v>13.151395810986303</v>
      </c>
      <c r="AJ16" s="68">
        <f>IF(F$16=0,0,AD16/F$16)*100</f>
        <v>13.581747925479451</v>
      </c>
      <c r="AL16" s="69">
        <f>T16/H16-1</f>
        <v>5.7395829361013506E-2</v>
      </c>
    </row>
    <row r="17" spans="1:38" ht="14.1" customHeight="1" x14ac:dyDescent="0.3">
      <c r="A17" s="40">
        <v>3</v>
      </c>
      <c r="B17" s="31"/>
      <c r="C17" s="38" t="s">
        <v>136</v>
      </c>
      <c r="E17" s="66"/>
      <c r="F17" s="66"/>
      <c r="G17" s="22"/>
      <c r="H17" s="35">
        <f>$E16*-4.62</f>
        <v>-4620</v>
      </c>
      <c r="I17" s="35"/>
      <c r="J17" s="35"/>
      <c r="K17" s="35"/>
      <c r="L17" s="35"/>
      <c r="M17" s="35"/>
      <c r="N17" s="35"/>
      <c r="O17" s="35"/>
      <c r="P17" s="34">
        <f>SUM(H17:O17)</f>
        <v>-4620</v>
      </c>
      <c r="Q17" s="34">
        <f>P17*$Q$14</f>
        <v>-122.58708000000001</v>
      </c>
      <c r="R17" s="35">
        <f>SUM(P17:Q17)</f>
        <v>-4742.5870800000002</v>
      </c>
      <c r="S17" s="22"/>
      <c r="T17" s="35">
        <f>$E16*-4.62</f>
        <v>-4620</v>
      </c>
      <c r="U17" s="35"/>
      <c r="V17" s="35"/>
      <c r="W17" s="35"/>
      <c r="X17" s="35"/>
      <c r="Y17" s="35"/>
      <c r="Z17" s="35"/>
      <c r="AA17" s="35"/>
      <c r="AB17" s="35">
        <f>SUM(T17:AA17)</f>
        <v>-4620</v>
      </c>
      <c r="AC17" s="34">
        <f>AB17*$AC$14</f>
        <v>-122.58708000000001</v>
      </c>
      <c r="AD17" s="35">
        <f>SUM(AB17:AC17)</f>
        <v>-4742.5870800000002</v>
      </c>
      <c r="AE17" s="22"/>
      <c r="AF17" s="35"/>
      <c r="AG17" s="67"/>
      <c r="AH17" s="22"/>
      <c r="AI17" s="68"/>
      <c r="AJ17" s="68"/>
    </row>
    <row r="18" spans="1:38" ht="14.1" customHeight="1" x14ac:dyDescent="0.3">
      <c r="A18" s="40">
        <v>4</v>
      </c>
      <c r="B18" s="31"/>
      <c r="C18" s="70" t="s">
        <v>127</v>
      </c>
      <c r="D18" s="41"/>
      <c r="E18" s="66"/>
      <c r="F18" s="66"/>
      <c r="G18" s="22"/>
      <c r="H18" s="71">
        <f>H16+H17</f>
        <v>11376.11</v>
      </c>
      <c r="R18" s="71">
        <f>R16+R17</f>
        <v>24058.96974606</v>
      </c>
      <c r="S18" s="22"/>
      <c r="T18" s="71">
        <f>T16+T17</f>
        <v>12294.220000000001</v>
      </c>
      <c r="AD18" s="71">
        <f>AD16+AD17</f>
        <v>25001.440876799999</v>
      </c>
      <c r="AE18" s="22"/>
      <c r="AF18" s="35">
        <f>AD18-R18</f>
        <v>942.47113073999935</v>
      </c>
      <c r="AG18" s="67">
        <f>IF(R18=0,0,AF18/R18)</f>
        <v>3.9173378606303058E-2</v>
      </c>
      <c r="AH18" s="22"/>
      <c r="AI18" s="68">
        <f>IF(F$16=0,0,R18/F$16)*100</f>
        <v>10.985830934273972</v>
      </c>
      <c r="AJ18" s="68">
        <f>IF(F$16=0,0,AD18/F$16)*100</f>
        <v>11.416183048767122</v>
      </c>
      <c r="AL18" s="72"/>
    </row>
    <row r="19" spans="1:38" ht="14.1" customHeight="1" x14ac:dyDescent="0.3">
      <c r="A19" s="40">
        <v>5</v>
      </c>
      <c r="B19" s="31"/>
      <c r="C19" s="31"/>
      <c r="D19" s="31"/>
      <c r="E19" s="66"/>
      <c r="F19" s="66"/>
      <c r="G19" s="22"/>
      <c r="H19" s="35"/>
      <c r="I19" s="35"/>
      <c r="J19" s="35"/>
      <c r="K19" s="35"/>
      <c r="L19" s="35"/>
      <c r="M19" s="35"/>
      <c r="N19" s="35"/>
      <c r="O19" s="35"/>
      <c r="P19" s="34"/>
      <c r="Q19" s="34"/>
      <c r="R19" s="35"/>
      <c r="S19" s="22"/>
      <c r="T19" s="35"/>
      <c r="U19" s="35"/>
      <c r="V19" s="35"/>
      <c r="W19" s="35"/>
      <c r="X19" s="35"/>
      <c r="Y19" s="35"/>
      <c r="Z19" s="35"/>
      <c r="AA19" s="35"/>
      <c r="AB19" s="35"/>
      <c r="AC19" s="34"/>
      <c r="AD19" s="35"/>
      <c r="AE19" s="22"/>
      <c r="AF19" s="35"/>
      <c r="AG19" s="67"/>
      <c r="AH19" s="22"/>
      <c r="AI19" s="68"/>
      <c r="AJ19" s="68"/>
    </row>
    <row r="20" spans="1:38" ht="14.1" customHeight="1" x14ac:dyDescent="0.3">
      <c r="A20" s="40">
        <v>6</v>
      </c>
      <c r="B20" s="31"/>
      <c r="C20" s="31" t="s">
        <v>137</v>
      </c>
      <c r="D20" s="31"/>
      <c r="E20" s="66"/>
      <c r="F20" s="66"/>
      <c r="G20" s="22"/>
      <c r="H20" s="35"/>
      <c r="I20" s="35"/>
      <c r="J20" s="35"/>
      <c r="K20" s="35"/>
      <c r="L20" s="35"/>
      <c r="M20" s="35"/>
      <c r="N20" s="35"/>
      <c r="O20" s="35"/>
      <c r="P20" s="34"/>
      <c r="Q20" s="34"/>
      <c r="R20" s="35"/>
      <c r="S20" s="22"/>
      <c r="T20" s="35"/>
      <c r="U20" s="35"/>
      <c r="V20" s="35"/>
      <c r="W20" s="35"/>
      <c r="X20" s="35"/>
      <c r="Y20" s="35"/>
      <c r="Z20" s="35"/>
      <c r="AA20" s="35"/>
      <c r="AB20" s="35"/>
      <c r="AC20" s="34"/>
      <c r="AD20" s="35"/>
      <c r="AE20" s="22"/>
      <c r="AF20" s="35"/>
      <c r="AG20" s="67"/>
      <c r="AH20" s="22"/>
      <c r="AI20" s="68"/>
      <c r="AJ20" s="68"/>
    </row>
    <row r="21" spans="1:38" ht="14.1" customHeight="1" x14ac:dyDescent="0.3">
      <c r="A21" s="40">
        <v>7</v>
      </c>
      <c r="B21" s="31"/>
      <c r="C21" s="38" t="s">
        <v>129</v>
      </c>
      <c r="D21" s="41"/>
      <c r="E21" s="66">
        <f>E16</f>
        <v>1000</v>
      </c>
      <c r="F21" s="66">
        <v>438000</v>
      </c>
      <c r="G21" s="22"/>
      <c r="H21" s="34">
        <v>12156.710689125022</v>
      </c>
      <c r="I21" s="35">
        <v>17233.585136274738</v>
      </c>
      <c r="J21" s="35">
        <v>750</v>
      </c>
      <c r="K21" s="35">
        <v>840</v>
      </c>
      <c r="L21" s="35">
        <v>179.58</v>
      </c>
      <c r="M21" s="35">
        <v>621.95999999999992</v>
      </c>
      <c r="N21" s="35">
        <v>1400</v>
      </c>
      <c r="O21" s="35">
        <v>0</v>
      </c>
      <c r="P21" s="34">
        <f>SUM(H21:O21)</f>
        <v>33181.835825399758</v>
      </c>
      <c r="Q21" s="34">
        <f>P21*$Q$14</f>
        <v>880.44683179115725</v>
      </c>
      <c r="R21" s="35">
        <f>SUM(P21:Q21)</f>
        <v>34062.282657190917</v>
      </c>
      <c r="S21" s="22"/>
      <c r="T21" s="34">
        <v>12779.895907567021</v>
      </c>
      <c r="U21" s="35">
        <v>17233.585136274738</v>
      </c>
      <c r="V21" s="35">
        <v>750</v>
      </c>
      <c r="W21" s="35">
        <v>840</v>
      </c>
      <c r="X21" s="35">
        <v>179.58</v>
      </c>
      <c r="Y21" s="35">
        <v>621.95999999999992</v>
      </c>
      <c r="Z21" s="35">
        <v>1400</v>
      </c>
      <c r="AA21" s="35">
        <v>0</v>
      </c>
      <c r="AB21" s="35">
        <f>SUM(T21:AA21)</f>
        <v>33805.021043841756</v>
      </c>
      <c r="AC21" s="34">
        <f>AB21*$AC$14</f>
        <v>896.9824283772972</v>
      </c>
      <c r="AD21" s="35">
        <f>SUM(AB21:AC21)</f>
        <v>34702.003472219054</v>
      </c>
      <c r="AE21" s="22"/>
      <c r="AF21" s="35">
        <f>AD21-R21</f>
        <v>639.72081502813671</v>
      </c>
      <c r="AG21" s="67">
        <f>IF(R21=0,0,AF21/R21)</f>
        <v>1.8780914405132642E-2</v>
      </c>
      <c r="AH21" s="22"/>
      <c r="AI21" s="68">
        <f>IF(F$21=0,0,R21/F$21)*100</f>
        <v>7.7767768623723557</v>
      </c>
      <c r="AJ21" s="68">
        <f>IF(F$21=0,0,AD21/F$21)*100</f>
        <v>7.9228318429723874</v>
      </c>
      <c r="AL21" s="69">
        <f>T21/H21-1</f>
        <v>5.1262651088626932E-2</v>
      </c>
    </row>
    <row r="22" spans="1:38" ht="14.1" customHeight="1" x14ac:dyDescent="0.3">
      <c r="A22" s="40">
        <v>8</v>
      </c>
      <c r="B22" s="31"/>
      <c r="C22" s="38" t="s">
        <v>136</v>
      </c>
      <c r="E22" s="66"/>
      <c r="F22" s="73"/>
      <c r="G22" s="22"/>
      <c r="H22" s="35">
        <f>$E21*-4.62</f>
        <v>-4620</v>
      </c>
      <c r="I22" s="35"/>
      <c r="J22" s="35"/>
      <c r="K22" s="35"/>
      <c r="L22" s="35"/>
      <c r="M22" s="35"/>
      <c r="N22" s="35"/>
      <c r="O22" s="35"/>
      <c r="P22" s="34">
        <f>SUM(H22:O22)</f>
        <v>-4620</v>
      </c>
      <c r="Q22" s="34">
        <f>P22*$Q$14</f>
        <v>-122.58708000000001</v>
      </c>
      <c r="R22" s="35">
        <f>SUM(P22:Q22)</f>
        <v>-4742.5870800000002</v>
      </c>
      <c r="S22" s="22"/>
      <c r="T22" s="35">
        <f>$E21*-4.62</f>
        <v>-4620</v>
      </c>
      <c r="U22" s="35"/>
      <c r="V22" s="35"/>
      <c r="W22" s="35"/>
      <c r="X22" s="35"/>
      <c r="Y22" s="35"/>
      <c r="Z22" s="35"/>
      <c r="AA22" s="35"/>
      <c r="AB22" s="35">
        <f>SUM(T22:AA22)</f>
        <v>-4620</v>
      </c>
      <c r="AC22" s="34">
        <f>AB22*$AC$14</f>
        <v>-122.58708000000001</v>
      </c>
      <c r="AD22" s="35">
        <f>SUM(AB22:AC22)</f>
        <v>-4742.5870800000002</v>
      </c>
      <c r="AE22" s="22"/>
      <c r="AF22" s="35"/>
      <c r="AG22" s="44"/>
      <c r="AH22" s="22"/>
      <c r="AI22" s="68"/>
      <c r="AJ22" s="68"/>
    </row>
    <row r="23" spans="1:38" ht="14.1" customHeight="1" x14ac:dyDescent="0.3">
      <c r="A23" s="40">
        <v>9</v>
      </c>
      <c r="B23" s="31"/>
      <c r="C23" s="70" t="s">
        <v>130</v>
      </c>
      <c r="D23" s="41"/>
      <c r="E23" s="66"/>
      <c r="F23" s="66"/>
      <c r="G23" s="22"/>
      <c r="H23" s="71">
        <f>H21+H22</f>
        <v>7536.7106891250223</v>
      </c>
      <c r="R23" s="71">
        <f>R21+R22</f>
        <v>29319.695577190916</v>
      </c>
      <c r="S23" s="22"/>
      <c r="T23" s="71">
        <f>T21+T22</f>
        <v>8159.8959075670209</v>
      </c>
      <c r="AD23" s="71">
        <f>AD21+AD22</f>
        <v>29959.416392219053</v>
      </c>
      <c r="AE23" s="22"/>
      <c r="AF23" s="35">
        <f>AD23-R23</f>
        <v>639.72081502813671</v>
      </c>
      <c r="AG23" s="67">
        <f>IF(R23=0,0,AF23/R23)</f>
        <v>2.181880822547843E-2</v>
      </c>
      <c r="AH23" s="22"/>
      <c r="AI23" s="68">
        <f>IF(F$21=0,0,R23/F$21)*100</f>
        <v>6.6939944240161902</v>
      </c>
      <c r="AJ23" s="68">
        <f>IF(F$21=0,0,AD23/F$21)*100</f>
        <v>6.8400494046162219</v>
      </c>
      <c r="AL23" s="72"/>
    </row>
    <row r="24" spans="1:38" ht="14.1" customHeight="1" x14ac:dyDescent="0.3">
      <c r="A24" s="40">
        <v>10</v>
      </c>
      <c r="B24" s="31"/>
      <c r="C24" s="31"/>
      <c r="D24" s="31"/>
      <c r="E24" s="66"/>
      <c r="F24" s="66"/>
      <c r="G24" s="22"/>
      <c r="H24" s="35"/>
      <c r="I24" s="35"/>
      <c r="J24" s="35"/>
      <c r="K24" s="35"/>
      <c r="L24" s="35"/>
      <c r="M24" s="35"/>
      <c r="N24" s="35"/>
      <c r="O24" s="35"/>
      <c r="P24" s="34"/>
      <c r="Q24" s="34"/>
      <c r="R24" s="35"/>
      <c r="S24" s="22"/>
      <c r="T24" s="35"/>
      <c r="U24" s="35"/>
      <c r="V24" s="35"/>
      <c r="W24" s="35"/>
      <c r="X24" s="35"/>
      <c r="Y24" s="35"/>
      <c r="Z24" s="35"/>
      <c r="AA24" s="35"/>
      <c r="AB24" s="35"/>
      <c r="AC24" s="34"/>
      <c r="AD24" s="35"/>
      <c r="AE24" s="22"/>
      <c r="AF24" s="35"/>
      <c r="AG24" s="67"/>
      <c r="AH24" s="22"/>
      <c r="AI24" s="68"/>
      <c r="AJ24" s="68"/>
    </row>
    <row r="25" spans="1:38" ht="14.1" customHeight="1" x14ac:dyDescent="0.3">
      <c r="A25" s="40">
        <v>11</v>
      </c>
      <c r="C25" s="31" t="s">
        <v>138</v>
      </c>
      <c r="D25" s="31"/>
      <c r="E25" s="66"/>
      <c r="F25" s="66"/>
      <c r="G25" s="22"/>
      <c r="H25" s="35"/>
      <c r="I25" s="35"/>
      <c r="J25" s="35"/>
      <c r="K25" s="35"/>
      <c r="L25" s="35"/>
      <c r="M25" s="35"/>
      <c r="N25" s="35"/>
      <c r="O25" s="35"/>
      <c r="P25" s="34"/>
      <c r="Q25" s="34"/>
      <c r="R25" s="35"/>
      <c r="S25" s="22"/>
      <c r="T25" s="35"/>
      <c r="U25" s="35"/>
      <c r="V25" s="35"/>
      <c r="W25" s="35"/>
      <c r="X25" s="35"/>
      <c r="Y25" s="35"/>
      <c r="Z25" s="35"/>
      <c r="AA25" s="35"/>
      <c r="AB25" s="35"/>
      <c r="AC25" s="34"/>
      <c r="AD25" s="35"/>
      <c r="AE25" s="22"/>
      <c r="AF25" s="35"/>
      <c r="AG25" s="67"/>
      <c r="AH25" s="22"/>
      <c r="AI25" s="68"/>
      <c r="AJ25" s="68"/>
    </row>
    <row r="26" spans="1:38" ht="14.1" customHeight="1" x14ac:dyDescent="0.3">
      <c r="A26" s="40">
        <v>12</v>
      </c>
      <c r="C26" s="31" t="s">
        <v>129</v>
      </c>
      <c r="D26" s="41"/>
      <c r="E26" s="66">
        <v>5000</v>
      </c>
      <c r="F26" s="66">
        <v>2190000</v>
      </c>
      <c r="G26" s="22"/>
      <c r="H26" s="34">
        <v>51598.922520632877</v>
      </c>
      <c r="I26" s="35">
        <v>85132.69685808642</v>
      </c>
      <c r="J26" s="35">
        <v>3700</v>
      </c>
      <c r="K26" s="35">
        <v>4150</v>
      </c>
      <c r="L26" s="35">
        <v>876</v>
      </c>
      <c r="M26" s="35">
        <v>3066.0000000000005</v>
      </c>
      <c r="N26" s="35">
        <v>1450</v>
      </c>
      <c r="O26" s="35">
        <v>0</v>
      </c>
      <c r="P26" s="34">
        <f>SUM(H26:O26)</f>
        <v>149973.6193787193</v>
      </c>
      <c r="Q26" s="34">
        <f>P26*$Q$14</f>
        <v>3979.4000165949383</v>
      </c>
      <c r="R26" s="35">
        <f>SUM(P26:Q26)</f>
        <v>153953.01939531424</v>
      </c>
      <c r="S26" s="22"/>
      <c r="T26" s="34">
        <v>54424.657108405772</v>
      </c>
      <c r="U26" s="35">
        <v>85132.69685808642</v>
      </c>
      <c r="V26" s="35">
        <v>3700</v>
      </c>
      <c r="W26" s="35">
        <v>4150</v>
      </c>
      <c r="X26" s="35">
        <v>876</v>
      </c>
      <c r="Y26" s="35">
        <v>3066.0000000000005</v>
      </c>
      <c r="Z26" s="35">
        <v>1450</v>
      </c>
      <c r="AA26" s="35">
        <v>0</v>
      </c>
      <c r="AB26" s="35">
        <f>SUM(T26:AA26)</f>
        <v>152799.3539664922</v>
      </c>
      <c r="AC26" s="34">
        <f>AB26*$AC$14</f>
        <v>4054.3780581469041</v>
      </c>
      <c r="AD26" s="35">
        <f>SUM(AB26:AC26)</f>
        <v>156853.73202463912</v>
      </c>
      <c r="AE26" s="22"/>
      <c r="AF26" s="35">
        <f>AD26-R26</f>
        <v>2900.712629324873</v>
      </c>
      <c r="AG26" s="67">
        <f>IF(R26=0,0,AF26/R26)</f>
        <v>1.8841544262776309E-2</v>
      </c>
      <c r="AH26" s="22"/>
      <c r="AI26" s="68">
        <f>IF(F$26=0,0,R26/F$26)*100</f>
        <v>7.0298182372289606</v>
      </c>
      <c r="AJ26" s="68">
        <f>IF(F$26=0,0,AD26/F$26)*100</f>
        <v>7.162270868704983</v>
      </c>
      <c r="AL26" s="69">
        <f>T26/H26-1</f>
        <v>5.4763441749059227E-2</v>
      </c>
    </row>
    <row r="27" spans="1:38" ht="14.1" customHeight="1" x14ac:dyDescent="0.3">
      <c r="A27" s="40">
        <v>13</v>
      </c>
      <c r="C27" s="38" t="s">
        <v>136</v>
      </c>
      <c r="E27" s="66"/>
      <c r="F27" s="73"/>
      <c r="G27" s="22"/>
      <c r="H27" s="35">
        <f>$E26*-4.62</f>
        <v>-23100</v>
      </c>
      <c r="I27" s="35"/>
      <c r="J27" s="35"/>
      <c r="K27" s="35"/>
      <c r="L27" s="35"/>
      <c r="M27" s="35"/>
      <c r="N27" s="35"/>
      <c r="O27" s="35"/>
      <c r="P27" s="34">
        <f>SUM(H27:O27)</f>
        <v>-23100</v>
      </c>
      <c r="Q27" s="34">
        <f>P27*$Q$14</f>
        <v>-612.93540000000007</v>
      </c>
      <c r="R27" s="35">
        <f>SUM(P27:Q27)</f>
        <v>-23712.935399999998</v>
      </c>
      <c r="S27" s="22"/>
      <c r="T27" s="35">
        <f>$E26*-4.62</f>
        <v>-23100</v>
      </c>
      <c r="U27" s="35"/>
      <c r="V27" s="35"/>
      <c r="W27" s="35"/>
      <c r="X27" s="35"/>
      <c r="Y27" s="35"/>
      <c r="Z27" s="35"/>
      <c r="AA27" s="35"/>
      <c r="AB27" s="35">
        <f>SUM(T27:AA27)</f>
        <v>-23100</v>
      </c>
      <c r="AC27" s="34">
        <f>AB27*$AC$14</f>
        <v>-612.93540000000007</v>
      </c>
      <c r="AD27" s="35">
        <f>SUM(AB27:AC27)</f>
        <v>-23712.935399999998</v>
      </c>
      <c r="AE27" s="22"/>
      <c r="AF27" s="35"/>
      <c r="AG27" s="44"/>
      <c r="AH27" s="22"/>
      <c r="AI27" s="68"/>
      <c r="AJ27" s="68"/>
    </row>
    <row r="28" spans="1:38" ht="14.1" customHeight="1" x14ac:dyDescent="0.3">
      <c r="A28" s="40">
        <v>14</v>
      </c>
      <c r="C28" s="70" t="s">
        <v>130</v>
      </c>
      <c r="D28" s="41"/>
      <c r="E28" s="66"/>
      <c r="F28" s="66"/>
      <c r="G28" s="22"/>
      <c r="H28" s="71">
        <f>H26+H27</f>
        <v>28498.922520632877</v>
      </c>
      <c r="R28" s="71">
        <f>R26+R27</f>
        <v>130240.08399531424</v>
      </c>
      <c r="S28" s="22"/>
      <c r="T28" s="71">
        <f>T26+T27</f>
        <v>31324.657108405772</v>
      </c>
      <c r="AD28" s="71">
        <f>AD26+AD27</f>
        <v>133140.79662463913</v>
      </c>
      <c r="AE28" s="22"/>
      <c r="AF28" s="35">
        <f>AD28-R28</f>
        <v>2900.7126293248875</v>
      </c>
      <c r="AG28" s="67">
        <f>IF(R28=0,0,AF28/R28)</f>
        <v>2.2272042065246588E-2</v>
      </c>
      <c r="AH28" s="22"/>
      <c r="AI28" s="68">
        <f>IF(F$26=0,0,R28/F$26)*100</f>
        <v>5.947035798872796</v>
      </c>
      <c r="AJ28" s="68">
        <f>IF(F$26=0,0,AD28/F$26)*100</f>
        <v>6.0794884303488184</v>
      </c>
      <c r="AL28" s="72"/>
    </row>
    <row r="29" spans="1:38" ht="14.1" customHeight="1" x14ac:dyDescent="0.3">
      <c r="A29" s="40">
        <v>15</v>
      </c>
      <c r="B29" s="31"/>
      <c r="C29" s="48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</row>
    <row r="30" spans="1:38" ht="14.1" customHeight="1" x14ac:dyDescent="0.3">
      <c r="A30" s="40">
        <v>16</v>
      </c>
      <c r="C30" s="48"/>
      <c r="F30" s="31"/>
      <c r="G30" s="38" t="s">
        <v>78</v>
      </c>
      <c r="H30" s="47" t="s">
        <v>112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</row>
    <row r="31" spans="1:38" ht="14.1" customHeight="1" x14ac:dyDescent="0.3">
      <c r="A31" s="40">
        <v>17</v>
      </c>
      <c r="C31" s="48"/>
      <c r="G31" s="38" t="s">
        <v>80</v>
      </c>
      <c r="H31" s="47" t="s">
        <v>113</v>
      </c>
    </row>
    <row r="32" spans="1:38" ht="14.1" customHeight="1" x14ac:dyDescent="0.3">
      <c r="A32" s="40">
        <v>18</v>
      </c>
      <c r="C32" s="48"/>
      <c r="G32" s="38" t="s">
        <v>82</v>
      </c>
      <c r="H32" s="47" t="s">
        <v>139</v>
      </c>
    </row>
    <row r="33" spans="1:36" ht="14.4" customHeight="1" x14ac:dyDescent="0.3">
      <c r="A33" s="45">
        <v>19</v>
      </c>
      <c r="C33" s="48"/>
      <c r="E33" s="31"/>
    </row>
    <row r="34" spans="1:36" ht="6.9" customHeight="1" x14ac:dyDescent="0.3">
      <c r="A34" s="45"/>
      <c r="B34" s="49"/>
      <c r="C34" s="49"/>
      <c r="D34" s="49"/>
      <c r="E34" s="49"/>
      <c r="F34" s="49"/>
      <c r="G34" s="49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49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49"/>
      <c r="AF34" s="50"/>
      <c r="AG34" s="50"/>
      <c r="AH34" s="49"/>
      <c r="AI34" s="50"/>
      <c r="AJ34" s="50"/>
    </row>
    <row r="35" spans="1:36" ht="12.6" customHeight="1" x14ac:dyDescent="0.3">
      <c r="A35" s="51" t="s">
        <v>84</v>
      </c>
      <c r="B35" s="51"/>
      <c r="C35" s="51"/>
      <c r="D35" s="51"/>
      <c r="E35" s="51"/>
      <c r="F35" s="51"/>
      <c r="G35" s="5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51" t="s">
        <v>85</v>
      </c>
      <c r="AJ35" s="31"/>
    </row>
  </sheetData>
  <mergeCells count="6">
    <mergeCell ref="H11:R11"/>
    <mergeCell ref="T11:AD11"/>
    <mergeCell ref="AF11:AG11"/>
    <mergeCell ref="E13:F13"/>
    <mergeCell ref="I13:O13"/>
    <mergeCell ref="U13:AA13"/>
  </mergeCells>
  <pageMargins left="0.5" right="0.5" top="0.75" bottom="0.25" header="0.5" footer="0.25"/>
  <pageSetup scale="46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0A8FE-C901-4BC9-B9E6-37DFC455C1F4}">
  <sheetPr syncVertical="1" syncRef="A1" transitionEvaluation="1" transitionEntry="1">
    <tabColor rgb="FF92D050"/>
    <pageSetUpPr fitToPage="1"/>
  </sheetPr>
  <dimension ref="A1:AL42"/>
  <sheetViews>
    <sheetView tabSelected="1" zoomScaleNormal="100" workbookViewId="0"/>
  </sheetViews>
  <sheetFormatPr defaultColWidth="11" defaultRowHeight="13.8" x14ac:dyDescent="0.3"/>
  <cols>
    <col min="1" max="1" width="2.6640625" style="38" customWidth="1"/>
    <col min="2" max="2" width="2.33203125" style="38" customWidth="1"/>
    <col min="3" max="3" width="7.5546875" style="38" customWidth="1"/>
    <col min="4" max="4" width="3.44140625" style="38" customWidth="1"/>
    <col min="5" max="5" width="6.5546875" style="38" customWidth="1"/>
    <col min="6" max="6" width="7" style="38" customWidth="1"/>
    <col min="7" max="7" width="3.33203125" style="38" customWidth="1"/>
    <col min="8" max="8" width="7.6640625" style="38" customWidth="1"/>
    <col min="9" max="9" width="6.88671875" style="38" bestFit="1" customWidth="1"/>
    <col min="10" max="15" width="7.109375" style="38" customWidth="1"/>
    <col min="16" max="18" width="10" style="38" bestFit="1" customWidth="1"/>
    <col min="19" max="19" width="3.33203125" style="38" customWidth="1"/>
    <col min="20" max="20" width="7.6640625" style="38" customWidth="1"/>
    <col min="21" max="21" width="6.88671875" style="38" bestFit="1" customWidth="1"/>
    <col min="22" max="27" width="7.109375" style="38" customWidth="1"/>
    <col min="28" max="30" width="10" style="38" bestFit="1" customWidth="1"/>
    <col min="31" max="31" width="3.33203125" style="38" customWidth="1"/>
    <col min="32" max="33" width="7.6640625" style="38" customWidth="1"/>
    <col min="34" max="34" width="3.33203125" style="38" customWidth="1"/>
    <col min="35" max="35" width="7.6640625" style="38" customWidth="1"/>
    <col min="36" max="16384" width="11" style="38"/>
  </cols>
  <sheetData>
    <row r="1" spans="1:38" s="1" customFormat="1" ht="12.75" customHeight="1" x14ac:dyDescent="0.3">
      <c r="A1" s="1" t="s">
        <v>0</v>
      </c>
      <c r="D1" s="2" t="s">
        <v>1</v>
      </c>
      <c r="E1" s="2"/>
      <c r="N1" s="1" t="s">
        <v>2</v>
      </c>
      <c r="P1" s="2"/>
      <c r="Q1" s="2"/>
      <c r="R1" s="2"/>
      <c r="T1" s="2"/>
      <c r="U1" s="2"/>
      <c r="V1" s="2"/>
      <c r="W1" s="2"/>
      <c r="X1" s="2"/>
      <c r="Y1" s="2"/>
      <c r="Z1" s="2"/>
      <c r="AB1" s="2"/>
      <c r="AC1" s="2"/>
      <c r="AD1" s="2"/>
      <c r="AF1" s="2"/>
      <c r="AG1" s="2"/>
      <c r="AI1" s="1" t="s">
        <v>140</v>
      </c>
    </row>
    <row r="2" spans="1:38" s="1" customFormat="1" ht="6.9" customHeight="1" x14ac:dyDescent="0.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3"/>
      <c r="AF2" s="4"/>
      <c r="AG2" s="4"/>
      <c r="AH2" s="3"/>
      <c r="AI2" s="4"/>
      <c r="AJ2" s="4"/>
    </row>
    <row r="3" spans="1:38" s="1" customFormat="1" ht="6.9" customHeight="1" x14ac:dyDescent="0.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F3" s="2"/>
      <c r="AG3" s="2"/>
      <c r="AI3" s="2"/>
      <c r="AJ3" s="2"/>
    </row>
    <row r="4" spans="1:38" s="1" customFormat="1" ht="12.75" customHeight="1" x14ac:dyDescent="0.2">
      <c r="A4" s="5" t="s">
        <v>4</v>
      </c>
      <c r="B4" s="5"/>
      <c r="C4" s="6"/>
      <c r="L4" s="2"/>
      <c r="M4" s="2"/>
      <c r="N4" s="2" t="s">
        <v>5</v>
      </c>
      <c r="O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F4" s="7" t="s">
        <v>6</v>
      </c>
      <c r="AG4" s="7"/>
      <c r="AJ4" s="2"/>
    </row>
    <row r="5" spans="1:38" s="1" customFormat="1" ht="12.75" customHeight="1" x14ac:dyDescent="0.2">
      <c r="A5" s="6"/>
      <c r="B5" s="6"/>
      <c r="C5" s="6"/>
      <c r="I5" s="2"/>
      <c r="T5" s="2"/>
      <c r="U5" s="2"/>
      <c r="V5" s="2"/>
      <c r="W5" s="2"/>
      <c r="X5" s="2"/>
      <c r="Y5" s="2"/>
      <c r="Z5" s="2"/>
      <c r="AB5" s="2"/>
      <c r="AC5" s="2"/>
      <c r="AD5" s="2"/>
      <c r="AF5" s="8"/>
      <c r="AG5" s="8"/>
      <c r="AJ5" s="2"/>
    </row>
    <row r="6" spans="1:38" s="1" customFormat="1" ht="12.75" customHeight="1" x14ac:dyDescent="0.2">
      <c r="A6" s="5" t="s">
        <v>7</v>
      </c>
      <c r="B6" s="5"/>
      <c r="C6" s="6"/>
      <c r="T6" s="2"/>
      <c r="U6" s="2"/>
      <c r="V6" s="2"/>
      <c r="W6" s="2"/>
      <c r="X6" s="2"/>
      <c r="Y6" s="2"/>
      <c r="Z6" s="2"/>
      <c r="AB6" s="2"/>
      <c r="AC6" s="2"/>
      <c r="AD6" s="2"/>
      <c r="AF6" s="8" t="s">
        <v>141</v>
      </c>
      <c r="AG6" s="8"/>
      <c r="AJ6" s="2"/>
    </row>
    <row r="7" spans="1:38" s="1" customFormat="1" ht="12.75" customHeight="1" x14ac:dyDescent="0.2">
      <c r="A7" s="6"/>
      <c r="B7" s="6"/>
      <c r="C7" s="6"/>
      <c r="I7" s="2"/>
      <c r="T7" s="2"/>
      <c r="U7" s="2"/>
      <c r="Y7" s="2"/>
      <c r="Z7" s="2"/>
      <c r="AB7" s="2"/>
      <c r="AC7" s="2"/>
      <c r="AD7" s="2"/>
      <c r="AF7" s="8"/>
      <c r="AG7" s="8"/>
      <c r="AJ7" s="2"/>
    </row>
    <row r="8" spans="1:38" s="1" customFormat="1" ht="12.75" customHeight="1" x14ac:dyDescent="0.25">
      <c r="A8" s="5" t="s">
        <v>9</v>
      </c>
      <c r="B8" s="5"/>
      <c r="D8" s="9" t="s">
        <v>10</v>
      </c>
      <c r="I8" s="2"/>
      <c r="T8" s="2"/>
      <c r="U8" s="2"/>
      <c r="Y8" s="2"/>
      <c r="AB8" s="2"/>
      <c r="AC8" s="2"/>
      <c r="AD8" s="2"/>
      <c r="AF8" s="7" t="s">
        <v>11</v>
      </c>
      <c r="AG8" s="7"/>
      <c r="AJ8" s="2"/>
    </row>
    <row r="9" spans="1:38" s="12" customFormat="1" ht="6.9" customHeight="1" x14ac:dyDescent="0.3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0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0"/>
      <c r="AF9" s="11"/>
      <c r="AG9" s="11"/>
      <c r="AH9" s="10"/>
      <c r="AI9" s="11"/>
      <c r="AJ9" s="11"/>
    </row>
    <row r="10" spans="1:38" s="12" customFormat="1" ht="14.4" customHeight="1" x14ac:dyDescent="0.3">
      <c r="A10" s="13" t="s">
        <v>12</v>
      </c>
      <c r="E10" s="14" t="s">
        <v>13</v>
      </c>
      <c r="F10" s="14" t="s">
        <v>14</v>
      </c>
      <c r="G10" s="14"/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  <c r="O10" s="14" t="s">
        <v>22</v>
      </c>
      <c r="P10" s="14" t="s">
        <v>23</v>
      </c>
      <c r="Q10" s="14" t="s">
        <v>24</v>
      </c>
      <c r="R10" s="14" t="s">
        <v>25</v>
      </c>
      <c r="S10" s="14"/>
      <c r="T10" s="14" t="s">
        <v>26</v>
      </c>
      <c r="U10" s="14" t="s">
        <v>27</v>
      </c>
      <c r="V10" s="14" t="s">
        <v>28</v>
      </c>
      <c r="W10" s="14" t="s">
        <v>29</v>
      </c>
      <c r="X10" s="14" t="s">
        <v>30</v>
      </c>
      <c r="Y10" s="14" t="s">
        <v>31</v>
      </c>
      <c r="Z10" s="14" t="s">
        <v>32</v>
      </c>
      <c r="AA10" s="14" t="s">
        <v>33</v>
      </c>
      <c r="AB10" s="14" t="s">
        <v>34</v>
      </c>
      <c r="AC10" s="14" t="s">
        <v>35</v>
      </c>
      <c r="AD10" s="14" t="s">
        <v>36</v>
      </c>
      <c r="AE10" s="14"/>
      <c r="AF10" s="14" t="s">
        <v>37</v>
      </c>
      <c r="AG10" s="14" t="s">
        <v>38</v>
      </c>
      <c r="AH10" s="14"/>
      <c r="AI10" s="14" t="s">
        <v>39</v>
      </c>
      <c r="AJ10" s="14" t="s">
        <v>40</v>
      </c>
    </row>
    <row r="11" spans="1:38" s="12" customFormat="1" ht="14.4" customHeight="1" x14ac:dyDescent="0.3">
      <c r="A11" s="13" t="s">
        <v>41</v>
      </c>
      <c r="E11" s="15"/>
      <c r="F11" s="15"/>
      <c r="G11" s="15"/>
      <c r="H11" s="75" t="s">
        <v>42</v>
      </c>
      <c r="I11" s="76"/>
      <c r="J11" s="76"/>
      <c r="K11" s="76"/>
      <c r="L11" s="76"/>
      <c r="M11" s="76"/>
      <c r="N11" s="76"/>
      <c r="O11" s="76"/>
      <c r="P11" s="76"/>
      <c r="Q11" s="76"/>
      <c r="R11" s="77"/>
      <c r="S11" s="16"/>
      <c r="T11" s="75" t="s">
        <v>43</v>
      </c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15"/>
      <c r="AF11" s="78" t="s">
        <v>44</v>
      </c>
      <c r="AG11" s="79"/>
      <c r="AH11" s="15"/>
      <c r="AI11" s="17" t="s">
        <v>45</v>
      </c>
      <c r="AJ11" s="18"/>
    </row>
    <row r="12" spans="1:38" s="12" customFormat="1" ht="14.4" customHeight="1" x14ac:dyDescent="0.3">
      <c r="E12" s="15"/>
      <c r="F12" s="15"/>
      <c r="G12" s="15"/>
      <c r="H12" s="15"/>
      <c r="I12" s="19"/>
      <c r="J12" s="19"/>
      <c r="K12" s="19"/>
      <c r="L12" s="19"/>
      <c r="M12" s="19"/>
      <c r="N12" s="19"/>
      <c r="O12" s="19"/>
      <c r="P12" s="20"/>
      <c r="Q12" s="20"/>
      <c r="R12" s="20"/>
      <c r="S12" s="15"/>
      <c r="T12" s="15"/>
      <c r="U12" s="19"/>
      <c r="V12" s="19"/>
      <c r="W12" s="19"/>
      <c r="X12" s="19"/>
      <c r="Y12" s="19"/>
      <c r="Z12" s="19"/>
      <c r="AA12" s="19"/>
      <c r="AB12" s="20"/>
      <c r="AC12" s="20"/>
      <c r="AD12" s="20"/>
      <c r="AE12" s="15"/>
      <c r="AF12" s="19"/>
      <c r="AG12" s="19"/>
      <c r="AH12" s="15"/>
      <c r="AI12" s="19"/>
      <c r="AJ12" s="19"/>
    </row>
    <row r="13" spans="1:38" s="12" customFormat="1" ht="14.4" customHeight="1" x14ac:dyDescent="0.3">
      <c r="A13" s="21"/>
      <c r="B13" s="21"/>
      <c r="C13" s="20" t="s">
        <v>46</v>
      </c>
      <c r="D13" s="20"/>
      <c r="E13" s="80" t="s">
        <v>47</v>
      </c>
      <c r="F13" s="80"/>
      <c r="G13" s="22"/>
      <c r="H13" s="20" t="s">
        <v>48</v>
      </c>
      <c r="I13" s="80" t="s">
        <v>49</v>
      </c>
      <c r="J13" s="80"/>
      <c r="K13" s="80"/>
      <c r="L13" s="80"/>
      <c r="M13" s="80"/>
      <c r="N13" s="80"/>
      <c r="O13" s="80"/>
      <c r="P13" s="20" t="s">
        <v>50</v>
      </c>
      <c r="Q13" s="20" t="s">
        <v>51</v>
      </c>
      <c r="R13" s="20" t="s">
        <v>52</v>
      </c>
      <c r="S13" s="22"/>
      <c r="T13" s="20" t="s">
        <v>48</v>
      </c>
      <c r="U13" s="80" t="s">
        <v>49</v>
      </c>
      <c r="V13" s="80"/>
      <c r="W13" s="80"/>
      <c r="X13" s="80"/>
      <c r="Y13" s="80"/>
      <c r="Z13" s="80"/>
      <c r="AA13" s="80"/>
      <c r="AB13" s="20" t="s">
        <v>50</v>
      </c>
      <c r="AC13" s="20" t="s">
        <v>51</v>
      </c>
      <c r="AD13" s="20" t="s">
        <v>52</v>
      </c>
      <c r="AE13" s="22"/>
      <c r="AF13" s="20" t="s">
        <v>53</v>
      </c>
      <c r="AG13" s="20" t="s">
        <v>54</v>
      </c>
      <c r="AH13" s="22"/>
      <c r="AI13" s="20" t="s">
        <v>55</v>
      </c>
      <c r="AJ13" s="20" t="s">
        <v>56</v>
      </c>
      <c r="AL13" s="23" t="s">
        <v>57</v>
      </c>
    </row>
    <row r="14" spans="1:38" s="29" customFormat="1" ht="14.4" customHeight="1" x14ac:dyDescent="0.3">
      <c r="A14" s="24" t="s">
        <v>58</v>
      </c>
      <c r="B14" s="21"/>
      <c r="C14" s="25" t="s">
        <v>59</v>
      </c>
      <c r="D14" s="20"/>
      <c r="E14" s="26" t="s">
        <v>60</v>
      </c>
      <c r="F14" s="25" t="s">
        <v>61</v>
      </c>
      <c r="G14" s="22"/>
      <c r="H14" s="25" t="s">
        <v>62</v>
      </c>
      <c r="I14" s="26" t="s">
        <v>63</v>
      </c>
      <c r="J14" s="26" t="s">
        <v>64</v>
      </c>
      <c r="K14" s="26" t="s">
        <v>65</v>
      </c>
      <c r="L14" s="26" t="s">
        <v>66</v>
      </c>
      <c r="M14" s="26" t="s">
        <v>67</v>
      </c>
      <c r="N14" s="26" t="s">
        <v>68</v>
      </c>
      <c r="O14" s="26" t="s">
        <v>69</v>
      </c>
      <c r="P14" s="25" t="s">
        <v>70</v>
      </c>
      <c r="Q14" s="27">
        <f>2.5663%+0.0871%</f>
        <v>2.6534000000000002E-2</v>
      </c>
      <c r="R14" s="25" t="s">
        <v>70</v>
      </c>
      <c r="S14" s="22"/>
      <c r="T14" s="25" t="s">
        <v>71</v>
      </c>
      <c r="U14" s="26" t="s">
        <v>63</v>
      </c>
      <c r="V14" s="26" t="s">
        <v>64</v>
      </c>
      <c r="W14" s="26" t="s">
        <v>65</v>
      </c>
      <c r="X14" s="26" t="s">
        <v>66</v>
      </c>
      <c r="Y14" s="26" t="s">
        <v>67</v>
      </c>
      <c r="Z14" s="26" t="s">
        <v>68</v>
      </c>
      <c r="AA14" s="26" t="s">
        <v>69</v>
      </c>
      <c r="AB14" s="25" t="s">
        <v>70</v>
      </c>
      <c r="AC14" s="27">
        <f>Q14</f>
        <v>2.6534000000000002E-2</v>
      </c>
      <c r="AD14" s="25" t="s">
        <v>70</v>
      </c>
      <c r="AE14" s="22"/>
      <c r="AF14" s="28" t="s">
        <v>72</v>
      </c>
      <c r="AG14" s="28" t="s">
        <v>73</v>
      </c>
      <c r="AH14" s="22"/>
      <c r="AI14" s="28" t="s">
        <v>74</v>
      </c>
      <c r="AJ14" s="28" t="s">
        <v>75</v>
      </c>
    </row>
    <row r="15" spans="1:38" ht="14.4" customHeight="1" x14ac:dyDescent="0.3">
      <c r="A15" s="30">
        <v>1</v>
      </c>
      <c r="B15" s="31"/>
      <c r="C15" s="30" t="s">
        <v>76</v>
      </c>
      <c r="D15" s="31"/>
      <c r="E15" s="32" t="s">
        <v>77</v>
      </c>
      <c r="F15" s="33">
        <v>0</v>
      </c>
      <c r="G15" s="22"/>
      <c r="H15" s="34">
        <v>14.86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4">
        <f>IF(SUM(H15:O15)&gt;30,SUM(H15:O15),30)</f>
        <v>30</v>
      </c>
      <c r="Q15" s="34">
        <f>ROUND(P15*Q$14,2)</f>
        <v>0.8</v>
      </c>
      <c r="R15" s="34">
        <f>SUM(P15:Q15)+IF(SUM(P15:Q15)&lt;30,30-P15-Q15)</f>
        <v>30.8</v>
      </c>
      <c r="S15" s="22"/>
      <c r="T15" s="34">
        <v>15.13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4">
        <f>IF(SUM(T15:AA15)&gt;30,SUM(T15:AA15),30)</f>
        <v>30</v>
      </c>
      <c r="AC15" s="34">
        <f>ROUND($AB15*AC$14,2)</f>
        <v>0.8</v>
      </c>
      <c r="AD15" s="34">
        <f>SUM(AB15:AC15)+IF(SUM(AB15:AC15)&lt;30,30-AB15-AC15)</f>
        <v>30.8</v>
      </c>
      <c r="AE15" s="22"/>
      <c r="AF15" s="34">
        <f>AD15-R15</f>
        <v>0</v>
      </c>
      <c r="AG15" s="36">
        <f>IF(R15=0,0,AF15/R15)</f>
        <v>0</v>
      </c>
      <c r="AH15" s="22"/>
      <c r="AI15" s="37">
        <f>IF(F15=0,0,R15/F15)*100</f>
        <v>0</v>
      </c>
      <c r="AJ15" s="37">
        <f>IF(F15=0,0,AD15/F15)*100</f>
        <v>0</v>
      </c>
      <c r="AL15" s="39">
        <f>T15/H15-1</f>
        <v>1.816958277254388E-2</v>
      </c>
    </row>
    <row r="16" spans="1:38" ht="14.4" customHeight="1" x14ac:dyDescent="0.3">
      <c r="A16" s="40">
        <v>2</v>
      </c>
      <c r="B16" s="41"/>
      <c r="C16" s="30"/>
      <c r="D16" s="41"/>
      <c r="E16" s="42"/>
      <c r="F16" s="43"/>
      <c r="G16" s="22"/>
      <c r="H16" s="34"/>
      <c r="I16" s="35"/>
      <c r="J16" s="35"/>
      <c r="K16" s="35"/>
      <c r="L16" s="35"/>
      <c r="M16" s="35"/>
      <c r="N16" s="35"/>
      <c r="O16" s="35"/>
      <c r="P16" s="34"/>
      <c r="Q16" s="34"/>
      <c r="R16" s="34"/>
      <c r="S16" s="22"/>
      <c r="T16" s="34"/>
      <c r="U16" s="35"/>
      <c r="V16" s="35"/>
      <c r="W16" s="35"/>
      <c r="X16" s="35"/>
      <c r="Y16" s="35"/>
      <c r="Z16" s="35"/>
      <c r="AA16" s="35"/>
      <c r="AB16" s="34"/>
      <c r="AC16" s="34"/>
      <c r="AD16" s="34"/>
      <c r="AE16" s="22"/>
      <c r="AF16" s="34"/>
      <c r="AG16" s="44"/>
      <c r="AH16" s="22"/>
      <c r="AI16" s="37"/>
      <c r="AJ16" s="37"/>
    </row>
    <row r="17" spans="1:38" ht="14.4" customHeight="1" x14ac:dyDescent="0.3">
      <c r="A17" s="45">
        <v>3</v>
      </c>
      <c r="C17" s="45" t="str">
        <f>C15</f>
        <v>RS-1</v>
      </c>
      <c r="E17" s="32" t="s">
        <v>77</v>
      </c>
      <c r="F17" s="43">
        <v>100</v>
      </c>
      <c r="G17" s="22"/>
      <c r="H17" s="34">
        <v>23.41</v>
      </c>
      <c r="I17" s="35">
        <v>3.7010000000000001</v>
      </c>
      <c r="J17" s="35">
        <v>0.33</v>
      </c>
      <c r="K17" s="35">
        <v>0.41099999999999992</v>
      </c>
      <c r="L17" s="35">
        <v>4.5999999999999999E-2</v>
      </c>
      <c r="M17" s="35">
        <v>0.23599999999999999</v>
      </c>
      <c r="N17" s="35">
        <v>0.85599999999999998</v>
      </c>
      <c r="O17" s="35">
        <v>0</v>
      </c>
      <c r="P17" s="34">
        <f>IF(SUM(H17:O17)&gt;30,SUM(H17:O17),30)</f>
        <v>30</v>
      </c>
      <c r="Q17" s="34">
        <f>ROUND(P17*Q$14,2)</f>
        <v>0.8</v>
      </c>
      <c r="R17" s="34">
        <f>SUM(P17:Q17)+IF(SUM(P17:Q17)&lt;30,30-P17-Q17)</f>
        <v>30.8</v>
      </c>
      <c r="S17" s="22"/>
      <c r="T17" s="34">
        <v>23.93</v>
      </c>
      <c r="U17" s="35">
        <v>3.7010000000000001</v>
      </c>
      <c r="V17" s="35">
        <v>0.33</v>
      </c>
      <c r="W17" s="35">
        <v>0.41099999999999992</v>
      </c>
      <c r="X17" s="35">
        <v>4.5999999999999999E-2</v>
      </c>
      <c r="Y17" s="35">
        <v>0.23599999999999999</v>
      </c>
      <c r="Z17" s="35">
        <v>0.85599999999999998</v>
      </c>
      <c r="AA17" s="35">
        <v>0</v>
      </c>
      <c r="AB17" s="34">
        <f>IF(SUM(T17:AA17)&gt;30,SUM(T17:AA17),30)</f>
        <v>30</v>
      </c>
      <c r="AC17" s="34">
        <f>ROUND($AB17*AC$14,2)</f>
        <v>0.8</v>
      </c>
      <c r="AD17" s="34">
        <f>SUM(AB17:AC17)+IF(SUM(AB17:AC17)&lt;30,30-AB17-AC17)</f>
        <v>30.8</v>
      </c>
      <c r="AE17" s="22"/>
      <c r="AF17" s="34">
        <f>AD17-R17</f>
        <v>0</v>
      </c>
      <c r="AG17" s="36">
        <f>IF(R17=0,0,AF17/R17)</f>
        <v>0</v>
      </c>
      <c r="AH17" s="22"/>
      <c r="AI17" s="37">
        <f>IF(F17=0,0,R17/F17)*100</f>
        <v>30.8</v>
      </c>
      <c r="AJ17" s="37">
        <f>IF(F17=0,0,AD17/F17)*100</f>
        <v>30.8</v>
      </c>
      <c r="AL17" s="39">
        <f>T17/H17-1</f>
        <v>2.2212729602733905E-2</v>
      </c>
    </row>
    <row r="18" spans="1:38" ht="14.4" customHeight="1" x14ac:dyDescent="0.3">
      <c r="A18" s="30">
        <v>4</v>
      </c>
      <c r="B18" s="31"/>
      <c r="C18" s="30"/>
      <c r="D18" s="31"/>
      <c r="E18" s="42"/>
      <c r="F18" s="43"/>
      <c r="G18" s="22"/>
      <c r="H18" s="34"/>
      <c r="I18" s="35"/>
      <c r="J18" s="35"/>
      <c r="K18" s="35"/>
      <c r="L18" s="35"/>
      <c r="M18" s="35"/>
      <c r="N18" s="35"/>
      <c r="O18" s="35"/>
      <c r="P18" s="34"/>
      <c r="Q18" s="34"/>
      <c r="R18" s="34"/>
      <c r="S18" s="22"/>
      <c r="T18" s="34"/>
      <c r="U18" s="35"/>
      <c r="V18" s="35"/>
      <c r="W18" s="35"/>
      <c r="X18" s="35"/>
      <c r="Y18" s="35"/>
      <c r="Z18" s="35"/>
      <c r="AA18" s="35"/>
      <c r="AB18" s="34"/>
      <c r="AC18" s="34"/>
      <c r="AD18" s="34"/>
      <c r="AE18" s="22"/>
      <c r="AF18" s="34"/>
      <c r="AG18" s="44"/>
      <c r="AH18" s="22"/>
      <c r="AI18" s="37"/>
      <c r="AJ18" s="37"/>
      <c r="AL18" s="39"/>
    </row>
    <row r="19" spans="1:38" ht="14.4" customHeight="1" x14ac:dyDescent="0.3">
      <c r="A19" s="40">
        <v>5</v>
      </c>
      <c r="B19" s="41"/>
      <c r="C19" s="45" t="str">
        <f>C17</f>
        <v>RS-1</v>
      </c>
      <c r="D19" s="41"/>
      <c r="E19" s="32" t="s">
        <v>77</v>
      </c>
      <c r="F19" s="43">
        <v>250</v>
      </c>
      <c r="G19" s="22"/>
      <c r="H19" s="34">
        <v>36.239999999999995</v>
      </c>
      <c r="I19" s="35">
        <v>9.2524999999999995</v>
      </c>
      <c r="J19" s="35">
        <v>0.82499999999999996</v>
      </c>
      <c r="K19" s="35">
        <v>1.0275000000000001</v>
      </c>
      <c r="L19" s="35">
        <v>0.115</v>
      </c>
      <c r="M19" s="35">
        <v>0.59</v>
      </c>
      <c r="N19" s="35">
        <v>2.14</v>
      </c>
      <c r="O19" s="35">
        <v>0</v>
      </c>
      <c r="P19" s="34">
        <f>IF(SUM(H19:O19)&gt;30,SUM(H19:O19),30)</f>
        <v>50.190000000000005</v>
      </c>
      <c r="Q19" s="34">
        <f>ROUND(P19*Q$14,2)</f>
        <v>1.33</v>
      </c>
      <c r="R19" s="34">
        <f>SUM(P19:Q19)+IF(SUM(P19:Q19)&lt;30,30-P19-Q19)</f>
        <v>51.52</v>
      </c>
      <c r="S19" s="22"/>
      <c r="T19" s="34">
        <v>37.130000000000003</v>
      </c>
      <c r="U19" s="35">
        <v>9.2524999999999995</v>
      </c>
      <c r="V19" s="35">
        <v>0.82499999999999996</v>
      </c>
      <c r="W19" s="35">
        <v>1.0275000000000001</v>
      </c>
      <c r="X19" s="35">
        <v>0.115</v>
      </c>
      <c r="Y19" s="35">
        <v>0.59</v>
      </c>
      <c r="Z19" s="35">
        <v>2.14</v>
      </c>
      <c r="AA19" s="35">
        <v>0</v>
      </c>
      <c r="AB19" s="34">
        <f>IF(SUM(T19:AA19)&gt;30,SUM(T19:AA19),30)</f>
        <v>51.080000000000013</v>
      </c>
      <c r="AC19" s="34">
        <f>ROUND($AB19*AC$14,2)</f>
        <v>1.36</v>
      </c>
      <c r="AD19" s="34">
        <f>SUM(AB19:AC19)+IF(SUM(AB19:AC19)&lt;30,30-AB19-AC19)</f>
        <v>52.440000000000012</v>
      </c>
      <c r="AE19" s="22"/>
      <c r="AF19" s="34">
        <f>AD19-R19</f>
        <v>0.92000000000000881</v>
      </c>
      <c r="AG19" s="36">
        <f>IF(R19=0,0,AF19/R19)</f>
        <v>1.7857142857143026E-2</v>
      </c>
      <c r="AH19" s="22"/>
      <c r="AI19" s="37">
        <f>IF(F19=0,0,R19/F19)*100</f>
        <v>20.608000000000001</v>
      </c>
      <c r="AJ19" s="37">
        <f>IF(F19=0,0,AD19/F19)*100</f>
        <v>20.976000000000006</v>
      </c>
      <c r="AL19" s="39">
        <f>T19/H19-1</f>
        <v>2.4558498896247505E-2</v>
      </c>
    </row>
    <row r="20" spans="1:38" ht="14.4" customHeight="1" x14ac:dyDescent="0.3">
      <c r="A20" s="45">
        <v>6</v>
      </c>
      <c r="C20" s="45"/>
      <c r="E20" s="42"/>
      <c r="F20" s="43"/>
      <c r="G20" s="22"/>
      <c r="H20" s="34"/>
      <c r="I20" s="35"/>
      <c r="J20" s="35"/>
      <c r="K20" s="35"/>
      <c r="L20" s="35"/>
      <c r="M20" s="35"/>
      <c r="N20" s="35"/>
      <c r="O20" s="35"/>
      <c r="P20" s="34"/>
      <c r="Q20" s="34"/>
      <c r="R20" s="34"/>
      <c r="S20" s="22"/>
      <c r="T20" s="34"/>
      <c r="U20" s="35"/>
      <c r="V20" s="35"/>
      <c r="W20" s="35"/>
      <c r="X20" s="35"/>
      <c r="Y20" s="35"/>
      <c r="Z20" s="35"/>
      <c r="AA20" s="35"/>
      <c r="AB20" s="34"/>
      <c r="AC20" s="34"/>
      <c r="AD20" s="34"/>
      <c r="AE20" s="22"/>
      <c r="AF20" s="34"/>
      <c r="AG20" s="44"/>
      <c r="AH20" s="22"/>
      <c r="AI20" s="37"/>
      <c r="AJ20" s="37"/>
      <c r="AL20" s="39"/>
    </row>
    <row r="21" spans="1:38" ht="14.4" customHeight="1" x14ac:dyDescent="0.3">
      <c r="A21" s="30">
        <v>7</v>
      </c>
      <c r="B21" s="31"/>
      <c r="C21" s="45" t="str">
        <f>C19</f>
        <v>RS-1</v>
      </c>
      <c r="D21" s="31"/>
      <c r="E21" s="32" t="s">
        <v>77</v>
      </c>
      <c r="F21" s="43">
        <v>500</v>
      </c>
      <c r="G21" s="22"/>
      <c r="H21" s="34">
        <v>57.62</v>
      </c>
      <c r="I21" s="35">
        <v>18.504999999999999</v>
      </c>
      <c r="J21" s="35">
        <v>1.65</v>
      </c>
      <c r="K21" s="35">
        <v>2.0550000000000002</v>
      </c>
      <c r="L21" s="35">
        <v>0.23</v>
      </c>
      <c r="M21" s="35">
        <v>1.18</v>
      </c>
      <c r="N21" s="35">
        <v>4.28</v>
      </c>
      <c r="O21" s="35">
        <v>0</v>
      </c>
      <c r="P21" s="34">
        <f>IF(SUM(H21:O21)&gt;30,SUM(H21:O21),30)</f>
        <v>85.520000000000024</v>
      </c>
      <c r="Q21" s="34">
        <f>ROUND(P21*Q$14,2)</f>
        <v>2.27</v>
      </c>
      <c r="R21" s="34">
        <f>SUM(P21:Q21)+IF(SUM(P21:Q21)&lt;30,30-P21-Q21)</f>
        <v>87.79000000000002</v>
      </c>
      <c r="S21" s="22"/>
      <c r="T21" s="34">
        <v>59.120000000000005</v>
      </c>
      <c r="U21" s="35">
        <v>18.504999999999999</v>
      </c>
      <c r="V21" s="35">
        <v>1.65</v>
      </c>
      <c r="W21" s="35">
        <v>2.0550000000000002</v>
      </c>
      <c r="X21" s="35">
        <v>0.23</v>
      </c>
      <c r="Y21" s="35">
        <v>1.18</v>
      </c>
      <c r="Z21" s="35">
        <v>4.28</v>
      </c>
      <c r="AA21" s="35">
        <v>0</v>
      </c>
      <c r="AB21" s="34">
        <f>IF(SUM(T21:AA21)&gt;30,SUM(T21:AA21),30)</f>
        <v>87.020000000000024</v>
      </c>
      <c r="AC21" s="34">
        <f>ROUND($AB21*AC$14,2)</f>
        <v>2.31</v>
      </c>
      <c r="AD21" s="34">
        <f>SUM(AB21:AC21)+IF(SUM(AB21:AC21)&lt;30,30-AB21-AC21)</f>
        <v>89.330000000000027</v>
      </c>
      <c r="AE21" s="22"/>
      <c r="AF21" s="34">
        <f>AD21-R21</f>
        <v>1.5400000000000063</v>
      </c>
      <c r="AG21" s="36">
        <f>IF(R21=0,0,AF21/R21)</f>
        <v>1.754186125982465E-2</v>
      </c>
      <c r="AH21" s="22"/>
      <c r="AI21" s="37">
        <f>IF(F21=0,0,R21/F21)*100</f>
        <v>17.558000000000003</v>
      </c>
      <c r="AJ21" s="37">
        <f>IF(F21=0,0,AD21/F21)*100</f>
        <v>17.866000000000003</v>
      </c>
      <c r="AL21" s="39">
        <f>T21/H21-1</f>
        <v>2.6032627559875232E-2</v>
      </c>
    </row>
    <row r="22" spans="1:38" ht="14.4" customHeight="1" x14ac:dyDescent="0.3">
      <c r="A22" s="40">
        <v>8</v>
      </c>
      <c r="B22" s="41"/>
      <c r="C22" s="40"/>
      <c r="D22" s="41"/>
      <c r="E22" s="32"/>
      <c r="F22" s="43"/>
      <c r="G22" s="22"/>
      <c r="H22" s="34"/>
      <c r="I22" s="35"/>
      <c r="J22" s="35"/>
      <c r="K22" s="35"/>
      <c r="L22" s="35"/>
      <c r="M22" s="35"/>
      <c r="N22" s="35"/>
      <c r="O22" s="35"/>
      <c r="P22" s="34"/>
      <c r="Q22" s="34"/>
      <c r="R22" s="34"/>
      <c r="S22" s="22"/>
      <c r="T22" s="34"/>
      <c r="U22" s="35"/>
      <c r="V22" s="35"/>
      <c r="W22" s="35"/>
      <c r="X22" s="35"/>
      <c r="Y22" s="35"/>
      <c r="Z22" s="35"/>
      <c r="AA22" s="35"/>
      <c r="AB22" s="34"/>
      <c r="AC22" s="34"/>
      <c r="AD22" s="34"/>
      <c r="AE22" s="22"/>
      <c r="AF22" s="34"/>
      <c r="AG22" s="44"/>
      <c r="AH22" s="22"/>
      <c r="AI22" s="37"/>
      <c r="AJ22" s="37"/>
      <c r="AL22" s="39"/>
    </row>
    <row r="23" spans="1:38" ht="14.4" customHeight="1" x14ac:dyDescent="0.3">
      <c r="A23" s="45">
        <v>9</v>
      </c>
      <c r="C23" s="45" t="str">
        <f>C21</f>
        <v>RS-1</v>
      </c>
      <c r="E23" s="32" t="s">
        <v>77</v>
      </c>
      <c r="F23" s="43">
        <v>750</v>
      </c>
      <c r="G23" s="22"/>
      <c r="H23" s="34">
        <v>79.010000000000005</v>
      </c>
      <c r="I23" s="35">
        <v>27.7575</v>
      </c>
      <c r="J23" s="35">
        <v>2.4750000000000001</v>
      </c>
      <c r="K23" s="35">
        <v>3.0825</v>
      </c>
      <c r="L23" s="35">
        <v>0.34499999999999997</v>
      </c>
      <c r="M23" s="35">
        <v>1.77</v>
      </c>
      <c r="N23" s="35">
        <v>6.42</v>
      </c>
      <c r="O23" s="35">
        <v>0</v>
      </c>
      <c r="P23" s="34">
        <f>IF(SUM(H23:O23)&gt;30,SUM(H23:O23),30)</f>
        <v>120.86</v>
      </c>
      <c r="Q23" s="34">
        <f>ROUND(P23*Q$14,2)</f>
        <v>3.21</v>
      </c>
      <c r="R23" s="34">
        <f>SUM(P23:Q23)+IF(SUM(P23:Q23)&lt;30,30-P23-Q23)</f>
        <v>124.07</v>
      </c>
      <c r="S23" s="22"/>
      <c r="T23" s="34">
        <v>81.11999999999999</v>
      </c>
      <c r="U23" s="35">
        <v>27.7575</v>
      </c>
      <c r="V23" s="35">
        <v>2.4750000000000001</v>
      </c>
      <c r="W23" s="35">
        <v>3.0825</v>
      </c>
      <c r="X23" s="35">
        <v>0.34499999999999997</v>
      </c>
      <c r="Y23" s="35">
        <v>1.77</v>
      </c>
      <c r="Z23" s="35">
        <v>6.42</v>
      </c>
      <c r="AA23" s="35">
        <v>0</v>
      </c>
      <c r="AB23" s="34">
        <f>IF(SUM(T23:AA23)&gt;30,SUM(T23:AA23),30)</f>
        <v>122.96999999999998</v>
      </c>
      <c r="AC23" s="34">
        <f>ROUND($AB23*AC$14,2)</f>
        <v>3.26</v>
      </c>
      <c r="AD23" s="34">
        <f>SUM(AB23:AC23)+IF(SUM(AB23:AC23)&lt;30,30-AB23-AC23)</f>
        <v>126.22999999999999</v>
      </c>
      <c r="AE23" s="22"/>
      <c r="AF23" s="34">
        <f>AD23-R23</f>
        <v>2.1599999999999966</v>
      </c>
      <c r="AG23" s="36">
        <f>IF(R23=0,0,AF23/R23)</f>
        <v>1.7409526879987078E-2</v>
      </c>
      <c r="AH23" s="22"/>
      <c r="AI23" s="37">
        <f>IF(F23=0,0,R23/F23)*100</f>
        <v>16.542666666666666</v>
      </c>
      <c r="AJ23" s="37">
        <f>IF(F23=0,0,AD23/F23)*100</f>
        <v>16.830666666666666</v>
      </c>
      <c r="AL23" s="39">
        <f>T23/H23-1</f>
        <v>2.6705480318946817E-2</v>
      </c>
    </row>
    <row r="24" spans="1:38" ht="14.4" customHeight="1" x14ac:dyDescent="0.3">
      <c r="A24" s="30">
        <v>10</v>
      </c>
      <c r="B24" s="31"/>
      <c r="C24" s="30"/>
      <c r="D24" s="31"/>
      <c r="E24" s="42"/>
      <c r="F24" s="43"/>
      <c r="G24" s="22"/>
      <c r="H24" s="34"/>
      <c r="I24" s="35"/>
      <c r="J24" s="35"/>
      <c r="K24" s="35"/>
      <c r="L24" s="35"/>
      <c r="M24" s="35"/>
      <c r="N24" s="35"/>
      <c r="O24" s="35"/>
      <c r="P24" s="34"/>
      <c r="Q24" s="34"/>
      <c r="R24" s="34"/>
      <c r="S24" s="22"/>
      <c r="T24" s="37"/>
      <c r="U24" s="35"/>
      <c r="V24" s="35"/>
      <c r="W24" s="35"/>
      <c r="X24" s="35"/>
      <c r="Y24" s="35"/>
      <c r="Z24" s="35"/>
      <c r="AA24" s="35"/>
      <c r="AB24" s="34"/>
      <c r="AC24" s="34"/>
      <c r="AD24" s="34"/>
      <c r="AE24" s="22"/>
      <c r="AF24" s="34"/>
      <c r="AG24" s="44"/>
      <c r="AH24" s="22"/>
      <c r="AI24" s="37"/>
      <c r="AJ24" s="37"/>
      <c r="AL24" s="39"/>
    </row>
    <row r="25" spans="1:38" ht="14.4" customHeight="1" x14ac:dyDescent="0.3">
      <c r="A25" s="40">
        <v>11</v>
      </c>
      <c r="B25" s="41"/>
      <c r="C25" s="45" t="str">
        <f>C23</f>
        <v>RS-1</v>
      </c>
      <c r="D25" s="41"/>
      <c r="E25" s="32" t="s">
        <v>77</v>
      </c>
      <c r="F25" s="43">
        <v>1000</v>
      </c>
      <c r="G25" s="22"/>
      <c r="H25" s="34">
        <v>100.39</v>
      </c>
      <c r="I25" s="35">
        <v>37.01</v>
      </c>
      <c r="J25" s="35">
        <v>3.3</v>
      </c>
      <c r="K25" s="35">
        <v>4.1100000000000003</v>
      </c>
      <c r="L25" s="35">
        <v>0.46</v>
      </c>
      <c r="M25" s="35">
        <v>2.36</v>
      </c>
      <c r="N25" s="35">
        <v>8.56</v>
      </c>
      <c r="O25" s="35">
        <v>0</v>
      </c>
      <c r="P25" s="34">
        <f>IF(SUM(H25:O25)&gt;30,SUM(H25:O25),30)</f>
        <v>156.19000000000005</v>
      </c>
      <c r="Q25" s="34">
        <f>ROUND(P25*Q$14,2)</f>
        <v>4.1399999999999997</v>
      </c>
      <c r="R25" s="34">
        <f>SUM(P25:Q25)+IF(SUM(P25:Q25)&lt;30,30-P25-Q25)</f>
        <v>160.33000000000004</v>
      </c>
      <c r="S25" s="22"/>
      <c r="T25" s="34">
        <v>103.11999999999999</v>
      </c>
      <c r="U25" s="35">
        <v>37.01</v>
      </c>
      <c r="V25" s="35">
        <v>3.3</v>
      </c>
      <c r="W25" s="35">
        <v>4.1100000000000003</v>
      </c>
      <c r="X25" s="35">
        <v>0.46</v>
      </c>
      <c r="Y25" s="35">
        <v>2.36</v>
      </c>
      <c r="Z25" s="35">
        <v>8.56</v>
      </c>
      <c r="AA25" s="35">
        <v>0</v>
      </c>
      <c r="AB25" s="34">
        <f>IF(SUM(T25:AA25)&gt;30,SUM(T25:AA25),30)</f>
        <v>158.92000000000004</v>
      </c>
      <c r="AC25" s="34">
        <f>ROUND($AB25*AC$14,2)</f>
        <v>4.22</v>
      </c>
      <c r="AD25" s="34">
        <f>SUM(AB25:AC25)+IF(SUM(AB25:AC25)&lt;30,30-AB25-AC25)</f>
        <v>163.14000000000004</v>
      </c>
      <c r="AE25" s="22"/>
      <c r="AF25" s="34">
        <f>AD25-R25</f>
        <v>2.8100000000000023</v>
      </c>
      <c r="AG25" s="36">
        <f>IF(R25=0,0,AF25/R25)</f>
        <v>1.7526351899207895E-2</v>
      </c>
      <c r="AH25" s="22"/>
      <c r="AI25" s="37">
        <f>IF(F25=0,0,R25/F25)*100</f>
        <v>16.033000000000001</v>
      </c>
      <c r="AJ25" s="37">
        <f>IF(F25=0,0,AD25/F25)*100</f>
        <v>16.314000000000004</v>
      </c>
      <c r="AL25" s="39">
        <f>T25/H25-1</f>
        <v>2.7193943619882255E-2</v>
      </c>
    </row>
    <row r="26" spans="1:38" ht="14.4" customHeight="1" x14ac:dyDescent="0.3">
      <c r="A26" s="45">
        <v>12</v>
      </c>
      <c r="B26" s="31"/>
      <c r="C26" s="45"/>
      <c r="D26" s="31"/>
      <c r="E26" s="42"/>
      <c r="F26" s="43"/>
      <c r="G26" s="22"/>
      <c r="H26" s="34"/>
      <c r="I26" s="35"/>
      <c r="J26" s="35"/>
      <c r="K26" s="35"/>
      <c r="L26" s="35"/>
      <c r="M26" s="35"/>
      <c r="N26" s="35"/>
      <c r="O26" s="35"/>
      <c r="P26" s="34"/>
      <c r="Q26" s="34"/>
      <c r="R26" s="34"/>
      <c r="S26" s="22"/>
      <c r="T26" s="34"/>
      <c r="U26" s="35"/>
      <c r="V26" s="35"/>
      <c r="W26" s="35"/>
      <c r="X26" s="35"/>
      <c r="Y26" s="35"/>
      <c r="Z26" s="35"/>
      <c r="AA26" s="35"/>
      <c r="AB26" s="34"/>
      <c r="AC26" s="34"/>
      <c r="AD26" s="34"/>
      <c r="AE26" s="22"/>
      <c r="AF26" s="34"/>
      <c r="AG26" s="44"/>
      <c r="AH26" s="22"/>
      <c r="AI26" s="37"/>
      <c r="AJ26" s="37"/>
      <c r="AL26" s="39"/>
    </row>
    <row r="27" spans="1:38" ht="14.4" customHeight="1" x14ac:dyDescent="0.3">
      <c r="A27" s="30">
        <v>13</v>
      </c>
      <c r="B27" s="31"/>
      <c r="C27" s="45" t="str">
        <f>C25</f>
        <v>RS-1</v>
      </c>
      <c r="D27" s="31"/>
      <c r="E27" s="32" t="s">
        <v>77</v>
      </c>
      <c r="F27" s="43">
        <v>1250</v>
      </c>
      <c r="G27" s="22"/>
      <c r="H27" s="34">
        <v>124</v>
      </c>
      <c r="I27" s="35">
        <v>48.9375</v>
      </c>
      <c r="J27" s="35">
        <v>4.125</v>
      </c>
      <c r="K27" s="35">
        <v>5.1375000000000002</v>
      </c>
      <c r="L27" s="35">
        <v>0.57499999999999996</v>
      </c>
      <c r="M27" s="35">
        <v>2.95</v>
      </c>
      <c r="N27" s="35">
        <v>10.7</v>
      </c>
      <c r="O27" s="35">
        <v>0</v>
      </c>
      <c r="P27" s="34">
        <f>IF(SUM(H27:O27)&gt;30,SUM(H27:O27),30)</f>
        <v>196.42499999999995</v>
      </c>
      <c r="Q27" s="34">
        <f>ROUND(P27*Q$14,2)</f>
        <v>5.21</v>
      </c>
      <c r="R27" s="34">
        <f>SUM(P27:Q27)+IF(SUM(P27:Q27)&lt;30,30-P27-Q27)</f>
        <v>201.63499999999996</v>
      </c>
      <c r="S27" s="22"/>
      <c r="T27" s="34">
        <v>127.33</v>
      </c>
      <c r="U27" s="35">
        <v>48.9375</v>
      </c>
      <c r="V27" s="35">
        <v>4.125</v>
      </c>
      <c r="W27" s="35">
        <v>5.1375000000000002</v>
      </c>
      <c r="X27" s="35">
        <v>0.57499999999999996</v>
      </c>
      <c r="Y27" s="35">
        <v>2.95</v>
      </c>
      <c r="Z27" s="35">
        <v>10.7</v>
      </c>
      <c r="AA27" s="35">
        <v>0</v>
      </c>
      <c r="AB27" s="34">
        <f>IF(SUM(T27:AA27)&gt;30,SUM(T27:AA27),30)</f>
        <v>199.75499999999994</v>
      </c>
      <c r="AC27" s="34">
        <f>ROUND($AB27*AC$14,2)</f>
        <v>5.3</v>
      </c>
      <c r="AD27" s="34">
        <f>SUM(AB27:AC27)+IF(SUM(AB27:AC27)&lt;30,30-AB27-AC27)</f>
        <v>205.05499999999995</v>
      </c>
      <c r="AE27" s="22"/>
      <c r="AF27" s="34">
        <f>AD27-R27</f>
        <v>3.4199999999999875</v>
      </c>
      <c r="AG27" s="36">
        <f>IF(R27=0,0,AF27/R27)</f>
        <v>1.6961341037022282E-2</v>
      </c>
      <c r="AH27" s="22"/>
      <c r="AI27" s="37">
        <f>IF(F27=0,0,R27/F27)*100</f>
        <v>16.130799999999997</v>
      </c>
      <c r="AJ27" s="37">
        <f>IF(F27=0,0,AD27/F27)*100</f>
        <v>16.404399999999995</v>
      </c>
      <c r="AL27" s="39">
        <f>T27/H27-1</f>
        <v>2.685483870967742E-2</v>
      </c>
    </row>
    <row r="28" spans="1:38" ht="14.4" customHeight="1" x14ac:dyDescent="0.3">
      <c r="A28" s="40">
        <v>14</v>
      </c>
      <c r="B28" s="31"/>
      <c r="C28" s="30"/>
      <c r="D28" s="31"/>
      <c r="E28" s="42"/>
      <c r="F28" s="43"/>
      <c r="G28" s="22"/>
      <c r="H28" s="34"/>
      <c r="I28" s="35"/>
      <c r="J28" s="35"/>
      <c r="K28" s="35"/>
      <c r="L28" s="35"/>
      <c r="M28" s="35"/>
      <c r="N28" s="35"/>
      <c r="O28" s="35"/>
      <c r="P28" s="34"/>
      <c r="Q28" s="34"/>
      <c r="R28" s="34"/>
      <c r="S28" s="22"/>
      <c r="T28" s="34"/>
      <c r="U28" s="35"/>
      <c r="V28" s="35"/>
      <c r="W28" s="35"/>
      <c r="X28" s="35"/>
      <c r="Y28" s="35"/>
      <c r="Z28" s="35"/>
      <c r="AA28" s="35"/>
      <c r="AB28" s="34"/>
      <c r="AC28" s="34"/>
      <c r="AD28" s="34"/>
      <c r="AE28" s="22"/>
      <c r="AF28" s="34"/>
      <c r="AG28" s="44"/>
      <c r="AH28" s="22"/>
      <c r="AI28" s="37"/>
      <c r="AJ28" s="37"/>
      <c r="AL28" s="39"/>
    </row>
    <row r="29" spans="1:38" ht="14.4" customHeight="1" x14ac:dyDescent="0.3">
      <c r="A29" s="45">
        <v>15</v>
      </c>
      <c r="B29" s="31"/>
      <c r="C29" s="45" t="str">
        <f>C27</f>
        <v>RS-1</v>
      </c>
      <c r="D29" s="31"/>
      <c r="E29" s="32" t="s">
        <v>77</v>
      </c>
      <c r="F29" s="43">
        <v>1500</v>
      </c>
      <c r="G29" s="22"/>
      <c r="H29" s="34">
        <v>147.61000000000001</v>
      </c>
      <c r="I29" s="35">
        <v>60.864999999999995</v>
      </c>
      <c r="J29" s="35">
        <v>4.95</v>
      </c>
      <c r="K29" s="35">
        <v>6.165</v>
      </c>
      <c r="L29" s="35">
        <v>0.69</v>
      </c>
      <c r="M29" s="35">
        <v>3.54</v>
      </c>
      <c r="N29" s="35">
        <v>12.84</v>
      </c>
      <c r="O29" s="35">
        <v>0</v>
      </c>
      <c r="P29" s="34">
        <f>IF(SUM(H29:O29)&gt;30,SUM(H29:O29),30)</f>
        <v>236.66</v>
      </c>
      <c r="Q29" s="34">
        <f>ROUND(P29*Q$14,2)</f>
        <v>6.28</v>
      </c>
      <c r="R29" s="34">
        <f>SUM(P29:Q29)+IF(SUM(P29:Q29)&lt;30,30-P29-Q29)</f>
        <v>242.94</v>
      </c>
      <c r="S29" s="22"/>
      <c r="T29" s="34">
        <v>151.54</v>
      </c>
      <c r="U29" s="35">
        <v>60.864999999999995</v>
      </c>
      <c r="V29" s="35">
        <v>4.95</v>
      </c>
      <c r="W29" s="35">
        <v>6.165</v>
      </c>
      <c r="X29" s="35">
        <v>0.69</v>
      </c>
      <c r="Y29" s="35">
        <v>3.54</v>
      </c>
      <c r="Z29" s="35">
        <v>12.84</v>
      </c>
      <c r="AA29" s="35">
        <v>0</v>
      </c>
      <c r="AB29" s="34">
        <f>IF(SUM(T29:AA29)&gt;30,SUM(T29:AA29),30)</f>
        <v>240.58999999999995</v>
      </c>
      <c r="AC29" s="34">
        <f>ROUND($AB29*AC$14,2)</f>
        <v>6.38</v>
      </c>
      <c r="AD29" s="34">
        <f>SUM(AB29:AC29)+IF(SUM(AB29:AC29)&lt;30,30-AB29-AC29)</f>
        <v>246.96999999999994</v>
      </c>
      <c r="AE29" s="22"/>
      <c r="AF29" s="34">
        <f>AD29-R29</f>
        <v>4.0299999999999443</v>
      </c>
      <c r="AG29" s="36">
        <f>IF(R29=0,0,AF29/R29)</f>
        <v>1.6588458055486723E-2</v>
      </c>
      <c r="AH29" s="22"/>
      <c r="AI29" s="37">
        <f>IF(F29=0,0,R29/F29)*100</f>
        <v>16.195999999999998</v>
      </c>
      <c r="AJ29" s="37">
        <f>IF(F29=0,0,AD29/F29)*100</f>
        <v>16.464666666666663</v>
      </c>
      <c r="AL29" s="39">
        <f>T29/H29-1</f>
        <v>2.6624212451730855E-2</v>
      </c>
    </row>
    <row r="30" spans="1:38" ht="14.4" customHeight="1" x14ac:dyDescent="0.3">
      <c r="A30" s="30">
        <v>16</v>
      </c>
      <c r="B30" s="31"/>
      <c r="C30" s="30"/>
      <c r="D30" s="31"/>
      <c r="E30" s="42"/>
      <c r="F30" s="43"/>
      <c r="G30" s="22"/>
      <c r="H30" s="34"/>
      <c r="I30" s="35"/>
      <c r="J30" s="35"/>
      <c r="K30" s="35"/>
      <c r="L30" s="35"/>
      <c r="M30" s="35"/>
      <c r="N30" s="35"/>
      <c r="O30" s="35"/>
      <c r="P30" s="34"/>
      <c r="Q30" s="34"/>
      <c r="R30" s="34"/>
      <c r="S30" s="22"/>
      <c r="T30" s="34"/>
      <c r="U30" s="35"/>
      <c r="V30" s="35"/>
      <c r="W30" s="35"/>
      <c r="X30" s="35"/>
      <c r="Y30" s="35"/>
      <c r="Z30" s="35"/>
      <c r="AA30" s="35"/>
      <c r="AB30" s="34"/>
      <c r="AC30" s="34"/>
      <c r="AD30" s="34"/>
      <c r="AE30" s="22"/>
      <c r="AF30" s="34"/>
      <c r="AG30" s="44"/>
      <c r="AH30" s="22"/>
      <c r="AI30" s="37"/>
      <c r="AJ30" s="37"/>
      <c r="AL30" s="39"/>
    </row>
    <row r="31" spans="1:38" ht="14.4" customHeight="1" x14ac:dyDescent="0.3">
      <c r="A31" s="40">
        <v>17</v>
      </c>
      <c r="B31" s="31"/>
      <c r="C31" s="45" t="str">
        <f>C29</f>
        <v>RS-1</v>
      </c>
      <c r="D31" s="31"/>
      <c r="E31" s="32" t="s">
        <v>77</v>
      </c>
      <c r="F31" s="43">
        <v>2000</v>
      </c>
      <c r="G31" s="22"/>
      <c r="H31" s="34">
        <v>194.82999999999998</v>
      </c>
      <c r="I31" s="35">
        <v>84.72</v>
      </c>
      <c r="J31" s="35">
        <v>6.6</v>
      </c>
      <c r="K31" s="35">
        <v>8.2200000000000006</v>
      </c>
      <c r="L31" s="35">
        <v>0.92</v>
      </c>
      <c r="M31" s="35">
        <v>4.72</v>
      </c>
      <c r="N31" s="35">
        <v>17.12</v>
      </c>
      <c r="O31" s="35">
        <v>0</v>
      </c>
      <c r="P31" s="34">
        <f>IF(SUM(H31:O31)&gt;30,SUM(H31:O31),30)</f>
        <v>317.13000000000005</v>
      </c>
      <c r="Q31" s="34">
        <f>ROUND(P31*Q$14,2)</f>
        <v>8.41</v>
      </c>
      <c r="R31" s="34">
        <f>SUM(P31:Q31)+IF(SUM(P31:Q31)&lt;30,30-P31-Q31)</f>
        <v>325.54000000000008</v>
      </c>
      <c r="S31" s="22"/>
      <c r="T31" s="34">
        <v>199.97</v>
      </c>
      <c r="U31" s="35">
        <v>84.72</v>
      </c>
      <c r="V31" s="35">
        <v>6.6</v>
      </c>
      <c r="W31" s="35">
        <v>8.2200000000000006</v>
      </c>
      <c r="X31" s="35">
        <v>0.92</v>
      </c>
      <c r="Y31" s="35">
        <v>4.72</v>
      </c>
      <c r="Z31" s="35">
        <v>17.12</v>
      </c>
      <c r="AA31" s="35">
        <v>0</v>
      </c>
      <c r="AB31" s="34">
        <f>IF(SUM(T31:AA31)&gt;30,SUM(T31:AA31),30)</f>
        <v>322.2700000000001</v>
      </c>
      <c r="AC31" s="34">
        <f>ROUND($AB31*AC$14,2)</f>
        <v>8.5500000000000007</v>
      </c>
      <c r="AD31" s="34">
        <f>SUM(AB31:AC31)+IF(SUM(AB31:AC31)&lt;30,30-AB31-AC31)</f>
        <v>330.82000000000011</v>
      </c>
      <c r="AE31" s="22"/>
      <c r="AF31" s="34">
        <f>AD31-R31</f>
        <v>5.2800000000000296</v>
      </c>
      <c r="AG31" s="36">
        <f>IF(R31=0,0,AF31/R31)</f>
        <v>1.621920501320891E-2</v>
      </c>
      <c r="AH31" s="22"/>
      <c r="AI31" s="37">
        <f>IF(F31=0,0,R31/F31)*100</f>
        <v>16.277000000000001</v>
      </c>
      <c r="AJ31" s="37">
        <f>IF(F31=0,0,AD31/F31)*100</f>
        <v>16.541000000000004</v>
      </c>
      <c r="AL31" s="39">
        <f>T31/H31-1</f>
        <v>2.6381974028640398E-2</v>
      </c>
    </row>
    <row r="32" spans="1:38" ht="14.4" customHeight="1" x14ac:dyDescent="0.3">
      <c r="A32" s="45">
        <v>18</v>
      </c>
      <c r="B32" s="31"/>
      <c r="C32" s="45"/>
      <c r="D32" s="31"/>
      <c r="E32" s="42"/>
      <c r="F32" s="43"/>
      <c r="G32" s="22"/>
      <c r="H32" s="34"/>
      <c r="I32" s="35"/>
      <c r="J32" s="35"/>
      <c r="K32" s="35"/>
      <c r="L32" s="35"/>
      <c r="M32" s="35"/>
      <c r="N32" s="35"/>
      <c r="O32" s="35"/>
      <c r="P32" s="34"/>
      <c r="Q32" s="34"/>
      <c r="R32" s="34"/>
      <c r="S32" s="22"/>
      <c r="T32" s="34"/>
      <c r="U32" s="35"/>
      <c r="V32" s="35"/>
      <c r="W32" s="35"/>
      <c r="X32" s="35"/>
      <c r="Y32" s="35"/>
      <c r="Z32" s="35"/>
      <c r="AA32" s="35"/>
      <c r="AB32" s="34"/>
      <c r="AC32" s="34"/>
      <c r="AD32" s="34"/>
      <c r="AE32" s="22"/>
      <c r="AF32" s="34"/>
      <c r="AG32" s="44"/>
      <c r="AH32" s="22"/>
      <c r="AI32" s="37"/>
      <c r="AJ32" s="37"/>
      <c r="AL32" s="39"/>
    </row>
    <row r="33" spans="1:38" ht="14.4" customHeight="1" x14ac:dyDescent="0.3">
      <c r="A33" s="30">
        <v>19</v>
      </c>
      <c r="B33" s="31"/>
      <c r="C33" s="45" t="str">
        <f>C31</f>
        <v>RS-1</v>
      </c>
      <c r="D33" s="31"/>
      <c r="E33" s="32" t="s">
        <v>77</v>
      </c>
      <c r="F33" s="43">
        <v>3000</v>
      </c>
      <c r="G33" s="22"/>
      <c r="H33" s="34">
        <v>289.27000000000004</v>
      </c>
      <c r="I33" s="35">
        <v>132.43</v>
      </c>
      <c r="J33" s="35">
        <v>9.9</v>
      </c>
      <c r="K33" s="35">
        <v>12.33</v>
      </c>
      <c r="L33" s="35">
        <v>1.38</v>
      </c>
      <c r="M33" s="35">
        <v>7.08</v>
      </c>
      <c r="N33" s="35">
        <v>25.68</v>
      </c>
      <c r="O33" s="35">
        <v>0</v>
      </c>
      <c r="P33" s="34">
        <f>IF(SUM(H33:O33)&gt;30,SUM(H33:O33),30)</f>
        <v>478.07</v>
      </c>
      <c r="Q33" s="34">
        <f>ROUND(P33*Q$14,2)</f>
        <v>12.69</v>
      </c>
      <c r="R33" s="34">
        <f>SUM(P33:Q33)+IF(SUM(P33:Q33)&lt;30,30-P33-Q33)</f>
        <v>490.76</v>
      </c>
      <c r="S33" s="22"/>
      <c r="T33" s="34">
        <v>296.82</v>
      </c>
      <c r="U33" s="35">
        <v>132.43</v>
      </c>
      <c r="V33" s="35">
        <v>9.9</v>
      </c>
      <c r="W33" s="35">
        <v>12.33</v>
      </c>
      <c r="X33" s="35">
        <v>1.38</v>
      </c>
      <c r="Y33" s="35">
        <v>7.08</v>
      </c>
      <c r="Z33" s="35">
        <v>25.68</v>
      </c>
      <c r="AA33" s="35">
        <v>0</v>
      </c>
      <c r="AB33" s="34">
        <f>IF(SUM(T33:AA33)&gt;30,SUM(T33:AA33),30)</f>
        <v>485.61999999999995</v>
      </c>
      <c r="AC33" s="34">
        <f>ROUND($AB33*AC$14,2)</f>
        <v>12.89</v>
      </c>
      <c r="AD33" s="34">
        <f>SUM(AB33:AC33)+IF(SUM(AB33:AC33)&lt;30,30-AB33-AC33)</f>
        <v>498.50999999999993</v>
      </c>
      <c r="AE33" s="22"/>
      <c r="AF33" s="34">
        <f>AD33-R33</f>
        <v>7.7499999999999432</v>
      </c>
      <c r="AG33" s="36">
        <f>IF(R33=0,0,AF33/R33)</f>
        <v>1.579183307523014E-2</v>
      </c>
      <c r="AH33" s="22"/>
      <c r="AI33" s="37">
        <f>IF(F33=0,0,R33/F33)*100</f>
        <v>16.358666666666664</v>
      </c>
      <c r="AJ33" s="37">
        <f>IF(F33=0,0,AD33/F33)*100</f>
        <v>16.616999999999997</v>
      </c>
      <c r="AL33" s="39">
        <f>T33/H33-1</f>
        <v>2.6100183219829098E-2</v>
      </c>
    </row>
    <row r="34" spans="1:38" ht="14.4" customHeight="1" x14ac:dyDescent="0.3">
      <c r="A34" s="40">
        <v>20</v>
      </c>
      <c r="B34" s="31"/>
      <c r="C34" s="30"/>
      <c r="D34" s="31"/>
      <c r="E34" s="42"/>
      <c r="F34" s="43"/>
      <c r="G34" s="22"/>
      <c r="H34" s="34"/>
      <c r="I34" s="35"/>
      <c r="J34" s="35"/>
      <c r="K34" s="35"/>
      <c r="L34" s="35"/>
      <c r="M34" s="35"/>
      <c r="N34" s="35"/>
      <c r="O34" s="35"/>
      <c r="P34" s="34"/>
      <c r="Q34" s="34"/>
      <c r="R34" s="34"/>
      <c r="S34" s="22"/>
      <c r="T34" s="34"/>
      <c r="U34" s="35"/>
      <c r="V34" s="35"/>
      <c r="W34" s="35"/>
      <c r="X34" s="35"/>
      <c r="Y34" s="35"/>
      <c r="Z34" s="35"/>
      <c r="AA34" s="35"/>
      <c r="AB34" s="34"/>
      <c r="AC34" s="34"/>
      <c r="AD34" s="34"/>
      <c r="AE34" s="22"/>
      <c r="AF34" s="34"/>
      <c r="AG34" s="44"/>
      <c r="AH34" s="22"/>
      <c r="AI34" s="37"/>
      <c r="AJ34" s="37"/>
      <c r="AL34" s="39"/>
    </row>
    <row r="35" spans="1:38" ht="14.4" customHeight="1" x14ac:dyDescent="0.3">
      <c r="A35" s="45">
        <v>21</v>
      </c>
      <c r="B35" s="31"/>
      <c r="C35" s="45" t="str">
        <f>C33</f>
        <v>RS-1</v>
      </c>
      <c r="D35" s="31"/>
      <c r="E35" s="32" t="s">
        <v>77</v>
      </c>
      <c r="F35" s="43">
        <v>5000</v>
      </c>
      <c r="G35" s="22"/>
      <c r="H35" s="34">
        <v>478.15000000000003</v>
      </c>
      <c r="I35" s="35">
        <v>227.85</v>
      </c>
      <c r="J35" s="35">
        <v>16.5</v>
      </c>
      <c r="K35" s="35">
        <v>20.55</v>
      </c>
      <c r="L35" s="35">
        <v>2.2999999999999998</v>
      </c>
      <c r="M35" s="35">
        <v>11.8</v>
      </c>
      <c r="N35" s="35">
        <v>42.8</v>
      </c>
      <c r="O35" s="35">
        <v>0</v>
      </c>
      <c r="P35" s="34">
        <f>IF(SUM(H35:O35)&gt;30,SUM(H35:O35),30)</f>
        <v>799.94999999999982</v>
      </c>
      <c r="Q35" s="34">
        <f>ROUND(P35*Q$14,2)</f>
        <v>21.23</v>
      </c>
      <c r="R35" s="34">
        <f>SUM(P35:Q35)+IF(SUM(P35:Q35)&lt;30,30-P35-Q35)</f>
        <v>821.17999999999984</v>
      </c>
      <c r="S35" s="22"/>
      <c r="T35" s="34">
        <v>490.52</v>
      </c>
      <c r="U35" s="35">
        <v>227.85</v>
      </c>
      <c r="V35" s="35">
        <v>16.5</v>
      </c>
      <c r="W35" s="35">
        <v>20.55</v>
      </c>
      <c r="X35" s="35">
        <v>2.2999999999999998</v>
      </c>
      <c r="Y35" s="35">
        <v>11.8</v>
      </c>
      <c r="Z35" s="35">
        <v>42.8</v>
      </c>
      <c r="AA35" s="35">
        <v>0</v>
      </c>
      <c r="AB35" s="34">
        <f>IF(SUM(T35:AA35)&gt;30,SUM(T35:AA35),30)</f>
        <v>812.31999999999982</v>
      </c>
      <c r="AC35" s="34">
        <f>ROUND($AB35*AC$14,2)</f>
        <v>21.55</v>
      </c>
      <c r="AD35" s="34">
        <f>SUM(AB35:AC35)+IF(SUM(AB35:AC35)&lt;30,30-AB35-AC35)</f>
        <v>833.86999999999978</v>
      </c>
      <c r="AE35" s="22"/>
      <c r="AF35" s="34">
        <f>AD35-R35</f>
        <v>12.689999999999941</v>
      </c>
      <c r="AG35" s="36">
        <f>IF(R35=0,0,AF35/R35)</f>
        <v>1.5453371976911205E-2</v>
      </c>
      <c r="AH35" s="22"/>
      <c r="AI35" s="37">
        <f>IF(F35=0,0,R35/F35)*100</f>
        <v>16.423599999999997</v>
      </c>
      <c r="AJ35" s="37">
        <f>IF(F35=0,0,AD35/F35)*100</f>
        <v>16.677399999999995</v>
      </c>
      <c r="AL35" s="39">
        <f>T35/H35-1</f>
        <v>2.5870542716720513E-2</v>
      </c>
    </row>
    <row r="36" spans="1:38" ht="14.4" customHeight="1" x14ac:dyDescent="0.3">
      <c r="A36" s="45">
        <v>22</v>
      </c>
      <c r="B36" s="31"/>
      <c r="E36" s="46"/>
      <c r="F36" s="44"/>
      <c r="G36" s="44"/>
      <c r="H36" s="44"/>
      <c r="I36" s="35"/>
      <c r="J36" s="35"/>
      <c r="K36" s="35"/>
      <c r="L36" s="35"/>
      <c r="M36" s="35"/>
      <c r="N36" s="35"/>
      <c r="O36" s="35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</row>
    <row r="37" spans="1:38" ht="14.4" customHeight="1" x14ac:dyDescent="0.3">
      <c r="A37" s="45">
        <v>23</v>
      </c>
      <c r="F37" s="31"/>
      <c r="G37" s="38" t="s">
        <v>78</v>
      </c>
      <c r="H37" s="47" t="s">
        <v>79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F37" s="31"/>
      <c r="AG37" s="31"/>
      <c r="AI37" s="31"/>
    </row>
    <row r="38" spans="1:38" ht="14.4" customHeight="1" x14ac:dyDescent="0.3">
      <c r="A38" s="45">
        <v>24</v>
      </c>
      <c r="G38" s="38" t="s">
        <v>80</v>
      </c>
      <c r="H38" s="47" t="s">
        <v>81</v>
      </c>
    </row>
    <row r="39" spans="1:38" ht="14.4" customHeight="1" x14ac:dyDescent="0.3">
      <c r="A39" s="45">
        <v>25</v>
      </c>
      <c r="C39" s="48"/>
      <c r="G39" s="38" t="s">
        <v>82</v>
      </c>
      <c r="H39" s="47" t="s">
        <v>83</v>
      </c>
    </row>
    <row r="40" spans="1:38" ht="14.4" customHeight="1" x14ac:dyDescent="0.3">
      <c r="A40" s="45">
        <v>26</v>
      </c>
      <c r="C40" s="48"/>
      <c r="E40" s="31"/>
    </row>
    <row r="41" spans="1:38" ht="6.9" customHeight="1" x14ac:dyDescent="0.3">
      <c r="A41" s="45"/>
      <c r="B41" s="49"/>
      <c r="C41" s="49"/>
      <c r="D41" s="49"/>
      <c r="E41" s="49"/>
      <c r="F41" s="49"/>
      <c r="G41" s="49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49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49"/>
      <c r="AF41" s="50"/>
      <c r="AG41" s="50"/>
      <c r="AH41" s="49"/>
      <c r="AI41" s="50"/>
      <c r="AJ41" s="50"/>
    </row>
    <row r="42" spans="1:38" ht="12.6" customHeight="1" x14ac:dyDescent="0.3">
      <c r="A42" s="51" t="s">
        <v>84</v>
      </c>
      <c r="B42" s="51"/>
      <c r="C42" s="51"/>
      <c r="D42" s="51"/>
      <c r="E42" s="51"/>
      <c r="F42" s="51"/>
      <c r="G42" s="51"/>
      <c r="J42" s="31"/>
      <c r="K42" s="31"/>
      <c r="L42" s="31"/>
      <c r="M42" s="31"/>
      <c r="N42" s="31"/>
      <c r="O42" s="31"/>
      <c r="P42" s="31"/>
      <c r="Q42" s="31"/>
      <c r="R42" s="31"/>
      <c r="S42" s="5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51"/>
      <c r="AF42" s="31"/>
      <c r="AG42" s="31"/>
      <c r="AH42" s="51"/>
      <c r="AI42" s="31" t="s">
        <v>85</v>
      </c>
      <c r="AJ42" s="31"/>
    </row>
  </sheetData>
  <mergeCells count="6">
    <mergeCell ref="H11:R11"/>
    <mergeCell ref="T11:AD11"/>
    <mergeCell ref="AF11:AG11"/>
    <mergeCell ref="E13:F13"/>
    <mergeCell ref="I13:O13"/>
    <mergeCell ref="U13:AA13"/>
  </mergeCells>
  <pageMargins left="0.5" right="0.5" top="0.75" bottom="0.25" header="0.5" footer="0.25"/>
  <pageSetup scale="50" orientation="landscape" verticalDpi="300" r:id="rId1"/>
  <headerFooter alignWithMargins="0">
    <oddHeader xml:space="preserve">&amp;RDEF’s Response to OPC POD 1 (1-26)
Q7
</oddHeader>
    <oddFooter>&amp;R20240025-OPCPOD1-00004208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7" ma:contentTypeDescription="Create a new document." ma:contentTypeScope="" ma:versionID="ee1357eecb535bd679445169d0e79377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d5e45ae70f718ca9b395ba1023921dba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3113A9-950D-4F6D-AD95-410C757A2E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DD8EA3-3E95-4B30-AE9D-9ACA4EA848D5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customXml/itemProps3.xml><?xml version="1.0" encoding="utf-8"?>
<ds:datastoreItem xmlns:ds="http://schemas.openxmlformats.org/officeDocument/2006/customXml" ds:itemID="{4E670F09-FDDF-46B8-A6B7-9BB031EE38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48</vt:i4>
      </vt:variant>
    </vt:vector>
  </HeadingPairs>
  <TitlesOfParts>
    <vt:vector size="72" baseType="lpstr">
      <vt:lpstr>RS '27</vt:lpstr>
      <vt:lpstr>RST '27</vt:lpstr>
      <vt:lpstr>GS '27</vt:lpstr>
      <vt:lpstr>GST '27</vt:lpstr>
      <vt:lpstr>GS2 '27</vt:lpstr>
      <vt:lpstr>GSD &amp; GSDT '27</vt:lpstr>
      <vt:lpstr>CS '27</vt:lpstr>
      <vt:lpstr>IS '27</vt:lpstr>
      <vt:lpstr>RS '26</vt:lpstr>
      <vt:lpstr>RST '26</vt:lpstr>
      <vt:lpstr>GS '26</vt:lpstr>
      <vt:lpstr>GST '26</vt:lpstr>
      <vt:lpstr>GS2 '26</vt:lpstr>
      <vt:lpstr>GSD &amp; GSDT '26</vt:lpstr>
      <vt:lpstr>CS '26</vt:lpstr>
      <vt:lpstr>IS '26</vt:lpstr>
      <vt:lpstr>RS '25</vt:lpstr>
      <vt:lpstr>RST '25</vt:lpstr>
      <vt:lpstr>GS '25</vt:lpstr>
      <vt:lpstr>GST '25</vt:lpstr>
      <vt:lpstr>GS2 '25</vt:lpstr>
      <vt:lpstr>GSD &amp; GSDT '25</vt:lpstr>
      <vt:lpstr>CS '25</vt:lpstr>
      <vt:lpstr>IS '25</vt:lpstr>
      <vt:lpstr>'CS ''25'!Print_Area</vt:lpstr>
      <vt:lpstr>'CS ''26'!Print_Area</vt:lpstr>
      <vt:lpstr>'CS ''27'!Print_Area</vt:lpstr>
      <vt:lpstr>'GS ''25'!Print_Area</vt:lpstr>
      <vt:lpstr>'GS ''26'!Print_Area</vt:lpstr>
      <vt:lpstr>'GS ''27'!Print_Area</vt:lpstr>
      <vt:lpstr>'GS2 ''25'!Print_Area</vt:lpstr>
      <vt:lpstr>'GS2 ''26'!Print_Area</vt:lpstr>
      <vt:lpstr>'GS2 ''27'!Print_Area</vt:lpstr>
      <vt:lpstr>'GSD &amp; GSDT ''25'!Print_Area</vt:lpstr>
      <vt:lpstr>'GSD &amp; GSDT ''26'!Print_Area</vt:lpstr>
      <vt:lpstr>'GSD &amp; GSDT ''27'!Print_Area</vt:lpstr>
      <vt:lpstr>'GST ''25'!Print_Area</vt:lpstr>
      <vt:lpstr>'GST ''26'!Print_Area</vt:lpstr>
      <vt:lpstr>'GST ''27'!Print_Area</vt:lpstr>
      <vt:lpstr>'IS ''25'!Print_Area</vt:lpstr>
      <vt:lpstr>'IS ''26'!Print_Area</vt:lpstr>
      <vt:lpstr>'IS ''27'!Print_Area</vt:lpstr>
      <vt:lpstr>'RS ''25'!Print_Area</vt:lpstr>
      <vt:lpstr>'RS ''26'!Print_Area</vt:lpstr>
      <vt:lpstr>'RS ''27'!Print_Area</vt:lpstr>
      <vt:lpstr>'RST ''25'!Print_Area</vt:lpstr>
      <vt:lpstr>'RST ''26'!Print_Area</vt:lpstr>
      <vt:lpstr>'RST ''27'!Print_Area</vt:lpstr>
      <vt:lpstr>'CS ''25'!Print_Area_MI</vt:lpstr>
      <vt:lpstr>'CS ''26'!Print_Area_MI</vt:lpstr>
      <vt:lpstr>'CS ''27'!Print_Area_MI</vt:lpstr>
      <vt:lpstr>'GS ''25'!Print_Area_MI</vt:lpstr>
      <vt:lpstr>'GS ''26'!Print_Area_MI</vt:lpstr>
      <vt:lpstr>'GS ''27'!Print_Area_MI</vt:lpstr>
      <vt:lpstr>'GS2 ''25'!Print_Area_MI</vt:lpstr>
      <vt:lpstr>'GS2 ''26'!Print_Area_MI</vt:lpstr>
      <vt:lpstr>'GS2 ''27'!Print_Area_MI</vt:lpstr>
      <vt:lpstr>'GSD &amp; GSDT ''25'!Print_Area_MI</vt:lpstr>
      <vt:lpstr>'GSD &amp; GSDT ''26'!Print_Area_MI</vt:lpstr>
      <vt:lpstr>'GSD &amp; GSDT ''27'!Print_Area_MI</vt:lpstr>
      <vt:lpstr>'GST ''25'!Print_Area_MI</vt:lpstr>
      <vt:lpstr>'GST ''26'!Print_Area_MI</vt:lpstr>
      <vt:lpstr>'GST ''27'!Print_Area_MI</vt:lpstr>
      <vt:lpstr>'IS ''25'!Print_Area_MI</vt:lpstr>
      <vt:lpstr>'IS ''26'!Print_Area_MI</vt:lpstr>
      <vt:lpstr>'IS ''27'!Print_Area_MI</vt:lpstr>
      <vt:lpstr>'RS ''25'!Print_Area_MI</vt:lpstr>
      <vt:lpstr>'RS ''26'!Print_Area_MI</vt:lpstr>
      <vt:lpstr>'RS ''27'!Print_Area_MI</vt:lpstr>
      <vt:lpstr>'RST ''25'!Print_Area_MI</vt:lpstr>
      <vt:lpstr>'RST ''26'!Print_Area_MI</vt:lpstr>
      <vt:lpstr>'RST ''27'!Print_Area_MI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Chatelain, Matt</dc:creator>
  <cp:keywords/>
  <dc:description/>
  <cp:lastModifiedBy>Hampton, Monique</cp:lastModifiedBy>
  <cp:revision/>
  <cp:lastPrinted>2024-04-14T16:34:47Z</cp:lastPrinted>
  <dcterms:created xsi:type="dcterms:W3CDTF">2024-03-21T02:41:05Z</dcterms:created>
  <dcterms:modified xsi:type="dcterms:W3CDTF">2024-04-14T16:34:55Z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