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6D026DD7-21DD-4567-BD10-ECA94D320797}" xr6:coauthVersionLast="47" xr6:coauthVersionMax="47" xr10:uidLastSave="{00000000-0000-0000-0000-000000000000}"/>
  <bookViews>
    <workbookView xWindow="-108" yWindow="-108" windowWidth="23256" windowHeight="12456" xr2:uid="{F6387C4F-ED34-42D1-A919-8496ACA5B3D6}"/>
  </bookViews>
  <sheets>
    <sheet name="C-16" sheetId="12" r:id="rId1"/>
    <sheet name="Procedures &amp; Inputs" sheetId="13" r:id="rId2"/>
    <sheet name="Threshold Calculation" sheetId="16" r:id="rId3"/>
    <sheet name="C-6" sheetId="15" r:id="rId4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'C-16'!$A$1:$J$46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1" i="15" l="1"/>
  <c r="C250" i="15"/>
  <c r="C249" i="15"/>
  <c r="T251" i="15"/>
  <c r="S251" i="15"/>
  <c r="R251" i="15"/>
  <c r="Q251" i="15"/>
  <c r="P251" i="15"/>
  <c r="O251" i="15"/>
  <c r="N251" i="15"/>
  <c r="L251" i="15"/>
  <c r="K251" i="15"/>
  <c r="J251" i="15"/>
  <c r="I251" i="15"/>
  <c r="H251" i="15"/>
  <c r="G251" i="15"/>
  <c r="C248" i="15"/>
  <c r="Q246" i="15"/>
  <c r="O246" i="15"/>
  <c r="N246" i="15"/>
  <c r="M246" i="15"/>
  <c r="K246" i="15"/>
  <c r="J246" i="15"/>
  <c r="I246" i="15"/>
  <c r="H246" i="15"/>
  <c r="G246" i="15"/>
  <c r="T246" i="15"/>
  <c r="S246" i="15"/>
  <c r="R246" i="15"/>
  <c r="P246" i="15"/>
  <c r="L246" i="15"/>
  <c r="C245" i="15"/>
  <c r="I243" i="15"/>
  <c r="T243" i="15"/>
  <c r="S243" i="15"/>
  <c r="R243" i="15"/>
  <c r="Q243" i="15"/>
  <c r="P243" i="15"/>
  <c r="O243" i="15"/>
  <c r="N243" i="15"/>
  <c r="M243" i="15"/>
  <c r="L243" i="15"/>
  <c r="K243" i="15"/>
  <c r="J243" i="15"/>
  <c r="H243" i="15"/>
  <c r="G243" i="15"/>
  <c r="C242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P239" i="15"/>
  <c r="P240" i="15" s="1"/>
  <c r="C219" i="15"/>
  <c r="C218" i="15"/>
  <c r="C217" i="15"/>
  <c r="C216" i="15"/>
  <c r="C215" i="15"/>
  <c r="C214" i="15"/>
  <c r="C213" i="15"/>
  <c r="C212" i="15"/>
  <c r="T239" i="15"/>
  <c r="T240" i="15" s="1"/>
  <c r="S239" i="15"/>
  <c r="R239" i="15"/>
  <c r="Q239" i="15"/>
  <c r="O239" i="15"/>
  <c r="N239" i="15"/>
  <c r="M239" i="15"/>
  <c r="M240" i="15" s="1"/>
  <c r="L239" i="15"/>
  <c r="L240" i="15" s="1"/>
  <c r="K239" i="15"/>
  <c r="J239" i="15"/>
  <c r="J240" i="15" s="1"/>
  <c r="I239" i="15"/>
  <c r="I240" i="15" s="1"/>
  <c r="H239" i="15"/>
  <c r="G239" i="15"/>
  <c r="C211" i="15"/>
  <c r="T209" i="15"/>
  <c r="P209" i="15"/>
  <c r="M209" i="15"/>
  <c r="L209" i="15"/>
  <c r="I209" i="15"/>
  <c r="S209" i="15"/>
  <c r="R209" i="15"/>
  <c r="Q209" i="15"/>
  <c r="O209" i="15"/>
  <c r="N209" i="15"/>
  <c r="K209" i="15"/>
  <c r="J209" i="15"/>
  <c r="H209" i="15"/>
  <c r="G209" i="15"/>
  <c r="C208" i="15"/>
  <c r="R201" i="15"/>
  <c r="Q201" i="15"/>
  <c r="P201" i="15"/>
  <c r="O201" i="15"/>
  <c r="N201" i="15"/>
  <c r="M201" i="15"/>
  <c r="I201" i="15"/>
  <c r="J201" i="15"/>
  <c r="C200" i="15"/>
  <c r="T201" i="15"/>
  <c r="S201" i="15"/>
  <c r="L201" i="15"/>
  <c r="K201" i="15"/>
  <c r="H201" i="15"/>
  <c r="G201" i="15"/>
  <c r="C199" i="15"/>
  <c r="Q197" i="15"/>
  <c r="C196" i="15"/>
  <c r="C195" i="15"/>
  <c r="C194" i="15"/>
  <c r="C193" i="15"/>
  <c r="C192" i="15"/>
  <c r="C191" i="15"/>
  <c r="C190" i="15"/>
  <c r="C189" i="15"/>
  <c r="C187" i="15"/>
  <c r="C186" i="15"/>
  <c r="C185" i="15"/>
  <c r="C184" i="15"/>
  <c r="T197" i="15"/>
  <c r="S197" i="15"/>
  <c r="R197" i="15"/>
  <c r="P197" i="15"/>
  <c r="O197" i="15"/>
  <c r="N197" i="15"/>
  <c r="M197" i="15"/>
  <c r="L197" i="15"/>
  <c r="K197" i="15"/>
  <c r="J197" i="15"/>
  <c r="I197" i="15"/>
  <c r="H197" i="15"/>
  <c r="G197" i="15"/>
  <c r="C183" i="15"/>
  <c r="T181" i="15"/>
  <c r="P181" i="15"/>
  <c r="C180" i="15"/>
  <c r="M181" i="15"/>
  <c r="C179" i="15"/>
  <c r="L181" i="15"/>
  <c r="C178" i="15"/>
  <c r="S181" i="15"/>
  <c r="R181" i="15"/>
  <c r="Q181" i="15"/>
  <c r="O181" i="15"/>
  <c r="N181" i="15"/>
  <c r="K181" i="15"/>
  <c r="J181" i="15"/>
  <c r="I181" i="15"/>
  <c r="H181" i="15"/>
  <c r="G181" i="15"/>
  <c r="C177" i="15"/>
  <c r="C176" i="15"/>
  <c r="Q175" i="15"/>
  <c r="C175" i="15"/>
  <c r="T175" i="15"/>
  <c r="C174" i="15"/>
  <c r="S175" i="15"/>
  <c r="R175" i="15"/>
  <c r="P175" i="15"/>
  <c r="O175" i="15"/>
  <c r="G175" i="15"/>
  <c r="C173" i="15"/>
  <c r="N175" i="15"/>
  <c r="M175" i="15"/>
  <c r="L175" i="15"/>
  <c r="K175" i="15"/>
  <c r="J175" i="15"/>
  <c r="I175" i="15"/>
  <c r="H175" i="15"/>
  <c r="C172" i="15"/>
  <c r="C171" i="15"/>
  <c r="C170" i="15"/>
  <c r="C169" i="15"/>
  <c r="C168" i="15"/>
  <c r="C167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C166" i="15"/>
  <c r="C165" i="15"/>
  <c r="C164" i="15"/>
  <c r="C163" i="15"/>
  <c r="C162" i="15"/>
  <c r="C161" i="15"/>
  <c r="C160" i="15"/>
  <c r="S164" i="15"/>
  <c r="C159" i="15"/>
  <c r="C158" i="15"/>
  <c r="C157" i="15"/>
  <c r="T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C156" i="15"/>
  <c r="C153" i="15"/>
  <c r="C152" i="15"/>
  <c r="C151" i="15"/>
  <c r="C150" i="15"/>
  <c r="C149" i="15"/>
  <c r="C148" i="15"/>
  <c r="C147" i="15"/>
  <c r="C146" i="15"/>
  <c r="L154" i="15"/>
  <c r="C145" i="15"/>
  <c r="I154" i="15"/>
  <c r="H154" i="15"/>
  <c r="C144" i="15"/>
  <c r="J154" i="15"/>
  <c r="C143" i="15"/>
  <c r="T154" i="15"/>
  <c r="S154" i="15"/>
  <c r="R154" i="15"/>
  <c r="Q154" i="15"/>
  <c r="P154" i="15"/>
  <c r="O154" i="15"/>
  <c r="N154" i="15"/>
  <c r="M154" i="15"/>
  <c r="K154" i="15"/>
  <c r="G154" i="15"/>
  <c r="C142" i="15"/>
  <c r="T140" i="15"/>
  <c r="Q140" i="15"/>
  <c r="L140" i="15"/>
  <c r="I140" i="15"/>
  <c r="C139" i="15"/>
  <c r="C138" i="15"/>
  <c r="C137" i="15"/>
  <c r="C136" i="15"/>
  <c r="S140" i="15"/>
  <c r="R140" i="15"/>
  <c r="P140" i="15"/>
  <c r="C135" i="15"/>
  <c r="O140" i="15"/>
  <c r="N140" i="15"/>
  <c r="M140" i="15"/>
  <c r="K140" i="15"/>
  <c r="J140" i="15"/>
  <c r="H140" i="15"/>
  <c r="G140" i="15"/>
  <c r="C134" i="15"/>
  <c r="K133" i="15"/>
  <c r="H133" i="15"/>
  <c r="C132" i="15"/>
  <c r="C131" i="15"/>
  <c r="C130" i="15"/>
  <c r="C129" i="15"/>
  <c r="I133" i="15"/>
  <c r="G133" i="15"/>
  <c r="C128" i="15"/>
  <c r="C127" i="15"/>
  <c r="T133" i="15"/>
  <c r="S133" i="15"/>
  <c r="R133" i="15"/>
  <c r="Q133" i="15"/>
  <c r="P133" i="15"/>
  <c r="O133" i="15"/>
  <c r="N133" i="15"/>
  <c r="M133" i="15"/>
  <c r="L133" i="15"/>
  <c r="J133" i="15"/>
  <c r="C126" i="15"/>
  <c r="T124" i="15"/>
  <c r="S124" i="15"/>
  <c r="Q124" i="15"/>
  <c r="P124" i="15"/>
  <c r="O124" i="15"/>
  <c r="L124" i="15"/>
  <c r="K124" i="15"/>
  <c r="H124" i="15"/>
  <c r="N124" i="15"/>
  <c r="M124" i="15"/>
  <c r="C123" i="15"/>
  <c r="J124" i="15"/>
  <c r="I124" i="15"/>
  <c r="G124" i="15"/>
  <c r="C122" i="15"/>
  <c r="R124" i="15"/>
  <c r="C121" i="15"/>
  <c r="C120" i="15"/>
  <c r="T118" i="15"/>
  <c r="P118" i="15"/>
  <c r="O118" i="15"/>
  <c r="L118" i="15"/>
  <c r="C117" i="15"/>
  <c r="N118" i="15"/>
  <c r="M118" i="15"/>
  <c r="C116" i="15"/>
  <c r="K118" i="15"/>
  <c r="H118" i="15"/>
  <c r="C115" i="15"/>
  <c r="J118" i="15"/>
  <c r="I118" i="15"/>
  <c r="G118" i="15"/>
  <c r="C114" i="15"/>
  <c r="S118" i="15"/>
  <c r="R118" i="15"/>
  <c r="Q118" i="15"/>
  <c r="C113" i="15"/>
  <c r="T111" i="15"/>
  <c r="K111" i="15"/>
  <c r="H111" i="15"/>
  <c r="G111" i="15"/>
  <c r="C110" i="15"/>
  <c r="C109" i="15"/>
  <c r="S111" i="15"/>
  <c r="P111" i="15"/>
  <c r="C108" i="15"/>
  <c r="R111" i="15"/>
  <c r="Q111" i="15"/>
  <c r="O111" i="15"/>
  <c r="N111" i="15"/>
  <c r="M111" i="15"/>
  <c r="L111" i="15"/>
  <c r="J111" i="15"/>
  <c r="I111" i="15"/>
  <c r="C107" i="15"/>
  <c r="T105" i="15"/>
  <c r="H105" i="15"/>
  <c r="C104" i="15"/>
  <c r="C103" i="15"/>
  <c r="C102" i="15"/>
  <c r="L105" i="15"/>
  <c r="K105" i="15"/>
  <c r="C101" i="15"/>
  <c r="J105" i="15"/>
  <c r="I105" i="15"/>
  <c r="G105" i="15"/>
  <c r="C100" i="15"/>
  <c r="S105" i="15"/>
  <c r="R105" i="15"/>
  <c r="Q105" i="15"/>
  <c r="P105" i="15"/>
  <c r="O105" i="15"/>
  <c r="N105" i="15"/>
  <c r="M105" i="15"/>
  <c r="C99" i="15"/>
  <c r="T97" i="15"/>
  <c r="S97" i="15"/>
  <c r="P97" i="15"/>
  <c r="O97" i="15"/>
  <c r="L97" i="15"/>
  <c r="R97" i="15"/>
  <c r="Q97" i="15"/>
  <c r="N97" i="15"/>
  <c r="M97" i="15"/>
  <c r="K97" i="15"/>
  <c r="J97" i="15"/>
  <c r="I97" i="15"/>
  <c r="H97" i="15"/>
  <c r="G97" i="15"/>
  <c r="C96" i="15"/>
  <c r="L94" i="15"/>
  <c r="H94" i="15"/>
  <c r="G94" i="15"/>
  <c r="C93" i="15"/>
  <c r="C92" i="15"/>
  <c r="T94" i="15"/>
  <c r="C91" i="15"/>
  <c r="P94" i="15"/>
  <c r="O94" i="15"/>
  <c r="C90" i="15"/>
  <c r="S94" i="15"/>
  <c r="R94" i="15"/>
  <c r="Q94" i="15"/>
  <c r="N94" i="15"/>
  <c r="M94" i="15"/>
  <c r="K94" i="15"/>
  <c r="J94" i="15"/>
  <c r="I94" i="15"/>
  <c r="C89" i="15"/>
  <c r="V88" i="15"/>
  <c r="T88" i="15"/>
  <c r="H88" i="15"/>
  <c r="C87" i="15"/>
  <c r="C86" i="15"/>
  <c r="C85" i="15"/>
  <c r="L88" i="15"/>
  <c r="L204" i="15" s="1"/>
  <c r="K88" i="15"/>
  <c r="C84" i="15"/>
  <c r="M88" i="15"/>
  <c r="J88" i="15"/>
  <c r="I88" i="15"/>
  <c r="G88" i="15"/>
  <c r="G204" i="15" s="1"/>
  <c r="C83" i="15"/>
  <c r="S88" i="15"/>
  <c r="R88" i="15"/>
  <c r="Q88" i="15"/>
  <c r="P88" i="15"/>
  <c r="O88" i="15"/>
  <c r="N88" i="15"/>
  <c r="C82" i="15"/>
  <c r="C81" i="15"/>
  <c r="T78" i="15"/>
  <c r="S78" i="15"/>
  <c r="R78" i="15"/>
  <c r="O78" i="15"/>
  <c r="C77" i="15"/>
  <c r="Q78" i="15"/>
  <c r="P78" i="15"/>
  <c r="N78" i="15"/>
  <c r="M78" i="15"/>
  <c r="L78" i="15"/>
  <c r="K78" i="15"/>
  <c r="J78" i="15"/>
  <c r="I78" i="15"/>
  <c r="H78" i="15"/>
  <c r="G78" i="15"/>
  <c r="C76" i="15"/>
  <c r="K74" i="15"/>
  <c r="J74" i="15"/>
  <c r="G74" i="15"/>
  <c r="C73" i="15"/>
  <c r="C72" i="15"/>
  <c r="C71" i="15"/>
  <c r="C70" i="15"/>
  <c r="C69" i="15"/>
  <c r="C68" i="15"/>
  <c r="C67" i="15"/>
  <c r="C66" i="15"/>
  <c r="C65" i="15"/>
  <c r="C64" i="15"/>
  <c r="R74" i="15"/>
  <c r="C63" i="15"/>
  <c r="S74" i="15"/>
  <c r="O74" i="15"/>
  <c r="N74" i="15"/>
  <c r="M74" i="15"/>
  <c r="I74" i="15"/>
  <c r="C62" i="15"/>
  <c r="T74" i="15"/>
  <c r="Q74" i="15"/>
  <c r="P74" i="15"/>
  <c r="L74" i="15"/>
  <c r="H74" i="15"/>
  <c r="C61" i="15"/>
  <c r="R59" i="15"/>
  <c r="C58" i="15"/>
  <c r="T59" i="15"/>
  <c r="S59" i="15"/>
  <c r="C57" i="15"/>
  <c r="N59" i="15"/>
  <c r="C56" i="15"/>
  <c r="Q59" i="15"/>
  <c r="P59" i="15"/>
  <c r="O59" i="15"/>
  <c r="M59" i="15"/>
  <c r="L59" i="15"/>
  <c r="K59" i="15"/>
  <c r="J59" i="15"/>
  <c r="I59" i="15"/>
  <c r="H59" i="15"/>
  <c r="G59" i="15"/>
  <c r="C55" i="15"/>
  <c r="J53" i="15"/>
  <c r="I53" i="15"/>
  <c r="H53" i="15"/>
  <c r="G53" i="15"/>
  <c r="C52" i="15"/>
  <c r="C51" i="15"/>
  <c r="C50" i="15"/>
  <c r="C49" i="15"/>
  <c r="C48" i="15"/>
  <c r="C47" i="15"/>
  <c r="C46" i="15"/>
  <c r="C45" i="15"/>
  <c r="L53" i="15"/>
  <c r="C44" i="15"/>
  <c r="T53" i="15"/>
  <c r="S53" i="15"/>
  <c r="R53" i="15"/>
  <c r="C43" i="15"/>
  <c r="Q53" i="15"/>
  <c r="P53" i="15"/>
  <c r="O53" i="15"/>
  <c r="N53" i="15"/>
  <c r="M53" i="15"/>
  <c r="K53" i="15"/>
  <c r="C42" i="15"/>
  <c r="T40" i="15"/>
  <c r="S40" i="15"/>
  <c r="R40" i="15"/>
  <c r="Q40" i="15"/>
  <c r="P40" i="15"/>
  <c r="O40" i="15"/>
  <c r="L40" i="15"/>
  <c r="N40" i="15"/>
  <c r="M40" i="15"/>
  <c r="K40" i="15"/>
  <c r="J40" i="15"/>
  <c r="I40" i="15"/>
  <c r="H40" i="15"/>
  <c r="G40" i="15"/>
  <c r="C39" i="15"/>
  <c r="P38" i="15"/>
  <c r="O38" i="15"/>
  <c r="N38" i="15"/>
  <c r="M38" i="15"/>
  <c r="L38" i="15"/>
  <c r="K38" i="15"/>
  <c r="J38" i="15"/>
  <c r="I38" i="15"/>
  <c r="H38" i="15"/>
  <c r="G38" i="15"/>
  <c r="T38" i="15"/>
  <c r="S38" i="15"/>
  <c r="R38" i="15"/>
  <c r="Q38" i="15"/>
  <c r="C37" i="15"/>
  <c r="S36" i="15"/>
  <c r="S41" i="15" s="1"/>
  <c r="S79" i="15" s="1"/>
  <c r="S205" i="15" s="1"/>
  <c r="R36" i="15"/>
  <c r="R41" i="15" s="1"/>
  <c r="R79" i="15" s="1"/>
  <c r="R205" i="15" s="1"/>
  <c r="Q36" i="15"/>
  <c r="N36" i="15"/>
  <c r="P36" i="15"/>
  <c r="P41" i="15" s="1"/>
  <c r="P79" i="15" s="1"/>
  <c r="P205" i="15" s="1"/>
  <c r="O36" i="15"/>
  <c r="O41" i="15" s="1"/>
  <c r="C35" i="15"/>
  <c r="C34" i="15"/>
  <c r="M36" i="15"/>
  <c r="M41" i="15" s="1"/>
  <c r="J36" i="15"/>
  <c r="J41" i="15" s="1"/>
  <c r="C33" i="15"/>
  <c r="T36" i="15"/>
  <c r="L36" i="15"/>
  <c r="L41" i="15" s="1"/>
  <c r="K36" i="15"/>
  <c r="K41" i="15" s="1"/>
  <c r="I36" i="15"/>
  <c r="I41" i="15" s="1"/>
  <c r="H36" i="15"/>
  <c r="H41" i="15" s="1"/>
  <c r="H79" i="15" s="1"/>
  <c r="H205" i="15" s="1"/>
  <c r="G36" i="15"/>
  <c r="C32" i="15"/>
  <c r="L30" i="15"/>
  <c r="H30" i="15"/>
  <c r="J30" i="15"/>
  <c r="I30" i="15"/>
  <c r="C29" i="15"/>
  <c r="C28" i="15"/>
  <c r="G30" i="15"/>
  <c r="C27" i="15"/>
  <c r="T30" i="15"/>
  <c r="S30" i="15"/>
  <c r="R30" i="15"/>
  <c r="Q30" i="15"/>
  <c r="P30" i="15"/>
  <c r="O30" i="15"/>
  <c r="N30" i="15"/>
  <c r="M30" i="15"/>
  <c r="K30" i="15"/>
  <c r="C26" i="15"/>
  <c r="O24" i="15"/>
  <c r="N24" i="15"/>
  <c r="M24" i="15"/>
  <c r="L24" i="15"/>
  <c r="K24" i="15"/>
  <c r="J24" i="15"/>
  <c r="I24" i="15"/>
  <c r="H24" i="15"/>
  <c r="G24" i="15"/>
  <c r="T24" i="15"/>
  <c r="S24" i="15"/>
  <c r="R24" i="15"/>
  <c r="Q24" i="15"/>
  <c r="P24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C21" i="15"/>
  <c r="A20" i="15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C19" i="15"/>
  <c r="A19" i="15"/>
  <c r="C18" i="15"/>
  <c r="A18" i="15"/>
  <c r="C17" i="15"/>
  <c r="A17" i="15"/>
  <c r="T20" i="15"/>
  <c r="S20" i="15"/>
  <c r="R20" i="15"/>
  <c r="Q20" i="15"/>
  <c r="P20" i="15"/>
  <c r="P25" i="15" s="1"/>
  <c r="P31" i="15" s="1"/>
  <c r="O20" i="15"/>
  <c r="O25" i="15" s="1"/>
  <c r="O31" i="15" s="1"/>
  <c r="N20" i="15"/>
  <c r="N25" i="15" s="1"/>
  <c r="N31" i="15" s="1"/>
  <c r="M20" i="15"/>
  <c r="M25" i="15" s="1"/>
  <c r="L20" i="15"/>
  <c r="L25" i="15" s="1"/>
  <c r="L31" i="15" s="1"/>
  <c r="K20" i="15"/>
  <c r="J20" i="15"/>
  <c r="I20" i="15"/>
  <c r="I25" i="15" s="1"/>
  <c r="H20" i="15"/>
  <c r="H25" i="15" s="1"/>
  <c r="H31" i="15" s="1"/>
  <c r="G20" i="15"/>
  <c r="G25" i="15" s="1"/>
  <c r="G31" i="15" s="1"/>
  <c r="C16" i="15"/>
  <c r="F12" i="15"/>
  <c r="G12" i="15" s="1"/>
  <c r="H12" i="15" s="1"/>
  <c r="I12" i="15" s="1"/>
  <c r="J12" i="15" s="1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L79" i="15" l="1"/>
  <c r="L205" i="15" s="1"/>
  <c r="L206" i="15" s="1"/>
  <c r="G240" i="15"/>
  <c r="N204" i="15"/>
  <c r="H240" i="15"/>
  <c r="O204" i="15"/>
  <c r="O206" i="15" s="1"/>
  <c r="I79" i="15"/>
  <c r="I205" i="15" s="1"/>
  <c r="H204" i="15"/>
  <c r="H206" i="15" s="1"/>
  <c r="I31" i="15"/>
  <c r="Q204" i="15"/>
  <c r="K240" i="15"/>
  <c r="K25" i="15"/>
  <c r="K31" i="15" s="1"/>
  <c r="S204" i="15"/>
  <c r="S206" i="15" s="1"/>
  <c r="P204" i="15"/>
  <c r="P206" i="15" s="1"/>
  <c r="N240" i="15"/>
  <c r="T204" i="15"/>
  <c r="T206" i="15" s="1"/>
  <c r="J25" i="15"/>
  <c r="J31" i="15" s="1"/>
  <c r="R204" i="15"/>
  <c r="R206" i="15" s="1"/>
  <c r="M31" i="15"/>
  <c r="T41" i="15"/>
  <c r="T79" i="15" s="1"/>
  <c r="T205" i="15" s="1"/>
  <c r="O79" i="15"/>
  <c r="O205" i="15" s="1"/>
  <c r="K204" i="15"/>
  <c r="O240" i="15"/>
  <c r="Q240" i="15"/>
  <c r="I204" i="15"/>
  <c r="I206" i="15" s="1"/>
  <c r="R240" i="15"/>
  <c r="Q25" i="15"/>
  <c r="Q31" i="15" s="1"/>
  <c r="J204" i="15"/>
  <c r="S240" i="15"/>
  <c r="R25" i="15"/>
  <c r="R31" i="15" s="1"/>
  <c r="J79" i="15"/>
  <c r="J205" i="15" s="1"/>
  <c r="S25" i="15"/>
  <c r="S31" i="15" s="1"/>
  <c r="N41" i="15"/>
  <c r="N79" i="15" s="1"/>
  <c r="N205" i="15" s="1"/>
  <c r="T25" i="15"/>
  <c r="T31" i="15" s="1"/>
  <c r="G41" i="15"/>
  <c r="G79" i="15" s="1"/>
  <c r="G205" i="15" s="1"/>
  <c r="G206" i="15" s="1"/>
  <c r="Q41" i="15"/>
  <c r="Q79" i="15" s="1"/>
  <c r="Q205" i="15" s="1"/>
  <c r="M204" i="15"/>
  <c r="M206" i="15" s="1"/>
  <c r="M79" i="15"/>
  <c r="M205" i="15" s="1"/>
  <c r="K79" i="15"/>
  <c r="K205" i="15" s="1"/>
  <c r="L203" i="15" l="1"/>
  <c r="L252" i="15"/>
  <c r="L253" i="15" s="1"/>
  <c r="G203" i="15"/>
  <c r="G252" i="15"/>
  <c r="G253" i="15" s="1"/>
  <c r="S203" i="15"/>
  <c r="S252" i="15"/>
  <c r="M252" i="15"/>
  <c r="M253" i="15" s="1"/>
  <c r="M203" i="15"/>
  <c r="T203" i="15"/>
  <c r="T252" i="15"/>
  <c r="R253" i="15"/>
  <c r="T253" i="15"/>
  <c r="P252" i="15"/>
  <c r="P253" i="15" s="1"/>
  <c r="P203" i="15"/>
  <c r="H203" i="15"/>
  <c r="H252" i="15"/>
  <c r="H253" i="15" s="1"/>
  <c r="O252" i="15"/>
  <c r="O253" i="15" s="1"/>
  <c r="O203" i="15"/>
  <c r="R252" i="15"/>
  <c r="R203" i="15"/>
  <c r="I203" i="15"/>
  <c r="I252" i="15"/>
  <c r="I253" i="15" s="1"/>
  <c r="N206" i="15"/>
  <c r="S253" i="15"/>
  <c r="J206" i="15"/>
  <c r="Q206" i="15"/>
  <c r="K206" i="15"/>
  <c r="K203" i="15" l="1"/>
  <c r="K252" i="15"/>
  <c r="K253" i="15" s="1"/>
  <c r="J203" i="15"/>
  <c r="J252" i="15"/>
  <c r="J253" i="15" s="1"/>
  <c r="Q252" i="15"/>
  <c r="Q253" i="15" s="1"/>
  <c r="Q203" i="15"/>
  <c r="N252" i="15"/>
  <c r="N253" i="15" s="1"/>
  <c r="N203" i="15"/>
  <c r="B4" i="16" l="1"/>
  <c r="B5" i="16" l="1"/>
  <c r="B3" i="16"/>
  <c r="D3" i="16" s="1"/>
  <c r="B6" i="16"/>
  <c r="H10" i="12" l="1"/>
  <c r="D6" i="16" l="1"/>
  <c r="D4" i="16" l="1"/>
  <c r="D5" i="16"/>
  <c r="A7" i="12" l="1"/>
  <c r="J4" i="12"/>
  <c r="J5" i="12"/>
  <c r="J6" i="12"/>
  <c r="J7" i="12"/>
  <c r="J8" i="12"/>
  <c r="H4" i="12"/>
  <c r="H5" i="12"/>
  <c r="H6" i="12"/>
  <c r="H7" i="12"/>
  <c r="H8" i="12"/>
  <c r="G16" i="13"/>
  <c r="I16" i="13" s="1"/>
  <c r="G15" i="13"/>
  <c r="I15" i="13" s="1"/>
  <c r="I14" i="13"/>
  <c r="G14" i="13"/>
  <c r="G13" i="13"/>
  <c r="I13" i="13" s="1"/>
  <c r="G12" i="13"/>
  <c r="I12" i="13" s="1"/>
  <c r="A11" i="13"/>
  <c r="A18" i="13" s="1"/>
  <c r="F1" i="13" a="1"/>
  <c r="F1" i="13" s="1"/>
  <c r="G43" i="12" l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odcFile="C:\Users\mitchja\Documents\My Data Sources\WCLTENASDIMP01_PROD_AS FIHUBAS_JD Journal Detail.odc" keepAlive="1" name="WCLTENASDIMP01_PROD_AS FIHUBAS_JD Journal Detail" type="5" refreshedVersion="6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xr16:uid="{00000000-0015-0000-FFFF-FFFF00000000}" odcFile="C:\Users\cking2\OneDrive - Duke Energy\Documents\My Data Sources\WCLTENASDIMP01_PROD_AS FIHUBAS_JD Journal Detail.odc" keepAlive="1" name="WCLTENASDIMP01_PROD_AS FIHUBAS_JD Journal Detail1" type="5" refreshedVersion="7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<sst xmlns="http://schemas.openxmlformats.org/spreadsheetml/2006/main" count="523" uniqueCount="465">
  <si>
    <t>SCHEDULE C-16</t>
  </si>
  <si>
    <t>OUTSIDE PROFESSIONAL SERVICES</t>
  </si>
  <si>
    <t>Page 1 of 1</t>
  </si>
  <si>
    <t>FLORIDA PUBLIC SERVICE COMMISSION</t>
  </si>
  <si>
    <t xml:space="preserve">Explanation: </t>
  </si>
  <si>
    <t>Provide the following information regarding the use of outside professional services during the test year. Segregate the services by types such as accounting, financial, engineering, legal, or other. If a projected test period is used, provide on both a projected and a historical basis for services exceeding the greater of $1,000,000 or .5% (.005) of operation and maintenance expenses.</t>
  </si>
  <si>
    <t>Type of Data Shown:</t>
  </si>
  <si>
    <t>X</t>
  </si>
  <si>
    <t>Duke Energy Florida, LLC</t>
  </si>
  <si>
    <t>($000)</t>
  </si>
  <si>
    <t>(A)</t>
  </si>
  <si>
    <t>(B)</t>
  </si>
  <si>
    <t>(C)</t>
  </si>
  <si>
    <t>(D)</t>
  </si>
  <si>
    <t>Line</t>
  </si>
  <si>
    <t xml:space="preserve">Type of Service </t>
  </si>
  <si>
    <t>Description of</t>
  </si>
  <si>
    <t>Account(s)</t>
  </si>
  <si>
    <t>Test Year</t>
  </si>
  <si>
    <t>No.</t>
  </si>
  <si>
    <t>or Vendor</t>
  </si>
  <si>
    <t>Service(s)</t>
  </si>
  <si>
    <t>Charged</t>
  </si>
  <si>
    <t>Costs</t>
  </si>
  <si>
    <t xml:space="preserve"> </t>
  </si>
  <si>
    <t>Accounting</t>
  </si>
  <si>
    <t>Financial</t>
  </si>
  <si>
    <t>There are no vendors above the threshold.</t>
  </si>
  <si>
    <t>Engineering</t>
  </si>
  <si>
    <t>Legal</t>
  </si>
  <si>
    <t>Other (specify)</t>
  </si>
  <si>
    <t>Total Outside Professional Services</t>
  </si>
  <si>
    <t>Supporting Schedules:</t>
  </si>
  <si>
    <t>Recap Schedules:</t>
  </si>
  <si>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</si>
  <si>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</si>
  <si>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</si>
  <si>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</si>
  <si>
    <t>STEPS FOR UPDATING</t>
  </si>
  <si>
    <t>All of the header information and amounts in the MFR tabs are populated with formulas and/or links.</t>
  </si>
  <si>
    <t>Time Periods:</t>
  </si>
  <si>
    <t>Projected Test Year 3 Ended</t>
  </si>
  <si>
    <t>Year 5</t>
  </si>
  <si>
    <t>Projected Test Year 2 Ended</t>
  </si>
  <si>
    <t>Year 4</t>
  </si>
  <si>
    <t>Projected Test Year 1 Ended</t>
  </si>
  <si>
    <t>Year 3</t>
  </si>
  <si>
    <t xml:space="preserve">Prior Year  Ended </t>
  </si>
  <si>
    <t>Year 2</t>
  </si>
  <si>
    <t>Historical Year Ended</t>
  </si>
  <si>
    <t>Year 1</t>
  </si>
  <si>
    <t>Total OM (C-6)</t>
  </si>
  <si>
    <t>Threshold %</t>
  </si>
  <si>
    <t>Threshold $</t>
  </si>
  <si>
    <t>SCHEDULE C-6</t>
  </si>
  <si>
    <t>BUDGETED VERSUS ACTUAL OPERATING REVENUES AND EXPENSES</t>
  </si>
  <si>
    <t>If the test year is projected, provide the budgeted versus actual operating revenues and expenses by primary account for a historical five year period and the forecasted data for the test year and the prior year.</t>
  </si>
  <si>
    <t>COMPANY: Duke Energy Florida, LLC</t>
  </si>
  <si>
    <t>Account</t>
  </si>
  <si>
    <t>Account Title</t>
  </si>
  <si>
    <t>Actual</t>
  </si>
  <si>
    <t>Budget</t>
  </si>
  <si>
    <t>Used for Formulas</t>
  </si>
  <si>
    <t>2019A</t>
  </si>
  <si>
    <t>2019B</t>
  </si>
  <si>
    <t>2020A</t>
  </si>
  <si>
    <t>2020B</t>
  </si>
  <si>
    <t>2021A</t>
  </si>
  <si>
    <t>2021B</t>
  </si>
  <si>
    <t>2022A</t>
  </si>
  <si>
    <t>2022B</t>
  </si>
  <si>
    <t>2023A</t>
  </si>
  <si>
    <t>2023B</t>
  </si>
  <si>
    <t>2024B</t>
  </si>
  <si>
    <t>2025B</t>
  </si>
  <si>
    <t>2026B</t>
  </si>
  <si>
    <t>2027B</t>
  </si>
  <si>
    <t>0440000</t>
  </si>
  <si>
    <t>Residential - Sales</t>
  </si>
  <si>
    <t>0442100</t>
  </si>
  <si>
    <t>Commercial &amp; Industrial - Sales</t>
  </si>
  <si>
    <t>0444000</t>
  </si>
  <si>
    <t>Str &amp; H/W Lighting - Sales</t>
  </si>
  <si>
    <t>0445000</t>
  </si>
  <si>
    <t>Sales - Public Authorities</t>
  </si>
  <si>
    <t>Total Sales to Ultimate Consumers</t>
  </si>
  <si>
    <t>0447150</t>
  </si>
  <si>
    <t>Sales - Elec Util - Non-Assoc</t>
  </si>
  <si>
    <t>Total Sales for Resale</t>
  </si>
  <si>
    <t>0449111</t>
  </si>
  <si>
    <t>449</t>
  </si>
  <si>
    <t>Other sales (Nonmajor only)</t>
  </si>
  <si>
    <t>Provision for Rate Refunds</t>
  </si>
  <si>
    <t>Total Sales of Electric Energy</t>
  </si>
  <si>
    <t>0450100</t>
  </si>
  <si>
    <t>Late Payment Charge - Retail</t>
  </si>
  <si>
    <t>0451100</t>
  </si>
  <si>
    <t>Misc Service Revenues</t>
  </si>
  <si>
    <t>0454000</t>
  </si>
  <si>
    <t>Rent</t>
  </si>
  <si>
    <t>0456616</t>
  </si>
  <si>
    <t>Other electric revenues</t>
  </si>
  <si>
    <t>Total Other Electric Revenues</t>
  </si>
  <si>
    <t>Total Operating Revenues</t>
  </si>
  <si>
    <t>0501000</t>
  </si>
  <si>
    <t>Fuel - Recoverable</t>
  </si>
  <si>
    <t>0547000</t>
  </si>
  <si>
    <t>Fuel - Oth Prod - Recoverable</t>
  </si>
  <si>
    <t>0549200</t>
  </si>
  <si>
    <t>CT Misc Power Exp-Recoverable</t>
  </si>
  <si>
    <t>0557CEC</t>
  </si>
  <si>
    <t>Clean Energy Connect Bill Credits</t>
  </si>
  <si>
    <t>Fuel-Recoverable</t>
  </si>
  <si>
    <t>0555200</t>
  </si>
  <si>
    <t>Purchased power</t>
  </si>
  <si>
    <t>Purchase Power-Recoverable</t>
  </si>
  <si>
    <t>0557201</t>
  </si>
  <si>
    <t>Other expenses</t>
  </si>
  <si>
    <t>Deferred Fuel &amp; Capacity Expense</t>
  </si>
  <si>
    <t>Total Recoverable Fuel Expense &amp; Purch Power</t>
  </si>
  <si>
    <t>0562SPP</t>
  </si>
  <si>
    <t>SPP1</t>
  </si>
  <si>
    <t>SPP - Station Expenses</t>
  </si>
  <si>
    <t>0563SPP</t>
  </si>
  <si>
    <t>SPP2</t>
  </si>
  <si>
    <t>SPP - Overhead Line Exp - Trans</t>
  </si>
  <si>
    <t>0566SPP</t>
  </si>
  <si>
    <t>SPP3</t>
  </si>
  <si>
    <t>SPP - Misc Trans Exp - Other</t>
  </si>
  <si>
    <t>0570SPP</t>
  </si>
  <si>
    <t>SPP4</t>
  </si>
  <si>
    <t>SPP -  Maint Stat Equip - Other_Trans / Cir Brks Trnsfr Mtrs - Trans</t>
  </si>
  <si>
    <t>0571SPP</t>
  </si>
  <si>
    <t>SPP5</t>
  </si>
  <si>
    <t>SPP - Maint Trans OH Lines</t>
  </si>
  <si>
    <t>0580SPP</t>
  </si>
  <si>
    <t>SPP6</t>
  </si>
  <si>
    <t>SPP - Supervsn and Engring SPP</t>
  </si>
  <si>
    <t>0583SPP</t>
  </si>
  <si>
    <t>SPP7</t>
  </si>
  <si>
    <t>SPP - Overhead Line Exps - Other Dist</t>
  </si>
  <si>
    <t>0588SPP</t>
  </si>
  <si>
    <t>SPP8</t>
  </si>
  <si>
    <t>SPP - Misc Dist Exp - Other</t>
  </si>
  <si>
    <t>0593SPP</t>
  </si>
  <si>
    <t>SPP9</t>
  </si>
  <si>
    <t>SPP - Maint. OH Lines / Right of Way Mtce - Dist / Maint Dist ROW - SPP (Veg Mgmt)</t>
  </si>
  <si>
    <t>0594SPP</t>
  </si>
  <si>
    <t>SPP11</t>
  </si>
  <si>
    <t>SPP - Maint UG Lines</t>
  </si>
  <si>
    <t>0926SPP</t>
  </si>
  <si>
    <t>SPP12</t>
  </si>
  <si>
    <t>SPP - Employee Benefits - Transferred</t>
  </si>
  <si>
    <t>SPP-Recoverable</t>
  </si>
  <si>
    <t>0908000</t>
  </si>
  <si>
    <t>Customer Asst Exp - Conserv Program</t>
  </si>
  <si>
    <t>0908001</t>
  </si>
  <si>
    <t>Conservation Deferral</t>
  </si>
  <si>
    <t>0908002</t>
  </si>
  <si>
    <t>Amort of Load Management Switches</t>
  </si>
  <si>
    <t>0909000</t>
  </si>
  <si>
    <t>Info &amp; Instruc Adv-Conserv Program</t>
  </si>
  <si>
    <t>ECCR - Recoverable</t>
  </si>
  <si>
    <t>Recap Schedules: C-9, C-33, C-36</t>
  </si>
  <si>
    <t>0500100</t>
  </si>
  <si>
    <t>Fossil Operation Superv &amp; Eng</t>
  </si>
  <si>
    <t>0502000</t>
  </si>
  <si>
    <t>Steam Operation Expenses</t>
  </si>
  <si>
    <t>0506300</t>
  </si>
  <si>
    <t>Fossil Misc. Steam Power Exp</t>
  </si>
  <si>
    <t>0509000</t>
  </si>
  <si>
    <t>Sulfur Dioxide Allow - Recov</t>
  </si>
  <si>
    <t>0510100</t>
  </si>
  <si>
    <t>FOS Maint Super and Engineer - Rec</t>
  </si>
  <si>
    <t>0511200</t>
  </si>
  <si>
    <t>FOS Maint of Struct - Rec</t>
  </si>
  <si>
    <t>0512300</t>
  </si>
  <si>
    <t>FOS Maint of Boiler Plant - Rec</t>
  </si>
  <si>
    <t>0513300</t>
  </si>
  <si>
    <t>FOS Maint of Electric Plant - Rec</t>
  </si>
  <si>
    <t>0514300</t>
  </si>
  <si>
    <t>FOS Main of Misc Steam Plant - Rec</t>
  </si>
  <si>
    <t>CT Misc Power Expense - Recoverable</t>
  </si>
  <si>
    <t>0553100</t>
  </si>
  <si>
    <t>CT Maint of Gen and Plant - Rec</t>
  </si>
  <si>
    <t>0573100</t>
  </si>
  <si>
    <t>Trans Maint of Misc Trans Plant - Rec</t>
  </si>
  <si>
    <t>0598400</t>
  </si>
  <si>
    <t>Dist Maint of Misc Distrib Plant - Rec</t>
  </si>
  <si>
    <t>ECRC - Recoverable</t>
  </si>
  <si>
    <t>0920100</t>
  </si>
  <si>
    <t>Salaries &amp; Wages - Proj Supt - NCRC Rec</t>
  </si>
  <si>
    <t>0923100</t>
  </si>
  <si>
    <t>Outside Services - NCRC Recoverable</t>
  </si>
  <si>
    <t>NCRC - Recoverable</t>
  </si>
  <si>
    <t>Total Clause - Recoverable</t>
  </si>
  <si>
    <t>0402000</t>
  </si>
  <si>
    <t>Gas Production Maint</t>
  </si>
  <si>
    <t>0500000</t>
  </si>
  <si>
    <t>Oper Supv &amp; Engineering</t>
  </si>
  <si>
    <t>Fuel</t>
  </si>
  <si>
    <t>0502100</t>
  </si>
  <si>
    <t>Steam Expenses</t>
  </si>
  <si>
    <t>0505000</t>
  </si>
  <si>
    <t>Electric Expenses</t>
  </si>
  <si>
    <t>0506000</t>
  </si>
  <si>
    <t>Misc Stm Power Exp</t>
  </si>
  <si>
    <t>0507000</t>
  </si>
  <si>
    <t>Steam-Operations</t>
  </si>
  <si>
    <t>0510000</t>
  </si>
  <si>
    <t>Maint Supv &amp; Engineering</t>
  </si>
  <si>
    <t>0511000</t>
  </si>
  <si>
    <t>Maint Of Structures</t>
  </si>
  <si>
    <t>0512100</t>
  </si>
  <si>
    <t>Maint Of Boiler Plant</t>
  </si>
  <si>
    <t>0513100</t>
  </si>
  <si>
    <t>Maint Of Electric Plant</t>
  </si>
  <si>
    <t>0514000</t>
  </si>
  <si>
    <t>Maint Of Misc Steam Plant</t>
  </si>
  <si>
    <t>Steam-Maintenance</t>
  </si>
  <si>
    <t>0524000</t>
  </si>
  <si>
    <t>Misc Nuclear Power Expenses</t>
  </si>
  <si>
    <t>Nuclear-Operations</t>
  </si>
  <si>
    <t>0528000</t>
  </si>
  <si>
    <t>Maint Supv &amp; Eng - Nuclear</t>
  </si>
  <si>
    <t>0529000</t>
  </si>
  <si>
    <t>Maint Of Structures - Nuc</t>
  </si>
  <si>
    <t>0530000</t>
  </si>
  <si>
    <t>Maint Of Reactor Plt Equi</t>
  </si>
  <si>
    <t>0531100</t>
  </si>
  <si>
    <t>Maint Of Elec Plant - Nuc</t>
  </si>
  <si>
    <t>0532100</t>
  </si>
  <si>
    <t>Maint Of Misc Nuc Plant</t>
  </si>
  <si>
    <t>0539000</t>
  </si>
  <si>
    <t>Maint Misc Hydraulic Expenses</t>
  </si>
  <si>
    <t>Nuclear-Maintenance</t>
  </si>
  <si>
    <t>0546000</t>
  </si>
  <si>
    <t>0547150</t>
  </si>
  <si>
    <t>Natural Gas Handling</t>
  </si>
  <si>
    <t>0548000</t>
  </si>
  <si>
    <t>Generation Expenses</t>
  </si>
  <si>
    <t>0549000</t>
  </si>
  <si>
    <t>Misc Oth Power Gen Exps</t>
  </si>
  <si>
    <t>Other Power-Operations</t>
  </si>
  <si>
    <t>0551000</t>
  </si>
  <si>
    <t>0552000</t>
  </si>
  <si>
    <t>0553000</t>
  </si>
  <si>
    <t>Maint Gen &amp; Elec Equip / Solar: Maint Gen &amp; Elect Plt</t>
  </si>
  <si>
    <t>0554000</t>
  </si>
  <si>
    <t>Maintenance of miscellaneous other power generation plant (Major only)</t>
  </si>
  <si>
    <t>Other Power-Maintenance</t>
  </si>
  <si>
    <t>0501150</t>
  </si>
  <si>
    <t>Coal Handling</t>
  </si>
  <si>
    <t>0535000</t>
  </si>
  <si>
    <t>Supervision &amp; Engrng - Hydro</t>
  </si>
  <si>
    <t>0556000</t>
  </si>
  <si>
    <t>Sys Con &amp; Load Dispatch</t>
  </si>
  <si>
    <t>0557000</t>
  </si>
  <si>
    <t>Other Power Supply Expenses</t>
  </si>
  <si>
    <t>Other Power Supply-Operations</t>
  </si>
  <si>
    <t>0560000</t>
  </si>
  <si>
    <t>0561000</t>
  </si>
  <si>
    <t>Load Dispatching</t>
  </si>
  <si>
    <t>0562000</t>
  </si>
  <si>
    <t>Station Expenses</t>
  </si>
  <si>
    <t>0563000</t>
  </si>
  <si>
    <t>Trans Overhead Line Expenses</t>
  </si>
  <si>
    <t>0565000</t>
  </si>
  <si>
    <t>Transm of Elec By Others</t>
  </si>
  <si>
    <t>0566000</t>
  </si>
  <si>
    <t>Misc Transmission Exps</t>
  </si>
  <si>
    <t>0567000</t>
  </si>
  <si>
    <t>Substation</t>
  </si>
  <si>
    <t>Transmission-Operations</t>
  </si>
  <si>
    <t>0568000</t>
  </si>
  <si>
    <t>0569000</t>
  </si>
  <si>
    <t>0570000</t>
  </si>
  <si>
    <t>Maint of Stat Equip</t>
  </si>
  <si>
    <t>0571000</t>
  </si>
  <si>
    <t>Maint of Overhead Lines</t>
  </si>
  <si>
    <t>0572000</t>
  </si>
  <si>
    <t>Maint of Underground Lines-115KV</t>
  </si>
  <si>
    <t>0573000</t>
  </si>
  <si>
    <t>Maint of Misc Trans Plant</t>
  </si>
  <si>
    <t>Transmission-Maintenance</t>
  </si>
  <si>
    <t>0580000</t>
  </si>
  <si>
    <t>0581004</t>
  </si>
  <si>
    <t>0582000</t>
  </si>
  <si>
    <t>0583000</t>
  </si>
  <si>
    <t>Overhead Line Expenses</t>
  </si>
  <si>
    <t>0584000</t>
  </si>
  <si>
    <t>Underground Line Expenses</t>
  </si>
  <si>
    <t>0585000</t>
  </si>
  <si>
    <t>St Lighting - Hi Pres Sodium</t>
  </si>
  <si>
    <t>0586000</t>
  </si>
  <si>
    <t>Meter Expenses</t>
  </si>
  <si>
    <t>0587000</t>
  </si>
  <si>
    <t>Customer Installation Exp</t>
  </si>
  <si>
    <t>0588100</t>
  </si>
  <si>
    <t>Misc Distribution Exp</t>
  </si>
  <si>
    <t>0589000</t>
  </si>
  <si>
    <t>Rents</t>
  </si>
  <si>
    <t>0852000</t>
  </si>
  <si>
    <t>Dist Sys Ops - Supv/Eng</t>
  </si>
  <si>
    <t>0870000</t>
  </si>
  <si>
    <t>Communication System Expenses</t>
  </si>
  <si>
    <t>Distribution-Operations</t>
  </si>
  <si>
    <t>0590000</t>
  </si>
  <si>
    <t>0592000</t>
  </si>
  <si>
    <t>Maint of Station Equipment</t>
  </si>
  <si>
    <t>0593000</t>
  </si>
  <si>
    <t>0594000</t>
  </si>
  <si>
    <t>Maint of Underground Lines</t>
  </si>
  <si>
    <t>0595000</t>
  </si>
  <si>
    <t>Maint of Line Transformers</t>
  </si>
  <si>
    <t>0596000</t>
  </si>
  <si>
    <t>Maint of Street Lights &amp; Signs</t>
  </si>
  <si>
    <t>0597000</t>
  </si>
  <si>
    <t>Maint of Meters</t>
  </si>
  <si>
    <t>0598100</t>
  </si>
  <si>
    <t>Maint of Misc Distrib Property</t>
  </si>
  <si>
    <t>Distribution-Maintenance</t>
  </si>
  <si>
    <t>0901000</t>
  </si>
  <si>
    <t>Supervision</t>
  </si>
  <si>
    <t>0902000</t>
  </si>
  <si>
    <t>Meter Reading Expenses</t>
  </si>
  <si>
    <t>0903000</t>
  </si>
  <si>
    <t>Cust Rec &amp; Coll Expenses</t>
  </si>
  <si>
    <t>0904000</t>
  </si>
  <si>
    <t>Uncollectible Accounts</t>
  </si>
  <si>
    <t>0905000</t>
  </si>
  <si>
    <t>Misc Cust Accounts Exp</t>
  </si>
  <si>
    <t>Customer Accounts-Operations</t>
  </si>
  <si>
    <t>Customer Assist Expense</t>
  </si>
  <si>
    <t>0909650</t>
  </si>
  <si>
    <t>Misc. Advertising Expenses</t>
  </si>
  <si>
    <t>0910000</t>
  </si>
  <si>
    <t>Misc Cust Serv &amp; Info</t>
  </si>
  <si>
    <t>Customer Service and Info-Operations</t>
  </si>
  <si>
    <t>0911000</t>
  </si>
  <si>
    <t>0912000</t>
  </si>
  <si>
    <t>Demonstration &amp; Selling</t>
  </si>
  <si>
    <t>0913001</t>
  </si>
  <si>
    <t>Advertising</t>
  </si>
  <si>
    <t>0916000</t>
  </si>
  <si>
    <t>Misc Sales Expense</t>
  </si>
  <si>
    <t>Sales-Operations</t>
  </si>
  <si>
    <t>0920000</t>
  </si>
  <si>
    <t>Salaries Gen Off Employees</t>
  </si>
  <si>
    <t>0921000</t>
  </si>
  <si>
    <t>Office Supplies &amp; Expenses</t>
  </si>
  <si>
    <t>0922000</t>
  </si>
  <si>
    <t>Admin Expense Transfer</t>
  </si>
  <si>
    <t>0923000</t>
  </si>
  <si>
    <t>Outside Services</t>
  </si>
  <si>
    <t>0924000</t>
  </si>
  <si>
    <t>Property Insurance</t>
  </si>
  <si>
    <t>0924200</t>
  </si>
  <si>
    <t>Storm Restoration Expense</t>
  </si>
  <si>
    <t>0925000</t>
  </si>
  <si>
    <t>Injuries &amp; Damages</t>
  </si>
  <si>
    <t>0926000</t>
  </si>
  <si>
    <t>Pension &amp; Benefits</t>
  </si>
  <si>
    <t>0457700</t>
  </si>
  <si>
    <t>Allocated Employee Benefits Offset</t>
  </si>
  <si>
    <t>0927001</t>
  </si>
  <si>
    <t>General and Admin</t>
  </si>
  <si>
    <t>0928000</t>
  </si>
  <si>
    <t>Regulatory Commission-Exp</t>
  </si>
  <si>
    <t>0929000</t>
  </si>
  <si>
    <t>Duplicate Charges-Cr</t>
  </si>
  <si>
    <t>0930000</t>
  </si>
  <si>
    <t>Misc. Expenses</t>
  </si>
  <si>
    <t>0931000</t>
  </si>
  <si>
    <t>Admin &amp; General-Operations</t>
  </si>
  <si>
    <t>0932000</t>
  </si>
  <si>
    <t>Maint of General Plant</t>
  </si>
  <si>
    <t>0935000</t>
  </si>
  <si>
    <t>Maint of Structures</t>
  </si>
  <si>
    <t>Admin &amp; General-Maintenance</t>
  </si>
  <si>
    <t>Total O&amp;M Excluding Fuel &amp; Purch Power</t>
  </si>
  <si>
    <t>Total O&amp;M - Base Recoverable</t>
  </si>
  <si>
    <t>Total O&amp;M - Clause Recoverable</t>
  </si>
  <si>
    <t>Total O&amp;M</t>
  </si>
  <si>
    <t>0403000</t>
  </si>
  <si>
    <t>Depreciation</t>
  </si>
  <si>
    <t>0404200</t>
  </si>
  <si>
    <t>Amort of Limited Term Electric Plant - Software</t>
  </si>
  <si>
    <t>0406505</t>
  </si>
  <si>
    <t>Amort of Acq Adjustment</t>
  </si>
  <si>
    <t>0407115</t>
  </si>
  <si>
    <t>Meter Amortization</t>
  </si>
  <si>
    <t>0407309</t>
  </si>
  <si>
    <t>Pension</t>
  </si>
  <si>
    <t>0407318</t>
  </si>
  <si>
    <t>Reg Debit - SPP DEF</t>
  </si>
  <si>
    <t>0407319</t>
  </si>
  <si>
    <t>EVCS deferral amortization</t>
  </si>
  <si>
    <t>0407320</t>
  </si>
  <si>
    <t>Vision Florida Amortization</t>
  </si>
  <si>
    <t>0407321</t>
  </si>
  <si>
    <t>Dynegy Reg Debits-FERC 407.3</t>
  </si>
  <si>
    <t>0407322</t>
  </si>
  <si>
    <t>Storm Cost Reg Asset Amort</t>
  </si>
  <si>
    <t>0407357</t>
  </si>
  <si>
    <t>Reg Debit - Nucl Cost Recovery</t>
  </si>
  <si>
    <t>0407361</t>
  </si>
  <si>
    <t>Reg Debit - ECRC O&amp;M Def</t>
  </si>
  <si>
    <t>0407371</t>
  </si>
  <si>
    <t>Amortization - Storm Exp  -WHSE</t>
  </si>
  <si>
    <t>0407372</t>
  </si>
  <si>
    <t>Amort Rate Case Expense</t>
  </si>
  <si>
    <t>0407383</t>
  </si>
  <si>
    <t>Amort Coal Ash Spend - Whlsale</t>
  </si>
  <si>
    <t>0407387</t>
  </si>
  <si>
    <t>DEF CR4&amp;5 Accelerated Deprec</t>
  </si>
  <si>
    <t>0407389</t>
  </si>
  <si>
    <t>CR South Reg Asset Amort</t>
  </si>
  <si>
    <t>0407394</t>
  </si>
  <si>
    <t>Customer Connect Reg Asset Amort</t>
  </si>
  <si>
    <t>0407399</t>
  </si>
  <si>
    <t>Amortization Misc</t>
  </si>
  <si>
    <t>0407406</t>
  </si>
  <si>
    <t>DOE Reimbursement - Amortization</t>
  </si>
  <si>
    <t>0407410</t>
  </si>
  <si>
    <t>CCR - Ridge and FPD PPA Buyout Amort</t>
  </si>
  <si>
    <t>0407422</t>
  </si>
  <si>
    <t>FL Deferred Capacity Exp-Credit</t>
  </si>
  <si>
    <t>0407423</t>
  </si>
  <si>
    <t>FL Deferred Fuel Exp- Credit</t>
  </si>
  <si>
    <t>0407424</t>
  </si>
  <si>
    <t>CCR - ISFSI Amortization</t>
  </si>
  <si>
    <t>0407427</t>
  </si>
  <si>
    <t>Levy, CR3 &amp; CR4&amp;5 Amortization</t>
  </si>
  <si>
    <t>0407426</t>
  </si>
  <si>
    <t>FL Emission Auc Proc Amort</t>
  </si>
  <si>
    <t>0407428</t>
  </si>
  <si>
    <t>Reg Credit - ECRC O&amp;M Def</t>
  </si>
  <si>
    <t>0407444</t>
  </si>
  <si>
    <t>DOE Settlement Reg Liab Amort</t>
  </si>
  <si>
    <t>0407463</t>
  </si>
  <si>
    <t>Fossil Dismantlement Deferral\Amort</t>
  </si>
  <si>
    <t>Amortization</t>
  </si>
  <si>
    <t>Total Depreciation &amp; Amortization</t>
  </si>
  <si>
    <t>0408000</t>
  </si>
  <si>
    <t>Taxes Other Than Income Taxes</t>
  </si>
  <si>
    <t>Other Taxes</t>
  </si>
  <si>
    <t>0411101</t>
  </si>
  <si>
    <t>Accretion Expense</t>
  </si>
  <si>
    <t>0409000</t>
  </si>
  <si>
    <t>Current Income Tax Exp</t>
  </si>
  <si>
    <t>0410000</t>
  </si>
  <si>
    <t>Prov for Def Income Taxes</t>
  </si>
  <si>
    <t>0411000</t>
  </si>
  <si>
    <t>Deferred Taxes - Credit</t>
  </si>
  <si>
    <t>Income Tax</t>
  </si>
  <si>
    <t>Operating Expense</t>
  </si>
  <si>
    <t>Net Operating Income</t>
  </si>
  <si>
    <t>_</t>
  </si>
  <si>
    <t>Prior Year Ended</t>
  </si>
  <si>
    <t>Witness:  O'Hara, Aquilina, Stewart, Setser, R. Anderson,</t>
  </si>
  <si>
    <t>Thomas, B. Anderson, Quick</t>
  </si>
  <si>
    <t xml:space="preserve">DOCKET NO:  </t>
  </si>
  <si>
    <t>Witness: Buck, R. Anderson, Scott, Lloyd, Quick</t>
  </si>
  <si>
    <t>DOCKET NO.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</si>
</sst>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0.\ "/>
    <numFmt numFmtId="166" formatCode="0.\ \ "/>
    <numFmt numFmtId="167" formatCode="_(* #,##0_);_(* \(#,##0\);_(* &quot;-&quot;??_);_(@_)"/>
    <numFmt numFmtId="168" formatCode="#,##0_);[Red]\(#,##0\);&quot; &quot;"/>
    <numFmt numFmtId="169" formatCode="0_);[Red]\(0\)"/>
    <numFmt numFmtId="170" formatCode="0.0"/>
    <numFmt numFmtId="171" formatCode="0.0%"/>
    <numFmt numFmtId="172" formatCode="m/d/yyyy;@"/>
    <numFmt numFmtId="173" formatCode="0_);\(0\)"/>
  </numFmts>
  <fonts count="25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3" fillId="0" borderId="0"/>
    <xf numFmtId="0" fontId="2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0" fontId="13" fillId="0" borderId="0"/>
  </cellStyleXfs>
  <cellXfs count="218">
    <xf numFmtId="0" fontId="0" fillId="0" borderId="0" xfId="0"/>
    <xf numFmtId="0" fontId="5" fillId="0" borderId="0" xfId="0" applyFont="1"/>
    <xf numFmtId="0" fontId="6" fillId="0" borderId="0" xfId="1" applyFont="1"/>
    <xf numFmtId="0" fontId="7" fillId="0" borderId="1" xfId="0" applyFont="1" applyBorder="1"/>
    <xf numFmtId="0" fontId="5" fillId="0" borderId="0" xfId="0" applyFont="1" applyAlignment="1">
      <alignment horizontal="right"/>
    </xf>
    <xf numFmtId="0" fontId="6" fillId="0" borderId="0" xfId="1" applyFont="1" applyAlignment="1">
      <alignment horizontal="left"/>
    </xf>
    <xf numFmtId="0" fontId="5" fillId="0" borderId="0" xfId="0" applyFont="1" applyAlignment="1">
      <alignment horizontal="centerContinuous" wrapText="1"/>
    </xf>
    <xf numFmtId="0" fontId="10" fillId="0" borderId="0" xfId="2" applyFont="1" applyAlignment="1">
      <alignment horizontal="right"/>
    </xf>
    <xf numFmtId="0" fontId="11" fillId="0" borderId="0" xfId="2" applyFont="1"/>
    <xf numFmtId="14" fontId="11" fillId="0" borderId="0" xfId="2" applyNumberFormat="1" applyFont="1" applyAlignment="1">
      <alignment horizontal="left"/>
    </xf>
    <xf numFmtId="14" fontId="6" fillId="0" borderId="0" xfId="1" applyNumberFormat="1" applyFont="1"/>
    <xf numFmtId="0" fontId="12" fillId="0" borderId="0" xfId="2" applyFont="1"/>
    <xf numFmtId="0" fontId="11" fillId="0" borderId="1" xfId="1" applyFont="1" applyBorder="1" applyAlignment="1">
      <alignment horizontal="fill" vertical="center"/>
    </xf>
    <xf numFmtId="0" fontId="6" fillId="0" borderId="0" xfId="1" applyFont="1" applyAlignment="1">
      <alignment vertical="center"/>
    </xf>
    <xf numFmtId="0" fontId="11" fillId="0" borderId="2" xfId="3" quotePrefix="1" applyFont="1" applyBorder="1" applyAlignment="1">
      <alignment horizontal="center" vertical="center"/>
    </xf>
    <xf numFmtId="0" fontId="11" fillId="0" borderId="0" xfId="3" quotePrefix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center" vertical="center"/>
    </xf>
    <xf numFmtId="6" fontId="11" fillId="0" borderId="1" xfId="1" quotePrefix="1" applyNumberFormat="1" applyFont="1" applyBorder="1" applyAlignment="1">
      <alignment horizontal="center" vertical="center"/>
    </xf>
    <xf numFmtId="49" fontId="11" fillId="0" borderId="1" xfId="1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7" fontId="11" fillId="0" borderId="0" xfId="0" applyNumberFormat="1" applyFont="1" applyAlignment="1">
      <alignment horizontal="left" vertical="center"/>
    </xf>
    <xf numFmtId="37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6" fillId="0" borderId="0" xfId="3" applyFont="1"/>
    <xf numFmtId="37" fontId="6" fillId="0" borderId="0" xfId="3" applyNumberFormat="1" applyFont="1" applyAlignment="1">
      <alignment horizontal="left"/>
    </xf>
    <xf numFmtId="10" fontId="6" fillId="0" borderId="0" xfId="3" applyNumberFormat="1" applyFont="1"/>
    <xf numFmtId="3" fontId="6" fillId="0" borderId="0" xfId="3" applyNumberFormat="1" applyFont="1"/>
    <xf numFmtId="0" fontId="11" fillId="0" borderId="0" xfId="4" applyFont="1" applyAlignment="1">
      <alignment horizontal="left"/>
    </xf>
    <xf numFmtId="37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1" fillId="0" borderId="0" xfId="4" applyFont="1"/>
    <xf numFmtId="42" fontId="11" fillId="0" borderId="0" xfId="4" applyNumberFormat="1" applyFont="1"/>
    <xf numFmtId="0" fontId="11" fillId="0" borderId="0" xfId="0" applyFont="1" applyAlignment="1">
      <alignment horizontal="left" vertical="center"/>
    </xf>
    <xf numFmtId="37" fontId="11" fillId="0" borderId="0" xfId="0" applyNumberFormat="1" applyFont="1" applyAlignment="1">
      <alignment horizontal="center" vertical="center"/>
    </xf>
    <xf numFmtId="44" fontId="11" fillId="0" borderId="0" xfId="0" applyNumberFormat="1" applyFont="1" applyAlignment="1">
      <alignment vertical="center"/>
    </xf>
    <xf numFmtId="7" fontId="11" fillId="0" borderId="0" xfId="0" applyNumberFormat="1" applyFont="1" applyAlignment="1">
      <alignment vertical="center"/>
    </xf>
    <xf numFmtId="0" fontId="6" fillId="0" borderId="0" xfId="3" applyFont="1" applyAlignment="1">
      <alignment horizontal="left"/>
    </xf>
    <xf numFmtId="5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44" fontId="11" fillId="0" borderId="3" xfId="0" applyNumberFormat="1" applyFont="1" applyBorder="1" applyAlignment="1">
      <alignment vertical="center"/>
    </xf>
    <xf numFmtId="0" fontId="11" fillId="0" borderId="0" xfId="1" applyFont="1" applyAlignment="1">
      <alignment horizontal="fill" vertical="center"/>
    </xf>
    <xf numFmtId="0" fontId="11" fillId="0" borderId="0" xfId="2" quotePrefix="1" applyFont="1" applyAlignment="1">
      <alignment horizontal="center"/>
    </xf>
    <xf numFmtId="165" fontId="15" fillId="0" borderId="0" xfId="7" applyNumberFormat="1" applyFont="1"/>
    <xf numFmtId="0" fontId="15" fillId="0" borderId="0" xfId="7" applyFont="1"/>
    <xf numFmtId="0" fontId="14" fillId="0" borderId="0" xfId="7"/>
    <xf numFmtId="0" fontId="16" fillId="0" borderId="0" xfId="7" applyFont="1" applyAlignment="1">
      <alignment horizontal="center"/>
    </xf>
    <xf numFmtId="166" fontId="15" fillId="0" borderId="0" xfId="7" applyNumberFormat="1" applyFont="1"/>
    <xf numFmtId="0" fontId="16" fillId="0" borderId="1" xfId="7" applyFont="1" applyBorder="1"/>
    <xf numFmtId="0" fontId="15" fillId="0" borderId="1" xfId="7" applyFont="1" applyBorder="1"/>
    <xf numFmtId="0" fontId="14" fillId="0" borderId="1" xfId="7" applyBorder="1"/>
    <xf numFmtId="14" fontId="18" fillId="0" borderId="0" xfId="7" applyNumberFormat="1" applyFont="1"/>
    <xf numFmtId="166" fontId="16" fillId="0" borderId="0" xfId="7" applyNumberFormat="1" applyFont="1"/>
    <xf numFmtId="0" fontId="15" fillId="0" borderId="0" xfId="7" applyFont="1" applyAlignment="1">
      <alignment horizontal="right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19" fillId="0" borderId="0" xfId="7" applyFont="1"/>
    <xf numFmtId="14" fontId="18" fillId="0" borderId="0" xfId="7" applyNumberFormat="1" applyFont="1" applyAlignment="1">
      <alignment horizontal="center"/>
    </xf>
    <xf numFmtId="0" fontId="11" fillId="0" borderId="1" xfId="6" applyFont="1" applyBorder="1" applyAlignment="1">
      <alignment horizontal="fill" vertical="center"/>
    </xf>
    <xf numFmtId="0" fontId="11" fillId="0" borderId="0" xfId="6" applyFont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11" fillId="0" borderId="1" xfId="6" quotePrefix="1" applyFont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1" fillId="0" borderId="0" xfId="0" applyFont="1"/>
    <xf numFmtId="1" fontId="11" fillId="0" borderId="0" xfId="12" quotePrefix="1" applyNumberFormat="1" applyFont="1" applyAlignment="1">
      <alignment horizontal="right"/>
    </xf>
    <xf numFmtId="40" fontId="11" fillId="0" borderId="0" xfId="12" applyFont="1"/>
    <xf numFmtId="167" fontId="11" fillId="0" borderId="0" xfId="10" applyNumberFormat="1" applyFont="1" applyFill="1" applyBorder="1"/>
    <xf numFmtId="0" fontId="11" fillId="0" borderId="0" xfId="12" quotePrefix="1" applyNumberFormat="1" applyFont="1" applyAlignment="1">
      <alignment horizontal="right"/>
    </xf>
    <xf numFmtId="39" fontId="11" fillId="0" borderId="0" xfId="12" quotePrefix="1" applyNumberFormat="1" applyFont="1" applyAlignment="1">
      <alignment horizontal="right"/>
    </xf>
    <xf numFmtId="40" fontId="12" fillId="0" borderId="0" xfId="12" applyFont="1" applyAlignment="1">
      <alignment horizontal="left"/>
    </xf>
    <xf numFmtId="167" fontId="12" fillId="0" borderId="2" xfId="10" applyNumberFormat="1" applyFont="1" applyFill="1" applyBorder="1"/>
    <xf numFmtId="39" fontId="12" fillId="0" borderId="0" xfId="12" applyNumberFormat="1" applyFont="1" applyAlignment="1">
      <alignment horizontal="left"/>
    </xf>
    <xf numFmtId="167" fontId="12" fillId="0" borderId="0" xfId="10" applyNumberFormat="1" applyFont="1" applyFill="1" applyBorder="1"/>
    <xf numFmtId="0" fontId="11" fillId="0" borderId="0" xfId="0" quotePrefix="1" applyFont="1" applyAlignment="1">
      <alignment horizontal="right"/>
    </xf>
    <xf numFmtId="167" fontId="12" fillId="0" borderId="4" xfId="10" applyNumberFormat="1" applyFont="1" applyFill="1" applyBorder="1"/>
    <xf numFmtId="39" fontId="11" fillId="0" borderId="0" xfId="12" applyNumberFormat="1" applyFont="1" applyAlignment="1">
      <alignment horizontal="right"/>
    </xf>
    <xf numFmtId="167" fontId="12" fillId="0" borderId="0" xfId="10" applyNumberFormat="1" applyFont="1" applyFill="1"/>
    <xf numFmtId="40" fontId="12" fillId="3" borderId="0" xfId="12" applyFont="1" applyFill="1" applyAlignment="1">
      <alignment horizontal="right"/>
    </xf>
    <xf numFmtId="39" fontId="12" fillId="3" borderId="0" xfId="12" applyNumberFormat="1" applyFont="1" applyFill="1" applyAlignment="1">
      <alignment horizontal="left"/>
    </xf>
    <xf numFmtId="40" fontId="11" fillId="3" borderId="0" xfId="12" applyFont="1" applyFill="1"/>
    <xf numFmtId="167" fontId="12" fillId="3" borderId="0" xfId="10" applyNumberFormat="1" applyFont="1" applyFill="1" applyAlignment="1">
      <alignment horizontal="left"/>
    </xf>
    <xf numFmtId="168" fontId="11" fillId="0" borderId="0" xfId="5" quotePrefix="1" applyNumberFormat="1" applyFont="1" applyAlignment="1">
      <alignment horizontal="left"/>
    </xf>
    <xf numFmtId="167" fontId="12" fillId="0" borderId="2" xfId="10" applyNumberFormat="1" applyFont="1" applyFill="1" applyBorder="1" applyAlignment="1">
      <alignment horizontal="left"/>
    </xf>
    <xf numFmtId="40" fontId="12" fillId="0" borderId="0" xfId="12" applyFont="1" applyAlignment="1">
      <alignment horizontal="right"/>
    </xf>
    <xf numFmtId="40" fontId="12" fillId="0" borderId="0" xfId="12" applyFont="1"/>
    <xf numFmtId="0" fontId="1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67" fontId="12" fillId="0" borderId="0" xfId="10" applyNumberFormat="1" applyFont="1" applyFill="1" applyBorder="1" applyAlignment="1">
      <alignment horizontal="left"/>
    </xf>
    <xf numFmtId="1" fontId="11" fillId="0" borderId="0" xfId="0" quotePrefix="1" applyNumberFormat="1" applyFont="1" applyAlignment="1">
      <alignment horizontal="right"/>
    </xf>
    <xf numFmtId="1" fontId="11" fillId="0" borderId="0" xfId="12" quotePrefix="1" applyNumberFormat="1" applyFont="1" applyAlignment="1">
      <alignment horizontal="left"/>
    </xf>
    <xf numFmtId="1" fontId="12" fillId="0" borderId="0" xfId="12" quotePrefix="1" applyNumberFormat="1" applyFont="1" applyAlignment="1">
      <alignment horizontal="right"/>
    </xf>
    <xf numFmtId="39" fontId="12" fillId="0" borderId="0" xfId="12" quotePrefix="1" applyNumberFormat="1" applyFont="1" applyAlignment="1">
      <alignment horizontal="right"/>
    </xf>
    <xf numFmtId="2" fontId="11" fillId="0" borderId="0" xfId="0" quotePrefix="1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12" applyNumberFormat="1" applyFont="1" applyAlignment="1">
      <alignment horizontal="left"/>
    </xf>
    <xf numFmtId="169" fontId="11" fillId="0" borderId="0" xfId="12" quotePrefix="1" applyNumberFormat="1" applyFont="1" applyAlignment="1">
      <alignment horizontal="left"/>
    </xf>
    <xf numFmtId="0" fontId="11" fillId="0" borderId="0" xfId="5" applyFont="1" applyAlignment="1">
      <alignment horizontal="left"/>
    </xf>
    <xf numFmtId="40" fontId="11" fillId="0" borderId="0" xfId="12" applyFont="1" applyAlignment="1">
      <alignment horizontal="right"/>
    </xf>
    <xf numFmtId="0" fontId="11" fillId="0" borderId="0" xfId="0" applyFont="1" applyAlignment="1">
      <alignment horizontal="center"/>
    </xf>
    <xf numFmtId="167" fontId="12" fillId="0" borderId="2" xfId="10" applyNumberFormat="1" applyFont="1" applyFill="1" applyBorder="1" applyAlignment="1">
      <alignment horizontal="center"/>
    </xf>
    <xf numFmtId="167" fontId="12" fillId="3" borderId="2" xfId="10" quotePrefix="1" applyNumberFormat="1" applyFont="1" applyFill="1" applyBorder="1" applyAlignment="1">
      <alignment horizontal="left"/>
    </xf>
    <xf numFmtId="39" fontId="20" fillId="0" borderId="0" xfId="12" applyNumberFormat="1" applyFont="1" applyAlignment="1">
      <alignment horizontal="left"/>
    </xf>
    <xf numFmtId="1" fontId="11" fillId="0" borderId="0" xfId="12" applyNumberFormat="1" applyFont="1"/>
    <xf numFmtId="1" fontId="12" fillId="0" borderId="0" xfId="12" applyNumberFormat="1" applyFont="1" applyAlignment="1">
      <alignment horizontal="left"/>
    </xf>
    <xf numFmtId="1" fontId="11" fillId="0" borderId="0" xfId="12" applyNumberFormat="1" applyFont="1" applyAlignment="1">
      <alignment horizontal="right"/>
    </xf>
    <xf numFmtId="1" fontId="12" fillId="0" borderId="0" xfId="12" quotePrefix="1" applyNumberFormat="1" applyFont="1" applyAlignment="1">
      <alignment horizontal="left"/>
    </xf>
    <xf numFmtId="167" fontId="12" fillId="0" borderId="2" xfId="10" quotePrefix="1" applyNumberFormat="1" applyFont="1" applyFill="1" applyBorder="1" applyAlignment="1">
      <alignment horizontal="left"/>
    </xf>
    <xf numFmtId="43" fontId="11" fillId="0" borderId="0" xfId="10" applyFont="1" applyFill="1" applyBorder="1"/>
    <xf numFmtId="1" fontId="11" fillId="0" borderId="0" xfId="0" applyNumberFormat="1" applyFont="1"/>
    <xf numFmtId="1" fontId="11" fillId="0" borderId="0" xfId="10" quotePrefix="1" applyNumberFormat="1" applyFont="1" applyFill="1" applyAlignment="1">
      <alignment horizontal="right"/>
    </xf>
    <xf numFmtId="167" fontId="11" fillId="0" borderId="0" xfId="0" applyNumberFormat="1" applyFont="1"/>
    <xf numFmtId="167" fontId="12" fillId="0" borderId="0" xfId="10" applyNumberFormat="1" applyFont="1" applyFill="1" applyAlignment="1">
      <alignment horizontal="left"/>
    </xf>
    <xf numFmtId="39" fontId="11" fillId="0" borderId="0" xfId="12" applyNumberFormat="1" applyFont="1" applyAlignment="1">
      <alignment horizontal="left"/>
    </xf>
    <xf numFmtId="1" fontId="11" fillId="3" borderId="0" xfId="12" quotePrefix="1" applyNumberFormat="1" applyFont="1" applyFill="1" applyAlignment="1">
      <alignment horizontal="right"/>
    </xf>
    <xf numFmtId="1" fontId="12" fillId="3" borderId="0" xfId="12" applyNumberFormat="1" applyFont="1" applyFill="1" applyAlignment="1">
      <alignment horizontal="left"/>
    </xf>
    <xf numFmtId="1" fontId="12" fillId="3" borderId="0" xfId="12" applyNumberFormat="1" applyFont="1" applyFill="1" applyAlignment="1">
      <alignment horizontal="right"/>
    </xf>
    <xf numFmtId="167" fontId="12" fillId="3" borderId="0" xfId="10" applyNumberFormat="1" applyFont="1" applyFill="1" applyBorder="1" applyAlignment="1">
      <alignment horizontal="left"/>
    </xf>
    <xf numFmtId="1" fontId="12" fillId="0" borderId="0" xfId="12" applyNumberFormat="1" applyFont="1" applyAlignment="1">
      <alignment horizontal="right"/>
    </xf>
    <xf numFmtId="1" fontId="12" fillId="0" borderId="0" xfId="12" applyNumberFormat="1" applyFont="1"/>
    <xf numFmtId="40" fontId="11" fillId="0" borderId="0" xfId="12" applyFont="1" applyAlignment="1">
      <alignment horizontal="left"/>
    </xf>
    <xf numFmtId="1" fontId="11" fillId="3" borderId="0" xfId="12" applyNumberFormat="1" applyFont="1" applyFill="1" applyAlignment="1">
      <alignment horizontal="right"/>
    </xf>
    <xf numFmtId="1" fontId="12" fillId="3" borderId="0" xfId="12" applyNumberFormat="1" applyFont="1" applyFill="1"/>
    <xf numFmtId="40" fontId="11" fillId="3" borderId="0" xfId="12" applyFont="1" applyFill="1" applyAlignment="1">
      <alignment horizontal="left"/>
    </xf>
    <xf numFmtId="167" fontId="12" fillId="3" borderId="0" xfId="10" applyNumberFormat="1" applyFont="1" applyFill="1"/>
    <xf numFmtId="167" fontId="11" fillId="0" borderId="0" xfId="10" applyNumberFormat="1" applyFont="1" applyFill="1"/>
    <xf numFmtId="40" fontId="11" fillId="3" borderId="0" xfId="12" applyFont="1" applyFill="1" applyAlignment="1">
      <alignment horizontal="right"/>
    </xf>
    <xf numFmtId="167" fontId="12" fillId="3" borderId="2" xfId="10" applyNumberFormat="1" applyFont="1" applyFill="1" applyBorder="1"/>
    <xf numFmtId="167" fontId="12" fillId="3" borderId="4" xfId="10" applyNumberFormat="1" applyFont="1" applyFill="1" applyBorder="1"/>
    <xf numFmtId="167" fontId="12" fillId="3" borderId="3" xfId="10" applyNumberFormat="1" applyFont="1" applyFill="1" applyBorder="1"/>
    <xf numFmtId="43" fontId="11" fillId="0" borderId="0" xfId="10" applyFont="1" applyFill="1"/>
    <xf numFmtId="167" fontId="0" fillId="0" borderId="0" xfId="10" applyNumberFormat="1" applyFont="1"/>
    <xf numFmtId="171" fontId="0" fillId="0" borderId="0" xfId="11" applyNumberFormat="1" applyFont="1"/>
    <xf numFmtId="167" fontId="0" fillId="0" borderId="0" xfId="0" applyNumberFormat="1"/>
    <xf numFmtId="0" fontId="8" fillId="0" borderId="1" xfId="0" applyFont="1" applyBorder="1" applyAlignment="1">
      <alignment horizontal="center"/>
    </xf>
    <xf numFmtId="0" fontId="11" fillId="0" borderId="0" xfId="6" applyFont="1"/>
    <xf numFmtId="167" fontId="11" fillId="0" borderId="0" xfId="10" applyNumberFormat="1" applyFont="1" applyAlignment="1">
      <alignment horizontal="left"/>
    </xf>
    <xf numFmtId="167" fontId="11" fillId="0" borderId="0" xfId="10" applyNumberFormat="1" applyFont="1" applyAlignment="1">
      <alignment horizontal="centerContinuous"/>
    </xf>
    <xf numFmtId="167" fontId="11" fillId="0" borderId="0" xfId="10" applyNumberFormat="1" applyFont="1"/>
    <xf numFmtId="0" fontId="12" fillId="0" borderId="1" xfId="0" applyFont="1" applyBorder="1"/>
    <xf numFmtId="0" fontId="11" fillId="0" borderId="1" xfId="0" applyFont="1" applyBorder="1"/>
    <xf numFmtId="167" fontId="12" fillId="0" borderId="1" xfId="10" applyNumberFormat="1" applyFont="1" applyBorder="1"/>
    <xf numFmtId="167" fontId="11" fillId="0" borderId="1" xfId="10" applyNumberFormat="1" applyFont="1" applyBorder="1" applyAlignment="1">
      <alignment horizontal="left" vertical="top"/>
    </xf>
    <xf numFmtId="0" fontId="11" fillId="0" borderId="0" xfId="0" applyFont="1" applyAlignment="1">
      <alignment horizontal="centerContinuous" wrapText="1"/>
    </xf>
    <xf numFmtId="167" fontId="11" fillId="0" borderId="0" xfId="10" applyNumberFormat="1" applyFont="1" applyAlignment="1">
      <alignment horizontal="centerContinuous" wrapText="1"/>
    </xf>
    <xf numFmtId="167" fontId="11" fillId="0" borderId="0" xfId="10" applyNumberFormat="1" applyFont="1" applyAlignment="1">
      <alignment horizontal="right"/>
    </xf>
    <xf numFmtId="167" fontId="10" fillId="0" borderId="0" xfId="10" applyNumberFormat="1" applyFont="1" applyAlignment="1">
      <alignment horizontal="right"/>
    </xf>
    <xf numFmtId="172" fontId="11" fillId="0" borderId="0" xfId="10" applyNumberFormat="1" applyFont="1"/>
    <xf numFmtId="0" fontId="21" fillId="0" borderId="0" xfId="0" applyFont="1"/>
    <xf numFmtId="0" fontId="22" fillId="0" borderId="0" xfId="0" applyFont="1"/>
    <xf numFmtId="167" fontId="21" fillId="0" borderId="0" xfId="10" applyNumberFormat="1" applyFont="1"/>
    <xf numFmtId="167" fontId="11" fillId="0" borderId="0" xfId="10" quotePrefix="1" applyNumberFormat="1" applyFont="1" applyAlignment="1">
      <alignment horizontal="center"/>
    </xf>
    <xf numFmtId="167" fontId="11" fillId="0" borderId="1" xfId="10" applyNumberFormat="1" applyFont="1" applyBorder="1" applyAlignment="1">
      <alignment horizontal="fill" vertical="center"/>
    </xf>
    <xf numFmtId="0" fontId="11" fillId="0" borderId="0" xfId="6" applyFont="1" applyAlignment="1">
      <alignment vertical="center"/>
    </xf>
    <xf numFmtId="173" fontId="11" fillId="0" borderId="0" xfId="6" applyNumberFormat="1" applyFont="1" applyAlignment="1">
      <alignment horizontal="fill" vertical="center"/>
    </xf>
    <xf numFmtId="173" fontId="11" fillId="0" borderId="0" xfId="6" applyNumberFormat="1" applyFont="1" applyAlignment="1">
      <alignment vertical="center"/>
    </xf>
    <xf numFmtId="167" fontId="11" fillId="0" borderId="1" xfId="10" quotePrefix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7" fontId="12" fillId="2" borderId="0" xfId="10" applyNumberFormat="1" applyFont="1" applyFill="1" applyAlignment="1">
      <alignment horizontal="center" vertical="center"/>
    </xf>
    <xf numFmtId="167" fontId="12" fillId="2" borderId="0" xfId="10" quotePrefix="1" applyNumberFormat="1" applyFont="1" applyFill="1" applyAlignment="1">
      <alignment horizontal="center" vertical="center"/>
    </xf>
    <xf numFmtId="0" fontId="11" fillId="0" borderId="6" xfId="0" applyFont="1" applyBorder="1"/>
    <xf numFmtId="40" fontId="11" fillId="0" borderId="6" xfId="12" applyFont="1" applyBorder="1" applyAlignment="1">
      <alignment horizontal="right"/>
    </xf>
    <xf numFmtId="40" fontId="12" fillId="0" borderId="6" xfId="12" applyFont="1" applyBorder="1" applyAlignment="1">
      <alignment horizontal="right"/>
    </xf>
    <xf numFmtId="39" fontId="12" fillId="0" borderId="6" xfId="12" applyNumberFormat="1" applyFont="1" applyBorder="1" applyAlignment="1">
      <alignment horizontal="left"/>
    </xf>
    <xf numFmtId="40" fontId="11" fillId="0" borderId="6" xfId="12" applyFont="1" applyBorder="1"/>
    <xf numFmtId="167" fontId="12" fillId="0" borderId="6" xfId="10" applyNumberFormat="1" applyFont="1" applyFill="1" applyBorder="1" applyAlignment="1">
      <alignment horizontal="left"/>
    </xf>
    <xf numFmtId="168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170" fontId="11" fillId="0" borderId="0" xfId="12" quotePrefix="1" applyNumberFormat="1" applyFont="1" applyAlignment="1">
      <alignment horizontal="right"/>
    </xf>
    <xf numFmtId="0" fontId="11" fillId="0" borderId="5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2" xfId="0" applyFont="1" applyBorder="1" applyAlignment="1">
      <alignment horizontal="left" vertical="center"/>
    </xf>
    <xf numFmtId="37" fontId="11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11" fillId="0" borderId="2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164" fontId="11" fillId="0" borderId="0" xfId="4" applyNumberFormat="1" applyFont="1"/>
    <xf numFmtId="0" fontId="7" fillId="0" borderId="0" xfId="0" applyFont="1"/>
    <xf numFmtId="0" fontId="23" fillId="0" borderId="0" xfId="0" applyFont="1"/>
    <xf numFmtId="14" fontId="11" fillId="2" borderId="0" xfId="6" applyNumberFormat="1" applyFont="1" applyFill="1"/>
    <xf numFmtId="0" fontId="11" fillId="2" borderId="0" xfId="6" applyFont="1" applyFill="1"/>
    <xf numFmtId="167" fontId="11" fillId="2" borderId="0" xfId="10" applyNumberFormat="1" applyFont="1" applyFill="1"/>
    <xf numFmtId="39" fontId="11" fillId="2" borderId="0" xfId="12" quotePrefix="1" applyNumberFormat="1" applyFont="1" applyFill="1" applyAlignment="1">
      <alignment horizontal="right"/>
    </xf>
    <xf numFmtId="1" fontId="11" fillId="2" borderId="0" xfId="12" quotePrefix="1" applyNumberFormat="1" applyFont="1" applyFill="1" applyAlignment="1">
      <alignment horizontal="right"/>
    </xf>
    <xf numFmtId="39" fontId="11" fillId="2" borderId="0" xfId="12" applyNumberFormat="1" applyFont="1" applyFill="1" applyAlignment="1">
      <alignment horizontal="right"/>
    </xf>
    <xf numFmtId="39" fontId="20" fillId="2" borderId="0" xfId="12" applyNumberFormat="1" applyFont="1" applyFill="1" applyAlignment="1">
      <alignment horizontal="left"/>
    </xf>
    <xf numFmtId="40" fontId="11" fillId="2" borderId="0" xfId="12" applyFont="1" applyFill="1"/>
    <xf numFmtId="0" fontId="11" fillId="0" borderId="0" xfId="6" applyFont="1" applyAlignment="1">
      <alignment horizontal="fill" vertical="center"/>
    </xf>
    <xf numFmtId="167" fontId="11" fillId="0" borderId="0" xfId="10" applyNumberFormat="1" applyFont="1" applyBorder="1" applyAlignment="1">
      <alignment horizontal="fill" vertical="center"/>
    </xf>
    <xf numFmtId="167" fontId="11" fillId="0" borderId="0" xfId="10" applyNumberFormat="1" applyFont="1" applyBorder="1" applyAlignment="1">
      <alignment horizontal="right"/>
    </xf>
    <xf numFmtId="167" fontId="11" fillId="2" borderId="0" xfId="10" applyNumberFormat="1" applyFont="1" applyFill="1" applyBorder="1"/>
    <xf numFmtId="167" fontId="11" fillId="2" borderId="0" xfId="10" applyNumberFormat="1" applyFont="1" applyFill="1" applyBorder="1" applyAlignment="1">
      <alignment horizontal="fill" vertical="center"/>
    </xf>
    <xf numFmtId="167" fontId="11" fillId="2" borderId="0" xfId="10" applyNumberFormat="1" applyFont="1" applyFill="1" applyBorder="1" applyAlignment="1">
      <alignment vertical="center"/>
    </xf>
    <xf numFmtId="0" fontId="11" fillId="0" borderId="1" xfId="6" applyFont="1" applyBorder="1" applyAlignment="1">
      <alignment vertical="center"/>
    </xf>
    <xf numFmtId="173" fontId="11" fillId="0" borderId="0" xfId="3" quotePrefix="1" applyNumberFormat="1" applyFont="1" applyAlignment="1">
      <alignment horizontal="center" vertical="center"/>
    </xf>
    <xf numFmtId="173" fontId="11" fillId="0" borderId="0" xfId="10" applyNumberFormat="1" applyFont="1" applyBorder="1" applyAlignment="1">
      <alignment horizontal="center" vertical="center"/>
    </xf>
    <xf numFmtId="0" fontId="10" fillId="0" borderId="0" xfId="10" applyNumberFormat="1" applyFont="1" applyAlignment="1">
      <alignment horizontal="center" vertical="center" wrapText="1"/>
    </xf>
    <xf numFmtId="167" fontId="24" fillId="2" borderId="0" xfId="1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10" applyNumberFormat="1" applyFont="1" applyAlignment="1">
      <alignment horizontal="center" vertical="center" wrapText="1"/>
    </xf>
    <xf numFmtId="167" fontId="11" fillId="0" borderId="0" xfId="10" applyNumberFormat="1" applyFont="1" applyAlignment="1">
      <alignment horizontal="center"/>
    </xf>
    <xf numFmtId="167" fontId="11" fillId="0" borderId="2" xfId="10" applyNumberFormat="1" applyFont="1" applyBorder="1" applyAlignment="1">
      <alignment horizontal="left" vertical="top" wrapText="1"/>
    </xf>
    <xf numFmtId="167" fontId="11" fillId="0" borderId="0" xfId="10" applyNumberFormat="1" applyFont="1" applyAlignment="1">
      <alignment horizontal="left" vertical="top" wrapText="1"/>
    </xf>
    <xf numFmtId="0" fontId="10" fillId="0" borderId="0" xfId="10" applyNumberFormat="1" applyFont="1" applyAlignment="1">
      <alignment horizontal="center" vertical="center"/>
    </xf>
  </cellXfs>
  <cellStyles count="13">
    <cellStyle name="Comma" xfId="10" builtinId="3"/>
    <cellStyle name="Comma 2" xfId="9" xr:uid="{61C5BD33-5165-4FDB-ABDD-6809F119A16C}"/>
    <cellStyle name="Normal" xfId="0" builtinId="0"/>
    <cellStyle name="Normal 10" xfId="4" xr:uid="{57889A34-D504-42CD-A344-F9B5E9B57129}"/>
    <cellStyle name="Normal 11 2" xfId="7" xr:uid="{E721B941-84C5-4E74-86E0-2D54A89705A3}"/>
    <cellStyle name="Normal 2" xfId="1" xr:uid="{5EA3DCBA-4870-4CE1-9132-C4439376E53F}"/>
    <cellStyle name="Normal 2 10" xfId="6" xr:uid="{3B0348C7-3EFE-4B4A-8B38-D577615A87B6}"/>
    <cellStyle name="Normal 2 2" xfId="3" xr:uid="{FD2A5840-ECE5-48AB-9B0F-7B0740887F9D}"/>
    <cellStyle name="Normal 3" xfId="5" xr:uid="{D7D5D1B9-C662-41AE-967D-BAAC75807ED0}"/>
    <cellStyle name="Normal 4" xfId="8" xr:uid="{F5FF01E8-1518-4A4F-8949-7FA9D04EC8DC}"/>
    <cellStyle name="Normal 5" xfId="2" xr:uid="{8DFDDBED-4E94-47A6-8AF9-7EF6B0D9B232}"/>
    <cellStyle name="Normal_MORCMISD_2" xfId="12" xr:uid="{84F3C708-1A38-4DAA-9CB1-5BA0D0AABE53}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4C3158-7938-4B29-9BE6-9444FA6C8324}"/>
            </a:ext>
          </a:extLst>
        </xdr:cNvPr>
        <xdr:cNvSpPr txBox="1"/>
      </xdr:nvSpPr>
      <xdr:spPr>
        <a:xfrm>
          <a:off x="9477375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CA5C6D-EBF6-4977-A69B-115039742928}"/>
            </a:ext>
          </a:extLst>
        </xdr:cNvPr>
        <xdr:cNvSpPr txBox="1"/>
      </xdr:nvSpPr>
      <xdr:spPr>
        <a:xfrm>
          <a:off x="947737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E1CCB8-4830-4856-9C17-A755725E586D}"/>
            </a:ext>
          </a:extLst>
        </xdr:cNvPr>
        <xdr:cNvSpPr txBox="1"/>
      </xdr:nvSpPr>
      <xdr:spPr>
        <a:xfrm>
          <a:off x="947737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71C1E9-5D3C-44BA-904E-736A00950149}"/>
            </a:ext>
          </a:extLst>
        </xdr:cNvPr>
        <xdr:cNvSpPr txBox="1"/>
      </xdr:nvSpPr>
      <xdr:spPr>
        <a:xfrm>
          <a:off x="947737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AED30D-0804-4EB9-9C08-B0A8CA204241}"/>
            </a:ext>
          </a:extLst>
        </xdr:cNvPr>
        <xdr:cNvSpPr txBox="1"/>
      </xdr:nvSpPr>
      <xdr:spPr>
        <a:xfrm>
          <a:off x="947737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B5C48C-9DE5-4380-9FC7-40D8383826C4}"/>
            </a:ext>
          </a:extLst>
        </xdr:cNvPr>
        <xdr:cNvSpPr txBox="1"/>
      </xdr:nvSpPr>
      <xdr:spPr>
        <a:xfrm>
          <a:off x="947737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BA2EC15-24C9-4C70-9FE3-FCEAC37E247C}"/>
            </a:ext>
          </a:extLst>
        </xdr:cNvPr>
        <xdr:cNvSpPr txBox="1"/>
      </xdr:nvSpPr>
      <xdr:spPr>
        <a:xfrm>
          <a:off x="947737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398FD34-169B-4451-9194-2C21D9DFBAF0}"/>
            </a:ext>
          </a:extLst>
        </xdr:cNvPr>
        <xdr:cNvSpPr txBox="1"/>
      </xdr:nvSpPr>
      <xdr:spPr>
        <a:xfrm>
          <a:off x="9477375" y="73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089BD33-8F3E-4016-9A25-61707E286EF1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DA9DEE2-3B83-428B-9F9F-435C00D841FC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0AFEB1A-7BAD-4888-8FCE-D92EED54E428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290D2D3-0EE1-4F1D-99FE-E06F45B6F228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6707F19-6864-4624-8F88-E9069127A7B0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34C4F09-8347-4E69-9414-A752D4813FF1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63016F3-0E49-48B4-B6DE-82DF959E5866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AD0A470-BA21-4897-8C6F-34D4D907CF5F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756ACB2-03DB-4D76-821A-43EF33175BAB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58DF3FC-0F6D-4F4B-B26E-2B5E28EAC707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8FF1BFC-B6A2-4BF9-95D3-75D209DEEB4F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4DEC23F-536D-4BD4-932D-83B6DC05E1C1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7282508-AE88-48F2-96F5-91AA685D9DAB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8C8035D-15F2-4974-8225-115B6CCB5E8F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5DAA977-2313-4637-A127-A96AC790F675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1DEF1DC-075D-4B2F-A1E0-08D6CC7203EB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328F938-C196-4364-AF07-714F123D3367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C326629-A25A-44AB-B5D1-A050C730E5CA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548A673-A0ED-4F2C-9733-ECB2D7FA6318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0369AE-62F1-4706-8955-6FB7AAAE7C7C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920234E-51E6-4128-914D-99BA125E1764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5598068-AA67-432C-A54D-DC208A620C3E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8DAEAC3-BAF2-4E9B-866F-53EA039F7BC8}"/>
            </a:ext>
          </a:extLst>
        </xdr:cNvPr>
        <xdr:cNvSpPr txBox="1"/>
      </xdr:nvSpPr>
      <xdr:spPr>
        <a:xfrm>
          <a:off x="947737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152140</xdr:rowOff>
    </xdr:from>
    <xdr:to>
      <xdr:col>26</xdr:col>
      <xdr:colOff>617323</xdr:colOff>
      <xdr:row>7</xdr:row>
      <xdr:rowOff>131976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B6B675-728B-4DBA-9274-9ED46F876737}"/>
            </a:ext>
          </a:extLst>
        </xdr:cNvPr>
        <xdr:cNvSpPr txBox="1"/>
      </xdr:nvSpPr>
      <xdr:spPr>
        <a:xfrm>
          <a:off x="16144875" y="485515"/>
          <a:ext cx="0" cy="8123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Highlighted cells in 2017-2023 include conditional formatting where explanations are required in MFR C-8 if year over year change &gt; 10% and amount &gt; .0005 of</a:t>
          </a:r>
          <a:r>
            <a:rPr lang="en-US" sz="1100" baseline="0"/>
            <a:t> total operating expense</a:t>
          </a:r>
          <a:r>
            <a:rPr lang="en-US" sz="1100"/>
            <a:t>.  Only</a:t>
          </a:r>
          <a:r>
            <a:rPr lang="en-US" sz="1100" baseline="0"/>
            <a:t> includes O&amp;M accounts below.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3A62-3B81-42DF-A9D1-832EF504993D}">
  <dimension ref="A1:K47"/>
  <sheetViews>
    <sheetView tabSelected="1" view="pageBreakPreview" zoomScale="60" zoomScaleNormal="100" workbookViewId="0">
      <selection activeCell="Q26" sqref="Q26"/>
    </sheetView>
  </sheetViews>
  <sheetFormatPr defaultColWidth="9.109375" defaultRowHeight="13.8" x14ac:dyDescent="0.3"/>
  <cols>
    <col min="1" max="1" width="5.77734375" style="2" customWidth="1"/>
    <col min="2" max="2" width="35.44140625" style="2" customWidth="1"/>
    <col min="3" max="3" width="13.77734375" style="2" customWidth="1"/>
    <col min="4" max="4" width="17.77734375" style="2" customWidth="1"/>
    <col min="5" max="5" width="15.44140625" style="2" customWidth="1"/>
    <col min="6" max="6" width="31.77734375" style="2" customWidth="1"/>
    <col min="7" max="8" width="10.77734375" style="2" customWidth="1"/>
    <col min="9" max="9" width="15.6640625" style="2" customWidth="1"/>
    <col min="10" max="10" width="24.33203125" style="2" customWidth="1"/>
    <col min="11" max="16384" width="9.109375" style="2"/>
  </cols>
  <sheetData>
    <row r="1" spans="1:11" x14ac:dyDescent="0.3">
      <c r="A1" s="1" t="s">
        <v>0</v>
      </c>
      <c r="B1" s="189"/>
      <c r="C1" s="210" t="s">
        <v>1</v>
      </c>
      <c r="D1" s="210"/>
      <c r="E1" s="210"/>
      <c r="F1" s="210"/>
      <c r="G1" s="1"/>
      <c r="H1" s="1"/>
      <c r="J1" s="179" t="s">
        <v>2</v>
      </c>
    </row>
    <row r="2" spans="1:11" x14ac:dyDescent="0.3">
      <c r="A2" s="3"/>
      <c r="B2" s="3"/>
      <c r="C2" s="3"/>
      <c r="D2" s="3"/>
      <c r="E2" s="3"/>
      <c r="F2" s="185"/>
      <c r="G2" s="185"/>
      <c r="H2" s="185"/>
      <c r="I2" s="185"/>
      <c r="J2" s="185"/>
    </row>
    <row r="3" spans="1:11" x14ac:dyDescent="0.3">
      <c r="A3" s="2" t="s">
        <v>3</v>
      </c>
      <c r="B3" s="6"/>
      <c r="C3" s="4" t="s">
        <v>4</v>
      </c>
      <c r="D3" s="211" t="s">
        <v>5</v>
      </c>
      <c r="E3" s="211"/>
      <c r="F3" s="211"/>
      <c r="H3" s="5" t="s">
        <v>6</v>
      </c>
      <c r="I3" s="6"/>
      <c r="J3" s="6"/>
    </row>
    <row r="4" spans="1:11" x14ac:dyDescent="0.3">
      <c r="B4" s="6"/>
      <c r="C4" s="6"/>
      <c r="D4" s="212"/>
      <c r="E4" s="212"/>
      <c r="F4" s="212"/>
      <c r="G4" s="7" t="s">
        <v>7</v>
      </c>
      <c r="H4" s="8" t="str">
        <f>'Procedures &amp; Inputs'!B12</f>
        <v>Projected Test Year 3 Ended</v>
      </c>
      <c r="I4" s="9"/>
      <c r="J4" s="10">
        <f>'Procedures &amp; Inputs'!H12</f>
        <v>46752</v>
      </c>
    </row>
    <row r="5" spans="1:11" x14ac:dyDescent="0.3">
      <c r="A5" s="2" t="s">
        <v>8</v>
      </c>
      <c r="B5" s="190"/>
      <c r="C5" s="190"/>
      <c r="D5" s="212"/>
      <c r="E5" s="212"/>
      <c r="F5" s="212"/>
      <c r="G5" s="7" t="s">
        <v>7</v>
      </c>
      <c r="H5" s="8" t="str">
        <f>'Procedures &amp; Inputs'!B13</f>
        <v>Projected Test Year 2 Ended</v>
      </c>
      <c r="J5" s="10">
        <f>'Procedures &amp; Inputs'!H13</f>
        <v>46387</v>
      </c>
    </row>
    <row r="6" spans="1:11" x14ac:dyDescent="0.3">
      <c r="A6" s="11"/>
      <c r="D6" s="212"/>
      <c r="E6" s="212"/>
      <c r="F6" s="212"/>
      <c r="G6" s="7" t="s">
        <v>7</v>
      </c>
      <c r="H6" s="8" t="str">
        <f>'Procedures &amp; Inputs'!B14</f>
        <v>Projected Test Year 1 Ended</v>
      </c>
      <c r="J6" s="10">
        <f>'Procedures &amp; Inputs'!H14</f>
        <v>46022</v>
      </c>
    </row>
    <row r="7" spans="1:11" x14ac:dyDescent="0.3">
      <c r="A7" s="2" t="str">
        <f>'Procedures &amp; Inputs'!$B$9</f>
        <v>DOCKET NO. 20240025-EI</v>
      </c>
      <c r="D7" s="212"/>
      <c r="E7" s="212"/>
      <c r="F7" s="212"/>
      <c r="G7" s="7" t="s">
        <v>458</v>
      </c>
      <c r="H7" s="8" t="str">
        <f>'Procedures &amp; Inputs'!B15</f>
        <v xml:space="preserve">Prior Year  Ended </v>
      </c>
      <c r="I7" s="10"/>
      <c r="J7" s="10">
        <f>'Procedures &amp; Inputs'!H15</f>
        <v>45657</v>
      </c>
    </row>
    <row r="8" spans="1:11" x14ac:dyDescent="0.3">
      <c r="D8" s="212"/>
      <c r="E8" s="212"/>
      <c r="F8" s="212"/>
      <c r="G8" s="7" t="s">
        <v>7</v>
      </c>
      <c r="H8" s="8" t="str">
        <f>'Procedures &amp; Inputs'!B16</f>
        <v>Historical Year Ended</v>
      </c>
      <c r="I8" s="10"/>
      <c r="J8" s="10">
        <f>'Procedures &amp; Inputs'!H16</f>
        <v>45291</v>
      </c>
    </row>
    <row r="9" spans="1:11" x14ac:dyDescent="0.3">
      <c r="D9" s="212"/>
      <c r="E9" s="212"/>
      <c r="F9" s="212"/>
      <c r="G9" s="7"/>
      <c r="H9" s="8"/>
      <c r="I9" s="10"/>
      <c r="J9" s="10"/>
    </row>
    <row r="10" spans="1:11" x14ac:dyDescent="0.3">
      <c r="D10" s="180"/>
      <c r="E10" s="48" t="s">
        <v>9</v>
      </c>
      <c r="F10" s="180"/>
      <c r="G10" s="47"/>
      <c r="H10" s="8" t="str">
        <f>+'Procedures &amp; Inputs'!B18</f>
        <v>Witness: Buck, R. Anderson, Scott, Lloyd, Quick</v>
      </c>
      <c r="I10" s="47"/>
      <c r="J10" s="47"/>
    </row>
    <row r="11" spans="1:11" s="13" customFormat="1" x14ac:dyDescent="0.3">
      <c r="A11" s="12"/>
      <c r="B11" s="12"/>
      <c r="C11" s="12"/>
      <c r="D11" s="12"/>
      <c r="E11" s="12"/>
      <c r="F11" s="12"/>
      <c r="G11" s="12"/>
      <c r="H11" s="8"/>
      <c r="I11" s="12"/>
      <c r="J11" s="12"/>
    </row>
    <row r="12" spans="1:11" s="13" customFormat="1" x14ac:dyDescent="0.25">
      <c r="A12" s="47"/>
      <c r="B12" s="14" t="s">
        <v>10</v>
      </c>
      <c r="C12" s="14" t="s">
        <v>11</v>
      </c>
      <c r="D12" s="186"/>
      <c r="E12" s="186" t="s">
        <v>12</v>
      </c>
      <c r="F12" s="186"/>
      <c r="G12" s="186" t="s">
        <v>13</v>
      </c>
      <c r="H12" s="186"/>
      <c r="I12" s="14"/>
      <c r="J12" s="14"/>
      <c r="K12" s="47"/>
    </row>
    <row r="13" spans="1:11" s="13" customFormat="1" x14ac:dyDescent="0.25">
      <c r="A13" s="47"/>
      <c r="B13" s="15"/>
      <c r="C13" s="15"/>
      <c r="D13" s="187"/>
      <c r="E13" s="187"/>
      <c r="F13" s="187"/>
      <c r="G13" s="187"/>
      <c r="H13" s="187"/>
      <c r="I13" s="15"/>
      <c r="J13" s="15"/>
      <c r="K13" s="47"/>
    </row>
    <row r="14" spans="1:11" s="13" customFormat="1" x14ac:dyDescent="0.25">
      <c r="A14" s="16" t="s">
        <v>14</v>
      </c>
      <c r="B14" s="16" t="s">
        <v>15</v>
      </c>
      <c r="C14" s="16" t="s">
        <v>16</v>
      </c>
      <c r="D14" s="16"/>
      <c r="E14" s="16" t="s">
        <v>17</v>
      </c>
      <c r="F14" s="15"/>
      <c r="G14" s="15" t="s">
        <v>18</v>
      </c>
      <c r="H14" s="15"/>
      <c r="I14" s="16"/>
      <c r="J14" s="17"/>
      <c r="K14" s="18"/>
    </row>
    <row r="15" spans="1:11" s="13" customFormat="1" x14ac:dyDescent="0.25">
      <c r="A15" s="19" t="s">
        <v>19</v>
      </c>
      <c r="B15" s="20" t="s">
        <v>20</v>
      </c>
      <c r="C15" s="20" t="s">
        <v>21</v>
      </c>
      <c r="D15" s="21"/>
      <c r="E15" s="21" t="s">
        <v>22</v>
      </c>
      <c r="F15" s="22"/>
      <c r="G15" s="22" t="s">
        <v>23</v>
      </c>
      <c r="H15" s="22"/>
      <c r="I15" s="22"/>
      <c r="J15" s="20"/>
      <c r="K15" s="16" t="s">
        <v>24</v>
      </c>
    </row>
    <row r="16" spans="1:11" s="13" customFormat="1" x14ac:dyDescent="0.25">
      <c r="A16" s="23">
        <v>1</v>
      </c>
      <c r="B16" s="24" t="s">
        <v>25</v>
      </c>
      <c r="C16" s="25"/>
      <c r="D16" s="26"/>
      <c r="E16" s="26"/>
      <c r="F16" s="27"/>
      <c r="G16" s="28"/>
      <c r="H16" s="28"/>
      <c r="I16" s="28"/>
      <c r="J16" s="28"/>
    </row>
    <row r="17" spans="1:10" s="13" customFormat="1" x14ac:dyDescent="0.3">
      <c r="A17" s="23">
        <f t="shared" ref="A17:A43" si="0">A16+1</f>
        <v>2</v>
      </c>
      <c r="B17" s="29"/>
      <c r="C17" s="30"/>
      <c r="D17" s="26"/>
      <c r="E17" s="26"/>
      <c r="F17" s="31"/>
      <c r="G17" s="32"/>
      <c r="H17" s="28"/>
      <c r="I17" s="28"/>
      <c r="J17" s="28"/>
    </row>
    <row r="18" spans="1:10" s="13" customFormat="1" x14ac:dyDescent="0.3">
      <c r="A18" s="23">
        <f t="shared" si="0"/>
        <v>3</v>
      </c>
      <c r="B18" s="29"/>
      <c r="C18" s="30"/>
      <c r="D18" s="26"/>
      <c r="E18" s="26"/>
      <c r="F18" s="31"/>
      <c r="G18" s="32"/>
      <c r="H18" s="28"/>
      <c r="I18" s="28"/>
      <c r="J18" s="28"/>
    </row>
    <row r="19" spans="1:10" s="13" customFormat="1" x14ac:dyDescent="0.3">
      <c r="A19" s="23">
        <f t="shared" si="0"/>
        <v>4</v>
      </c>
      <c r="B19" s="29"/>
      <c r="C19" s="30"/>
      <c r="D19" s="26"/>
      <c r="E19" s="26"/>
      <c r="F19" s="31"/>
      <c r="G19" s="26"/>
      <c r="H19" s="28"/>
      <c r="I19" s="28"/>
      <c r="J19" s="28"/>
    </row>
    <row r="20" spans="1:10" s="13" customFormat="1" x14ac:dyDescent="0.3">
      <c r="A20" s="23">
        <f t="shared" si="0"/>
        <v>5</v>
      </c>
      <c r="B20" s="29"/>
      <c r="C20" s="25"/>
      <c r="D20" s="26"/>
      <c r="E20" s="26"/>
      <c r="F20" s="27"/>
      <c r="G20" s="28"/>
      <c r="H20" s="28"/>
      <c r="I20" s="28"/>
      <c r="J20" s="28"/>
    </row>
    <row r="21" spans="1:10" s="13" customFormat="1" x14ac:dyDescent="0.3">
      <c r="A21" s="23">
        <f t="shared" si="0"/>
        <v>6</v>
      </c>
      <c r="B21" s="24"/>
      <c r="C21" s="33"/>
      <c r="D21" s="188"/>
      <c r="E21" s="34"/>
      <c r="F21" s="35"/>
      <c r="G21" s="36"/>
      <c r="H21" s="36"/>
      <c r="I21" s="36"/>
      <c r="J21" s="36"/>
    </row>
    <row r="22" spans="1:10" s="13" customFormat="1" x14ac:dyDescent="0.3">
      <c r="A22" s="23">
        <f t="shared" si="0"/>
        <v>7</v>
      </c>
      <c r="B22" s="37" t="s">
        <v>26</v>
      </c>
      <c r="C22" s="33"/>
      <c r="D22" s="37"/>
      <c r="E22" s="26"/>
      <c r="F22" s="27"/>
      <c r="G22" s="28"/>
      <c r="H22" s="28"/>
      <c r="I22" s="28"/>
      <c r="J22" s="28"/>
    </row>
    <row r="23" spans="1:10" s="13" customFormat="1" x14ac:dyDescent="0.3">
      <c r="A23" s="23">
        <f t="shared" si="0"/>
        <v>8</v>
      </c>
      <c r="B23" s="29"/>
      <c r="C23" s="33"/>
      <c r="D23" s="26"/>
      <c r="E23" s="26"/>
      <c r="F23" s="31"/>
      <c r="G23" s="26"/>
      <c r="H23" s="28"/>
      <c r="I23" s="28"/>
      <c r="J23" s="28"/>
    </row>
    <row r="24" spans="1:10" s="13" customFormat="1" x14ac:dyDescent="0.3">
      <c r="A24" s="23">
        <f t="shared" si="0"/>
        <v>9</v>
      </c>
      <c r="B24" s="37"/>
      <c r="C24" s="33"/>
      <c r="D24" s="37"/>
      <c r="E24" s="26"/>
      <c r="F24" s="31"/>
      <c r="G24" s="37"/>
      <c r="H24" s="28"/>
      <c r="I24" s="28"/>
      <c r="J24" s="28"/>
    </row>
    <row r="25" spans="1:10" s="13" customFormat="1" x14ac:dyDescent="0.3">
      <c r="A25" s="23">
        <f t="shared" si="0"/>
        <v>10</v>
      </c>
      <c r="B25" s="37"/>
      <c r="D25" s="13" t="s">
        <v>27</v>
      </c>
      <c r="H25" s="28"/>
      <c r="I25" s="28"/>
      <c r="J25" s="28"/>
    </row>
    <row r="26" spans="1:10" s="13" customFormat="1" x14ac:dyDescent="0.3">
      <c r="A26" s="23">
        <f t="shared" si="0"/>
        <v>11</v>
      </c>
      <c r="B26" s="37"/>
      <c r="C26" s="37"/>
      <c r="D26" s="38"/>
      <c r="E26" s="26"/>
      <c r="F26" s="31"/>
      <c r="G26" s="38"/>
      <c r="H26" s="28"/>
      <c r="I26" s="28"/>
      <c r="J26" s="28"/>
    </row>
    <row r="27" spans="1:10" s="13" customFormat="1" x14ac:dyDescent="0.3">
      <c r="A27" s="23">
        <f t="shared" si="0"/>
        <v>12</v>
      </c>
      <c r="B27" s="37"/>
      <c r="C27" s="37"/>
      <c r="D27" s="37"/>
      <c r="E27" s="26"/>
      <c r="F27" s="27"/>
      <c r="G27" s="28"/>
      <c r="H27" s="36"/>
      <c r="I27" s="36"/>
    </row>
    <row r="28" spans="1:10" x14ac:dyDescent="0.3">
      <c r="A28" s="23">
        <f t="shared" si="0"/>
        <v>13</v>
      </c>
      <c r="B28" s="39" t="s">
        <v>28</v>
      </c>
      <c r="C28" s="24"/>
      <c r="D28" s="40"/>
      <c r="E28" s="26"/>
      <c r="F28" s="24"/>
      <c r="G28" s="36"/>
      <c r="H28" s="28"/>
      <c r="I28" s="28"/>
      <c r="J28" s="28"/>
    </row>
    <row r="29" spans="1:10" x14ac:dyDescent="0.3">
      <c r="A29" s="23">
        <f t="shared" si="0"/>
        <v>14</v>
      </c>
      <c r="B29" s="39"/>
      <c r="C29" s="41"/>
      <c r="D29" s="42"/>
      <c r="E29" s="26"/>
      <c r="F29" s="41"/>
      <c r="G29" s="42"/>
      <c r="H29" s="28"/>
      <c r="I29" s="28"/>
      <c r="J29" s="28"/>
    </row>
    <row r="30" spans="1:10" x14ac:dyDescent="0.3">
      <c r="A30" s="23">
        <f t="shared" si="0"/>
        <v>15</v>
      </c>
      <c r="B30" s="39"/>
      <c r="C30" s="41"/>
      <c r="D30" s="42"/>
      <c r="E30" s="26"/>
      <c r="F30" s="41"/>
      <c r="G30" s="42"/>
      <c r="H30" s="28"/>
      <c r="I30" s="28"/>
      <c r="J30" s="28"/>
    </row>
    <row r="31" spans="1:10" x14ac:dyDescent="0.3">
      <c r="A31" s="23">
        <f t="shared" si="0"/>
        <v>16</v>
      </c>
      <c r="B31" s="43"/>
      <c r="C31" s="25"/>
      <c r="D31" s="26"/>
      <c r="E31" s="26"/>
      <c r="F31" s="27"/>
      <c r="G31" s="28"/>
      <c r="H31" s="28"/>
      <c r="I31" s="28"/>
      <c r="J31" s="28"/>
    </row>
    <row r="32" spans="1:10" x14ac:dyDescent="0.3">
      <c r="A32" s="23">
        <f t="shared" si="0"/>
        <v>17</v>
      </c>
      <c r="B32" s="39"/>
      <c r="C32" s="34"/>
      <c r="D32" s="34"/>
      <c r="E32" s="34"/>
      <c r="F32" s="35"/>
      <c r="G32" s="36"/>
      <c r="H32" s="36"/>
      <c r="I32" s="36"/>
      <c r="J32" s="28"/>
    </row>
    <row r="33" spans="1:10" x14ac:dyDescent="0.3">
      <c r="A33" s="23">
        <f t="shared" si="0"/>
        <v>18</v>
      </c>
      <c r="B33" s="39" t="s">
        <v>29</v>
      </c>
      <c r="C33" s="25"/>
      <c r="D33" s="26"/>
      <c r="E33" s="26"/>
      <c r="F33" s="27"/>
      <c r="G33" s="28"/>
      <c r="H33" s="28"/>
      <c r="I33" s="28"/>
      <c r="J33" s="28"/>
    </row>
    <row r="34" spans="1:10" x14ac:dyDescent="0.3">
      <c r="A34" s="23">
        <f t="shared" si="0"/>
        <v>19</v>
      </c>
      <c r="B34" s="39"/>
      <c r="C34" s="44"/>
      <c r="D34" s="26"/>
      <c r="E34" s="26"/>
      <c r="F34" s="44"/>
      <c r="G34" s="28"/>
      <c r="H34" s="28"/>
      <c r="I34" s="28"/>
      <c r="J34" s="28"/>
    </row>
    <row r="35" spans="1:10" x14ac:dyDescent="0.3">
      <c r="A35" s="23">
        <f t="shared" si="0"/>
        <v>20</v>
      </c>
      <c r="B35" s="39"/>
      <c r="C35" s="44"/>
      <c r="D35" s="26"/>
      <c r="E35" s="26"/>
      <c r="F35" s="44"/>
      <c r="G35" s="28"/>
      <c r="H35" s="28"/>
      <c r="I35" s="28"/>
      <c r="J35" s="28"/>
    </row>
    <row r="36" spans="1:10" x14ac:dyDescent="0.3">
      <c r="A36" s="23">
        <f t="shared" si="0"/>
        <v>21</v>
      </c>
      <c r="B36" s="39"/>
      <c r="C36" s="24"/>
      <c r="D36" s="40"/>
      <c r="E36" s="26"/>
      <c r="F36" s="24"/>
      <c r="G36" s="28"/>
      <c r="H36" s="45"/>
      <c r="I36" s="45"/>
      <c r="J36" s="28"/>
    </row>
    <row r="37" spans="1:10" x14ac:dyDescent="0.3">
      <c r="A37" s="23">
        <f t="shared" si="0"/>
        <v>22</v>
      </c>
      <c r="B37" s="39"/>
      <c r="C37" s="41"/>
      <c r="D37" s="26"/>
      <c r="E37" s="26"/>
      <c r="F37" s="41"/>
      <c r="G37" s="28"/>
      <c r="H37" s="28"/>
      <c r="I37" s="28"/>
      <c r="J37" s="28"/>
    </row>
    <row r="38" spans="1:10" x14ac:dyDescent="0.3">
      <c r="A38" s="23">
        <f t="shared" si="0"/>
        <v>23</v>
      </c>
      <c r="B38" s="39"/>
      <c r="C38" s="39"/>
      <c r="D38" s="26"/>
      <c r="E38" s="26"/>
      <c r="F38" s="28"/>
      <c r="G38" s="28"/>
      <c r="H38" s="28"/>
      <c r="I38" s="28"/>
      <c r="J38" s="28"/>
    </row>
    <row r="39" spans="1:10" x14ac:dyDescent="0.3">
      <c r="A39" s="23">
        <f t="shared" si="0"/>
        <v>24</v>
      </c>
      <c r="B39" s="39" t="s">
        <v>30</v>
      </c>
      <c r="C39" s="39"/>
      <c r="D39" s="26"/>
      <c r="E39" s="26"/>
      <c r="F39" s="28"/>
      <c r="G39" s="28"/>
      <c r="H39" s="28"/>
      <c r="I39" s="28"/>
      <c r="J39" s="28"/>
    </row>
    <row r="40" spans="1:10" x14ac:dyDescent="0.3">
      <c r="A40" s="23">
        <f t="shared" si="0"/>
        <v>25</v>
      </c>
      <c r="B40" s="39"/>
      <c r="C40" s="39"/>
      <c r="D40" s="26"/>
      <c r="E40" s="26"/>
      <c r="F40" s="28"/>
      <c r="G40" s="28"/>
      <c r="H40" s="28"/>
      <c r="I40" s="28"/>
      <c r="J40" s="28"/>
    </row>
    <row r="41" spans="1:10" x14ac:dyDescent="0.3">
      <c r="A41" s="23">
        <f t="shared" si="0"/>
        <v>26</v>
      </c>
      <c r="B41" s="39"/>
      <c r="C41" s="39"/>
      <c r="D41" s="26"/>
      <c r="E41" s="26"/>
      <c r="F41" s="28"/>
      <c r="G41" s="28"/>
      <c r="H41" s="28"/>
      <c r="I41" s="28"/>
      <c r="J41" s="28"/>
    </row>
    <row r="42" spans="1:10" x14ac:dyDescent="0.3">
      <c r="A42" s="23">
        <f t="shared" si="0"/>
        <v>27</v>
      </c>
      <c r="B42" s="39"/>
      <c r="C42" s="39"/>
      <c r="D42" s="26"/>
      <c r="E42" s="26"/>
      <c r="F42" s="28"/>
      <c r="G42" s="28"/>
      <c r="H42" s="28"/>
      <c r="I42" s="28"/>
      <c r="J42" s="28"/>
    </row>
    <row r="43" spans="1:10" ht="14.4" thickBot="1" x14ac:dyDescent="0.35">
      <c r="A43" s="23">
        <f t="shared" si="0"/>
        <v>28</v>
      </c>
      <c r="B43" s="39" t="s">
        <v>31</v>
      </c>
      <c r="C43" s="39"/>
      <c r="D43" s="26"/>
      <c r="E43" s="26"/>
      <c r="F43" s="28"/>
      <c r="G43" s="46">
        <f>SUM(G16:G42)</f>
        <v>0</v>
      </c>
      <c r="I43" s="28"/>
      <c r="J43" s="28"/>
    </row>
    <row r="44" spans="1:10" ht="14.4" thickTop="1" x14ac:dyDescent="0.3">
      <c r="A44" s="23"/>
      <c r="B44" s="39"/>
      <c r="C44" s="39"/>
      <c r="D44" s="26"/>
      <c r="E44" s="26"/>
      <c r="F44" s="28"/>
      <c r="G44" s="41"/>
      <c r="I44" s="28"/>
      <c r="J44" s="28"/>
    </row>
    <row r="45" spans="1:10" x14ac:dyDescent="0.3">
      <c r="A45" s="23"/>
      <c r="B45" s="39"/>
      <c r="C45" s="39"/>
      <c r="D45" s="26"/>
      <c r="E45" s="26"/>
      <c r="F45" s="28"/>
      <c r="G45" s="41"/>
      <c r="I45" s="28"/>
      <c r="J45" s="28"/>
    </row>
    <row r="46" spans="1:10" x14ac:dyDescent="0.3">
      <c r="A46" s="182" t="s">
        <v>32</v>
      </c>
      <c r="B46" s="182"/>
      <c r="C46" s="182"/>
      <c r="D46" s="183"/>
      <c r="E46" s="183"/>
      <c r="F46" s="184"/>
      <c r="G46" s="184"/>
      <c r="H46" s="184" t="s">
        <v>33</v>
      </c>
      <c r="I46" s="184"/>
      <c r="J46" s="184"/>
    </row>
    <row r="47" spans="1:10" x14ac:dyDescent="0.3">
      <c r="J47" s="181"/>
    </row>
  </sheetData>
  <mergeCells count="2">
    <mergeCell ref="C1:F1"/>
    <mergeCell ref="D3:F9"/>
  </mergeCells>
  <printOptions horizontalCentered="1"/>
  <pageMargins left="0.5" right="0.5" top="0.75" bottom="0.5" header="0.75" footer="0.25"/>
  <pageSetup scale="74" pageOrder="overThenDown" orientation="landscape" cellComments="asDisplayed" r:id="rId1"/>
  <headerFooter>
    <oddHeader xml:space="preserve">&amp;RDEF’s Response to OPC POD 1 (1-26)
Q7
Page &amp;P of &amp;N
</oddHeader>
    <oddFooter>&amp;R20240025-OPCPOD1-00004246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9902-AE00-45AE-9CBF-EBECB7CB9A70}">
  <dimension ref="A1:T19"/>
  <sheetViews>
    <sheetView tabSelected="1" workbookViewId="0">
      <selection activeCell="Q26" sqref="Q26"/>
    </sheetView>
  </sheetViews>
  <sheetFormatPr defaultColWidth="8.77734375" defaultRowHeight="13.2" x14ac:dyDescent="0.25"/>
  <cols>
    <col min="1" max="1" width="8.77734375" style="51"/>
    <col min="2" max="2" width="9.77734375" style="51" customWidth="1"/>
    <col min="3" max="3" width="8.77734375" style="51"/>
    <col min="4" max="5" width="8" style="51" customWidth="1"/>
    <col min="6" max="6" width="8.77734375" style="51"/>
    <col min="7" max="7" width="10.77734375" style="51" customWidth="1"/>
    <col min="8" max="8" width="13.77734375" style="51" customWidth="1"/>
    <col min="9" max="9" width="9.77734375" style="51" bestFit="1" customWidth="1"/>
    <col min="10" max="10" width="10.109375" style="51" customWidth="1"/>
    <col min="11" max="11" width="10.77734375" style="51" bestFit="1" customWidth="1"/>
    <col min="12" max="16384" width="8.77734375" style="51"/>
  </cols>
  <sheetData>
    <row r="1" spans="1:20" ht="14.4" x14ac:dyDescent="0.3">
      <c r="A1" s="49" t="s">
        <v>34</v>
      </c>
      <c r="B1" s="50"/>
      <c r="C1" s="50"/>
      <c r="D1" s="50"/>
      <c r="E1" s="50"/>
      <c r="F1" s="50" t="str" cm="1">
        <f t="array" aca="1" ref="F1" ca="1">CELL("filename",A1)</f>
        <v>K:\REGULATORY MATTERS 2009 FORWARD\20240025-Petition for Rate Case Increase\Discovery\OPC POD 1 (1-26)\Attachments\Q7\MFR C\[C-16 Outside Professional Services.xlsx]Procedures &amp; Inputs</v>
      </c>
      <c r="G1" s="50"/>
      <c r="I1" s="50"/>
      <c r="J1" s="50"/>
    </row>
    <row r="2" spans="1:20" ht="14.4" x14ac:dyDescent="0.3">
      <c r="A2" s="49"/>
      <c r="B2" s="50"/>
      <c r="C2" s="50"/>
      <c r="D2" s="50"/>
      <c r="E2" s="50"/>
      <c r="F2" s="50"/>
      <c r="G2" s="50"/>
      <c r="H2" s="50"/>
      <c r="I2" s="50"/>
      <c r="J2" s="50"/>
    </row>
    <row r="3" spans="1:20" ht="14.4" x14ac:dyDescent="0.3">
      <c r="A3" s="49" t="s">
        <v>35</v>
      </c>
      <c r="B3" s="50"/>
      <c r="C3" s="50"/>
      <c r="D3" s="50"/>
      <c r="E3" s="50"/>
      <c r="F3" s="50"/>
      <c r="G3" s="50"/>
      <c r="H3" s="50"/>
      <c r="I3" s="50"/>
      <c r="J3" s="50"/>
    </row>
    <row r="4" spans="1:20" ht="14.4" x14ac:dyDescent="0.3">
      <c r="A4" s="49"/>
      <c r="B4" s="52" t="s">
        <v>36</v>
      </c>
      <c r="C4" s="52"/>
      <c r="D4" s="52"/>
      <c r="E4" s="52"/>
      <c r="F4" s="53" t="s">
        <v>37</v>
      </c>
      <c r="G4" s="50"/>
      <c r="H4" s="50"/>
      <c r="I4" s="50"/>
      <c r="J4" s="50"/>
    </row>
    <row r="5" spans="1:20" ht="14.4" x14ac:dyDescent="0.3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20" ht="14.4" x14ac:dyDescent="0.3">
      <c r="A6" s="49"/>
      <c r="B6" s="54" t="s">
        <v>38</v>
      </c>
      <c r="C6" s="55"/>
      <c r="D6" s="55"/>
      <c r="E6" s="55"/>
      <c r="F6" s="55"/>
      <c r="G6" s="55"/>
      <c r="H6" s="55"/>
      <c r="I6" s="55"/>
      <c r="J6" s="55"/>
      <c r="K6" s="56"/>
      <c r="L6" s="56"/>
    </row>
    <row r="7" spans="1:20" ht="14.4" x14ac:dyDescent="0.3">
      <c r="A7" s="49"/>
      <c r="B7" s="50" t="s">
        <v>39</v>
      </c>
      <c r="C7" s="50"/>
      <c r="D7" s="50"/>
      <c r="E7" s="50"/>
      <c r="F7" s="50"/>
      <c r="G7" s="50"/>
      <c r="H7" s="50"/>
      <c r="I7" s="50"/>
      <c r="J7" s="50"/>
    </row>
    <row r="8" spans="1:20" ht="14.4" x14ac:dyDescent="0.3">
      <c r="A8" s="49"/>
      <c r="B8" s="50"/>
      <c r="C8" s="50"/>
      <c r="D8" s="50"/>
      <c r="E8" s="50"/>
      <c r="F8" s="50"/>
      <c r="G8" s="50"/>
      <c r="H8" s="50"/>
      <c r="I8" s="50"/>
      <c r="J8" s="50"/>
    </row>
    <row r="9" spans="1:20" ht="14.4" x14ac:dyDescent="0.3">
      <c r="A9" s="49">
        <v>1</v>
      </c>
      <c r="B9" s="57" t="s">
        <v>464</v>
      </c>
      <c r="C9" s="57"/>
      <c r="D9" s="57"/>
      <c r="E9" s="57"/>
      <c r="F9" s="50"/>
      <c r="G9" s="50"/>
      <c r="H9" s="50"/>
      <c r="I9" s="50"/>
      <c r="J9" s="50"/>
    </row>
    <row r="10" spans="1:20" ht="14.4" x14ac:dyDescent="0.3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20" ht="14.4" x14ac:dyDescent="0.3">
      <c r="A11" s="49">
        <f>+A9+1</f>
        <v>2</v>
      </c>
      <c r="B11" s="58" t="s">
        <v>40</v>
      </c>
      <c r="C11" s="58"/>
      <c r="D11" s="53"/>
      <c r="E11" s="53"/>
      <c r="F11" s="50"/>
      <c r="G11" s="50"/>
      <c r="H11" s="50"/>
      <c r="I11" s="59"/>
      <c r="J11" s="50"/>
    </row>
    <row r="12" spans="1:20" ht="14.4" x14ac:dyDescent="0.3">
      <c r="A12" s="49"/>
      <c r="B12" s="60" t="s">
        <v>41</v>
      </c>
      <c r="C12" s="60"/>
      <c r="D12" s="61"/>
      <c r="E12" s="61"/>
      <c r="F12" s="59" t="s">
        <v>42</v>
      </c>
      <c r="G12" s="62">
        <f>YEAR(H12)</f>
        <v>2027</v>
      </c>
      <c r="H12" s="63">
        <v>46752</v>
      </c>
      <c r="I12" s="50" t="str">
        <f>_xlfn.CONCAT("Year ",G12)</f>
        <v>Year 2027</v>
      </c>
      <c r="J12" s="50"/>
    </row>
    <row r="13" spans="1:20" ht="14.4" x14ac:dyDescent="0.3">
      <c r="A13" s="49"/>
      <c r="B13" s="60" t="s">
        <v>43</v>
      </c>
      <c r="C13" s="60"/>
      <c r="D13" s="61"/>
      <c r="E13" s="61"/>
      <c r="F13" s="59" t="s">
        <v>44</v>
      </c>
      <c r="G13" s="62">
        <f t="shared" ref="G13:G16" si="0">YEAR(H13)</f>
        <v>2026</v>
      </c>
      <c r="H13" s="63">
        <v>46387</v>
      </c>
      <c r="I13" s="50" t="str">
        <f t="shared" ref="I13:I16" si="1">_xlfn.CONCAT("Year ",G13)</f>
        <v>Year 2026</v>
      </c>
      <c r="J13" s="50"/>
    </row>
    <row r="14" spans="1:20" ht="14.4" x14ac:dyDescent="0.3">
      <c r="A14" s="49"/>
      <c r="B14" s="60" t="s">
        <v>45</v>
      </c>
      <c r="C14" s="60"/>
      <c r="D14" s="61"/>
      <c r="E14" s="61"/>
      <c r="F14" s="59" t="s">
        <v>46</v>
      </c>
      <c r="G14" s="62">
        <f t="shared" si="0"/>
        <v>2025</v>
      </c>
      <c r="H14" s="63">
        <v>46022</v>
      </c>
      <c r="I14" s="50" t="str">
        <f t="shared" si="1"/>
        <v>Year 2025</v>
      </c>
      <c r="J14" s="50"/>
    </row>
    <row r="15" spans="1:20" ht="14.4" x14ac:dyDescent="0.3">
      <c r="A15" s="49"/>
      <c r="B15" s="60" t="s">
        <v>47</v>
      </c>
      <c r="C15" s="60"/>
      <c r="D15" s="60"/>
      <c r="E15" s="60"/>
      <c r="F15" s="59" t="s">
        <v>48</v>
      </c>
      <c r="G15" s="62">
        <f t="shared" si="0"/>
        <v>2024</v>
      </c>
      <c r="H15" s="63">
        <v>45657</v>
      </c>
      <c r="I15" s="50" t="str">
        <f t="shared" si="1"/>
        <v>Year 2024</v>
      </c>
      <c r="J15" s="50"/>
    </row>
    <row r="16" spans="1:20" ht="14.4" x14ac:dyDescent="0.3">
      <c r="A16" s="49"/>
      <c r="B16" s="50" t="s">
        <v>49</v>
      </c>
      <c r="C16" s="50"/>
      <c r="D16" s="50"/>
      <c r="E16" s="50"/>
      <c r="F16" s="59" t="s">
        <v>50</v>
      </c>
      <c r="G16" s="62">
        <f t="shared" si="0"/>
        <v>2023</v>
      </c>
      <c r="H16" s="63">
        <v>45291</v>
      </c>
      <c r="I16" s="50" t="str">
        <f t="shared" si="1"/>
        <v>Year 2023</v>
      </c>
      <c r="J16" s="50"/>
      <c r="L16"/>
      <c r="T16"/>
    </row>
    <row r="17" spans="1:20" x14ac:dyDescent="0.25">
      <c r="T17"/>
    </row>
    <row r="18" spans="1:20" ht="14.4" x14ac:dyDescent="0.3">
      <c r="A18" s="49">
        <f>+A11+1</f>
        <v>3</v>
      </c>
      <c r="B18" s="8" t="s">
        <v>463</v>
      </c>
      <c r="C18" s="57"/>
      <c r="D18" s="57"/>
      <c r="E18" s="57"/>
    </row>
    <row r="19" spans="1:20" ht="13.8" x14ac:dyDescent="0.3">
      <c r="B19" s="8"/>
    </row>
  </sheetData>
  <printOptions horizontalCentered="1"/>
  <pageMargins left="0.5" right="0.5" top="0.75" bottom="0.5" header="0.75" footer="0.25"/>
  <pageSetup scale="74" pageOrder="overThenDown" orientation="landscape" cellComments="asDisplayed" r:id="rId1"/>
  <headerFooter>
    <oddHeader xml:space="preserve">&amp;RDEF’s Response to OPC POD 1 (1-26)
Q7
Page &amp;P of &amp;N
</oddHeader>
    <oddFooter>&amp;R20240025-OPCPOD1-00004246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D6D4-230C-423B-B67B-A7CD37D7F3BF}">
  <dimension ref="A2:D6"/>
  <sheetViews>
    <sheetView tabSelected="1" workbookViewId="0">
      <selection activeCell="Q26" sqref="Q26"/>
    </sheetView>
  </sheetViews>
  <sheetFormatPr defaultRowHeight="13.2" x14ac:dyDescent="0.25"/>
  <cols>
    <col min="1" max="1" width="8.33203125" bestFit="1" customWidth="1"/>
    <col min="2" max="2" width="17.33203125" bestFit="1" customWidth="1"/>
    <col min="3" max="3" width="11.44140625" bestFit="1" customWidth="1"/>
    <col min="4" max="4" width="14.77734375" bestFit="1" customWidth="1"/>
  </cols>
  <sheetData>
    <row r="2" spans="1:4" x14ac:dyDescent="0.25">
      <c r="A2" s="143"/>
      <c r="B2" s="143" t="s">
        <v>51</v>
      </c>
      <c r="C2" s="143" t="s">
        <v>52</v>
      </c>
      <c r="D2" s="143" t="s">
        <v>53</v>
      </c>
    </row>
    <row r="3" spans="1:4" x14ac:dyDescent="0.25">
      <c r="A3">
        <v>2023</v>
      </c>
      <c r="B3" s="140">
        <f>+'C-6'!O206*1000</f>
        <v>3971660330.1799974</v>
      </c>
      <c r="C3" s="141">
        <v>5.0000000000000001E-3</v>
      </c>
      <c r="D3" s="142">
        <f>+C3*B3</f>
        <v>19858301.650899988</v>
      </c>
    </row>
    <row r="4" spans="1:4" x14ac:dyDescent="0.25">
      <c r="A4">
        <v>2025</v>
      </c>
      <c r="B4" s="140">
        <f>('C-6'!R206)*1000</f>
        <v>2827116829.6096864</v>
      </c>
      <c r="C4" s="141">
        <v>5.0000000000000001E-3</v>
      </c>
      <c r="D4" s="142">
        <f t="shared" ref="D4:D6" si="0">+C4*B4</f>
        <v>14135584.148048433</v>
      </c>
    </row>
    <row r="5" spans="1:4" x14ac:dyDescent="0.25">
      <c r="A5">
        <v>2026</v>
      </c>
      <c r="B5" s="140">
        <f>('C-6'!S206)*1000</f>
        <v>2704887565.7910781</v>
      </c>
      <c r="C5" s="141">
        <v>5.0000000000000001E-3</v>
      </c>
      <c r="D5" s="142">
        <f t="shared" si="0"/>
        <v>13524437.828955391</v>
      </c>
    </row>
    <row r="6" spans="1:4" x14ac:dyDescent="0.25">
      <c r="A6">
        <v>2027</v>
      </c>
      <c r="B6" s="140">
        <f>('C-6'!T206)*1000</f>
        <v>2648625472.3127337</v>
      </c>
      <c r="C6" s="141">
        <v>5.0000000000000001E-3</v>
      </c>
      <c r="D6" s="142">
        <f t="shared" si="0"/>
        <v>13243127.361563668</v>
      </c>
    </row>
  </sheetData>
  <printOptions horizontalCentered="1"/>
  <pageMargins left="0.5" right="0.5" top="0.75" bottom="0.5" header="0.75" footer="0.25"/>
  <pageSetup scale="74" pageOrder="overThenDown" orientation="landscape" cellComments="asDisplayed" r:id="rId1"/>
  <headerFooter>
    <oddHeader xml:space="preserve">&amp;RDEF’s Response to OPC POD 1 (1-26)
Q7
Page &amp;P of &amp;N
</oddHeader>
    <oddFooter>&amp;R20240025-OPCPOD1-00004246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CE01-8D75-4CAF-94AC-8FFD90CF67F4}">
  <dimension ref="A1:Y485"/>
  <sheetViews>
    <sheetView tabSelected="1" zoomScale="80" zoomScaleNormal="80" workbookViewId="0">
      <pane xSplit="6" ySplit="14" topLeftCell="G191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defaultColWidth="10.77734375" defaultRowHeight="13.8" outlineLevelRow="1" outlineLevelCol="1" x14ac:dyDescent="0.3"/>
  <cols>
    <col min="1" max="1" width="5.44140625" style="71" customWidth="1"/>
    <col min="2" max="2" width="11.77734375" style="93" customWidth="1" outlineLevel="1"/>
    <col min="3" max="3" width="9" style="93" bestFit="1" customWidth="1"/>
    <col min="4" max="4" width="8.109375" style="93" customWidth="1"/>
    <col min="5" max="5" width="2" style="71" customWidth="1"/>
    <col min="6" max="6" width="38.77734375" style="71" customWidth="1"/>
    <col min="7" max="17" width="14.109375" style="134" customWidth="1"/>
    <col min="18" max="19" width="14.109375" style="74" customWidth="1"/>
    <col min="20" max="20" width="14" style="71" bestFit="1" customWidth="1"/>
    <col min="21" max="21" width="11.6640625" style="71" customWidth="1"/>
    <col min="22" max="24" width="11.6640625" style="71" bestFit="1" customWidth="1"/>
    <col min="25" max="16384" width="10.77734375" style="71"/>
  </cols>
  <sheetData>
    <row r="1" spans="1:21" s="144" customFormat="1" ht="12.75" customHeight="1" x14ac:dyDescent="0.3">
      <c r="A1" s="71" t="s">
        <v>54</v>
      </c>
      <c r="B1" s="102"/>
      <c r="C1" s="71"/>
      <c r="D1" s="102"/>
      <c r="E1" s="102"/>
      <c r="F1" s="102"/>
      <c r="H1" s="145" t="s">
        <v>55</v>
      </c>
      <c r="J1" s="146"/>
      <c r="K1" s="146"/>
      <c r="L1" s="146"/>
      <c r="M1" s="146"/>
      <c r="N1" s="146"/>
      <c r="O1" s="146"/>
      <c r="P1" s="146"/>
      <c r="Q1" s="147"/>
      <c r="R1" s="214"/>
      <c r="S1" s="214"/>
      <c r="T1" s="147"/>
    </row>
    <row r="2" spans="1:21" s="144" customFormat="1" x14ac:dyDescent="0.3">
      <c r="A2" s="148"/>
      <c r="B2" s="148"/>
      <c r="C2" s="149"/>
      <c r="D2" s="148"/>
      <c r="E2" s="148"/>
      <c r="F2" s="148"/>
      <c r="G2" s="150"/>
      <c r="H2" s="150"/>
      <c r="I2" s="150"/>
      <c r="J2" s="150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1" s="144" customFormat="1" ht="12.75" customHeight="1" x14ac:dyDescent="0.3">
      <c r="A3" s="144" t="s">
        <v>3</v>
      </c>
      <c r="B3" s="152"/>
      <c r="C3" s="152"/>
      <c r="D3" s="152"/>
      <c r="E3" s="152"/>
      <c r="F3" s="152"/>
      <c r="G3" s="154" t="s">
        <v>4</v>
      </c>
      <c r="H3" s="215" t="s">
        <v>56</v>
      </c>
      <c r="I3" s="215"/>
      <c r="J3" s="215"/>
      <c r="K3" s="215"/>
      <c r="L3" s="215"/>
      <c r="M3" s="147"/>
      <c r="N3" s="147"/>
      <c r="O3" s="147"/>
      <c r="P3" s="147"/>
      <c r="Q3" s="145" t="s">
        <v>6</v>
      </c>
      <c r="R3" s="153"/>
      <c r="S3" s="153"/>
      <c r="T3" s="147"/>
    </row>
    <row r="4" spans="1:21" s="144" customFormat="1" x14ac:dyDescent="0.3">
      <c r="B4" s="152"/>
      <c r="C4" s="152"/>
      <c r="D4" s="152"/>
      <c r="E4" s="152"/>
      <c r="F4" s="152"/>
      <c r="G4" s="153"/>
      <c r="H4" s="216"/>
      <c r="I4" s="216"/>
      <c r="J4" s="216"/>
      <c r="K4" s="216"/>
      <c r="L4" s="216"/>
      <c r="M4" s="147"/>
      <c r="N4" s="147"/>
      <c r="O4" s="147"/>
      <c r="P4" s="155" t="s">
        <v>7</v>
      </c>
      <c r="Q4" s="147" t="s">
        <v>41</v>
      </c>
      <c r="R4" s="145"/>
      <c r="S4" s="156">
        <v>46752</v>
      </c>
      <c r="T4" s="147"/>
    </row>
    <row r="5" spans="1:21" s="144" customFormat="1" ht="12.75" customHeight="1" x14ac:dyDescent="0.3">
      <c r="A5" s="144" t="s">
        <v>57</v>
      </c>
      <c r="B5" s="157"/>
      <c r="C5" s="158"/>
      <c r="D5" s="157"/>
      <c r="E5" s="157"/>
      <c r="F5" s="157"/>
      <c r="G5" s="159"/>
      <c r="H5" s="216"/>
      <c r="I5" s="216"/>
      <c r="J5" s="216"/>
      <c r="K5" s="216"/>
      <c r="L5" s="216"/>
      <c r="M5" s="147"/>
      <c r="N5" s="147"/>
      <c r="O5" s="147"/>
      <c r="P5" s="155" t="s">
        <v>7</v>
      </c>
      <c r="Q5" s="147" t="s">
        <v>43</v>
      </c>
      <c r="R5" s="147"/>
      <c r="S5" s="156">
        <v>46387</v>
      </c>
      <c r="T5" s="147"/>
    </row>
    <row r="6" spans="1:21" s="144" customFormat="1" x14ac:dyDescent="0.3">
      <c r="A6" s="11"/>
      <c r="G6" s="147"/>
      <c r="H6" s="216"/>
      <c r="I6" s="216"/>
      <c r="J6" s="216"/>
      <c r="K6" s="216"/>
      <c r="L6" s="216"/>
      <c r="M6" s="147"/>
      <c r="N6" s="147"/>
      <c r="O6" s="147"/>
      <c r="P6" s="155" t="s">
        <v>7</v>
      </c>
      <c r="Q6" s="147" t="s">
        <v>45</v>
      </c>
      <c r="R6" s="147"/>
      <c r="S6" s="156">
        <v>46022</v>
      </c>
      <c r="T6" s="147"/>
    </row>
    <row r="7" spans="1:21" s="144" customFormat="1" ht="12.75" customHeight="1" x14ac:dyDescent="0.3">
      <c r="A7" s="191" t="s">
        <v>462</v>
      </c>
      <c r="B7" s="192"/>
      <c r="C7" s="192"/>
      <c r="D7" s="192"/>
      <c r="G7" s="147"/>
      <c r="H7" s="147"/>
      <c r="I7" s="147"/>
      <c r="J7" s="147"/>
      <c r="K7" s="160"/>
      <c r="L7" s="147"/>
      <c r="M7" s="147"/>
      <c r="N7" s="147"/>
      <c r="O7" s="147"/>
      <c r="P7" s="155" t="s">
        <v>7</v>
      </c>
      <c r="Q7" s="147" t="s">
        <v>459</v>
      </c>
      <c r="R7" s="147"/>
      <c r="S7" s="156">
        <v>45657</v>
      </c>
      <c r="T7" s="147"/>
    </row>
    <row r="8" spans="1:21" s="144" customFormat="1" ht="12.75" customHeight="1" x14ac:dyDescent="0.3">
      <c r="G8" s="147"/>
      <c r="H8" s="147"/>
      <c r="I8" s="147"/>
      <c r="J8" s="147"/>
      <c r="K8" s="160" t="s">
        <v>9</v>
      </c>
      <c r="L8" s="160"/>
      <c r="M8" s="147"/>
      <c r="N8" s="147"/>
      <c r="O8" s="147"/>
      <c r="P8" s="155" t="s">
        <v>7</v>
      </c>
      <c r="Q8" s="147" t="s">
        <v>459</v>
      </c>
      <c r="R8" s="147"/>
      <c r="S8" s="156">
        <v>45291</v>
      </c>
      <c r="T8" s="147"/>
    </row>
    <row r="9" spans="1:21" s="144" customFormat="1" ht="12.75" customHeight="1" x14ac:dyDescent="0.3">
      <c r="G9" s="134"/>
      <c r="H9" s="134"/>
      <c r="I9" s="134"/>
      <c r="J9" s="134"/>
      <c r="K9" s="134"/>
      <c r="L9" s="134"/>
      <c r="M9" s="134"/>
      <c r="N9" s="134"/>
      <c r="O9" s="147"/>
      <c r="P9" s="155"/>
      <c r="Q9" s="193" t="s">
        <v>460</v>
      </c>
      <c r="R9" s="193"/>
      <c r="S9" s="193"/>
      <c r="T9" s="193"/>
    </row>
    <row r="10" spans="1:21" s="162" customFormat="1" x14ac:dyDescent="0.3">
      <c r="A10" s="199"/>
      <c r="B10" s="199"/>
      <c r="C10" s="199"/>
      <c r="D10" s="199"/>
      <c r="E10" s="199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1"/>
      <c r="Q10" s="202" t="s">
        <v>461</v>
      </c>
      <c r="R10" s="202"/>
      <c r="S10" s="203"/>
      <c r="T10" s="204"/>
    </row>
    <row r="11" spans="1:21" s="162" customFormat="1" x14ac:dyDescent="0.25">
      <c r="A11" s="64"/>
      <c r="B11" s="64"/>
      <c r="C11" s="64"/>
      <c r="D11" s="64"/>
      <c r="E11" s="64"/>
      <c r="F11" s="64"/>
      <c r="G11" s="161"/>
      <c r="H11" s="161"/>
      <c r="I11" s="161"/>
      <c r="J11" s="161"/>
      <c r="K11" s="161"/>
      <c r="L11" s="161"/>
      <c r="M11" s="161"/>
      <c r="N11" s="161"/>
      <c r="O11" s="161"/>
      <c r="P11" s="205"/>
      <c r="Q11" s="205"/>
      <c r="R11" s="205"/>
      <c r="S11" s="205"/>
      <c r="T11" s="205"/>
    </row>
    <row r="12" spans="1:21" s="164" customFormat="1" x14ac:dyDescent="0.25">
      <c r="A12" s="163"/>
      <c r="C12" s="206">
        <v>-1</v>
      </c>
      <c r="D12" s="206"/>
      <c r="E12" s="206"/>
      <c r="F12" s="206">
        <f>+C12-1</f>
        <v>-2</v>
      </c>
      <c r="G12" s="207">
        <f>+F12-1</f>
        <v>-3</v>
      </c>
      <c r="H12" s="207">
        <f t="shared" ref="H12:T12" si="0">+G12-1</f>
        <v>-4</v>
      </c>
      <c r="I12" s="207">
        <f t="shared" si="0"/>
        <v>-5</v>
      </c>
      <c r="J12" s="207">
        <f t="shared" si="0"/>
        <v>-6</v>
      </c>
      <c r="K12" s="207">
        <f t="shared" si="0"/>
        <v>-7</v>
      </c>
      <c r="L12" s="207">
        <f t="shared" si="0"/>
        <v>-8</v>
      </c>
      <c r="M12" s="207">
        <f t="shared" si="0"/>
        <v>-9</v>
      </c>
      <c r="N12" s="207">
        <f t="shared" si="0"/>
        <v>-10</v>
      </c>
      <c r="O12" s="207">
        <f t="shared" si="0"/>
        <v>-11</v>
      </c>
      <c r="P12" s="207">
        <f t="shared" si="0"/>
        <v>-12</v>
      </c>
      <c r="Q12" s="207">
        <f t="shared" si="0"/>
        <v>-13</v>
      </c>
      <c r="R12" s="207">
        <f t="shared" si="0"/>
        <v>-14</v>
      </c>
      <c r="S12" s="207">
        <f t="shared" si="0"/>
        <v>-15</v>
      </c>
      <c r="T12" s="207">
        <f t="shared" si="0"/>
        <v>-16</v>
      </c>
    </row>
    <row r="13" spans="1:21" s="162" customFormat="1" ht="15" customHeight="1" x14ac:dyDescent="0.25">
      <c r="A13" s="65" t="s">
        <v>14</v>
      </c>
      <c r="B13" s="65"/>
      <c r="C13" s="65" t="s">
        <v>58</v>
      </c>
      <c r="D13" s="65"/>
      <c r="E13" s="65"/>
      <c r="F13" s="65"/>
      <c r="G13" s="217">
        <v>2019</v>
      </c>
      <c r="H13" s="217"/>
      <c r="I13" s="217">
        <v>2020</v>
      </c>
      <c r="J13" s="217"/>
      <c r="K13" s="217">
        <v>2021</v>
      </c>
      <c r="L13" s="217"/>
      <c r="M13" s="217">
        <v>2022</v>
      </c>
      <c r="N13" s="217"/>
      <c r="O13" s="213">
        <v>2023</v>
      </c>
      <c r="P13" s="213"/>
      <c r="Q13" s="208">
        <v>2024</v>
      </c>
      <c r="R13" s="208">
        <v>2025</v>
      </c>
      <c r="S13" s="208">
        <v>2026</v>
      </c>
      <c r="T13" s="208">
        <v>2027</v>
      </c>
    </row>
    <row r="14" spans="1:21" s="162" customFormat="1" x14ac:dyDescent="0.25">
      <c r="A14" s="66" t="s">
        <v>19</v>
      </c>
      <c r="B14" s="67" t="s">
        <v>19</v>
      </c>
      <c r="C14" s="67" t="s">
        <v>19</v>
      </c>
      <c r="D14" s="67"/>
      <c r="E14" s="67"/>
      <c r="F14" s="67" t="s">
        <v>59</v>
      </c>
      <c r="G14" s="165" t="s">
        <v>60</v>
      </c>
      <c r="H14" s="165" t="s">
        <v>61</v>
      </c>
      <c r="I14" s="165" t="s">
        <v>60</v>
      </c>
      <c r="J14" s="165" t="s">
        <v>61</v>
      </c>
      <c r="K14" s="165" t="s">
        <v>60</v>
      </c>
      <c r="L14" s="165" t="s">
        <v>61</v>
      </c>
      <c r="M14" s="165" t="s">
        <v>60</v>
      </c>
      <c r="N14" s="165" t="s">
        <v>61</v>
      </c>
      <c r="O14" s="165" t="s">
        <v>60</v>
      </c>
      <c r="P14" s="165" t="s">
        <v>61</v>
      </c>
      <c r="Q14" s="165" t="s">
        <v>61</v>
      </c>
      <c r="R14" s="165" t="s">
        <v>61</v>
      </c>
      <c r="S14" s="165" t="s">
        <v>61</v>
      </c>
      <c r="T14" s="165" t="s">
        <v>61</v>
      </c>
    </row>
    <row r="15" spans="1:21" s="70" customFormat="1" ht="17.7" customHeight="1" outlineLevel="1" x14ac:dyDescent="0.3">
      <c r="A15" s="68"/>
      <c r="B15" s="69"/>
      <c r="C15" s="69"/>
      <c r="D15" s="69"/>
      <c r="F15" s="166" t="s">
        <v>62</v>
      </c>
      <c r="G15" s="167" t="s">
        <v>63</v>
      </c>
      <c r="H15" s="167" t="s">
        <v>64</v>
      </c>
      <c r="I15" s="167" t="s">
        <v>65</v>
      </c>
      <c r="J15" s="167" t="s">
        <v>66</v>
      </c>
      <c r="K15" s="168" t="s">
        <v>67</v>
      </c>
      <c r="L15" s="168" t="s">
        <v>68</v>
      </c>
      <c r="M15" s="167" t="s">
        <v>69</v>
      </c>
      <c r="N15" s="167" t="s">
        <v>70</v>
      </c>
      <c r="O15" s="167" t="s">
        <v>71</v>
      </c>
      <c r="P15" s="209" t="s">
        <v>72</v>
      </c>
      <c r="Q15" s="167" t="s">
        <v>73</v>
      </c>
      <c r="R15" s="167" t="s">
        <v>74</v>
      </c>
      <c r="S15" s="167" t="s">
        <v>75</v>
      </c>
      <c r="T15" s="167" t="s">
        <v>76</v>
      </c>
    </row>
    <row r="16" spans="1:21" x14ac:dyDescent="0.3">
      <c r="A16" s="71">
        <v>1</v>
      </c>
      <c r="B16" s="72" t="s">
        <v>77</v>
      </c>
      <c r="C16" s="72" t="str">
        <f>MID(B16,2,3)</f>
        <v>440</v>
      </c>
      <c r="D16" s="72"/>
      <c r="E16" s="73"/>
      <c r="F16" s="73" t="s">
        <v>78</v>
      </c>
      <c r="G16" s="74">
        <v>2830525.6230000001</v>
      </c>
      <c r="H16" s="74">
        <v>2724058.2605983401</v>
      </c>
      <c r="I16" s="74">
        <v>2895724.7880000002</v>
      </c>
      <c r="J16" s="74">
        <v>2798250.5986864902</v>
      </c>
      <c r="K16" s="74">
        <v>2901902.571</v>
      </c>
      <c r="L16" s="74">
        <v>2812986.7649964401</v>
      </c>
      <c r="M16" s="74">
        <v>3335666.2466899999</v>
      </c>
      <c r="N16" s="74">
        <v>3305617.2699845</v>
      </c>
      <c r="O16" s="74">
        <v>3926139.1262999903</v>
      </c>
      <c r="P16" s="74">
        <v>4114932.1507071899</v>
      </c>
      <c r="Q16" s="74">
        <v>3918679.1308253799</v>
      </c>
      <c r="R16" s="74">
        <v>3346514.2302227402</v>
      </c>
      <c r="S16" s="74">
        <v>3309648.0387957101</v>
      </c>
      <c r="T16" s="74">
        <v>3293577.2889619097</v>
      </c>
      <c r="U16" s="120"/>
    </row>
    <row r="17" spans="1:21" x14ac:dyDescent="0.3">
      <c r="A17" s="71">
        <f>+A16+1</f>
        <v>2</v>
      </c>
      <c r="B17" s="72" t="s">
        <v>79</v>
      </c>
      <c r="C17" s="72" t="str">
        <f t="shared" ref="C17:C19" si="1">MID(B17,2,3)</f>
        <v>442</v>
      </c>
      <c r="D17" s="72"/>
      <c r="E17" s="73"/>
      <c r="F17" s="73" t="s">
        <v>80</v>
      </c>
      <c r="G17" s="74">
        <v>1501312.821</v>
      </c>
      <c r="H17" s="74">
        <v>1585361.6180625791</v>
      </c>
      <c r="I17" s="74">
        <v>1381193.2760000001</v>
      </c>
      <c r="J17" s="74">
        <v>1531757.3861939739</v>
      </c>
      <c r="K17" s="74">
        <v>1440405.5669999998</v>
      </c>
      <c r="L17" s="74">
        <v>1383461.975782352</v>
      </c>
      <c r="M17" s="74">
        <v>1724771.2296800001</v>
      </c>
      <c r="N17" s="74">
        <v>1792237.9703321948</v>
      </c>
      <c r="O17" s="74">
        <v>2083510.86998999</v>
      </c>
      <c r="P17" s="74">
        <v>2351274.1829515267</v>
      </c>
      <c r="Q17" s="74">
        <v>2168948.403417204</v>
      </c>
      <c r="R17" s="74">
        <v>1778879.8101437949</v>
      </c>
      <c r="S17" s="74">
        <v>1768294.7041303269</v>
      </c>
      <c r="T17" s="74">
        <v>1764239.7758984801</v>
      </c>
      <c r="U17" s="120"/>
    </row>
    <row r="18" spans="1:21" x14ac:dyDescent="0.3">
      <c r="A18" s="71">
        <f t="shared" ref="A18:A81" si="2">+A17+1</f>
        <v>3</v>
      </c>
      <c r="B18" s="75" t="s">
        <v>81</v>
      </c>
      <c r="C18" s="72" t="str">
        <f t="shared" si="1"/>
        <v>444</v>
      </c>
      <c r="D18" s="72"/>
      <c r="E18" s="73"/>
      <c r="F18" s="73" t="s">
        <v>82</v>
      </c>
      <c r="G18" s="74">
        <v>1713.999</v>
      </c>
      <c r="H18" s="74">
        <v>2099.0201812191599</v>
      </c>
      <c r="I18" s="74">
        <v>1548.904</v>
      </c>
      <c r="J18" s="74">
        <v>1972.4810758932201</v>
      </c>
      <c r="K18" s="74">
        <v>2493.0439999999999</v>
      </c>
      <c r="L18" s="74">
        <v>1836.81949023999</v>
      </c>
      <c r="M18" s="74">
        <v>3252.3399599999998</v>
      </c>
      <c r="N18" s="74">
        <v>2195.2467141832299</v>
      </c>
      <c r="O18" s="74">
        <v>3779.6431899999998</v>
      </c>
      <c r="P18" s="74">
        <v>4526.5932280958605</v>
      </c>
      <c r="Q18" s="74">
        <v>3996.6013941608498</v>
      </c>
      <c r="R18" s="74">
        <v>3206.0359551923602</v>
      </c>
      <c r="S18" s="74">
        <v>3167.98251281388</v>
      </c>
      <c r="T18" s="74">
        <v>3165.9453829384702</v>
      </c>
      <c r="U18" s="120"/>
    </row>
    <row r="19" spans="1:21" x14ac:dyDescent="0.3">
      <c r="A19" s="71">
        <f t="shared" si="2"/>
        <v>4</v>
      </c>
      <c r="B19" s="75" t="s">
        <v>83</v>
      </c>
      <c r="C19" s="72" t="str">
        <f t="shared" si="1"/>
        <v>445</v>
      </c>
      <c r="D19" s="72"/>
      <c r="E19" s="73"/>
      <c r="F19" s="73" t="s">
        <v>84</v>
      </c>
      <c r="G19" s="74">
        <v>317453.00400000002</v>
      </c>
      <c r="H19" s="74">
        <v>330750.95786018198</v>
      </c>
      <c r="I19" s="74">
        <v>285459.69199999998</v>
      </c>
      <c r="J19" s="74">
        <v>321778.74371343397</v>
      </c>
      <c r="K19" s="74">
        <v>301846.26899999997</v>
      </c>
      <c r="L19" s="74">
        <v>300668.334129753</v>
      </c>
      <c r="M19" s="74">
        <v>355943.04179000005</v>
      </c>
      <c r="N19" s="74">
        <v>378275.28562333295</v>
      </c>
      <c r="O19" s="74">
        <v>424292.38750999898</v>
      </c>
      <c r="P19" s="74">
        <v>492700.51168198499</v>
      </c>
      <c r="Q19" s="74">
        <v>450260.23782836698</v>
      </c>
      <c r="R19" s="74">
        <v>366986.85989165801</v>
      </c>
      <c r="S19" s="74">
        <v>361213.46817723202</v>
      </c>
      <c r="T19" s="74">
        <v>357738.19843104598</v>
      </c>
      <c r="U19" s="120"/>
    </row>
    <row r="20" spans="1:21" x14ac:dyDescent="0.3">
      <c r="A20" s="71">
        <f t="shared" si="2"/>
        <v>5</v>
      </c>
      <c r="B20" s="76"/>
      <c r="C20" s="76"/>
      <c r="D20" s="76"/>
      <c r="E20" s="77" t="s">
        <v>85</v>
      </c>
      <c r="F20" s="73"/>
      <c r="G20" s="78">
        <f t="shared" ref="G20:T20" si="3">SUM(G16:G19)</f>
        <v>4651005.4469999997</v>
      </c>
      <c r="H20" s="78">
        <f t="shared" si="3"/>
        <v>4642269.8567023203</v>
      </c>
      <c r="I20" s="78">
        <f t="shared" si="3"/>
        <v>4563926.66</v>
      </c>
      <c r="J20" s="78">
        <f t="shared" si="3"/>
        <v>4653759.2096697912</v>
      </c>
      <c r="K20" s="78">
        <f t="shared" si="3"/>
        <v>4646647.4510000004</v>
      </c>
      <c r="L20" s="78">
        <f t="shared" si="3"/>
        <v>4498953.8943987852</v>
      </c>
      <c r="M20" s="78">
        <f t="shared" si="3"/>
        <v>5419632.85812</v>
      </c>
      <c r="N20" s="78">
        <f t="shared" si="3"/>
        <v>5478325.7726542111</v>
      </c>
      <c r="O20" s="78">
        <f t="shared" ref="O20" si="4">SUM(O16:O19)</f>
        <v>6437722.0269899797</v>
      </c>
      <c r="P20" s="78">
        <f t="shared" si="3"/>
        <v>6963433.4385687979</v>
      </c>
      <c r="Q20" s="78">
        <f t="shared" si="3"/>
        <v>6541884.3734651115</v>
      </c>
      <c r="R20" s="78">
        <f t="shared" si="3"/>
        <v>5495586.9362133853</v>
      </c>
      <c r="S20" s="78">
        <f t="shared" si="3"/>
        <v>5442324.1936160829</v>
      </c>
      <c r="T20" s="78">
        <f t="shared" si="3"/>
        <v>5418721.208674374</v>
      </c>
      <c r="U20" s="120"/>
    </row>
    <row r="21" spans="1:21" x14ac:dyDescent="0.3">
      <c r="A21" s="71">
        <f t="shared" si="2"/>
        <v>6</v>
      </c>
      <c r="B21" s="72" t="s">
        <v>86</v>
      </c>
      <c r="C21" s="72" t="str">
        <f t="shared" ref="C21" si="5">MID(B21,2,3)</f>
        <v>447</v>
      </c>
      <c r="D21" s="72"/>
      <c r="E21" s="73"/>
      <c r="F21" s="73" t="s">
        <v>87</v>
      </c>
      <c r="G21" s="74">
        <v>187127.492</v>
      </c>
      <c r="H21" s="74">
        <v>161839.90548314899</v>
      </c>
      <c r="I21" s="74">
        <v>193785.63699999999</v>
      </c>
      <c r="J21" s="74">
        <v>163538.69757467601</v>
      </c>
      <c r="K21" s="74">
        <v>221448.45199999999</v>
      </c>
      <c r="L21" s="74">
        <v>141870.67501063002</v>
      </c>
      <c r="M21" s="74">
        <v>438852.09523999994</v>
      </c>
      <c r="N21" s="74">
        <v>171907.83288785999</v>
      </c>
      <c r="O21" s="74">
        <v>148280.04808000004</v>
      </c>
      <c r="P21" s="74">
        <v>93611.583923755097</v>
      </c>
      <c r="Q21" s="74">
        <v>77651.248098560711</v>
      </c>
      <c r="R21" s="74">
        <v>19864.3038287157</v>
      </c>
      <c r="S21" s="74">
        <v>20148.262554526398</v>
      </c>
      <c r="T21" s="74">
        <v>19910.610278364496</v>
      </c>
      <c r="U21" s="120"/>
    </row>
    <row r="22" spans="1:21" x14ac:dyDescent="0.3">
      <c r="A22" s="71">
        <f t="shared" si="2"/>
        <v>7</v>
      </c>
      <c r="B22" s="76"/>
      <c r="C22" s="76"/>
      <c r="D22" s="76"/>
      <c r="E22" s="79" t="s">
        <v>88</v>
      </c>
      <c r="F22" s="73"/>
      <c r="G22" s="78">
        <f t="shared" ref="G22:T22" si="6">SUM(G21:G21)</f>
        <v>187127.492</v>
      </c>
      <c r="H22" s="78">
        <f t="shared" si="6"/>
        <v>161839.90548314899</v>
      </c>
      <c r="I22" s="78">
        <f t="shared" si="6"/>
        <v>193785.63699999999</v>
      </c>
      <c r="J22" s="78">
        <f t="shared" si="6"/>
        <v>163538.69757467601</v>
      </c>
      <c r="K22" s="78">
        <f t="shared" si="6"/>
        <v>221448.45199999999</v>
      </c>
      <c r="L22" s="78">
        <f t="shared" si="6"/>
        <v>141870.67501063002</v>
      </c>
      <c r="M22" s="78">
        <f t="shared" si="6"/>
        <v>438852.09523999994</v>
      </c>
      <c r="N22" s="78">
        <f t="shared" si="6"/>
        <v>171907.83288785999</v>
      </c>
      <c r="O22" s="78">
        <f t="shared" si="6"/>
        <v>148280.04808000004</v>
      </c>
      <c r="P22" s="78">
        <f t="shared" si="6"/>
        <v>93611.583923755097</v>
      </c>
      <c r="Q22" s="78">
        <f t="shared" si="6"/>
        <v>77651.248098560711</v>
      </c>
      <c r="R22" s="78">
        <f t="shared" si="6"/>
        <v>19864.3038287157</v>
      </c>
      <c r="S22" s="78">
        <f t="shared" si="6"/>
        <v>20148.262554526398</v>
      </c>
      <c r="T22" s="78">
        <f t="shared" si="6"/>
        <v>19910.610278364496</v>
      </c>
      <c r="U22" s="120"/>
    </row>
    <row r="23" spans="1:21" x14ac:dyDescent="0.3">
      <c r="A23" s="71">
        <f t="shared" si="2"/>
        <v>8</v>
      </c>
      <c r="B23" s="75" t="s">
        <v>89</v>
      </c>
      <c r="C23" s="72" t="s">
        <v>90</v>
      </c>
      <c r="D23" s="72"/>
      <c r="E23" s="73"/>
      <c r="F23" s="73" t="s">
        <v>91</v>
      </c>
      <c r="G23" s="74">
        <v>-2793.306</v>
      </c>
      <c r="H23" s="74">
        <v>0</v>
      </c>
      <c r="I23" s="74">
        <v>0</v>
      </c>
      <c r="J23" s="74">
        <v>0</v>
      </c>
      <c r="K23" s="74">
        <v>0.88900000000000001</v>
      </c>
      <c r="L23" s="74">
        <v>0</v>
      </c>
      <c r="M23" s="74">
        <v>-0.61039999999999994</v>
      </c>
      <c r="N23" s="74">
        <v>0</v>
      </c>
      <c r="O23" s="74">
        <v>-0.13671</v>
      </c>
      <c r="P23" s="74">
        <v>-0.13671</v>
      </c>
      <c r="Q23" s="74">
        <v>0</v>
      </c>
      <c r="R23" s="74">
        <v>0</v>
      </c>
      <c r="S23" s="74">
        <v>0</v>
      </c>
      <c r="T23" s="74">
        <v>0</v>
      </c>
      <c r="U23" s="120"/>
    </row>
    <row r="24" spans="1:21" x14ac:dyDescent="0.3">
      <c r="A24" s="71">
        <f t="shared" si="2"/>
        <v>9</v>
      </c>
      <c r="B24" s="75"/>
      <c r="C24" s="75"/>
      <c r="D24" s="75"/>
      <c r="E24" s="79" t="s">
        <v>92</v>
      </c>
      <c r="F24" s="73"/>
      <c r="G24" s="82">
        <f t="shared" ref="G24:T24" si="7">SUM(G23:G23)</f>
        <v>-2793.306</v>
      </c>
      <c r="H24" s="82">
        <f t="shared" si="7"/>
        <v>0</v>
      </c>
      <c r="I24" s="82">
        <f t="shared" si="7"/>
        <v>0</v>
      </c>
      <c r="J24" s="82">
        <f t="shared" si="7"/>
        <v>0</v>
      </c>
      <c r="K24" s="82">
        <f t="shared" si="7"/>
        <v>0.88900000000000001</v>
      </c>
      <c r="L24" s="82">
        <f t="shared" si="7"/>
        <v>0</v>
      </c>
      <c r="M24" s="82">
        <f t="shared" si="7"/>
        <v>-0.61039999999999994</v>
      </c>
      <c r="N24" s="82">
        <f t="shared" si="7"/>
        <v>0</v>
      </c>
      <c r="O24" s="82">
        <f t="shared" ref="O24" si="8">SUM(O23:O23)</f>
        <v>-0.13671</v>
      </c>
      <c r="P24" s="82">
        <f t="shared" si="7"/>
        <v>-0.13671</v>
      </c>
      <c r="Q24" s="82">
        <f t="shared" si="7"/>
        <v>0</v>
      </c>
      <c r="R24" s="82">
        <f t="shared" si="7"/>
        <v>0</v>
      </c>
      <c r="S24" s="82">
        <f t="shared" si="7"/>
        <v>0</v>
      </c>
      <c r="T24" s="82">
        <f t="shared" si="7"/>
        <v>0</v>
      </c>
      <c r="U24" s="120"/>
    </row>
    <row r="25" spans="1:21" ht="15.75" customHeight="1" x14ac:dyDescent="0.3">
      <c r="A25" s="71">
        <f t="shared" si="2"/>
        <v>10</v>
      </c>
      <c r="B25" s="83"/>
      <c r="C25" s="83"/>
      <c r="D25" s="83"/>
      <c r="E25" s="79" t="s">
        <v>93</v>
      </c>
      <c r="F25" s="73"/>
      <c r="G25" s="84">
        <f t="shared" ref="G25:T25" si="9">+G20+G22+G24</f>
        <v>4835339.6329999994</v>
      </c>
      <c r="H25" s="84">
        <f t="shared" si="9"/>
        <v>4804109.7621854693</v>
      </c>
      <c r="I25" s="84">
        <f t="shared" si="9"/>
        <v>4757712.2970000003</v>
      </c>
      <c r="J25" s="84">
        <f t="shared" si="9"/>
        <v>4817297.9072444672</v>
      </c>
      <c r="K25" s="84">
        <f t="shared" si="9"/>
        <v>4868096.7920000004</v>
      </c>
      <c r="L25" s="84">
        <f t="shared" si="9"/>
        <v>4640824.5694094151</v>
      </c>
      <c r="M25" s="84">
        <f t="shared" si="9"/>
        <v>5858484.34296</v>
      </c>
      <c r="N25" s="84">
        <f t="shared" si="9"/>
        <v>5650233.6055420712</v>
      </c>
      <c r="O25" s="84">
        <f t="shared" si="9"/>
        <v>6586001.9383599795</v>
      </c>
      <c r="P25" s="84">
        <f t="shared" si="9"/>
        <v>7057044.8857825529</v>
      </c>
      <c r="Q25" s="84">
        <f t="shared" si="9"/>
        <v>6619535.6215636721</v>
      </c>
      <c r="R25" s="84">
        <f t="shared" si="9"/>
        <v>5515451.2400421007</v>
      </c>
      <c r="S25" s="84">
        <f t="shared" si="9"/>
        <v>5462472.4561706092</v>
      </c>
      <c r="T25" s="84">
        <f t="shared" si="9"/>
        <v>5438631.8189527383</v>
      </c>
      <c r="U25" s="120"/>
    </row>
    <row r="26" spans="1:21" ht="15.75" customHeight="1" x14ac:dyDescent="0.3">
      <c r="A26" s="71">
        <f t="shared" si="2"/>
        <v>11</v>
      </c>
      <c r="B26" s="75" t="s">
        <v>94</v>
      </c>
      <c r="C26" s="72" t="str">
        <f t="shared" ref="C26:C29" si="10">MID(B26,2,3)</f>
        <v>450</v>
      </c>
      <c r="D26" s="72"/>
      <c r="E26" s="73"/>
      <c r="F26" s="73" t="s">
        <v>95</v>
      </c>
      <c r="G26" s="74">
        <v>22708.668000000001</v>
      </c>
      <c r="H26" s="74">
        <v>21200</v>
      </c>
      <c r="I26" s="74">
        <v>10564.029</v>
      </c>
      <c r="J26" s="74">
        <v>22100.000399999997</v>
      </c>
      <c r="K26" s="74">
        <v>16027.553</v>
      </c>
      <c r="L26" s="74">
        <v>22055.232</v>
      </c>
      <c r="M26" s="74">
        <v>12677.39482</v>
      </c>
      <c r="N26" s="74">
        <v>17055.240000000002</v>
      </c>
      <c r="O26" s="74">
        <v>15069.0619799999</v>
      </c>
      <c r="P26" s="74">
        <v>22100.000399999997</v>
      </c>
      <c r="Q26" s="74">
        <v>22100.000399999997</v>
      </c>
      <c r="R26" s="74">
        <v>22100.000399999997</v>
      </c>
      <c r="S26" s="74">
        <v>22100.000399999997</v>
      </c>
      <c r="T26" s="74">
        <v>22100.000399999997</v>
      </c>
      <c r="U26" s="120"/>
    </row>
    <row r="27" spans="1:21" x14ac:dyDescent="0.3">
      <c r="A27" s="71">
        <f t="shared" si="2"/>
        <v>12</v>
      </c>
      <c r="B27" s="75" t="s">
        <v>96</v>
      </c>
      <c r="C27" s="72" t="str">
        <f t="shared" si="10"/>
        <v>451</v>
      </c>
      <c r="D27" s="72"/>
      <c r="E27" s="73"/>
      <c r="F27" s="73" t="s">
        <v>97</v>
      </c>
      <c r="G27" s="74">
        <v>22014.712</v>
      </c>
      <c r="H27" s="74">
        <v>23000</v>
      </c>
      <c r="I27" s="74">
        <v>18446.04</v>
      </c>
      <c r="J27" s="74">
        <v>23000</v>
      </c>
      <c r="K27" s="74">
        <v>21775.852999999999</v>
      </c>
      <c r="L27" s="74">
        <v>22602.513959999902</v>
      </c>
      <c r="M27" s="74">
        <v>11173.058869999999</v>
      </c>
      <c r="N27" s="74">
        <v>11458.5539999999</v>
      </c>
      <c r="O27" s="74">
        <v>14020.198099999901</v>
      </c>
      <c r="P27" s="74">
        <v>10326.424000000001</v>
      </c>
      <c r="Q27" s="74">
        <v>11754.153</v>
      </c>
      <c r="R27" s="74">
        <v>11209.166999999999</v>
      </c>
      <c r="S27" s="74">
        <v>11209.166999999999</v>
      </c>
      <c r="T27" s="74">
        <v>11209.166999999999</v>
      </c>
      <c r="U27" s="120"/>
    </row>
    <row r="28" spans="1:21" x14ac:dyDescent="0.3">
      <c r="A28" s="71">
        <f t="shared" si="2"/>
        <v>13</v>
      </c>
      <c r="B28" s="75" t="s">
        <v>98</v>
      </c>
      <c r="C28" s="72" t="str">
        <f t="shared" si="10"/>
        <v>454</v>
      </c>
      <c r="D28" s="72"/>
      <c r="E28" s="73"/>
      <c r="F28" s="73" t="s">
        <v>99</v>
      </c>
      <c r="G28" s="74">
        <v>100287.702</v>
      </c>
      <c r="H28" s="74">
        <v>103214.72107999996</v>
      </c>
      <c r="I28" s="74">
        <v>108479.181</v>
      </c>
      <c r="J28" s="74">
        <v>107002.48775999996</v>
      </c>
      <c r="K28" s="74">
        <v>110334.253</v>
      </c>
      <c r="L28" s="74">
        <v>110899.23079999998</v>
      </c>
      <c r="M28" s="74">
        <v>98437.851919999986</v>
      </c>
      <c r="N28" s="74">
        <v>111465.94033899299</v>
      </c>
      <c r="O28" s="74">
        <v>112100.50732999996</v>
      </c>
      <c r="P28" s="74">
        <v>114886.89776869156</v>
      </c>
      <c r="Q28" s="74">
        <v>115882.0305671448</v>
      </c>
      <c r="R28" s="74">
        <v>117092.63616166799</v>
      </c>
      <c r="S28" s="74">
        <v>120085.92044832844</v>
      </c>
      <c r="T28" s="74">
        <v>123619.87156022052</v>
      </c>
      <c r="U28" s="120"/>
    </row>
    <row r="29" spans="1:21" x14ac:dyDescent="0.3">
      <c r="A29" s="71">
        <f t="shared" si="2"/>
        <v>14</v>
      </c>
      <c r="B29" s="75" t="s">
        <v>100</v>
      </c>
      <c r="C29" s="72" t="str">
        <f t="shared" si="10"/>
        <v>456</v>
      </c>
      <c r="D29" s="72"/>
      <c r="E29" s="73"/>
      <c r="F29" s="73" t="s">
        <v>101</v>
      </c>
      <c r="G29" s="74">
        <v>108382.57800000001</v>
      </c>
      <c r="H29" s="74">
        <v>107118.75789430618</v>
      </c>
      <c r="I29" s="74">
        <v>148210.56700000001</v>
      </c>
      <c r="J29" s="74">
        <v>120804.10107551499</v>
      </c>
      <c r="K29" s="74">
        <v>95613.03</v>
      </c>
      <c r="L29" s="74">
        <v>147958.18756579395</v>
      </c>
      <c r="M29" s="74">
        <v>223260.31221</v>
      </c>
      <c r="N29" s="74">
        <v>138987.05231106799</v>
      </c>
      <c r="O29" s="74">
        <v>172957.59749999995</v>
      </c>
      <c r="P29" s="74">
        <v>161444.97046846803</v>
      </c>
      <c r="Q29" s="74">
        <v>175527.67135052499</v>
      </c>
      <c r="R29" s="74">
        <v>192032.646336846</v>
      </c>
      <c r="S29" s="74">
        <v>212310.04812670403</v>
      </c>
      <c r="T29" s="74">
        <v>223454.88076140403</v>
      </c>
      <c r="U29" s="120"/>
    </row>
    <row r="30" spans="1:21" x14ac:dyDescent="0.3">
      <c r="A30" s="71">
        <f t="shared" si="2"/>
        <v>15</v>
      </c>
      <c r="B30" s="76"/>
      <c r="C30" s="76"/>
      <c r="D30" s="76"/>
      <c r="E30" s="79" t="s">
        <v>102</v>
      </c>
      <c r="F30" s="73"/>
      <c r="G30" s="82">
        <f t="shared" ref="G30:T30" si="11">SUM(G26:G29)</f>
        <v>253393.66</v>
      </c>
      <c r="H30" s="82">
        <f t="shared" si="11"/>
        <v>254533.47897430614</v>
      </c>
      <c r="I30" s="82">
        <f t="shared" si="11"/>
        <v>285699.81700000004</v>
      </c>
      <c r="J30" s="82">
        <f t="shared" si="11"/>
        <v>272906.58923551493</v>
      </c>
      <c r="K30" s="82">
        <f t="shared" si="11"/>
        <v>243750.68899999998</v>
      </c>
      <c r="L30" s="82">
        <f t="shared" si="11"/>
        <v>303515.16432579386</v>
      </c>
      <c r="M30" s="82">
        <f t="shared" si="11"/>
        <v>345548.61781999998</v>
      </c>
      <c r="N30" s="82">
        <f t="shared" si="11"/>
        <v>278966.78665006091</v>
      </c>
      <c r="O30" s="82">
        <f t="shared" ref="O30" si="12">SUM(O26:O29)</f>
        <v>314147.36490999971</v>
      </c>
      <c r="P30" s="82">
        <f t="shared" si="11"/>
        <v>308758.29263715958</v>
      </c>
      <c r="Q30" s="82">
        <f t="shared" si="11"/>
        <v>325263.8553176698</v>
      </c>
      <c r="R30" s="82">
        <f t="shared" si="11"/>
        <v>342434.44989851397</v>
      </c>
      <c r="S30" s="82">
        <f t="shared" si="11"/>
        <v>365705.13597503246</v>
      </c>
      <c r="T30" s="82">
        <f t="shared" si="11"/>
        <v>380383.91972162458</v>
      </c>
      <c r="U30" s="120"/>
    </row>
    <row r="31" spans="1:21" x14ac:dyDescent="0.3">
      <c r="A31" s="71">
        <f t="shared" si="2"/>
        <v>16</v>
      </c>
      <c r="B31" s="85"/>
      <c r="C31" s="135"/>
      <c r="D31" s="85"/>
      <c r="E31" s="86" t="s">
        <v>103</v>
      </c>
      <c r="F31" s="87"/>
      <c r="G31" s="88">
        <f t="shared" ref="G31:T31" si="13">+G25+G30</f>
        <v>5088733.2929999996</v>
      </c>
      <c r="H31" s="88">
        <f t="shared" si="13"/>
        <v>5058643.2411597753</v>
      </c>
      <c r="I31" s="88">
        <f t="shared" si="13"/>
        <v>5043412.1140000001</v>
      </c>
      <c r="J31" s="88">
        <f t="shared" si="13"/>
        <v>5090204.4964799825</v>
      </c>
      <c r="K31" s="88">
        <f t="shared" si="13"/>
        <v>5111847.4810000006</v>
      </c>
      <c r="L31" s="88">
        <f t="shared" si="13"/>
        <v>4944339.7337352093</v>
      </c>
      <c r="M31" s="88">
        <f t="shared" si="13"/>
        <v>6204032.9607800003</v>
      </c>
      <c r="N31" s="88">
        <f t="shared" si="13"/>
        <v>5929200.3921921318</v>
      </c>
      <c r="O31" s="88">
        <f t="shared" si="13"/>
        <v>6900149.3032699795</v>
      </c>
      <c r="P31" s="88">
        <f t="shared" si="13"/>
        <v>7365803.1784197129</v>
      </c>
      <c r="Q31" s="88">
        <f t="shared" si="13"/>
        <v>6944799.476881342</v>
      </c>
      <c r="R31" s="88">
        <f t="shared" si="13"/>
        <v>5857885.6899406146</v>
      </c>
      <c r="S31" s="88">
        <f t="shared" si="13"/>
        <v>5828177.5921456413</v>
      </c>
      <c r="T31" s="88">
        <f t="shared" si="13"/>
        <v>5819015.7386743631</v>
      </c>
      <c r="U31" s="120"/>
    </row>
    <row r="32" spans="1:21" x14ac:dyDescent="0.3">
      <c r="A32" s="71">
        <f t="shared" si="2"/>
        <v>17</v>
      </c>
      <c r="B32" s="75" t="s">
        <v>104</v>
      </c>
      <c r="C32" s="72" t="str">
        <f t="shared" ref="C32:C35" si="14">MID(B32,2,3)</f>
        <v>501</v>
      </c>
      <c r="D32" s="72"/>
      <c r="E32" s="73"/>
      <c r="F32" s="73" t="s">
        <v>105</v>
      </c>
      <c r="G32" s="74">
        <v>275224.41000000003</v>
      </c>
      <c r="H32" s="74">
        <v>308727.111719999</v>
      </c>
      <c r="I32" s="74">
        <v>234302.598</v>
      </c>
      <c r="J32" s="74">
        <v>148858.72390000001</v>
      </c>
      <c r="K32" s="74">
        <v>303892.55</v>
      </c>
      <c r="L32" s="74">
        <v>238652.962299999</v>
      </c>
      <c r="M32" s="74">
        <v>462696.32163000002</v>
      </c>
      <c r="N32" s="74">
        <v>223727.13305</v>
      </c>
      <c r="O32" s="74">
        <v>291711.39076999988</v>
      </c>
      <c r="P32" s="74">
        <v>181298.40747999999</v>
      </c>
      <c r="Q32" s="74">
        <v>162446.54598</v>
      </c>
      <c r="R32" s="74">
        <v>121011.56234999999</v>
      </c>
      <c r="S32" s="74">
        <v>146877.30141999997</v>
      </c>
      <c r="T32" s="74">
        <v>141282.80935</v>
      </c>
      <c r="U32" s="120"/>
    </row>
    <row r="33" spans="1:21" x14ac:dyDescent="0.3">
      <c r="A33" s="71">
        <f t="shared" si="2"/>
        <v>18</v>
      </c>
      <c r="B33" s="75" t="s">
        <v>106</v>
      </c>
      <c r="C33" s="72" t="str">
        <f t="shared" si="14"/>
        <v>547</v>
      </c>
      <c r="D33" s="72"/>
      <c r="E33" s="73"/>
      <c r="F33" s="73" t="s">
        <v>107</v>
      </c>
      <c r="G33" s="74">
        <v>961480.19900000002</v>
      </c>
      <c r="H33" s="74">
        <v>970042.45020600001</v>
      </c>
      <c r="I33" s="74">
        <v>859757.52299999993</v>
      </c>
      <c r="J33" s="74">
        <v>1028137.04139999</v>
      </c>
      <c r="K33" s="74">
        <v>1265794.716</v>
      </c>
      <c r="L33" s="74">
        <v>960748.08420000004</v>
      </c>
      <c r="M33" s="74">
        <v>2146108.8275499996</v>
      </c>
      <c r="N33" s="74">
        <v>1390907.93206</v>
      </c>
      <c r="O33" s="74">
        <v>1049543.05266</v>
      </c>
      <c r="P33" s="74">
        <v>1800579.97474</v>
      </c>
      <c r="Q33" s="74">
        <v>1563910.21125999</v>
      </c>
      <c r="R33" s="74">
        <v>1497851.1266900001</v>
      </c>
      <c r="S33" s="74">
        <v>1458045.64961</v>
      </c>
      <c r="T33" s="74">
        <v>1406795.1561199999</v>
      </c>
      <c r="U33" s="120"/>
    </row>
    <row r="34" spans="1:21" x14ac:dyDescent="0.3">
      <c r="A34" s="71">
        <f t="shared" si="2"/>
        <v>19</v>
      </c>
      <c r="B34" s="81" t="s">
        <v>108</v>
      </c>
      <c r="C34" s="72" t="str">
        <f t="shared" si="14"/>
        <v>549</v>
      </c>
      <c r="D34" s="72"/>
      <c r="E34" s="89"/>
      <c r="F34" s="73" t="s">
        <v>109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120"/>
    </row>
    <row r="35" spans="1:21" x14ac:dyDescent="0.3">
      <c r="A35" s="71">
        <f t="shared" si="2"/>
        <v>20</v>
      </c>
      <c r="B35" s="81" t="s">
        <v>110</v>
      </c>
      <c r="C35" s="72" t="str">
        <f t="shared" si="14"/>
        <v>557</v>
      </c>
      <c r="D35" s="72"/>
      <c r="E35" s="89"/>
      <c r="F35" s="73" t="s">
        <v>111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19638.1016894159</v>
      </c>
      <c r="Q35" s="74">
        <v>72320.301446913596</v>
      </c>
      <c r="R35" s="74">
        <v>76001.752771646396</v>
      </c>
      <c r="S35" s="74">
        <v>76077.880453375212</v>
      </c>
      <c r="T35" s="74">
        <v>76077.880453375212</v>
      </c>
      <c r="U35" s="120"/>
    </row>
    <row r="36" spans="1:21" x14ac:dyDescent="0.3">
      <c r="A36" s="71">
        <f t="shared" si="2"/>
        <v>21</v>
      </c>
      <c r="B36" s="76"/>
      <c r="C36" s="76"/>
      <c r="D36" s="76"/>
      <c r="E36" s="79" t="s">
        <v>112</v>
      </c>
      <c r="F36" s="73"/>
      <c r="G36" s="90">
        <f t="shared" ref="G36:L36" si="15">SUM(G32:G34)</f>
        <v>1236704.6090000002</v>
      </c>
      <c r="H36" s="90">
        <f t="shared" si="15"/>
        <v>1278769.5619259989</v>
      </c>
      <c r="I36" s="90">
        <f t="shared" si="15"/>
        <v>1094060.1209999998</v>
      </c>
      <c r="J36" s="90">
        <f t="shared" si="15"/>
        <v>1176995.7652999901</v>
      </c>
      <c r="K36" s="90">
        <f t="shared" si="15"/>
        <v>1569687.2660000001</v>
      </c>
      <c r="L36" s="90">
        <f t="shared" si="15"/>
        <v>1199401.046499999</v>
      </c>
      <c r="M36" s="90">
        <f t="shared" ref="M36:T36" si="16">SUM(M32:M35)</f>
        <v>2608805.1491799997</v>
      </c>
      <c r="N36" s="90">
        <f t="shared" si="16"/>
        <v>1614635.0651100001</v>
      </c>
      <c r="O36" s="90">
        <f t="shared" si="16"/>
        <v>1341254.44343</v>
      </c>
      <c r="P36" s="90">
        <f t="shared" si="16"/>
        <v>2001516.483909416</v>
      </c>
      <c r="Q36" s="90">
        <f t="shared" si="16"/>
        <v>1798677.0586869034</v>
      </c>
      <c r="R36" s="90">
        <f t="shared" si="16"/>
        <v>1694864.4418116466</v>
      </c>
      <c r="S36" s="90">
        <f t="shared" si="16"/>
        <v>1681000.831483375</v>
      </c>
      <c r="T36" s="90">
        <f t="shared" si="16"/>
        <v>1624155.8459233751</v>
      </c>
      <c r="U36" s="120"/>
    </row>
    <row r="37" spans="1:21" x14ac:dyDescent="0.3">
      <c r="A37" s="71">
        <f t="shared" si="2"/>
        <v>22</v>
      </c>
      <c r="B37" s="75" t="s">
        <v>113</v>
      </c>
      <c r="C37" s="72" t="str">
        <f>MID(B37,2,3)</f>
        <v>555</v>
      </c>
      <c r="D37" s="72"/>
      <c r="E37" s="73"/>
      <c r="F37" s="73" t="s">
        <v>114</v>
      </c>
      <c r="G37" s="74">
        <v>619883.576</v>
      </c>
      <c r="H37" s="74">
        <v>598645.38890413404</v>
      </c>
      <c r="I37" s="74">
        <v>596039.86499999999</v>
      </c>
      <c r="J37" s="74">
        <v>602794.11749999993</v>
      </c>
      <c r="K37" s="74">
        <v>670909.30100000009</v>
      </c>
      <c r="L37" s="74">
        <v>544480.05999999994</v>
      </c>
      <c r="M37" s="74">
        <v>896932.20689999999</v>
      </c>
      <c r="N37" s="74">
        <v>590116.54489000002</v>
      </c>
      <c r="O37" s="74">
        <v>660448.14424999896</v>
      </c>
      <c r="P37" s="74">
        <v>699587.42203999904</v>
      </c>
      <c r="Q37" s="74">
        <v>488561.99161000003</v>
      </c>
      <c r="R37" s="74">
        <v>287444.28281</v>
      </c>
      <c r="S37" s="74">
        <v>168238.89089999898</v>
      </c>
      <c r="T37" s="74">
        <v>126793.37182</v>
      </c>
      <c r="U37" s="120"/>
    </row>
    <row r="38" spans="1:21" x14ac:dyDescent="0.3">
      <c r="A38" s="71">
        <f t="shared" si="2"/>
        <v>23</v>
      </c>
      <c r="B38" s="76"/>
      <c r="C38" s="76"/>
      <c r="D38" s="76"/>
      <c r="E38" s="79" t="s">
        <v>115</v>
      </c>
      <c r="F38" s="73"/>
      <c r="G38" s="90">
        <f t="shared" ref="G38:T38" si="17">SUM(G37:G37)</f>
        <v>619883.576</v>
      </c>
      <c r="H38" s="90">
        <f t="shared" si="17"/>
        <v>598645.38890413404</v>
      </c>
      <c r="I38" s="90">
        <f t="shared" si="17"/>
        <v>596039.86499999999</v>
      </c>
      <c r="J38" s="90">
        <f t="shared" si="17"/>
        <v>602794.11749999993</v>
      </c>
      <c r="K38" s="90">
        <f t="shared" si="17"/>
        <v>670909.30100000009</v>
      </c>
      <c r="L38" s="90">
        <f t="shared" si="17"/>
        <v>544480.05999999994</v>
      </c>
      <c r="M38" s="90">
        <f t="shared" si="17"/>
        <v>896932.20689999999</v>
      </c>
      <c r="N38" s="90">
        <f t="shared" si="17"/>
        <v>590116.54489000002</v>
      </c>
      <c r="O38" s="90">
        <f t="shared" ref="O38" si="18">SUM(O37:O37)</f>
        <v>660448.14424999896</v>
      </c>
      <c r="P38" s="90">
        <f t="shared" si="17"/>
        <v>699587.42203999904</v>
      </c>
      <c r="Q38" s="90">
        <f t="shared" si="17"/>
        <v>488561.99161000003</v>
      </c>
      <c r="R38" s="90">
        <f t="shared" si="17"/>
        <v>287444.28281</v>
      </c>
      <c r="S38" s="90">
        <f t="shared" si="17"/>
        <v>168238.89089999898</v>
      </c>
      <c r="T38" s="90">
        <f t="shared" si="17"/>
        <v>126793.37182</v>
      </c>
      <c r="U38" s="120"/>
    </row>
    <row r="39" spans="1:21" x14ac:dyDescent="0.3">
      <c r="A39" s="71">
        <f t="shared" si="2"/>
        <v>24</v>
      </c>
      <c r="B39" s="75" t="s">
        <v>116</v>
      </c>
      <c r="C39" s="72" t="str">
        <f t="shared" ref="C39" si="19">MID(B39,2,3)</f>
        <v>557</v>
      </c>
      <c r="D39" s="72"/>
      <c r="E39" s="73"/>
      <c r="F39" s="73" t="s">
        <v>117</v>
      </c>
      <c r="G39" s="74">
        <v>155567.50899999999</v>
      </c>
      <c r="H39" s="74">
        <v>187597.290459999</v>
      </c>
      <c r="I39" s="74">
        <v>46569.849000000002</v>
      </c>
      <c r="J39" s="74">
        <v>34901.711699999913</v>
      </c>
      <c r="K39" s="74">
        <v>-434513.56900000002</v>
      </c>
      <c r="L39" s="74">
        <v>-32973.801777917135</v>
      </c>
      <c r="M39" s="74">
        <v>-919685.22586000001</v>
      </c>
      <c r="N39" s="74">
        <v>379706.86327945197</v>
      </c>
      <c r="O39" s="74">
        <v>821491.28097999911</v>
      </c>
      <c r="P39" s="74">
        <v>648464.63361552299</v>
      </c>
      <c r="Q39" s="74">
        <v>751427.06141760095</v>
      </c>
      <c r="R39" s="74">
        <v>15803.177692273333</v>
      </c>
      <c r="S39" s="74">
        <v>1.4896060152519956E-4</v>
      </c>
      <c r="T39" s="74">
        <v>-3.4471814423549203E-4</v>
      </c>
      <c r="U39" s="120"/>
    </row>
    <row r="40" spans="1:21" x14ac:dyDescent="0.3">
      <c r="A40" s="71">
        <f t="shared" si="2"/>
        <v>25</v>
      </c>
      <c r="B40" s="91"/>
      <c r="C40" s="107"/>
      <c r="D40" s="91"/>
      <c r="E40" s="79" t="s">
        <v>118</v>
      </c>
      <c r="F40" s="73"/>
      <c r="G40" s="90">
        <f t="shared" ref="G40:T40" si="20">SUM(G39:G39)</f>
        <v>155567.50899999999</v>
      </c>
      <c r="H40" s="90">
        <f t="shared" si="20"/>
        <v>187597.290459999</v>
      </c>
      <c r="I40" s="90">
        <f t="shared" si="20"/>
        <v>46569.849000000002</v>
      </c>
      <c r="J40" s="90">
        <f t="shared" si="20"/>
        <v>34901.711699999913</v>
      </c>
      <c r="K40" s="90">
        <f t="shared" si="20"/>
        <v>-434513.56900000002</v>
      </c>
      <c r="L40" s="90">
        <f t="shared" si="20"/>
        <v>-32973.801777917135</v>
      </c>
      <c r="M40" s="90">
        <f t="shared" si="20"/>
        <v>-919685.22586000001</v>
      </c>
      <c r="N40" s="90">
        <f t="shared" si="20"/>
        <v>379706.86327945197</v>
      </c>
      <c r="O40" s="90">
        <f t="shared" ref="O40" si="21">SUM(O39:O39)</f>
        <v>821491.28097999911</v>
      </c>
      <c r="P40" s="90">
        <f t="shared" si="20"/>
        <v>648464.63361552299</v>
      </c>
      <c r="Q40" s="90">
        <f t="shared" si="20"/>
        <v>751427.06141760095</v>
      </c>
      <c r="R40" s="90">
        <f t="shared" si="20"/>
        <v>15803.177692273333</v>
      </c>
      <c r="S40" s="90">
        <f t="shared" si="20"/>
        <v>1.4896060152519956E-4</v>
      </c>
      <c r="T40" s="90">
        <f t="shared" si="20"/>
        <v>-3.4471814423549203E-4</v>
      </c>
      <c r="U40" s="120"/>
    </row>
    <row r="41" spans="1:21" x14ac:dyDescent="0.3">
      <c r="A41" s="71">
        <f t="shared" si="2"/>
        <v>26</v>
      </c>
      <c r="B41" s="91"/>
      <c r="C41" s="107"/>
      <c r="D41" s="91"/>
      <c r="E41" s="79" t="s">
        <v>119</v>
      </c>
      <c r="F41" s="92"/>
      <c r="G41" s="90">
        <f t="shared" ref="G41:T41" si="22">+G36+G38+G40</f>
        <v>2012155.6940000001</v>
      </c>
      <c r="H41" s="90">
        <f t="shared" si="22"/>
        <v>2065012.241290132</v>
      </c>
      <c r="I41" s="90">
        <f t="shared" si="22"/>
        <v>1736669.8349999997</v>
      </c>
      <c r="J41" s="90">
        <f t="shared" si="22"/>
        <v>1814691.5944999899</v>
      </c>
      <c r="K41" s="90">
        <f t="shared" si="22"/>
        <v>1806082.9980000001</v>
      </c>
      <c r="L41" s="90">
        <f t="shared" si="22"/>
        <v>1710907.3047220816</v>
      </c>
      <c r="M41" s="90">
        <f t="shared" si="22"/>
        <v>2586052.1302199997</v>
      </c>
      <c r="N41" s="90">
        <f t="shared" si="22"/>
        <v>2584458.4732794524</v>
      </c>
      <c r="O41" s="90">
        <f t="shared" si="22"/>
        <v>2823193.8686599983</v>
      </c>
      <c r="P41" s="90">
        <f t="shared" si="22"/>
        <v>3349568.5395649383</v>
      </c>
      <c r="Q41" s="90">
        <f t="shared" si="22"/>
        <v>3038666.1117145047</v>
      </c>
      <c r="R41" s="90">
        <f t="shared" si="22"/>
        <v>1998111.90231392</v>
      </c>
      <c r="S41" s="90">
        <f t="shared" si="22"/>
        <v>1849239.7225323347</v>
      </c>
      <c r="T41" s="90">
        <f t="shared" si="22"/>
        <v>1750949.217398657</v>
      </c>
      <c r="U41" s="120"/>
    </row>
    <row r="42" spans="1:21" x14ac:dyDescent="0.3">
      <c r="A42" s="71">
        <f t="shared" si="2"/>
        <v>27</v>
      </c>
      <c r="B42" s="96" t="s">
        <v>120</v>
      </c>
      <c r="C42" s="72" t="str">
        <f t="shared" ref="C42:C52" si="23">MID(B42,2,3)</f>
        <v>562</v>
      </c>
      <c r="D42" s="72" t="s">
        <v>121</v>
      </c>
      <c r="F42" s="71" t="s">
        <v>122</v>
      </c>
      <c r="G42" s="147"/>
      <c r="H42" s="147"/>
      <c r="I42" s="147"/>
      <c r="J42" s="147"/>
      <c r="K42" s="74">
        <v>0</v>
      </c>
      <c r="L42" s="147"/>
      <c r="M42" s="74">
        <v>391.11634999999995</v>
      </c>
      <c r="N42" s="74">
        <v>0</v>
      </c>
      <c r="O42" s="74">
        <v>383.03201000000001</v>
      </c>
      <c r="P42" s="74">
        <v>0</v>
      </c>
      <c r="Q42" s="74">
        <v>0</v>
      </c>
      <c r="R42" s="74">
        <v>0</v>
      </c>
      <c r="S42" s="74">
        <v>0</v>
      </c>
      <c r="T42" s="95">
        <v>0</v>
      </c>
      <c r="U42" s="120"/>
    </row>
    <row r="43" spans="1:21" x14ac:dyDescent="0.3">
      <c r="A43" s="71">
        <f t="shared" si="2"/>
        <v>28</v>
      </c>
      <c r="B43" s="96" t="s">
        <v>123</v>
      </c>
      <c r="C43" s="72" t="str">
        <f t="shared" si="23"/>
        <v>563</v>
      </c>
      <c r="D43" s="72" t="s">
        <v>124</v>
      </c>
      <c r="F43" s="71" t="s">
        <v>125</v>
      </c>
      <c r="G43" s="147"/>
      <c r="H43" s="147"/>
      <c r="I43" s="147"/>
      <c r="J43" s="147"/>
      <c r="K43" s="74">
        <v>0</v>
      </c>
      <c r="L43" s="147"/>
      <c r="M43" s="74">
        <v>614.39144999999996</v>
      </c>
      <c r="N43" s="74">
        <v>0</v>
      </c>
      <c r="O43" s="74">
        <v>164.18439999999998</v>
      </c>
      <c r="P43" s="74">
        <v>0</v>
      </c>
      <c r="Q43" s="74">
        <v>0</v>
      </c>
      <c r="R43" s="74">
        <v>0</v>
      </c>
      <c r="S43" s="74">
        <v>0</v>
      </c>
      <c r="T43" s="95">
        <v>0</v>
      </c>
      <c r="U43" s="120"/>
    </row>
    <row r="44" spans="1:21" x14ac:dyDescent="0.3">
      <c r="A44" s="71">
        <f t="shared" si="2"/>
        <v>29</v>
      </c>
      <c r="B44" s="96" t="s">
        <v>126</v>
      </c>
      <c r="C44" s="72" t="str">
        <f t="shared" si="23"/>
        <v>566</v>
      </c>
      <c r="D44" s="72" t="s">
        <v>127</v>
      </c>
      <c r="E44" s="97"/>
      <c r="F44" s="71" t="s">
        <v>128</v>
      </c>
      <c r="G44" s="147"/>
      <c r="H44" s="147"/>
      <c r="I44" s="147"/>
      <c r="J44" s="147"/>
      <c r="K44" s="74">
        <v>0</v>
      </c>
      <c r="L44" s="74">
        <v>0</v>
      </c>
      <c r="M44" s="74">
        <v>0.30779000000000001</v>
      </c>
      <c r="N44" s="74">
        <v>0</v>
      </c>
      <c r="O44" s="74">
        <v>0</v>
      </c>
      <c r="P44" s="74">
        <v>3505.8159999999903</v>
      </c>
      <c r="Q44" s="74">
        <v>3425.982</v>
      </c>
      <c r="R44" s="74">
        <v>3450.348</v>
      </c>
      <c r="S44" s="74">
        <v>3438.4439999999904</v>
      </c>
      <c r="T44" s="95">
        <v>3438.4439999999904</v>
      </c>
      <c r="U44" s="120"/>
    </row>
    <row r="45" spans="1:21" x14ac:dyDescent="0.3">
      <c r="A45" s="71">
        <f t="shared" si="2"/>
        <v>30</v>
      </c>
      <c r="B45" s="96" t="s">
        <v>129</v>
      </c>
      <c r="C45" s="72" t="str">
        <f t="shared" si="23"/>
        <v>570</v>
      </c>
      <c r="D45" s="72" t="s">
        <v>130</v>
      </c>
      <c r="E45" s="97"/>
      <c r="F45" s="71" t="s">
        <v>131</v>
      </c>
      <c r="G45" s="147"/>
      <c r="H45" s="147"/>
      <c r="I45" s="147"/>
      <c r="J45" s="147"/>
      <c r="K45" s="74">
        <v>0</v>
      </c>
      <c r="L45" s="74">
        <v>0</v>
      </c>
      <c r="M45" s="74">
        <v>1219.2954299999999</v>
      </c>
      <c r="N45" s="74">
        <v>0</v>
      </c>
      <c r="O45" s="74">
        <v>1196.8869299999999</v>
      </c>
      <c r="P45" s="74">
        <v>0</v>
      </c>
      <c r="Q45" s="74">
        <v>0</v>
      </c>
      <c r="R45" s="74">
        <v>0</v>
      </c>
      <c r="S45" s="74">
        <v>0</v>
      </c>
      <c r="T45" s="95">
        <v>0</v>
      </c>
      <c r="U45" s="120"/>
    </row>
    <row r="46" spans="1:21" x14ac:dyDescent="0.3">
      <c r="A46" s="71">
        <f t="shared" si="2"/>
        <v>31</v>
      </c>
      <c r="B46" s="96" t="s">
        <v>132</v>
      </c>
      <c r="C46" s="72" t="str">
        <f t="shared" si="23"/>
        <v>571</v>
      </c>
      <c r="D46" s="72" t="s">
        <v>133</v>
      </c>
      <c r="E46" s="97"/>
      <c r="F46" s="73" t="s">
        <v>134</v>
      </c>
      <c r="G46" s="147"/>
      <c r="H46" s="147"/>
      <c r="I46" s="147"/>
      <c r="J46" s="147"/>
      <c r="K46" s="74"/>
      <c r="L46" s="74">
        <v>2243.88</v>
      </c>
      <c r="M46" s="74">
        <v>12333.25865</v>
      </c>
      <c r="N46" s="74">
        <v>15736.534999999991</v>
      </c>
      <c r="O46" s="74">
        <v>12270.940689999999</v>
      </c>
      <c r="P46" s="74">
        <v>11627.215</v>
      </c>
      <c r="Q46" s="74">
        <v>12892.419</v>
      </c>
      <c r="R46" s="74">
        <v>12218.268</v>
      </c>
      <c r="S46" s="74">
        <v>12250.799999999899</v>
      </c>
      <c r="T46" s="95">
        <v>11663.904</v>
      </c>
      <c r="U46" s="120"/>
    </row>
    <row r="47" spans="1:21" x14ac:dyDescent="0.3">
      <c r="A47" s="71">
        <f t="shared" si="2"/>
        <v>32</v>
      </c>
      <c r="B47" s="96" t="s">
        <v>135</v>
      </c>
      <c r="C47" s="72" t="str">
        <f t="shared" si="23"/>
        <v>580</v>
      </c>
      <c r="D47" s="72" t="s">
        <v>136</v>
      </c>
      <c r="E47" s="97"/>
      <c r="F47" s="73" t="s">
        <v>137</v>
      </c>
      <c r="G47" s="147"/>
      <c r="H47" s="147"/>
      <c r="I47" s="147"/>
      <c r="J47" s="147"/>
      <c r="K47" s="74"/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95">
        <v>0</v>
      </c>
      <c r="U47" s="120"/>
    </row>
    <row r="48" spans="1:21" x14ac:dyDescent="0.3">
      <c r="A48" s="71">
        <f t="shared" si="2"/>
        <v>33</v>
      </c>
      <c r="B48" s="96" t="s">
        <v>138</v>
      </c>
      <c r="C48" s="72" t="str">
        <f t="shared" si="23"/>
        <v>583</v>
      </c>
      <c r="D48" s="72" t="s">
        <v>139</v>
      </c>
      <c r="E48" s="97"/>
      <c r="F48" s="73" t="s">
        <v>140</v>
      </c>
      <c r="G48" s="147"/>
      <c r="H48" s="147"/>
      <c r="I48" s="147"/>
      <c r="J48" s="147"/>
      <c r="K48" s="74"/>
      <c r="L48" s="74">
        <v>0</v>
      </c>
      <c r="M48" s="74">
        <v>3567.5269499999899</v>
      </c>
      <c r="N48" s="74">
        <v>0</v>
      </c>
      <c r="O48" s="74">
        <v>3996.03298</v>
      </c>
      <c r="P48" s="74">
        <v>0</v>
      </c>
      <c r="Q48" s="74">
        <v>0</v>
      </c>
      <c r="R48" s="74">
        <v>0</v>
      </c>
      <c r="S48" s="74">
        <v>0</v>
      </c>
      <c r="T48" s="95">
        <v>0</v>
      </c>
      <c r="U48" s="120"/>
    </row>
    <row r="49" spans="1:23" x14ac:dyDescent="0.3">
      <c r="A49" s="71">
        <f t="shared" si="2"/>
        <v>34</v>
      </c>
      <c r="B49" s="96" t="s">
        <v>141</v>
      </c>
      <c r="C49" s="72" t="str">
        <f t="shared" si="23"/>
        <v>588</v>
      </c>
      <c r="D49" s="72" t="s">
        <v>142</v>
      </c>
      <c r="E49" s="97"/>
      <c r="F49" s="73" t="s">
        <v>143</v>
      </c>
      <c r="G49" s="147"/>
      <c r="H49" s="147"/>
      <c r="I49" s="147"/>
      <c r="J49" s="147"/>
      <c r="K49" s="74"/>
      <c r="L49" s="74">
        <v>0</v>
      </c>
      <c r="M49" s="74">
        <v>0.91757999999999995</v>
      </c>
      <c r="N49" s="74">
        <v>0</v>
      </c>
      <c r="O49" s="74">
        <v>5.3200000000000105E-3</v>
      </c>
      <c r="P49" s="74">
        <v>0</v>
      </c>
      <c r="Q49" s="74">
        <v>0</v>
      </c>
      <c r="R49" s="74">
        <v>0</v>
      </c>
      <c r="S49" s="74">
        <v>0</v>
      </c>
      <c r="T49" s="95">
        <v>0</v>
      </c>
      <c r="U49" s="120"/>
    </row>
    <row r="50" spans="1:23" x14ac:dyDescent="0.3">
      <c r="A50" s="71">
        <f t="shared" si="2"/>
        <v>35</v>
      </c>
      <c r="B50" s="96" t="s">
        <v>144</v>
      </c>
      <c r="C50" s="72" t="str">
        <f t="shared" si="23"/>
        <v>593</v>
      </c>
      <c r="D50" s="72" t="s">
        <v>145</v>
      </c>
      <c r="E50" s="97"/>
      <c r="F50" s="73" t="s">
        <v>146</v>
      </c>
      <c r="G50" s="147"/>
      <c r="H50" s="147"/>
      <c r="I50" s="147"/>
      <c r="J50" s="147"/>
      <c r="K50" s="74"/>
      <c r="L50" s="74">
        <v>2383.5249996000002</v>
      </c>
      <c r="M50" s="74">
        <v>46178.764439999999</v>
      </c>
      <c r="N50" s="74">
        <v>51232.244999999901</v>
      </c>
      <c r="O50" s="74">
        <v>48018.4156</v>
      </c>
      <c r="P50" s="74">
        <v>58097.712999999894</v>
      </c>
      <c r="Q50" s="74">
        <v>61589.204999999893</v>
      </c>
      <c r="R50" s="74">
        <v>63287.051999999807</v>
      </c>
      <c r="S50" s="74">
        <v>60817.427999999905</v>
      </c>
      <c r="T50" s="95">
        <v>60817.427999999905</v>
      </c>
      <c r="U50" s="120"/>
    </row>
    <row r="51" spans="1:23" x14ac:dyDescent="0.3">
      <c r="A51" s="71">
        <f t="shared" si="2"/>
        <v>36</v>
      </c>
      <c r="B51" s="96" t="s">
        <v>147</v>
      </c>
      <c r="C51" s="72" t="str">
        <f t="shared" si="23"/>
        <v>594</v>
      </c>
      <c r="D51" s="72" t="s">
        <v>148</v>
      </c>
      <c r="E51" s="97"/>
      <c r="F51" s="73" t="s">
        <v>149</v>
      </c>
      <c r="G51" s="147"/>
      <c r="H51" s="147"/>
      <c r="I51" s="147"/>
      <c r="J51" s="147"/>
      <c r="K51" s="74"/>
      <c r="L51" s="74">
        <v>0</v>
      </c>
      <c r="M51" s="74">
        <v>0</v>
      </c>
      <c r="N51" s="74">
        <v>0</v>
      </c>
      <c r="O51" s="74">
        <v>6.2699999999999995E-3</v>
      </c>
      <c r="P51" s="74">
        <v>0</v>
      </c>
      <c r="Q51" s="74">
        <v>0</v>
      </c>
      <c r="R51" s="74">
        <v>0</v>
      </c>
      <c r="S51" s="74">
        <v>0</v>
      </c>
      <c r="T51" s="95">
        <v>0</v>
      </c>
      <c r="U51" s="120"/>
    </row>
    <row r="52" spans="1:23" x14ac:dyDescent="0.3">
      <c r="A52" s="71">
        <f t="shared" si="2"/>
        <v>37</v>
      </c>
      <c r="B52" s="96" t="s">
        <v>150</v>
      </c>
      <c r="C52" s="72" t="str">
        <f t="shared" si="23"/>
        <v>926</v>
      </c>
      <c r="D52" s="72" t="s">
        <v>151</v>
      </c>
      <c r="E52" s="97"/>
      <c r="F52" s="73" t="s">
        <v>152</v>
      </c>
      <c r="G52" s="147"/>
      <c r="H52" s="147"/>
      <c r="I52" s="147"/>
      <c r="J52" s="147"/>
      <c r="K52" s="74">
        <v>0</v>
      </c>
      <c r="L52" s="74">
        <v>0</v>
      </c>
      <c r="M52" s="74">
        <v>510.84819999999797</v>
      </c>
      <c r="N52" s="74">
        <v>0</v>
      </c>
      <c r="O52" s="74">
        <v>289.68400999999898</v>
      </c>
      <c r="P52" s="74">
        <v>0</v>
      </c>
      <c r="Q52" s="74">
        <v>0</v>
      </c>
      <c r="R52" s="74">
        <v>0</v>
      </c>
      <c r="S52" s="74">
        <v>0</v>
      </c>
      <c r="T52" s="95">
        <v>0</v>
      </c>
      <c r="U52" s="120"/>
    </row>
    <row r="53" spans="1:23" s="102" customFormat="1" x14ac:dyDescent="0.3">
      <c r="A53" s="71">
        <f t="shared" si="2"/>
        <v>38</v>
      </c>
      <c r="B53" s="98"/>
      <c r="C53" s="76"/>
      <c r="D53" s="99"/>
      <c r="E53" s="79" t="s">
        <v>153</v>
      </c>
      <c r="F53" s="79"/>
      <c r="G53" s="90">
        <f>SUM(G44:G52)</f>
        <v>0</v>
      </c>
      <c r="H53" s="90">
        <f>SUM(H44:H52)</f>
        <v>0</v>
      </c>
      <c r="I53" s="90">
        <f>SUM(I44:I52)</f>
        <v>0</v>
      </c>
      <c r="J53" s="90">
        <f>SUM(J44:J52)</f>
        <v>0</v>
      </c>
      <c r="K53" s="90">
        <f>SUM(K42:K52)</f>
        <v>0</v>
      </c>
      <c r="L53" s="90">
        <f>SUM(L44:L52)</f>
        <v>4627.4049996000003</v>
      </c>
      <c r="M53" s="90">
        <f t="shared" ref="M53:T53" si="24">SUM(M42:M52)</f>
        <v>64816.426839999993</v>
      </c>
      <c r="N53" s="90">
        <f t="shared" si="24"/>
        <v>66968.779999999897</v>
      </c>
      <c r="O53" s="90">
        <f t="shared" si="24"/>
        <v>66319.188209999993</v>
      </c>
      <c r="P53" s="90">
        <f t="shared" si="24"/>
        <v>73230.74399999989</v>
      </c>
      <c r="Q53" s="90">
        <f t="shared" si="24"/>
        <v>77907.605999999898</v>
      </c>
      <c r="R53" s="90">
        <f t="shared" si="24"/>
        <v>78955.667999999801</v>
      </c>
      <c r="S53" s="90">
        <f t="shared" si="24"/>
        <v>76506.671999999788</v>
      </c>
      <c r="T53" s="90">
        <f t="shared" si="24"/>
        <v>75919.775999999896</v>
      </c>
      <c r="U53" s="120"/>
      <c r="V53" s="71"/>
      <c r="W53" s="71"/>
    </row>
    <row r="54" spans="1:23" x14ac:dyDescent="0.3">
      <c r="A54" s="71">
        <f t="shared" si="2"/>
        <v>39</v>
      </c>
      <c r="B54" s="72"/>
      <c r="C54" s="76"/>
      <c r="D54" s="76"/>
      <c r="E54" s="79"/>
      <c r="F54" s="79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120"/>
    </row>
    <row r="55" spans="1:23" x14ac:dyDescent="0.3">
      <c r="A55" s="71">
        <f t="shared" si="2"/>
        <v>40</v>
      </c>
      <c r="B55" s="100" t="s">
        <v>154</v>
      </c>
      <c r="C55" s="72" t="str">
        <f t="shared" ref="C55:C58" si="25">MID(B55,2,3)</f>
        <v>908</v>
      </c>
      <c r="D55" s="72"/>
      <c r="F55" s="71" t="s">
        <v>155</v>
      </c>
      <c r="G55" s="74">
        <v>99083.244999999995</v>
      </c>
      <c r="H55" s="74">
        <v>89478.940801999895</v>
      </c>
      <c r="I55" s="74">
        <v>100971.673</v>
      </c>
      <c r="J55" s="74">
        <v>107789.803999999</v>
      </c>
      <c r="K55" s="74">
        <v>94695.801999999996</v>
      </c>
      <c r="L55" s="74">
        <v>105584.489919999</v>
      </c>
      <c r="M55" s="74">
        <v>103069.47801000001</v>
      </c>
      <c r="N55" s="74">
        <v>106766.07099999901</v>
      </c>
      <c r="O55" s="74">
        <v>102930.91782999999</v>
      </c>
      <c r="P55" s="74">
        <v>114443.126</v>
      </c>
      <c r="Q55" s="74">
        <v>113618.485999999</v>
      </c>
      <c r="R55" s="74">
        <v>114069.155999999</v>
      </c>
      <c r="S55" s="74">
        <v>115453.69199999901</v>
      </c>
      <c r="T55" s="74">
        <v>116633.219999999</v>
      </c>
      <c r="U55" s="120"/>
    </row>
    <row r="56" spans="1:23" x14ac:dyDescent="0.3">
      <c r="A56" s="71">
        <f t="shared" si="2"/>
        <v>41</v>
      </c>
      <c r="B56" s="81" t="s">
        <v>156</v>
      </c>
      <c r="C56" s="72" t="str">
        <f t="shared" si="25"/>
        <v>908</v>
      </c>
      <c r="D56" s="72"/>
      <c r="F56" s="71" t="s">
        <v>157</v>
      </c>
      <c r="G56" s="74">
        <v>-9428.8649999999998</v>
      </c>
      <c r="H56" s="74">
        <v>0</v>
      </c>
      <c r="I56" s="74">
        <v>6091.2380000000003</v>
      </c>
      <c r="J56" s="74">
        <v>0</v>
      </c>
      <c r="K56" s="74">
        <v>16894.626</v>
      </c>
      <c r="L56" s="74">
        <v>0</v>
      </c>
      <c r="M56" s="74">
        <v>-11683.84798</v>
      </c>
      <c r="N56" s="74">
        <v>0</v>
      </c>
      <c r="O56" s="74">
        <v>1095.6268700000001</v>
      </c>
      <c r="P56" s="74">
        <v>-8363.9173410919539</v>
      </c>
      <c r="Q56" s="74">
        <v>638.41947109193575</v>
      </c>
      <c r="R56" s="74">
        <v>1.7834622667578995E-12</v>
      </c>
      <c r="S56" s="74">
        <v>-6.9444898867001642E-2</v>
      </c>
      <c r="T56" s="74">
        <v>0.20673695650020779</v>
      </c>
      <c r="U56" s="120"/>
    </row>
    <row r="57" spans="1:23" x14ac:dyDescent="0.3">
      <c r="A57" s="71">
        <f t="shared" si="2"/>
        <v>42</v>
      </c>
      <c r="B57" s="81" t="s">
        <v>158</v>
      </c>
      <c r="C57" s="72" t="str">
        <f t="shared" si="25"/>
        <v>908</v>
      </c>
      <c r="D57" s="72"/>
      <c r="F57" s="71" t="s">
        <v>159</v>
      </c>
      <c r="G57" s="74">
        <v>7241.8850000000002</v>
      </c>
      <c r="H57" s="74">
        <v>7937.3760000000002</v>
      </c>
      <c r="I57" s="74">
        <v>8317.9879999999994</v>
      </c>
      <c r="J57" s="74">
        <v>7642.7269999999999</v>
      </c>
      <c r="K57" s="74">
        <v>6396.4459999999999</v>
      </c>
      <c r="L57" s="74">
        <v>5157.5259999999898</v>
      </c>
      <c r="M57" s="74">
        <v>5363.0079999999998</v>
      </c>
      <c r="N57" s="74">
        <v>7375.9649999999901</v>
      </c>
      <c r="O57" s="74">
        <v>4221.08</v>
      </c>
      <c r="P57" s="74">
        <v>4824.0440399999998</v>
      </c>
      <c r="Q57" s="74">
        <v>4398.4460399999998</v>
      </c>
      <c r="R57" s="74">
        <v>4375.1280399999996</v>
      </c>
      <c r="S57" s="74">
        <v>4846.6920399999999</v>
      </c>
      <c r="T57" s="74">
        <v>5308.92004</v>
      </c>
      <c r="U57" s="120"/>
    </row>
    <row r="58" spans="1:23" x14ac:dyDescent="0.3">
      <c r="A58" s="71">
        <f t="shared" si="2"/>
        <v>43</v>
      </c>
      <c r="B58" s="81" t="s">
        <v>160</v>
      </c>
      <c r="C58" s="72" t="str">
        <f t="shared" si="25"/>
        <v>909</v>
      </c>
      <c r="D58" s="72"/>
      <c r="F58" s="71" t="s">
        <v>161</v>
      </c>
      <c r="G58" s="74">
        <v>1923.3330000000001</v>
      </c>
      <c r="H58" s="74">
        <v>-0.42366000000006898</v>
      </c>
      <c r="I58" s="74">
        <v>985.43100000000004</v>
      </c>
      <c r="J58" s="74">
        <v>0</v>
      </c>
      <c r="K58" s="74">
        <v>270.86500000000001</v>
      </c>
      <c r="L58" s="74">
        <v>0</v>
      </c>
      <c r="M58" s="74">
        <v>701.15653999999995</v>
      </c>
      <c r="N58" s="74">
        <v>0</v>
      </c>
      <c r="O58" s="74">
        <v>588.92939999999999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120"/>
    </row>
    <row r="59" spans="1:23" s="102" customFormat="1" x14ac:dyDescent="0.3">
      <c r="A59" s="71">
        <f t="shared" si="2"/>
        <v>44</v>
      </c>
      <c r="B59" s="101"/>
      <c r="C59" s="93"/>
      <c r="D59" s="101"/>
      <c r="E59" s="79" t="s">
        <v>162</v>
      </c>
      <c r="G59" s="78">
        <f t="shared" ref="G59" si="26">SUM(G55:G58)</f>
        <v>98819.597999999984</v>
      </c>
      <c r="H59" s="78">
        <f t="shared" ref="H59:L59" si="27">SUM(H55:H58)</f>
        <v>97415.893141999899</v>
      </c>
      <c r="I59" s="78">
        <f t="shared" si="27"/>
        <v>116366.32999999999</v>
      </c>
      <c r="J59" s="78">
        <f t="shared" si="27"/>
        <v>115432.530999999</v>
      </c>
      <c r="K59" s="78">
        <f t="shared" si="27"/>
        <v>118257.739</v>
      </c>
      <c r="L59" s="78">
        <f t="shared" si="27"/>
        <v>110742.01591999899</v>
      </c>
      <c r="M59" s="78">
        <f>SUM(M55:M58)</f>
        <v>97449.794569999998</v>
      </c>
      <c r="N59" s="78">
        <f>SUM(N55:N58)</f>
        <v>114142.035999999</v>
      </c>
      <c r="O59" s="78">
        <f>SUM(O55:O58)</f>
        <v>108836.55409999999</v>
      </c>
      <c r="P59" s="78">
        <f t="shared" ref="P59:T59" si="28">SUM(P55:P58)</f>
        <v>110903.25269890805</v>
      </c>
      <c r="Q59" s="78">
        <f t="shared" si="28"/>
        <v>118655.35151109094</v>
      </c>
      <c r="R59" s="78">
        <f t="shared" si="28"/>
        <v>118444.28403999899</v>
      </c>
      <c r="S59" s="78">
        <f t="shared" si="28"/>
        <v>120300.31459510014</v>
      </c>
      <c r="T59" s="78">
        <f t="shared" si="28"/>
        <v>121942.3467769555</v>
      </c>
      <c r="U59" s="120"/>
      <c r="V59" s="71"/>
      <c r="W59" s="71"/>
    </row>
    <row r="60" spans="1:23" ht="14.4" thickBot="1" x14ac:dyDescent="0.35">
      <c r="A60" s="71">
        <f t="shared" si="2"/>
        <v>45</v>
      </c>
      <c r="B60" s="169"/>
      <c r="C60" s="170"/>
      <c r="D60" s="171"/>
      <c r="E60" s="172"/>
      <c r="F60" s="173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 t="s">
        <v>163</v>
      </c>
      <c r="S60" s="174"/>
      <c r="T60" s="174"/>
      <c r="U60" s="120"/>
    </row>
    <row r="61" spans="1:23" x14ac:dyDescent="0.3">
      <c r="A61" s="71">
        <f t="shared" si="2"/>
        <v>46</v>
      </c>
      <c r="B61" s="81" t="s">
        <v>164</v>
      </c>
      <c r="C61" s="72" t="str">
        <f t="shared" ref="C61:C73" si="29">MID(B61,2,3)</f>
        <v>500</v>
      </c>
      <c r="D61" s="72"/>
      <c r="E61" s="108"/>
      <c r="F61" s="103" t="s">
        <v>165</v>
      </c>
      <c r="G61" s="74">
        <v>1171.7570000000001</v>
      </c>
      <c r="H61" s="74">
        <v>30152.189131399999</v>
      </c>
      <c r="I61" s="74">
        <v>940.24599999999998</v>
      </c>
      <c r="J61" s="74">
        <v>3403.6817024500997</v>
      </c>
      <c r="K61" s="74">
        <v>994.67700000000002</v>
      </c>
      <c r="L61" s="74">
        <v>103.5955</v>
      </c>
      <c r="M61" s="74">
        <v>1.4159999999999999E-2</v>
      </c>
      <c r="N61" s="74">
        <v>70.423500000000004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120"/>
    </row>
    <row r="62" spans="1:23" x14ac:dyDescent="0.3">
      <c r="A62" s="71">
        <f t="shared" si="2"/>
        <v>47</v>
      </c>
      <c r="B62" s="81" t="s">
        <v>166</v>
      </c>
      <c r="C62" s="72" t="str">
        <f t="shared" si="29"/>
        <v>502</v>
      </c>
      <c r="D62" s="72"/>
      <c r="E62" s="104"/>
      <c r="F62" s="71" t="s">
        <v>167</v>
      </c>
      <c r="G62" s="74">
        <v>8169.09</v>
      </c>
      <c r="H62" s="74">
        <v>0</v>
      </c>
      <c r="I62" s="74">
        <v>3598.0850000000005</v>
      </c>
      <c r="J62" s="74">
        <v>5855.7909600000012</v>
      </c>
      <c r="K62" s="74">
        <v>6664.8150000000014</v>
      </c>
      <c r="L62" s="74">
        <v>5757.0000000000009</v>
      </c>
      <c r="M62" s="74">
        <v>6989.3714</v>
      </c>
      <c r="N62" s="74">
        <v>7638.3518199999999</v>
      </c>
      <c r="O62" s="74">
        <v>6875.421289999992</v>
      </c>
      <c r="P62" s="74">
        <v>5210.2986873586706</v>
      </c>
      <c r="Q62" s="74">
        <v>4324.4261200000001</v>
      </c>
      <c r="R62" s="74">
        <v>5759.2801200000004</v>
      </c>
      <c r="S62" s="74">
        <v>5874.4681199999995</v>
      </c>
      <c r="T62" s="74">
        <v>5991.9601199999997</v>
      </c>
      <c r="U62" s="120"/>
    </row>
    <row r="63" spans="1:23" x14ac:dyDescent="0.3">
      <c r="A63" s="71">
        <f t="shared" si="2"/>
        <v>48</v>
      </c>
      <c r="B63" s="81" t="s">
        <v>168</v>
      </c>
      <c r="C63" s="72" t="str">
        <f t="shared" si="29"/>
        <v>506</v>
      </c>
      <c r="D63" s="72"/>
      <c r="E63" s="89"/>
      <c r="F63" s="73" t="s">
        <v>169</v>
      </c>
      <c r="G63" s="74">
        <v>3057.5569999999998</v>
      </c>
      <c r="H63" s="74">
        <v>488.40271599999903</v>
      </c>
      <c r="I63" s="74">
        <v>823.46600000000001</v>
      </c>
      <c r="J63" s="74">
        <v>360.11721999999997</v>
      </c>
      <c r="K63" s="74">
        <v>-13.519</v>
      </c>
      <c r="L63" s="74">
        <v>119.117339999999</v>
      </c>
      <c r="M63" s="74">
        <v>201.32819000000001</v>
      </c>
      <c r="N63" s="74">
        <v>17.008778</v>
      </c>
      <c r="O63" s="74">
        <v>349.00991999999997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120"/>
    </row>
    <row r="64" spans="1:23" x14ac:dyDescent="0.3">
      <c r="A64" s="71">
        <f t="shared" si="2"/>
        <v>49</v>
      </c>
      <c r="B64" s="81" t="s">
        <v>170</v>
      </c>
      <c r="C64" s="72" t="str">
        <f t="shared" si="29"/>
        <v>509</v>
      </c>
      <c r="D64" s="72"/>
      <c r="E64" s="104"/>
      <c r="F64" s="71" t="s">
        <v>171</v>
      </c>
      <c r="G64" s="74">
        <v>10.169</v>
      </c>
      <c r="H64" s="74">
        <v>0</v>
      </c>
      <c r="I64" s="74">
        <v>6.0110000000000001</v>
      </c>
      <c r="J64" s="74">
        <v>0</v>
      </c>
      <c r="K64" s="74">
        <v>8.6869999999999994</v>
      </c>
      <c r="L64" s="74">
        <v>0</v>
      </c>
      <c r="M64" s="74">
        <v>2.63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120"/>
    </row>
    <row r="65" spans="1:21" x14ac:dyDescent="0.3">
      <c r="A65" s="71">
        <f t="shared" si="2"/>
        <v>50</v>
      </c>
      <c r="B65" s="81" t="s">
        <v>172</v>
      </c>
      <c r="C65" s="72" t="str">
        <f t="shared" si="29"/>
        <v>510</v>
      </c>
      <c r="D65" s="72"/>
      <c r="E65" s="104"/>
      <c r="F65" s="71" t="s">
        <v>173</v>
      </c>
      <c r="G65" s="74">
        <v>1985.85</v>
      </c>
      <c r="H65" s="74">
        <v>606.78363039999999</v>
      </c>
      <c r="I65" s="74">
        <v>1270.2909999999999</v>
      </c>
      <c r="J65" s="74">
        <v>15113.399100999899</v>
      </c>
      <c r="K65" s="74">
        <v>1922.068</v>
      </c>
      <c r="L65" s="74">
        <v>16569.4395</v>
      </c>
      <c r="M65" s="74">
        <v>62.09575000000001</v>
      </c>
      <c r="N65" s="74">
        <v>449.89822794132903</v>
      </c>
      <c r="O65" s="74">
        <v>58.79233</v>
      </c>
      <c r="P65" s="74">
        <v>468.94150594132901</v>
      </c>
      <c r="Q65" s="74">
        <v>322.69950594133599</v>
      </c>
      <c r="R65" s="74">
        <v>322.70150594133599</v>
      </c>
      <c r="S65" s="74">
        <v>322.70150594133599</v>
      </c>
      <c r="T65" s="74">
        <v>308.56799999999998</v>
      </c>
      <c r="U65" s="120"/>
    </row>
    <row r="66" spans="1:21" x14ac:dyDescent="0.3">
      <c r="A66" s="71">
        <f t="shared" si="2"/>
        <v>51</v>
      </c>
      <c r="B66" s="81" t="s">
        <v>174</v>
      </c>
      <c r="C66" s="72" t="str">
        <f t="shared" si="29"/>
        <v>511</v>
      </c>
      <c r="D66" s="72"/>
      <c r="E66" s="104"/>
      <c r="F66" s="71" t="s">
        <v>175</v>
      </c>
      <c r="G66" s="74">
        <v>1083.931</v>
      </c>
      <c r="H66" s="74">
        <v>150</v>
      </c>
      <c r="I66" s="74">
        <v>3605.8310000000001</v>
      </c>
      <c r="J66" s="74">
        <v>0</v>
      </c>
      <c r="K66" s="74">
        <v>3082.1819999999998</v>
      </c>
      <c r="L66" s="74">
        <v>0</v>
      </c>
      <c r="M66" s="74">
        <v>0.32718000000000003</v>
      </c>
      <c r="N66" s="74">
        <v>0</v>
      </c>
      <c r="O66" s="74">
        <v>1.0300000000000001E-3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120"/>
    </row>
    <row r="67" spans="1:21" x14ac:dyDescent="0.3">
      <c r="A67" s="71">
        <f t="shared" si="2"/>
        <v>52</v>
      </c>
      <c r="B67" s="81" t="s">
        <v>176</v>
      </c>
      <c r="C67" s="72" t="str">
        <f t="shared" si="29"/>
        <v>512</v>
      </c>
      <c r="D67" s="72"/>
      <c r="E67" s="104"/>
      <c r="F67" s="71" t="s">
        <v>177</v>
      </c>
      <c r="G67" s="74">
        <v>7575.7150000000001</v>
      </c>
      <c r="H67" s="74">
        <v>3664.0160900000001</v>
      </c>
      <c r="I67" s="74">
        <v>4210.7910000000002</v>
      </c>
      <c r="J67" s="74">
        <v>0</v>
      </c>
      <c r="K67" s="74">
        <v>4185.7169999999996</v>
      </c>
      <c r="L67" s="74">
        <v>0</v>
      </c>
      <c r="M67" s="74">
        <v>-46.685790000000004</v>
      </c>
      <c r="N67" s="74">
        <v>0</v>
      </c>
      <c r="O67" s="74">
        <v>66.678250000000006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120"/>
    </row>
    <row r="68" spans="1:21" x14ac:dyDescent="0.3">
      <c r="A68" s="71">
        <f t="shared" si="2"/>
        <v>53</v>
      </c>
      <c r="B68" s="81" t="s">
        <v>178</v>
      </c>
      <c r="C68" s="72" t="str">
        <f t="shared" si="29"/>
        <v>513</v>
      </c>
      <c r="D68" s="72"/>
      <c r="E68" s="104"/>
      <c r="F68" s="71" t="s">
        <v>179</v>
      </c>
      <c r="G68" s="74">
        <v>55.576000000000001</v>
      </c>
      <c r="H68" s="74">
        <v>0</v>
      </c>
      <c r="I68" s="74">
        <v>243.363</v>
      </c>
      <c r="J68" s="74">
        <v>0</v>
      </c>
      <c r="K68" s="74">
        <v>66.849999999999994</v>
      </c>
      <c r="L68" s="74">
        <v>0</v>
      </c>
      <c r="M68" s="74">
        <v>-5.7799999999999995E-3</v>
      </c>
      <c r="N68" s="74">
        <v>0</v>
      </c>
      <c r="O68" s="74">
        <v>3.0259999999999898E-2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120"/>
    </row>
    <row r="69" spans="1:21" x14ac:dyDescent="0.3">
      <c r="A69" s="71">
        <f t="shared" si="2"/>
        <v>54</v>
      </c>
      <c r="B69" s="81" t="s">
        <v>180</v>
      </c>
      <c r="C69" s="72" t="str">
        <f t="shared" si="29"/>
        <v>514</v>
      </c>
      <c r="D69" s="72"/>
      <c r="E69" s="105"/>
      <c r="F69" s="71" t="s">
        <v>181</v>
      </c>
      <c r="G69" s="74">
        <v>2695.0659999999998</v>
      </c>
      <c r="H69" s="74">
        <v>0</v>
      </c>
      <c r="I69" s="74">
        <v>1544.4860000000001</v>
      </c>
      <c r="J69" s="74">
        <v>0</v>
      </c>
      <c r="K69" s="74">
        <v>1327.5350000000001</v>
      </c>
      <c r="L69" s="74">
        <v>0</v>
      </c>
      <c r="M69" s="74">
        <v>10.266360000000001</v>
      </c>
      <c r="N69" s="74">
        <v>0</v>
      </c>
      <c r="O69" s="74">
        <v>3.5757099999999902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120"/>
    </row>
    <row r="70" spans="1:21" x14ac:dyDescent="0.3">
      <c r="A70" s="71">
        <f t="shared" si="2"/>
        <v>55</v>
      </c>
      <c r="B70" s="81" t="s">
        <v>108</v>
      </c>
      <c r="C70" s="72" t="str">
        <f t="shared" si="29"/>
        <v>549</v>
      </c>
      <c r="D70" s="72"/>
      <c r="E70" s="105"/>
      <c r="F70" s="71" t="s">
        <v>182</v>
      </c>
      <c r="G70" s="74"/>
      <c r="H70" s="74"/>
      <c r="I70" s="74"/>
      <c r="J70" s="74"/>
      <c r="K70" s="74"/>
      <c r="L70" s="74"/>
      <c r="M70" s="74"/>
      <c r="N70" s="74"/>
      <c r="O70" s="74">
        <v>2.0773600000000001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120"/>
    </row>
    <row r="71" spans="1:21" x14ac:dyDescent="0.3">
      <c r="A71" s="71">
        <f t="shared" si="2"/>
        <v>56</v>
      </c>
      <c r="B71" s="81" t="s">
        <v>183</v>
      </c>
      <c r="C71" s="72" t="str">
        <f t="shared" si="29"/>
        <v>553</v>
      </c>
      <c r="D71" s="72"/>
      <c r="E71" s="104"/>
      <c r="F71" s="71" t="s">
        <v>184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42.573269999999994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120"/>
    </row>
    <row r="72" spans="1:21" x14ac:dyDescent="0.3">
      <c r="A72" s="71">
        <f t="shared" si="2"/>
        <v>57</v>
      </c>
      <c r="B72" s="81" t="s">
        <v>185</v>
      </c>
      <c r="C72" s="72" t="str">
        <f t="shared" si="29"/>
        <v>573</v>
      </c>
      <c r="D72" s="72"/>
      <c r="E72" s="106"/>
      <c r="F72" s="71" t="s">
        <v>186</v>
      </c>
      <c r="G72" s="74">
        <v>594.572</v>
      </c>
      <c r="H72" s="74">
        <v>523.36000799999999</v>
      </c>
      <c r="I72" s="74">
        <v>29.099</v>
      </c>
      <c r="J72" s="74">
        <v>0</v>
      </c>
      <c r="K72" s="74">
        <v>0.23400000000000001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120"/>
    </row>
    <row r="73" spans="1:21" x14ac:dyDescent="0.3">
      <c r="A73" s="71">
        <f t="shared" si="2"/>
        <v>58</v>
      </c>
      <c r="B73" s="81" t="s">
        <v>187</v>
      </c>
      <c r="C73" s="72" t="str">
        <f t="shared" si="29"/>
        <v>598</v>
      </c>
      <c r="D73" s="72"/>
      <c r="E73" s="106"/>
      <c r="F73" s="71" t="s">
        <v>188</v>
      </c>
      <c r="G73" s="74">
        <v>38.012999999999998</v>
      </c>
      <c r="H73" s="74">
        <v>585.61835799999892</v>
      </c>
      <c r="I73" s="74">
        <v>0.155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120"/>
    </row>
    <row r="74" spans="1:21" x14ac:dyDescent="0.3">
      <c r="A74" s="71">
        <f t="shared" si="2"/>
        <v>59</v>
      </c>
      <c r="B74" s="107"/>
      <c r="C74" s="107"/>
      <c r="D74" s="107"/>
      <c r="E74" s="79" t="s">
        <v>189</v>
      </c>
      <c r="F74" s="73"/>
      <c r="G74" s="78">
        <f t="shared" ref="G74:T74" si="30">SUM(G61:G73)</f>
        <v>26437.295999999998</v>
      </c>
      <c r="H74" s="78">
        <f t="shared" si="30"/>
        <v>36170.369933800001</v>
      </c>
      <c r="I74" s="78">
        <f t="shared" si="30"/>
        <v>16271.824000000002</v>
      </c>
      <c r="J74" s="78">
        <f t="shared" si="30"/>
        <v>24732.988983449999</v>
      </c>
      <c r="K74" s="78">
        <f t="shared" si="30"/>
        <v>18239.245999999999</v>
      </c>
      <c r="L74" s="78">
        <f t="shared" si="30"/>
        <v>22549.152340000001</v>
      </c>
      <c r="M74" s="78">
        <f t="shared" si="30"/>
        <v>7261.9147399999993</v>
      </c>
      <c r="N74" s="78">
        <f t="shared" si="30"/>
        <v>8175.6823259413295</v>
      </c>
      <c r="O74" s="78">
        <f t="shared" ref="O74" si="31">SUM(O61:O73)</f>
        <v>7355.5861499999928</v>
      </c>
      <c r="P74" s="78">
        <f t="shared" si="30"/>
        <v>5679.2401932999992</v>
      </c>
      <c r="Q74" s="78">
        <f t="shared" si="30"/>
        <v>4647.1256259413358</v>
      </c>
      <c r="R74" s="78">
        <f t="shared" si="30"/>
        <v>6081.9816259413365</v>
      </c>
      <c r="S74" s="78">
        <f t="shared" si="30"/>
        <v>6197.1696259413357</v>
      </c>
      <c r="T74" s="78">
        <f t="shared" si="30"/>
        <v>6300.5281199999999</v>
      </c>
      <c r="U74" s="120"/>
    </row>
    <row r="75" spans="1:21" x14ac:dyDescent="0.3">
      <c r="A75" s="71">
        <f t="shared" si="2"/>
        <v>60</v>
      </c>
      <c r="B75" s="107"/>
      <c r="C75" s="107"/>
      <c r="D75" s="107"/>
      <c r="E75" s="79"/>
      <c r="F75" s="73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120"/>
    </row>
    <row r="76" spans="1:21" x14ac:dyDescent="0.3">
      <c r="A76" s="71">
        <f t="shared" si="2"/>
        <v>61</v>
      </c>
      <c r="B76" s="81" t="s">
        <v>190</v>
      </c>
      <c r="C76" s="72" t="str">
        <f t="shared" ref="C76:C77" si="32">MID(B76,2,3)</f>
        <v>920</v>
      </c>
      <c r="D76" s="72"/>
      <c r="E76" s="108"/>
      <c r="F76" s="71" t="s">
        <v>191</v>
      </c>
      <c r="G76" s="74">
        <v>88.366</v>
      </c>
      <c r="H76" s="74">
        <v>0</v>
      </c>
      <c r="I76" s="74">
        <v>31.777000000000001</v>
      </c>
      <c r="J76" s="74">
        <v>0</v>
      </c>
      <c r="K76" s="74">
        <v>9.0709999999999997</v>
      </c>
      <c r="L76" s="74">
        <v>0</v>
      </c>
      <c r="M76" s="74">
        <v>2.6153899999999997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80">
        <v>0</v>
      </c>
      <c r="U76" s="120"/>
    </row>
    <row r="77" spans="1:21" x14ac:dyDescent="0.3">
      <c r="A77" s="71">
        <f t="shared" si="2"/>
        <v>62</v>
      </c>
      <c r="B77" s="81" t="s">
        <v>192</v>
      </c>
      <c r="C77" s="72" t="str">
        <f t="shared" si="32"/>
        <v>923</v>
      </c>
      <c r="D77" s="72"/>
      <c r="E77" s="89"/>
      <c r="F77" s="73" t="s">
        <v>193</v>
      </c>
      <c r="G77" s="74">
        <v>0</v>
      </c>
      <c r="H77" s="74">
        <v>0</v>
      </c>
      <c r="I77" s="74">
        <v>1.2509999999999999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80">
        <v>0</v>
      </c>
      <c r="U77" s="120"/>
    </row>
    <row r="78" spans="1:21" x14ac:dyDescent="0.3">
      <c r="A78" s="71">
        <f t="shared" si="2"/>
        <v>63</v>
      </c>
      <c r="E78" s="79" t="s">
        <v>194</v>
      </c>
      <c r="F78" s="108"/>
      <c r="G78" s="109">
        <f t="shared" ref="G78:T78" si="33">SUM(G76:G77)</f>
        <v>88.366</v>
      </c>
      <c r="H78" s="109">
        <f t="shared" si="33"/>
        <v>0</v>
      </c>
      <c r="I78" s="109">
        <f t="shared" si="33"/>
        <v>33.027999999999999</v>
      </c>
      <c r="J78" s="109">
        <f t="shared" si="33"/>
        <v>0</v>
      </c>
      <c r="K78" s="109">
        <f t="shared" si="33"/>
        <v>9.0709999999999997</v>
      </c>
      <c r="L78" s="109">
        <f t="shared" si="33"/>
        <v>0</v>
      </c>
      <c r="M78" s="109">
        <f t="shared" si="33"/>
        <v>2.6153899999999997</v>
      </c>
      <c r="N78" s="109">
        <f t="shared" si="33"/>
        <v>0</v>
      </c>
      <c r="O78" s="109">
        <f t="shared" ref="O78" si="34">SUM(O76:O77)</f>
        <v>0</v>
      </c>
      <c r="P78" s="109">
        <f t="shared" si="33"/>
        <v>0</v>
      </c>
      <c r="Q78" s="109">
        <f t="shared" si="33"/>
        <v>0</v>
      </c>
      <c r="R78" s="109">
        <f t="shared" si="33"/>
        <v>0</v>
      </c>
      <c r="S78" s="109">
        <f t="shared" si="33"/>
        <v>0</v>
      </c>
      <c r="T78" s="109">
        <f t="shared" si="33"/>
        <v>0</v>
      </c>
      <c r="U78" s="120"/>
    </row>
    <row r="79" spans="1:21" x14ac:dyDescent="0.3">
      <c r="A79" s="71">
        <f t="shared" si="2"/>
        <v>64</v>
      </c>
      <c r="B79" s="85"/>
      <c r="C79" s="135"/>
      <c r="D79" s="85"/>
      <c r="E79" s="86" t="s">
        <v>195</v>
      </c>
      <c r="F79" s="87"/>
      <c r="G79" s="110">
        <f t="shared" ref="G79:T79" si="35">G41+G53+G59+G74+G78</f>
        <v>2137500.9539999999</v>
      </c>
      <c r="H79" s="110">
        <f t="shared" si="35"/>
        <v>2198598.5043659317</v>
      </c>
      <c r="I79" s="110">
        <f t="shared" si="35"/>
        <v>1869341.0169999998</v>
      </c>
      <c r="J79" s="110">
        <f t="shared" si="35"/>
        <v>1954857.1144834389</v>
      </c>
      <c r="K79" s="110">
        <f t="shared" si="35"/>
        <v>1942589.0540000002</v>
      </c>
      <c r="L79" s="110">
        <f t="shared" si="35"/>
        <v>1848825.8779816807</v>
      </c>
      <c r="M79" s="110">
        <f t="shared" si="35"/>
        <v>2755582.8817599993</v>
      </c>
      <c r="N79" s="110">
        <f t="shared" si="35"/>
        <v>2773744.9716053926</v>
      </c>
      <c r="O79" s="110">
        <f t="shared" si="35"/>
        <v>3005705.1971199978</v>
      </c>
      <c r="P79" s="110">
        <f t="shared" si="35"/>
        <v>3539381.7764571463</v>
      </c>
      <c r="Q79" s="110">
        <f t="shared" si="35"/>
        <v>3239876.1948515368</v>
      </c>
      <c r="R79" s="110">
        <f t="shared" si="35"/>
        <v>2201593.8359798598</v>
      </c>
      <c r="S79" s="110">
        <f t="shared" si="35"/>
        <v>2052243.8787533762</v>
      </c>
      <c r="T79" s="110">
        <f t="shared" si="35"/>
        <v>1955111.8682956123</v>
      </c>
      <c r="U79" s="120"/>
    </row>
    <row r="80" spans="1:21" x14ac:dyDescent="0.3">
      <c r="A80" s="71">
        <f t="shared" si="2"/>
        <v>65</v>
      </c>
      <c r="B80" s="83"/>
      <c r="C80" s="83"/>
      <c r="D80" s="83"/>
      <c r="E80" s="111"/>
      <c r="F80" s="73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20"/>
    </row>
    <row r="81" spans="1:22" x14ac:dyDescent="0.3">
      <c r="A81" s="71">
        <f t="shared" si="2"/>
        <v>66</v>
      </c>
      <c r="B81" s="194" t="s">
        <v>196</v>
      </c>
      <c r="C81" s="195" t="str">
        <f t="shared" ref="C81:C87" si="36">MID(B81,2,3)</f>
        <v>402</v>
      </c>
      <c r="D81" s="196"/>
      <c r="E81" s="197"/>
      <c r="F81" s="198" t="s">
        <v>197</v>
      </c>
      <c r="G81" s="147"/>
      <c r="H81" s="147"/>
      <c r="I81" s="147"/>
      <c r="J81" s="147"/>
      <c r="K81" s="147"/>
      <c r="L81" s="147"/>
      <c r="M81" s="147"/>
      <c r="N81" s="147"/>
      <c r="O81" s="74">
        <v>10.256729999999999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120"/>
    </row>
    <row r="82" spans="1:22" ht="15" customHeight="1" x14ac:dyDescent="0.3">
      <c r="A82" s="71">
        <f t="shared" ref="A82:A145" si="37">+A81+1</f>
        <v>67</v>
      </c>
      <c r="B82" s="72" t="s">
        <v>198</v>
      </c>
      <c r="C82" s="72" t="str">
        <f t="shared" si="36"/>
        <v>500</v>
      </c>
      <c r="D82" s="72"/>
      <c r="E82" s="112"/>
      <c r="F82" s="73" t="s">
        <v>199</v>
      </c>
      <c r="G82" s="74">
        <v>6817.0569999999998</v>
      </c>
      <c r="H82" s="74">
        <v>25570.539654999902</v>
      </c>
      <c r="I82" s="74">
        <v>5176.2470000000003</v>
      </c>
      <c r="J82" s="74">
        <v>5349.9714059999906</v>
      </c>
      <c r="K82" s="74">
        <v>3904.2510000000002</v>
      </c>
      <c r="L82" s="74">
        <v>7744.6962299999905</v>
      </c>
      <c r="M82" s="74">
        <v>4489.6703499999994</v>
      </c>
      <c r="N82" s="74">
        <v>2858.5677999999998</v>
      </c>
      <c r="O82" s="74">
        <v>5455.0237900000002</v>
      </c>
      <c r="P82" s="74">
        <v>5255.5191700008381</v>
      </c>
      <c r="Q82" s="74">
        <v>5783.4943900053422</v>
      </c>
      <c r="R82" s="74">
        <v>5902.4890094661359</v>
      </c>
      <c r="S82" s="74">
        <v>6029.8516864974517</v>
      </c>
      <c r="T82" s="74">
        <v>6159.2161189350691</v>
      </c>
      <c r="U82" s="120"/>
    </row>
    <row r="83" spans="1:22" x14ac:dyDescent="0.3">
      <c r="A83" s="71">
        <f t="shared" si="37"/>
        <v>68</v>
      </c>
      <c r="B83" s="81" t="s">
        <v>104</v>
      </c>
      <c r="C83" s="72" t="str">
        <f t="shared" si="36"/>
        <v>501</v>
      </c>
      <c r="D83" s="72"/>
      <c r="F83" s="71" t="s">
        <v>200</v>
      </c>
      <c r="G83" s="74">
        <v>-1653.9079999999999</v>
      </c>
      <c r="H83" s="74">
        <v>904.55249799999899</v>
      </c>
      <c r="I83" s="74">
        <v>-1372.549</v>
      </c>
      <c r="J83" s="74">
        <v>-608.03558320000104</v>
      </c>
      <c r="K83" s="74">
        <v>-1959.0809999999999</v>
      </c>
      <c r="L83" s="74">
        <v>-600.31310000000008</v>
      </c>
      <c r="M83" s="74">
        <v>-1367.3161899999996</v>
      </c>
      <c r="N83" s="74">
        <v>-728.71020399999998</v>
      </c>
      <c r="O83" s="74">
        <v>-5085.7028899999996</v>
      </c>
      <c r="P83" s="74">
        <v>143.17079999999999</v>
      </c>
      <c r="Q83" s="74">
        <v>143.17079999999999</v>
      </c>
      <c r="R83" s="74">
        <v>143.17079999999999</v>
      </c>
      <c r="S83" s="74">
        <v>143.17079999999999</v>
      </c>
      <c r="T83" s="74">
        <v>143.17079999999999</v>
      </c>
      <c r="U83" s="120"/>
    </row>
    <row r="84" spans="1:22" x14ac:dyDescent="0.3">
      <c r="A84" s="71">
        <f t="shared" si="37"/>
        <v>69</v>
      </c>
      <c r="B84" s="72" t="s">
        <v>201</v>
      </c>
      <c r="C84" s="72" t="str">
        <f t="shared" si="36"/>
        <v>502</v>
      </c>
      <c r="D84" s="72"/>
      <c r="E84" s="112"/>
      <c r="F84" s="73" t="s">
        <v>202</v>
      </c>
      <c r="G84" s="74">
        <v>394.92500000000001</v>
      </c>
      <c r="H84" s="74">
        <v>785.16125999999997</v>
      </c>
      <c r="I84" s="74">
        <v>396.39600000000002</v>
      </c>
      <c r="J84" s="74">
        <v>309.124956</v>
      </c>
      <c r="K84" s="74">
        <v>439.19</v>
      </c>
      <c r="L84" s="74">
        <v>310.212819999999</v>
      </c>
      <c r="M84" s="74">
        <v>454.59194000000002</v>
      </c>
      <c r="N84" s="74">
        <v>494.21924999999999</v>
      </c>
      <c r="O84" s="74">
        <v>582.12666999999999</v>
      </c>
      <c r="P84" s="74">
        <v>-365.86708735867001</v>
      </c>
      <c r="Q84" s="74">
        <v>527.54520000000093</v>
      </c>
      <c r="R84" s="74">
        <v>527.54520000000093</v>
      </c>
      <c r="S84" s="74">
        <v>527.54520000000093</v>
      </c>
      <c r="T84" s="74">
        <v>527.54520000000093</v>
      </c>
      <c r="U84" s="120"/>
    </row>
    <row r="85" spans="1:22" x14ac:dyDescent="0.3">
      <c r="A85" s="71">
        <f t="shared" si="37"/>
        <v>70</v>
      </c>
      <c r="B85" s="72" t="s">
        <v>203</v>
      </c>
      <c r="C85" s="72" t="str">
        <f t="shared" si="36"/>
        <v>505</v>
      </c>
      <c r="D85" s="72"/>
      <c r="E85" s="112"/>
      <c r="F85" s="73" t="s">
        <v>204</v>
      </c>
      <c r="G85" s="74">
        <v>1.33</v>
      </c>
      <c r="H85" s="74">
        <v>259.44027999999997</v>
      </c>
      <c r="I85" s="74">
        <v>67.477999999999994</v>
      </c>
      <c r="J85" s="74">
        <v>0</v>
      </c>
      <c r="K85" s="74">
        <v>69.567999999999998</v>
      </c>
      <c r="L85" s="74">
        <v>0</v>
      </c>
      <c r="M85" s="74">
        <v>67.555290000000014</v>
      </c>
      <c r="N85" s="74">
        <v>0</v>
      </c>
      <c r="O85" s="74">
        <v>74.912570000000002</v>
      </c>
      <c r="P85" s="74">
        <v>42.260639999999896</v>
      </c>
      <c r="Q85" s="74">
        <v>41.914439999999999</v>
      </c>
      <c r="R85" s="74">
        <v>41.914439999999999</v>
      </c>
      <c r="S85" s="74">
        <v>41.914439999999999</v>
      </c>
      <c r="T85" s="74">
        <v>41.914439999999999</v>
      </c>
      <c r="U85" s="120"/>
    </row>
    <row r="86" spans="1:22" x14ac:dyDescent="0.3">
      <c r="A86" s="71">
        <f t="shared" si="37"/>
        <v>71</v>
      </c>
      <c r="B86" s="72" t="s">
        <v>205</v>
      </c>
      <c r="C86" s="72" t="str">
        <f t="shared" si="36"/>
        <v>506</v>
      </c>
      <c r="D86" s="72"/>
      <c r="E86" s="112"/>
      <c r="F86" s="73" t="s">
        <v>206</v>
      </c>
      <c r="G86" s="74">
        <v>6078.5</v>
      </c>
      <c r="H86" s="74">
        <v>5045.8138609999996</v>
      </c>
      <c r="I86" s="74">
        <v>4711.857</v>
      </c>
      <c r="J86" s="74">
        <v>3629.3769079999997</v>
      </c>
      <c r="K86" s="74">
        <v>4362.8739999999998</v>
      </c>
      <c r="L86" s="74">
        <v>3594.8738399999997</v>
      </c>
      <c r="M86" s="74">
        <v>4852.2797700000001</v>
      </c>
      <c r="N86" s="74">
        <v>2582.1572883999997</v>
      </c>
      <c r="O86" s="74">
        <v>4038.9161600000002</v>
      </c>
      <c r="P86" s="74">
        <v>4852.2786299999998</v>
      </c>
      <c r="Q86" s="74">
        <v>8493.625457252454</v>
      </c>
      <c r="R86" s="74">
        <v>8686.7495968250296</v>
      </c>
      <c r="S86" s="74">
        <v>8893.4548035544522</v>
      </c>
      <c r="T86" s="74">
        <v>9103.4087898692742</v>
      </c>
      <c r="U86" s="120"/>
    </row>
    <row r="87" spans="1:22" x14ac:dyDescent="0.3">
      <c r="A87" s="71">
        <f t="shared" si="37"/>
        <v>72</v>
      </c>
      <c r="B87" s="72" t="s">
        <v>207</v>
      </c>
      <c r="C87" s="72" t="str">
        <f t="shared" si="36"/>
        <v>507</v>
      </c>
      <c r="D87" s="72"/>
      <c r="E87" s="112"/>
      <c r="F87" s="73" t="s">
        <v>206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836.51436000000001</v>
      </c>
      <c r="Q87" s="74">
        <v>834.33281999999997</v>
      </c>
      <c r="R87" s="74">
        <v>834.33281999999997</v>
      </c>
      <c r="S87" s="74">
        <v>834.33281999999997</v>
      </c>
      <c r="T87" s="74">
        <v>834.33281999999997</v>
      </c>
      <c r="U87" s="120"/>
    </row>
    <row r="88" spans="1:22" x14ac:dyDescent="0.3">
      <c r="A88" s="71">
        <f t="shared" si="37"/>
        <v>73</v>
      </c>
      <c r="B88" s="72"/>
      <c r="C88" s="72"/>
      <c r="D88" s="72"/>
      <c r="E88" s="113" t="s">
        <v>208</v>
      </c>
      <c r="F88" s="73"/>
      <c r="G88" s="78">
        <f t="shared" ref="G88:J88" si="38">SUM(G82:G86)</f>
        <v>11637.903999999999</v>
      </c>
      <c r="H88" s="78">
        <f t="shared" si="38"/>
        <v>32565.507553999898</v>
      </c>
      <c r="I88" s="78">
        <f t="shared" si="38"/>
        <v>8979.4290000000001</v>
      </c>
      <c r="J88" s="78">
        <f t="shared" si="38"/>
        <v>8680.437686799989</v>
      </c>
      <c r="K88" s="78">
        <f>SUM(K82:K87)</f>
        <v>6816.8019999999997</v>
      </c>
      <c r="L88" s="78">
        <f>SUM(L82:L86)</f>
        <v>11049.469789999988</v>
      </c>
      <c r="M88" s="78">
        <f t="shared" ref="M88:T88" si="39">SUM(M82:M87)</f>
        <v>8496.7811600000005</v>
      </c>
      <c r="N88" s="78">
        <f t="shared" si="39"/>
        <v>5206.2341343999997</v>
      </c>
      <c r="O88" s="78">
        <f t="shared" si="39"/>
        <v>5065.2763000000014</v>
      </c>
      <c r="P88" s="78">
        <f t="shared" si="39"/>
        <v>10763.876512642166</v>
      </c>
      <c r="Q88" s="78">
        <f t="shared" si="39"/>
        <v>15824.083107257797</v>
      </c>
      <c r="R88" s="78">
        <f t="shared" si="39"/>
        <v>16136.201866291165</v>
      </c>
      <c r="S88" s="78">
        <f t="shared" si="39"/>
        <v>16470.269750051903</v>
      </c>
      <c r="T88" s="78">
        <f t="shared" si="39"/>
        <v>16809.588168804345</v>
      </c>
      <c r="U88" s="120"/>
      <c r="V88" s="78">
        <f>SUM(V82:V87)</f>
        <v>0</v>
      </c>
    </row>
    <row r="89" spans="1:22" x14ac:dyDescent="0.3">
      <c r="A89" s="71">
        <f t="shared" si="37"/>
        <v>74</v>
      </c>
      <c r="B89" s="75" t="s">
        <v>209</v>
      </c>
      <c r="C89" s="72" t="str">
        <f t="shared" ref="C89:C93" si="40">MID(B89,2,3)</f>
        <v>510</v>
      </c>
      <c r="D89" s="72"/>
      <c r="E89" s="112"/>
      <c r="F89" s="73" t="s">
        <v>210</v>
      </c>
      <c r="G89" s="74">
        <v>4256.8649999999998</v>
      </c>
      <c r="H89" s="74">
        <v>16457.8869423</v>
      </c>
      <c r="I89" s="74">
        <v>4001.3739999999998</v>
      </c>
      <c r="J89" s="74">
        <v>20317.252843049799</v>
      </c>
      <c r="K89" s="74">
        <v>5987.7939999999999</v>
      </c>
      <c r="L89" s="74">
        <v>19215.413250000001</v>
      </c>
      <c r="M89" s="74">
        <v>4992.8505400000004</v>
      </c>
      <c r="N89" s="74">
        <v>23331.7169483586</v>
      </c>
      <c r="O89" s="74">
        <v>4113.5975099999996</v>
      </c>
      <c r="P89" s="74">
        <v>6403.5762740585988</v>
      </c>
      <c r="Q89" s="74">
        <v>6800.0668941107915</v>
      </c>
      <c r="R89" s="74">
        <v>7375.339840693001</v>
      </c>
      <c r="S89" s="74">
        <v>7663.7652850855629</v>
      </c>
      <c r="T89" s="74">
        <v>7996.69330810681</v>
      </c>
      <c r="U89" s="120"/>
    </row>
    <row r="90" spans="1:22" x14ac:dyDescent="0.3">
      <c r="A90" s="71">
        <f t="shared" si="37"/>
        <v>75</v>
      </c>
      <c r="B90" s="75" t="s">
        <v>211</v>
      </c>
      <c r="C90" s="72" t="str">
        <f t="shared" si="40"/>
        <v>511</v>
      </c>
      <c r="D90" s="72"/>
      <c r="E90" s="112"/>
      <c r="F90" s="73" t="s">
        <v>212</v>
      </c>
      <c r="G90" s="74">
        <v>20329.59</v>
      </c>
      <c r="H90" s="74">
        <v>361.70933299999996</v>
      </c>
      <c r="I90" s="74">
        <v>18582.618999999999</v>
      </c>
      <c r="J90" s="74">
        <v>24254.918456399999</v>
      </c>
      <c r="K90" s="74">
        <v>19793.333999999999</v>
      </c>
      <c r="L90" s="74">
        <v>6510.0665575161702</v>
      </c>
      <c r="M90" s="74">
        <v>26101.73214</v>
      </c>
      <c r="N90" s="74">
        <v>32022.7930239999</v>
      </c>
      <c r="O90" s="74">
        <v>25373.541550000002</v>
      </c>
      <c r="P90" s="74">
        <v>19368.983829999903</v>
      </c>
      <c r="Q90" s="74">
        <v>19823.836558478612</v>
      </c>
      <c r="R90" s="74">
        <v>18607.659491465834</v>
      </c>
      <c r="S90" s="74">
        <v>20687.749838077329</v>
      </c>
      <c r="T90" s="74">
        <v>21005.419275415159</v>
      </c>
      <c r="U90" s="120"/>
    </row>
    <row r="91" spans="1:22" x14ac:dyDescent="0.3">
      <c r="A91" s="71">
        <f t="shared" si="37"/>
        <v>76</v>
      </c>
      <c r="B91" s="75" t="s">
        <v>213</v>
      </c>
      <c r="C91" s="72" t="str">
        <f t="shared" si="40"/>
        <v>512</v>
      </c>
      <c r="D91" s="72"/>
      <c r="E91" s="112"/>
      <c r="F91" s="73" t="s">
        <v>214</v>
      </c>
      <c r="G91" s="74">
        <v>6886.7489999999998</v>
      </c>
      <c r="H91" s="74">
        <v>6536.8567400000002</v>
      </c>
      <c r="I91" s="74">
        <v>7183.317</v>
      </c>
      <c r="J91" s="74">
        <v>5926.4420899999996</v>
      </c>
      <c r="K91" s="74">
        <v>7043.6</v>
      </c>
      <c r="L91" s="74">
        <v>6283.14</v>
      </c>
      <c r="M91" s="74">
        <v>10506.10771</v>
      </c>
      <c r="N91" s="74">
        <v>1901.0884799999999</v>
      </c>
      <c r="O91" s="74">
        <v>8697.4692699999996</v>
      </c>
      <c r="P91" s="74">
        <v>9960.0197099999896</v>
      </c>
      <c r="Q91" s="74">
        <v>2714.1725999999999</v>
      </c>
      <c r="R91" s="74">
        <v>12521.1176</v>
      </c>
      <c r="S91" s="74">
        <v>4420.6615999999904</v>
      </c>
      <c r="T91" s="74">
        <v>367.39759999999802</v>
      </c>
      <c r="U91" s="120"/>
    </row>
    <row r="92" spans="1:22" x14ac:dyDescent="0.3">
      <c r="A92" s="71">
        <f t="shared" si="37"/>
        <v>77</v>
      </c>
      <c r="B92" s="75" t="s">
        <v>215</v>
      </c>
      <c r="C92" s="72" t="str">
        <f t="shared" si="40"/>
        <v>513</v>
      </c>
      <c r="D92" s="72"/>
      <c r="E92" s="112"/>
      <c r="F92" s="73" t="s">
        <v>216</v>
      </c>
      <c r="G92" s="74">
        <v>5596.6559999999999</v>
      </c>
      <c r="H92" s="74">
        <v>1770.56088</v>
      </c>
      <c r="I92" s="74">
        <v>6161.73</v>
      </c>
      <c r="J92" s="74">
        <v>4624.14084</v>
      </c>
      <c r="K92" s="74">
        <v>4440.049</v>
      </c>
      <c r="L92" s="74">
        <v>3207.5396899999901</v>
      </c>
      <c r="M92" s="74">
        <v>5320.4531899999993</v>
      </c>
      <c r="N92" s="74">
        <v>583.45368999999994</v>
      </c>
      <c r="O92" s="74">
        <v>5154.09231</v>
      </c>
      <c r="P92" s="74">
        <v>5320.9241599999896</v>
      </c>
      <c r="Q92" s="74">
        <v>7675.2908304471002</v>
      </c>
      <c r="R92" s="74">
        <v>7898.0774595428511</v>
      </c>
      <c r="S92" s="74">
        <v>8009.7763198550274</v>
      </c>
      <c r="T92" s="74">
        <v>8132.7699347549442</v>
      </c>
      <c r="U92" s="120"/>
    </row>
    <row r="93" spans="1:22" x14ac:dyDescent="0.3">
      <c r="A93" s="71">
        <f t="shared" si="37"/>
        <v>78</v>
      </c>
      <c r="B93" s="75" t="s">
        <v>217</v>
      </c>
      <c r="C93" s="72" t="str">
        <f t="shared" si="40"/>
        <v>514</v>
      </c>
      <c r="D93" s="72"/>
      <c r="E93" s="112"/>
      <c r="F93" s="73" t="s">
        <v>218</v>
      </c>
      <c r="G93" s="74">
        <v>3252.556</v>
      </c>
      <c r="H93" s="74">
        <v>4801.4706160000005</v>
      </c>
      <c r="I93" s="74">
        <v>3854.4920000000002</v>
      </c>
      <c r="J93" s="74">
        <v>2325.6405340000001</v>
      </c>
      <c r="K93" s="74">
        <v>2263.614</v>
      </c>
      <c r="L93" s="74">
        <v>2611.2933599999997</v>
      </c>
      <c r="M93" s="74">
        <v>1756.8010200000001</v>
      </c>
      <c r="N93" s="74">
        <v>1176.2269043999902</v>
      </c>
      <c r="O93" s="74">
        <v>2761.70118</v>
      </c>
      <c r="P93" s="74">
        <v>2477.1475699999996</v>
      </c>
      <c r="Q93" s="74">
        <v>2564.5469845721391</v>
      </c>
      <c r="R93" s="74">
        <v>1954.1960863579989</v>
      </c>
      <c r="S93" s="74">
        <v>5615.8051422751987</v>
      </c>
      <c r="T93" s="74">
        <v>5702.1578608929294</v>
      </c>
      <c r="U93" s="120"/>
    </row>
    <row r="94" spans="1:22" x14ac:dyDescent="0.3">
      <c r="A94" s="71">
        <f t="shared" si="37"/>
        <v>79</v>
      </c>
      <c r="B94" s="72"/>
      <c r="C94" s="72"/>
      <c r="D94" s="72"/>
      <c r="E94" s="115" t="s">
        <v>219</v>
      </c>
      <c r="F94" s="73"/>
      <c r="G94" s="116">
        <f t="shared" ref="G94" si="41">SUM(G89:G93)</f>
        <v>40322.415999999997</v>
      </c>
      <c r="H94" s="116">
        <f t="shared" ref="H94:T94" si="42">SUM(H89:H93)</f>
        <v>29928.484511299997</v>
      </c>
      <c r="I94" s="116">
        <f t="shared" si="42"/>
        <v>39783.531999999992</v>
      </c>
      <c r="J94" s="116">
        <f t="shared" si="42"/>
        <v>57448.394763449789</v>
      </c>
      <c r="K94" s="116">
        <f t="shared" si="42"/>
        <v>39528.390999999996</v>
      </c>
      <c r="L94" s="116">
        <f t="shared" si="42"/>
        <v>37827.452857516153</v>
      </c>
      <c r="M94" s="116">
        <f t="shared" si="42"/>
        <v>48677.944600000003</v>
      </c>
      <c r="N94" s="116">
        <f t="shared" si="42"/>
        <v>59015.279046758493</v>
      </c>
      <c r="O94" s="116">
        <f t="shared" si="42"/>
        <v>46100.401819999999</v>
      </c>
      <c r="P94" s="116">
        <f t="shared" si="42"/>
        <v>43530.651544058484</v>
      </c>
      <c r="Q94" s="116">
        <f t="shared" si="42"/>
        <v>39577.913867608637</v>
      </c>
      <c r="R94" s="116">
        <f t="shared" si="42"/>
        <v>48356.390478059679</v>
      </c>
      <c r="S94" s="116">
        <f t="shared" si="42"/>
        <v>46397.758185293111</v>
      </c>
      <c r="T94" s="116">
        <f t="shared" si="42"/>
        <v>43204.437979169837</v>
      </c>
      <c r="U94" s="120"/>
    </row>
    <row r="95" spans="1:22" x14ac:dyDescent="0.3">
      <c r="A95" s="71">
        <f t="shared" si="37"/>
        <v>80</v>
      </c>
      <c r="B95" s="72"/>
      <c r="C95" s="72"/>
      <c r="D95" s="72"/>
      <c r="E95" s="113"/>
      <c r="F95" s="73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120"/>
    </row>
    <row r="96" spans="1:22" x14ac:dyDescent="0.3">
      <c r="A96" s="71">
        <f t="shared" si="37"/>
        <v>81</v>
      </c>
      <c r="B96" s="72" t="s">
        <v>220</v>
      </c>
      <c r="C96" s="72" t="str">
        <f t="shared" ref="C96" si="43">MID(B96,2,3)</f>
        <v>524</v>
      </c>
      <c r="D96" s="72"/>
      <c r="E96" s="112"/>
      <c r="F96" s="73" t="s">
        <v>221</v>
      </c>
      <c r="G96" s="74">
        <v>-6.0540000000000003</v>
      </c>
      <c r="H96" s="74">
        <v>0</v>
      </c>
      <c r="I96" s="74">
        <v>-3347.5340000000001</v>
      </c>
      <c r="J96" s="74">
        <v>0</v>
      </c>
      <c r="K96" s="74">
        <v>-5762.3530000000001</v>
      </c>
      <c r="L96" s="74">
        <v>0</v>
      </c>
      <c r="M96" s="74">
        <v>-1565.6221500000001</v>
      </c>
      <c r="N96" s="74">
        <v>-2401.65416</v>
      </c>
      <c r="O96" s="74">
        <v>-17.804319999999901</v>
      </c>
      <c r="P96" s="74">
        <v>-1847.13318999999</v>
      </c>
      <c r="Q96" s="74">
        <v>-1847.13318999999</v>
      </c>
      <c r="R96" s="74">
        <v>-1847.13318999999</v>
      </c>
      <c r="S96" s="74">
        <v>-1847.13318999999</v>
      </c>
      <c r="T96" s="84">
        <v>-1847.13318999999</v>
      </c>
      <c r="U96" s="120"/>
    </row>
    <row r="97" spans="1:21" x14ac:dyDescent="0.3">
      <c r="A97" s="71">
        <f t="shared" si="37"/>
        <v>82</v>
      </c>
      <c r="B97" s="72"/>
      <c r="C97" s="72"/>
      <c r="D97" s="72"/>
      <c r="E97" s="113" t="s">
        <v>222</v>
      </c>
      <c r="F97" s="73"/>
      <c r="G97" s="78">
        <f t="shared" ref="G97:T97" si="44">SUM(G96:G96)</f>
        <v>-6.0540000000000003</v>
      </c>
      <c r="H97" s="78">
        <f t="shared" si="44"/>
        <v>0</v>
      </c>
      <c r="I97" s="78">
        <f t="shared" si="44"/>
        <v>-3347.5340000000001</v>
      </c>
      <c r="J97" s="78">
        <f t="shared" si="44"/>
        <v>0</v>
      </c>
      <c r="K97" s="78">
        <f t="shared" si="44"/>
        <v>-5762.3530000000001</v>
      </c>
      <c r="L97" s="78">
        <f t="shared" si="44"/>
        <v>0</v>
      </c>
      <c r="M97" s="78">
        <f t="shared" si="44"/>
        <v>-1565.6221500000001</v>
      </c>
      <c r="N97" s="78">
        <f t="shared" si="44"/>
        <v>-2401.65416</v>
      </c>
      <c r="O97" s="78">
        <f t="shared" ref="O97" si="45">SUM(O96:O96)</f>
        <v>-17.804319999999901</v>
      </c>
      <c r="P97" s="78">
        <f t="shared" si="44"/>
        <v>-1847.13318999999</v>
      </c>
      <c r="Q97" s="78">
        <f t="shared" si="44"/>
        <v>-1847.13318999999</v>
      </c>
      <c r="R97" s="78">
        <f t="shared" si="44"/>
        <v>-1847.13318999999</v>
      </c>
      <c r="S97" s="78">
        <f t="shared" si="44"/>
        <v>-1847.13318999999</v>
      </c>
      <c r="T97" s="78">
        <f t="shared" si="44"/>
        <v>-1847.13318999999</v>
      </c>
      <c r="U97" s="120"/>
    </row>
    <row r="98" spans="1:21" x14ac:dyDescent="0.3">
      <c r="A98" s="71">
        <f t="shared" si="37"/>
        <v>83</v>
      </c>
      <c r="B98" s="114"/>
      <c r="C98" s="114"/>
      <c r="D98" s="114"/>
      <c r="E98" s="113"/>
      <c r="F98" s="73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20"/>
    </row>
    <row r="99" spans="1:21" x14ac:dyDescent="0.3">
      <c r="A99" s="71">
        <f t="shared" si="37"/>
        <v>84</v>
      </c>
      <c r="B99" s="75" t="s">
        <v>223</v>
      </c>
      <c r="C99" s="72" t="str">
        <f t="shared" ref="C99:C104" si="46">MID(B99,2,3)</f>
        <v>528</v>
      </c>
      <c r="D99" s="72"/>
      <c r="E99" s="112"/>
      <c r="F99" s="73" t="s">
        <v>224</v>
      </c>
      <c r="G99" s="74">
        <v>0</v>
      </c>
      <c r="H99" s="74">
        <v>0</v>
      </c>
      <c r="I99" s="74">
        <v>2.75</v>
      </c>
      <c r="J99" s="74">
        <v>0</v>
      </c>
      <c r="K99" s="74">
        <v>-3.5000000000000003E-2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147">
        <v>0</v>
      </c>
      <c r="U99" s="120"/>
    </row>
    <row r="100" spans="1:21" x14ac:dyDescent="0.3">
      <c r="A100" s="71">
        <f t="shared" si="37"/>
        <v>85</v>
      </c>
      <c r="B100" s="75" t="s">
        <v>225</v>
      </c>
      <c r="C100" s="72" t="str">
        <f t="shared" si="46"/>
        <v>529</v>
      </c>
      <c r="D100" s="72"/>
      <c r="E100" s="112"/>
      <c r="F100" s="73" t="s">
        <v>226</v>
      </c>
      <c r="G100" s="74">
        <v>0.38200000000000001</v>
      </c>
      <c r="H100" s="74">
        <v>0</v>
      </c>
      <c r="I100" s="74">
        <v>0</v>
      </c>
      <c r="J100" s="74">
        <v>0</v>
      </c>
      <c r="K100" s="74">
        <v>0.19500000000000001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147">
        <v>0</v>
      </c>
      <c r="U100" s="120"/>
    </row>
    <row r="101" spans="1:21" x14ac:dyDescent="0.3">
      <c r="A101" s="71">
        <f t="shared" si="37"/>
        <v>86</v>
      </c>
      <c r="B101" s="75" t="s">
        <v>227</v>
      </c>
      <c r="C101" s="72" t="str">
        <f t="shared" si="46"/>
        <v>530</v>
      </c>
      <c r="D101" s="72"/>
      <c r="E101" s="112"/>
      <c r="F101" s="73" t="s">
        <v>228</v>
      </c>
      <c r="G101" s="74">
        <v>0.38600000000000001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147">
        <v>0</v>
      </c>
      <c r="U101" s="120"/>
    </row>
    <row r="102" spans="1:21" x14ac:dyDescent="0.3">
      <c r="A102" s="71">
        <f t="shared" si="37"/>
        <v>87</v>
      </c>
      <c r="B102" s="75" t="s">
        <v>229</v>
      </c>
      <c r="C102" s="72" t="str">
        <f t="shared" si="46"/>
        <v>531</v>
      </c>
      <c r="D102" s="72"/>
      <c r="E102" s="112"/>
      <c r="F102" s="73" t="s">
        <v>230</v>
      </c>
      <c r="G102" s="74">
        <v>0.38200000000000001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147">
        <v>0</v>
      </c>
      <c r="U102" s="120"/>
    </row>
    <row r="103" spans="1:21" x14ac:dyDescent="0.3">
      <c r="A103" s="71">
        <f t="shared" si="37"/>
        <v>88</v>
      </c>
      <c r="B103" s="75" t="s">
        <v>231</v>
      </c>
      <c r="C103" s="72" t="str">
        <f t="shared" si="46"/>
        <v>532</v>
      </c>
      <c r="D103" s="72"/>
      <c r="E103" s="112"/>
      <c r="F103" s="73" t="s">
        <v>232</v>
      </c>
      <c r="G103" s="74">
        <v>5.6879999999999997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147">
        <v>0</v>
      </c>
      <c r="U103" s="120"/>
    </row>
    <row r="104" spans="1:21" x14ac:dyDescent="0.3">
      <c r="A104" s="71">
        <f t="shared" si="37"/>
        <v>89</v>
      </c>
      <c r="B104" s="75" t="s">
        <v>233</v>
      </c>
      <c r="C104" s="72" t="str">
        <f t="shared" si="46"/>
        <v>539</v>
      </c>
      <c r="D104" s="72"/>
      <c r="E104" s="112"/>
      <c r="F104" s="73" t="s">
        <v>234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147">
        <v>0</v>
      </c>
      <c r="U104" s="120"/>
    </row>
    <row r="105" spans="1:21" x14ac:dyDescent="0.3">
      <c r="A105" s="71">
        <f t="shared" si="37"/>
        <v>90</v>
      </c>
      <c r="B105" s="72"/>
      <c r="C105" s="72"/>
      <c r="D105" s="72"/>
      <c r="E105" s="115" t="s">
        <v>235</v>
      </c>
      <c r="F105" s="73"/>
      <c r="G105" s="116">
        <f t="shared" ref="G105" si="47">SUM(G99:G104)</f>
        <v>6.8379999999999992</v>
      </c>
      <c r="H105" s="116">
        <f t="shared" ref="H105:L105" si="48">SUM(H99:H104)</f>
        <v>0</v>
      </c>
      <c r="I105" s="116">
        <f t="shared" si="48"/>
        <v>2.75</v>
      </c>
      <c r="J105" s="116">
        <f t="shared" si="48"/>
        <v>0</v>
      </c>
      <c r="K105" s="116">
        <f t="shared" si="48"/>
        <v>0.16</v>
      </c>
      <c r="L105" s="116">
        <f t="shared" si="48"/>
        <v>0</v>
      </c>
      <c r="M105" s="116">
        <f>SUM(M99:M104)</f>
        <v>0</v>
      </c>
      <c r="N105" s="116">
        <f t="shared" ref="N105:T105" si="49">SUM(N99:N104)</f>
        <v>0</v>
      </c>
      <c r="O105" s="116">
        <f t="shared" si="49"/>
        <v>0</v>
      </c>
      <c r="P105" s="116">
        <f t="shared" si="49"/>
        <v>0</v>
      </c>
      <c r="Q105" s="116">
        <f t="shared" si="49"/>
        <v>0</v>
      </c>
      <c r="R105" s="116">
        <f t="shared" si="49"/>
        <v>0</v>
      </c>
      <c r="S105" s="116">
        <f t="shared" si="49"/>
        <v>0</v>
      </c>
      <c r="T105" s="116">
        <f t="shared" si="49"/>
        <v>0</v>
      </c>
      <c r="U105" s="120"/>
    </row>
    <row r="106" spans="1:21" ht="14.4" thickBot="1" x14ac:dyDescent="0.35">
      <c r="A106" s="71">
        <f t="shared" si="37"/>
        <v>91</v>
      </c>
      <c r="B106" s="169"/>
      <c r="C106" s="170"/>
      <c r="D106" s="171"/>
      <c r="E106" s="172"/>
      <c r="F106" s="173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 t="s">
        <v>163</v>
      </c>
      <c r="S106" s="174"/>
      <c r="T106" s="174"/>
      <c r="U106" s="120"/>
    </row>
    <row r="107" spans="1:21" x14ac:dyDescent="0.3">
      <c r="A107" s="71">
        <f t="shared" si="37"/>
        <v>92</v>
      </c>
      <c r="B107" s="72" t="s">
        <v>236</v>
      </c>
      <c r="C107" s="72" t="str">
        <f t="shared" ref="C107:C110" si="50">MID(B107,2,3)</f>
        <v>546</v>
      </c>
      <c r="D107" s="72"/>
      <c r="E107" s="112"/>
      <c r="F107" s="73" t="s">
        <v>199</v>
      </c>
      <c r="G107" s="74">
        <v>10925.108</v>
      </c>
      <c r="H107" s="74">
        <v>52854.753580999997</v>
      </c>
      <c r="I107" s="74">
        <v>11689.052</v>
      </c>
      <c r="J107" s="74">
        <v>20121.834906</v>
      </c>
      <c r="K107" s="74">
        <v>10979.583000000001</v>
      </c>
      <c r="L107" s="74">
        <v>16637.62069</v>
      </c>
      <c r="M107" s="74">
        <v>10841.202209999999</v>
      </c>
      <c r="N107" s="74">
        <v>32438.026992999999</v>
      </c>
      <c r="O107" s="74">
        <v>12055.942089999899</v>
      </c>
      <c r="P107" s="74">
        <v>10135.065420000001</v>
      </c>
      <c r="Q107" s="74">
        <v>9785.2331012558207</v>
      </c>
      <c r="R107" s="74">
        <v>9991.1934159112097</v>
      </c>
      <c r="S107" s="74">
        <v>10209.906067500255</v>
      </c>
      <c r="T107" s="74">
        <v>10427.503241195836</v>
      </c>
      <c r="U107" s="120"/>
    </row>
    <row r="108" spans="1:21" x14ac:dyDescent="0.3">
      <c r="A108" s="71">
        <f t="shared" si="37"/>
        <v>93</v>
      </c>
      <c r="B108" s="72" t="s">
        <v>237</v>
      </c>
      <c r="C108" s="72" t="str">
        <f t="shared" si="50"/>
        <v>547</v>
      </c>
      <c r="D108" s="72"/>
      <c r="E108" s="112"/>
      <c r="F108" s="73" t="s">
        <v>238</v>
      </c>
      <c r="G108" s="74">
        <v>1248.2190000000001</v>
      </c>
      <c r="H108" s="74">
        <v>1186.432544</v>
      </c>
      <c r="I108" s="74">
        <v>1134.463</v>
      </c>
      <c r="J108" s="74">
        <v>1509.76657</v>
      </c>
      <c r="K108" s="74">
        <v>1181.6290000000001</v>
      </c>
      <c r="L108" s="74">
        <v>1510.2833699999901</v>
      </c>
      <c r="M108" s="74">
        <v>1326.4506000000001</v>
      </c>
      <c r="N108" s="74">
        <v>1276.9408271999998</v>
      </c>
      <c r="O108" s="74">
        <v>1465.14348</v>
      </c>
      <c r="P108" s="74">
        <v>1411.34798</v>
      </c>
      <c r="Q108" s="74">
        <v>1452.9140399999901</v>
      </c>
      <c r="R108" s="74">
        <v>1452.9140399999901</v>
      </c>
      <c r="S108" s="74">
        <v>1452.9140399999901</v>
      </c>
      <c r="T108" s="74">
        <v>1452.9140399999901</v>
      </c>
      <c r="U108" s="120"/>
    </row>
    <row r="109" spans="1:21" x14ac:dyDescent="0.3">
      <c r="A109" s="71">
        <f t="shared" si="37"/>
        <v>94</v>
      </c>
      <c r="B109" s="72" t="s">
        <v>239</v>
      </c>
      <c r="C109" s="72" t="str">
        <f t="shared" si="50"/>
        <v>548</v>
      </c>
      <c r="D109" s="72"/>
      <c r="E109" s="112"/>
      <c r="F109" s="73" t="s">
        <v>240</v>
      </c>
      <c r="G109" s="74">
        <v>3863.4539999999997</v>
      </c>
      <c r="H109" s="74">
        <v>100.0994</v>
      </c>
      <c r="I109" s="74">
        <v>3293.6059999999998</v>
      </c>
      <c r="J109" s="74">
        <v>1977.1869939999901</v>
      </c>
      <c r="K109" s="74">
        <v>3978.297</v>
      </c>
      <c r="L109" s="74">
        <v>2477.8234499999999</v>
      </c>
      <c r="M109" s="74">
        <v>4417.2475599999998</v>
      </c>
      <c r="N109" s="74">
        <v>2061.1761349999902</v>
      </c>
      <c r="O109" s="74">
        <v>2587.4528099999998</v>
      </c>
      <c r="P109" s="74">
        <v>2587.5748800000001</v>
      </c>
      <c r="Q109" s="74">
        <v>2689.2266599999889</v>
      </c>
      <c r="R109" s="74">
        <v>2689.2266599999889</v>
      </c>
      <c r="S109" s="74">
        <v>2689.2266599999889</v>
      </c>
      <c r="T109" s="74">
        <v>2689.2266599999889</v>
      </c>
      <c r="U109" s="120"/>
    </row>
    <row r="110" spans="1:21" x14ac:dyDescent="0.3">
      <c r="A110" s="71">
        <f t="shared" si="37"/>
        <v>95</v>
      </c>
      <c r="B110" s="72" t="s">
        <v>241</v>
      </c>
      <c r="C110" s="72" t="str">
        <f t="shared" si="50"/>
        <v>549</v>
      </c>
      <c r="D110" s="72"/>
      <c r="E110" s="112"/>
      <c r="F110" s="73" t="s">
        <v>242</v>
      </c>
      <c r="G110" s="74">
        <v>13762.343999999999</v>
      </c>
      <c r="H110" s="74">
        <v>2649.7908829999901</v>
      </c>
      <c r="I110" s="74">
        <v>18373.686000000002</v>
      </c>
      <c r="J110" s="74">
        <v>7721.603263</v>
      </c>
      <c r="K110" s="74">
        <v>18736.169000000002</v>
      </c>
      <c r="L110" s="74">
        <v>10574.952230000001</v>
      </c>
      <c r="M110" s="74">
        <v>14786.754060000001</v>
      </c>
      <c r="N110" s="74">
        <v>10116.2062517999</v>
      </c>
      <c r="O110" s="74">
        <v>29012.72754</v>
      </c>
      <c r="P110" s="74">
        <v>15618.155119999999</v>
      </c>
      <c r="Q110" s="74">
        <v>20185.213353553987</v>
      </c>
      <c r="R110" s="74">
        <v>26529.341030631902</v>
      </c>
      <c r="S110" s="74">
        <v>31179.048518955373</v>
      </c>
      <c r="T110" s="74">
        <v>35847.963932617356</v>
      </c>
      <c r="U110" s="120"/>
    </row>
    <row r="111" spans="1:21" x14ac:dyDescent="0.3">
      <c r="A111" s="71">
        <f t="shared" si="37"/>
        <v>96</v>
      </c>
      <c r="B111" s="72"/>
      <c r="C111" s="72"/>
      <c r="D111" s="72"/>
      <c r="E111" s="113" t="s">
        <v>243</v>
      </c>
      <c r="F111" s="73"/>
      <c r="G111" s="78">
        <f t="shared" ref="G111" si="51">SUM(G107:G110)</f>
        <v>29799.125</v>
      </c>
      <c r="H111" s="78">
        <f t="shared" ref="H111:L111" si="52">SUM(H107:H110)</f>
        <v>56791.076407999986</v>
      </c>
      <c r="I111" s="78">
        <f t="shared" si="52"/>
        <v>34490.807000000001</v>
      </c>
      <c r="J111" s="78">
        <f t="shared" si="52"/>
        <v>31330.391732999989</v>
      </c>
      <c r="K111" s="78">
        <f t="shared" si="52"/>
        <v>34875.678</v>
      </c>
      <c r="L111" s="78">
        <f t="shared" si="52"/>
        <v>31200.679739999992</v>
      </c>
      <c r="M111" s="78">
        <f>SUM(M107:M110)</f>
        <v>31371.654430000002</v>
      </c>
      <c r="N111" s="78">
        <f t="shared" ref="N111:T111" si="53">SUM(N107:N110)</f>
        <v>45892.350206999887</v>
      </c>
      <c r="O111" s="78">
        <f t="shared" si="53"/>
        <v>45121.265919999903</v>
      </c>
      <c r="P111" s="78">
        <f t="shared" si="53"/>
        <v>29752.143400000001</v>
      </c>
      <c r="Q111" s="78">
        <f t="shared" si="53"/>
        <v>34112.587154809786</v>
      </c>
      <c r="R111" s="78">
        <f t="shared" si="53"/>
        <v>40662.675146543093</v>
      </c>
      <c r="S111" s="78">
        <f t="shared" si="53"/>
        <v>45531.095286455609</v>
      </c>
      <c r="T111" s="78">
        <f t="shared" si="53"/>
        <v>50417.607873813176</v>
      </c>
      <c r="U111" s="120"/>
    </row>
    <row r="112" spans="1:21" x14ac:dyDescent="0.3">
      <c r="A112" s="71">
        <f t="shared" si="37"/>
        <v>97</v>
      </c>
      <c r="B112" s="114"/>
      <c r="C112" s="114"/>
      <c r="D112" s="114"/>
      <c r="E112" s="113"/>
      <c r="F112" s="73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20"/>
    </row>
    <row r="113" spans="1:21" x14ac:dyDescent="0.3">
      <c r="A113" s="71">
        <f t="shared" si="37"/>
        <v>98</v>
      </c>
      <c r="B113" s="72" t="s">
        <v>196</v>
      </c>
      <c r="C113" s="72" t="str">
        <f t="shared" ref="C113:C117" si="54">MID(B113,2,3)</f>
        <v>402</v>
      </c>
      <c r="D113" s="114"/>
      <c r="E113" s="113"/>
      <c r="F113" s="73" t="s">
        <v>197</v>
      </c>
      <c r="G113" s="147"/>
      <c r="H113" s="147"/>
      <c r="I113" s="147"/>
      <c r="J113" s="147"/>
      <c r="K113" s="147"/>
      <c r="L113" s="147"/>
      <c r="M113" s="147"/>
      <c r="N113" s="147"/>
      <c r="O113" s="74">
        <v>10.256729999999999</v>
      </c>
      <c r="P113" s="74">
        <v>0</v>
      </c>
      <c r="Q113" s="74">
        <v>0</v>
      </c>
      <c r="R113" s="74">
        <v>0</v>
      </c>
      <c r="S113" s="74">
        <v>0</v>
      </c>
      <c r="T113" s="147">
        <v>0</v>
      </c>
      <c r="U113" s="120"/>
    </row>
    <row r="114" spans="1:21" x14ac:dyDescent="0.3">
      <c r="A114" s="71">
        <f t="shared" si="37"/>
        <v>99</v>
      </c>
      <c r="B114" s="75" t="s">
        <v>244</v>
      </c>
      <c r="C114" s="72" t="str">
        <f t="shared" si="54"/>
        <v>551</v>
      </c>
      <c r="D114" s="72"/>
      <c r="E114" s="112"/>
      <c r="F114" s="73" t="s">
        <v>210</v>
      </c>
      <c r="G114" s="74">
        <v>8535.8160000000007</v>
      </c>
      <c r="H114" s="74">
        <v>463.52081199999998</v>
      </c>
      <c r="I114" s="74">
        <v>8285.1450000000004</v>
      </c>
      <c r="J114" s="74">
        <v>900.17213300000003</v>
      </c>
      <c r="K114" s="74">
        <v>8819.4330000000009</v>
      </c>
      <c r="L114" s="74">
        <v>4987.39545</v>
      </c>
      <c r="M114" s="74">
        <v>22159.471109999999</v>
      </c>
      <c r="N114" s="74">
        <v>10385.023136</v>
      </c>
      <c r="O114" s="74">
        <v>9781.6087200000002</v>
      </c>
      <c r="P114" s="74">
        <v>22119.512829999901</v>
      </c>
      <c r="Q114" s="74">
        <v>19994.897696508462</v>
      </c>
      <c r="R114" s="74">
        <v>18782.063506193597</v>
      </c>
      <c r="S114" s="74">
        <v>19158.995369127988</v>
      </c>
      <c r="T114" s="147">
        <v>19541.85145893972</v>
      </c>
      <c r="U114" s="120"/>
    </row>
    <row r="115" spans="1:21" x14ac:dyDescent="0.3">
      <c r="A115" s="71">
        <f t="shared" si="37"/>
        <v>100</v>
      </c>
      <c r="B115" s="75" t="s">
        <v>245</v>
      </c>
      <c r="C115" s="72" t="str">
        <f t="shared" si="54"/>
        <v>552</v>
      </c>
      <c r="D115" s="72"/>
      <c r="E115" s="112"/>
      <c r="F115" s="73" t="s">
        <v>212</v>
      </c>
      <c r="G115" s="74">
        <v>3289.259</v>
      </c>
      <c r="H115" s="74">
        <v>732.08282299999905</v>
      </c>
      <c r="I115" s="74">
        <v>5814.3310000000001</v>
      </c>
      <c r="J115" s="74">
        <v>4710.3484199999893</v>
      </c>
      <c r="K115" s="74">
        <v>5985.4139999999998</v>
      </c>
      <c r="L115" s="74">
        <v>1926.0568899999998</v>
      </c>
      <c r="M115" s="74">
        <v>14146.353449999999</v>
      </c>
      <c r="N115" s="74">
        <v>9029.7711899999995</v>
      </c>
      <c r="O115" s="74">
        <v>8383.4292999999998</v>
      </c>
      <c r="P115" s="74">
        <v>14371.66123</v>
      </c>
      <c r="Q115" s="74">
        <v>12394.537637222713</v>
      </c>
      <c r="R115" s="74">
        <v>13217.218892336379</v>
      </c>
      <c r="S115" s="74">
        <v>13482.471479639009</v>
      </c>
      <c r="T115" s="147">
        <v>13751.89303396592</v>
      </c>
      <c r="U115" s="120"/>
    </row>
    <row r="116" spans="1:21" x14ac:dyDescent="0.3">
      <c r="A116" s="71">
        <f t="shared" si="37"/>
        <v>101</v>
      </c>
      <c r="B116" s="75" t="s">
        <v>246</v>
      </c>
      <c r="C116" s="72" t="str">
        <f t="shared" si="54"/>
        <v>553</v>
      </c>
      <c r="D116" s="72"/>
      <c r="E116" s="112"/>
      <c r="F116" s="73" t="s">
        <v>247</v>
      </c>
      <c r="G116" s="74">
        <v>27145.466</v>
      </c>
      <c r="H116" s="74">
        <v>50396.324869999997</v>
      </c>
      <c r="I116" s="74">
        <v>20958.056</v>
      </c>
      <c r="J116" s="74">
        <v>30813.5276552</v>
      </c>
      <c r="K116" s="74">
        <v>22391.364000000001</v>
      </c>
      <c r="L116" s="74">
        <v>66338.615062483703</v>
      </c>
      <c r="M116" s="74">
        <v>12200.694770000002</v>
      </c>
      <c r="N116" s="74">
        <v>25707.7896</v>
      </c>
      <c r="O116" s="74">
        <v>11564.321120000001</v>
      </c>
      <c r="P116" s="74">
        <v>15017.33122</v>
      </c>
      <c r="Q116" s="74">
        <v>7455.2167024101454</v>
      </c>
      <c r="R116" s="74">
        <v>8606.7385252057029</v>
      </c>
      <c r="S116" s="74">
        <v>8779.4647001025824</v>
      </c>
      <c r="T116" s="147">
        <v>8954.9056071523064</v>
      </c>
      <c r="U116" s="120"/>
    </row>
    <row r="117" spans="1:21" x14ac:dyDescent="0.3">
      <c r="A117" s="71">
        <f t="shared" si="37"/>
        <v>102</v>
      </c>
      <c r="B117" s="75" t="s">
        <v>248</v>
      </c>
      <c r="C117" s="72" t="str">
        <f t="shared" si="54"/>
        <v>554</v>
      </c>
      <c r="D117" s="72"/>
      <c r="E117" s="112"/>
      <c r="F117" s="73" t="s">
        <v>249</v>
      </c>
      <c r="G117" s="74">
        <v>46707.148999999998</v>
      </c>
      <c r="H117" s="74">
        <v>676.08650399999999</v>
      </c>
      <c r="I117" s="74">
        <v>38237.536999999997</v>
      </c>
      <c r="J117" s="74">
        <v>29771.238423999999</v>
      </c>
      <c r="K117" s="74">
        <v>40013.523000000001</v>
      </c>
      <c r="L117" s="74">
        <v>24140.447030000003</v>
      </c>
      <c r="M117" s="74">
        <v>36698.528969999999</v>
      </c>
      <c r="N117" s="74">
        <v>23140.153861000003</v>
      </c>
      <c r="O117" s="74">
        <v>28333.62905</v>
      </c>
      <c r="P117" s="74">
        <v>37297.619319999059</v>
      </c>
      <c r="Q117" s="74">
        <v>38141.949151040702</v>
      </c>
      <c r="R117" s="74">
        <v>38870.753087528807</v>
      </c>
      <c r="S117" s="74">
        <v>39650.808696788234</v>
      </c>
      <c r="T117" s="74">
        <v>40443.124416854444</v>
      </c>
      <c r="U117" s="120"/>
    </row>
    <row r="118" spans="1:21" x14ac:dyDescent="0.3">
      <c r="A118" s="71">
        <f t="shared" si="37"/>
        <v>103</v>
      </c>
      <c r="B118" s="72"/>
      <c r="C118" s="72"/>
      <c r="D118" s="72"/>
      <c r="E118" s="115" t="s">
        <v>250</v>
      </c>
      <c r="F118" s="73"/>
      <c r="G118" s="116">
        <f t="shared" ref="G118:N118" si="55">SUM(G114:G117)</f>
        <v>85677.69</v>
      </c>
      <c r="H118" s="116">
        <f t="shared" si="55"/>
        <v>52268.015008999995</v>
      </c>
      <c r="I118" s="116">
        <f t="shared" si="55"/>
        <v>73295.068999999989</v>
      </c>
      <c r="J118" s="116">
        <f t="shared" si="55"/>
        <v>66195.28663219999</v>
      </c>
      <c r="K118" s="116">
        <f t="shared" si="55"/>
        <v>77209.733999999997</v>
      </c>
      <c r="L118" s="116">
        <f t="shared" si="55"/>
        <v>97392.514432483702</v>
      </c>
      <c r="M118" s="116">
        <f t="shared" si="55"/>
        <v>85205.048299999995</v>
      </c>
      <c r="N118" s="116">
        <f t="shared" si="55"/>
        <v>68262.737787000005</v>
      </c>
      <c r="O118" s="116">
        <f>SUM(O113:O117)</f>
        <v>58073.244919999997</v>
      </c>
      <c r="P118" s="116">
        <f t="shared" ref="P118:T118" si="56">SUM(P113:P117)</f>
        <v>88806.124599998962</v>
      </c>
      <c r="Q118" s="116">
        <f t="shared" si="56"/>
        <v>77986.601187182023</v>
      </c>
      <c r="R118" s="116">
        <f t="shared" si="56"/>
        <v>79476.774011264482</v>
      </c>
      <c r="S118" s="116">
        <f t="shared" si="56"/>
        <v>81071.740245657813</v>
      </c>
      <c r="T118" s="116">
        <f t="shared" si="56"/>
        <v>82691.774516912381</v>
      </c>
      <c r="U118" s="120"/>
    </row>
    <row r="119" spans="1:21" x14ac:dyDescent="0.3">
      <c r="A119" s="71">
        <f t="shared" si="37"/>
        <v>104</v>
      </c>
      <c r="B119" s="114"/>
      <c r="C119" s="114"/>
      <c r="D119" s="114"/>
      <c r="E119" s="113"/>
      <c r="F119" s="73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20"/>
    </row>
    <row r="120" spans="1:21" x14ac:dyDescent="0.3">
      <c r="A120" s="71">
        <f t="shared" si="37"/>
        <v>105</v>
      </c>
      <c r="B120" s="72" t="s">
        <v>251</v>
      </c>
      <c r="C120" s="72" t="str">
        <f t="shared" ref="C120:C123" si="57">MID(B120,2,3)</f>
        <v>501</v>
      </c>
      <c r="D120" s="114"/>
      <c r="E120" s="113"/>
      <c r="F120" s="73" t="s">
        <v>252</v>
      </c>
      <c r="G120" s="147"/>
      <c r="H120" s="147"/>
      <c r="I120" s="147"/>
      <c r="J120" s="147"/>
      <c r="K120" s="147"/>
      <c r="L120" s="147"/>
      <c r="M120" s="147"/>
      <c r="N120" s="147"/>
      <c r="O120" s="74">
        <v>733.62813999999901</v>
      </c>
      <c r="P120" s="74">
        <v>710.34047999999905</v>
      </c>
      <c r="Q120" s="74">
        <v>730.00409999999999</v>
      </c>
      <c r="R120" s="74">
        <v>730.00409999999999</v>
      </c>
      <c r="S120" s="74">
        <v>730.00409999999999</v>
      </c>
      <c r="T120" s="74">
        <v>730.00409999999999</v>
      </c>
      <c r="U120" s="120"/>
    </row>
    <row r="121" spans="1:21" x14ac:dyDescent="0.3">
      <c r="A121" s="71">
        <f t="shared" si="37"/>
        <v>106</v>
      </c>
      <c r="B121" s="72" t="s">
        <v>253</v>
      </c>
      <c r="C121" s="72" t="str">
        <f t="shared" si="57"/>
        <v>535</v>
      </c>
      <c r="D121" s="114"/>
      <c r="E121" s="113"/>
      <c r="F121" s="73" t="s">
        <v>254</v>
      </c>
      <c r="G121" s="147"/>
      <c r="H121" s="147"/>
      <c r="I121" s="147"/>
      <c r="J121" s="147"/>
      <c r="K121" s="147"/>
      <c r="L121" s="147"/>
      <c r="M121" s="147"/>
      <c r="N121" s="147"/>
      <c r="O121" s="74">
        <v>2.81E-3</v>
      </c>
      <c r="P121" s="74">
        <v>0</v>
      </c>
      <c r="Q121" s="74">
        <v>0</v>
      </c>
      <c r="R121" s="74">
        <v>0</v>
      </c>
      <c r="S121" s="74">
        <v>0</v>
      </c>
      <c r="T121" s="147">
        <v>0</v>
      </c>
      <c r="U121" s="120"/>
    </row>
    <row r="122" spans="1:21" x14ac:dyDescent="0.3">
      <c r="A122" s="71">
        <f t="shared" si="37"/>
        <v>107</v>
      </c>
      <c r="B122" s="72" t="s">
        <v>255</v>
      </c>
      <c r="C122" s="72" t="str">
        <f t="shared" si="57"/>
        <v>556</v>
      </c>
      <c r="D122" s="72"/>
      <c r="E122" s="112"/>
      <c r="F122" s="73" t="s">
        <v>256</v>
      </c>
      <c r="G122" s="74">
        <v>1954.9780000000001</v>
      </c>
      <c r="H122" s="74">
        <v>1276.376628</v>
      </c>
      <c r="I122" s="74">
        <v>2164.2550000000001</v>
      </c>
      <c r="J122" s="74">
        <v>1252.9375909</v>
      </c>
      <c r="K122" s="74">
        <v>2090.8449999999998</v>
      </c>
      <c r="L122" s="74">
        <v>1140.2480499999901</v>
      </c>
      <c r="M122" s="74">
        <v>2361.17011</v>
      </c>
      <c r="N122" s="74">
        <v>1595.28189</v>
      </c>
      <c r="O122" s="74">
        <v>1966.18461</v>
      </c>
      <c r="P122" s="74">
        <v>496.82299999996798</v>
      </c>
      <c r="Q122" s="74">
        <v>387.48700000100001</v>
      </c>
      <c r="R122" s="74">
        <v>387.48700000100001</v>
      </c>
      <c r="S122" s="74">
        <v>387.48700000100001</v>
      </c>
      <c r="T122" s="147">
        <v>387.48700000100001</v>
      </c>
      <c r="U122" s="120"/>
    </row>
    <row r="123" spans="1:21" x14ac:dyDescent="0.3">
      <c r="A123" s="71">
        <f t="shared" si="37"/>
        <v>108</v>
      </c>
      <c r="B123" s="81" t="s">
        <v>257</v>
      </c>
      <c r="C123" s="72" t="str">
        <f t="shared" si="57"/>
        <v>557</v>
      </c>
      <c r="D123" s="72"/>
      <c r="F123" s="71" t="s">
        <v>258</v>
      </c>
      <c r="G123" s="74">
        <v>79.414000000000001</v>
      </c>
      <c r="H123" s="74">
        <v>-3022.4225287998997</v>
      </c>
      <c r="I123" s="74">
        <v>-415.18599999999998</v>
      </c>
      <c r="J123" s="74">
        <v>-2832.7223925990015</v>
      </c>
      <c r="K123" s="74">
        <v>-3014.4650000000001</v>
      </c>
      <c r="L123" s="74">
        <v>40.358640000000001</v>
      </c>
      <c r="M123" s="74">
        <v>111.00941</v>
      </c>
      <c r="N123" s="74">
        <v>-2291.3592045990299</v>
      </c>
      <c r="O123" s="74">
        <v>298.08739999999898</v>
      </c>
      <c r="P123" s="74">
        <v>-9.0949470177292808E-12</v>
      </c>
      <c r="Q123" s="74">
        <v>5.4569682106375605E-12</v>
      </c>
      <c r="R123" s="74">
        <v>5.4569682106375605E-12</v>
      </c>
      <c r="S123" s="74">
        <v>5.4569682106375605E-12</v>
      </c>
      <c r="T123" s="147">
        <v>5.4569682106375605E-12</v>
      </c>
      <c r="U123" s="120"/>
    </row>
    <row r="124" spans="1:21" x14ac:dyDescent="0.3">
      <c r="A124" s="71">
        <f t="shared" si="37"/>
        <v>109</v>
      </c>
      <c r="B124" s="72"/>
      <c r="C124" s="72"/>
      <c r="D124" s="72"/>
      <c r="E124" s="113" t="s">
        <v>259</v>
      </c>
      <c r="F124" s="73"/>
      <c r="G124" s="90">
        <f t="shared" ref="G124:N124" si="58">SUM(G122:G123)</f>
        <v>2034.3920000000001</v>
      </c>
      <c r="H124" s="90">
        <f t="shared" si="58"/>
        <v>-1746.0459007998998</v>
      </c>
      <c r="I124" s="90">
        <f t="shared" si="58"/>
        <v>1749.0690000000002</v>
      </c>
      <c r="J124" s="90">
        <f t="shared" si="58"/>
        <v>-1579.7848016990015</v>
      </c>
      <c r="K124" s="90">
        <f t="shared" si="58"/>
        <v>-923.62000000000035</v>
      </c>
      <c r="L124" s="90">
        <f t="shared" si="58"/>
        <v>1180.6066899999901</v>
      </c>
      <c r="M124" s="90">
        <f t="shared" si="58"/>
        <v>2472.1795200000001</v>
      </c>
      <c r="N124" s="90">
        <f t="shared" si="58"/>
        <v>-696.07731459902993</v>
      </c>
      <c r="O124" s="90">
        <f>SUM(O120:O123)</f>
        <v>2997.9029599999981</v>
      </c>
      <c r="P124" s="90">
        <f t="shared" ref="P124:T124" si="59">SUM(P120:P123)</f>
        <v>1207.1634799999579</v>
      </c>
      <c r="Q124" s="90">
        <f t="shared" si="59"/>
        <v>1117.4911000010054</v>
      </c>
      <c r="R124" s="90">
        <f t="shared" si="59"/>
        <v>1117.4911000010054</v>
      </c>
      <c r="S124" s="90">
        <f t="shared" si="59"/>
        <v>1117.4911000010054</v>
      </c>
      <c r="T124" s="90">
        <f t="shared" si="59"/>
        <v>1117.4911000010054</v>
      </c>
      <c r="U124" s="120"/>
    </row>
    <row r="125" spans="1:21" x14ac:dyDescent="0.3">
      <c r="A125" s="71">
        <f t="shared" si="37"/>
        <v>110</v>
      </c>
      <c r="B125" s="72"/>
      <c r="C125" s="72"/>
      <c r="D125" s="72"/>
      <c r="E125" s="113"/>
      <c r="F125" s="73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20"/>
    </row>
    <row r="126" spans="1:21" x14ac:dyDescent="0.3">
      <c r="A126" s="71">
        <f t="shared" si="37"/>
        <v>111</v>
      </c>
      <c r="B126" s="72" t="s">
        <v>260</v>
      </c>
      <c r="C126" s="72" t="str">
        <f t="shared" ref="C126:C132" si="60">MID(B126,2,3)</f>
        <v>560</v>
      </c>
      <c r="D126" s="72"/>
      <c r="E126" s="112"/>
      <c r="F126" s="73" t="s">
        <v>199</v>
      </c>
      <c r="G126" s="74">
        <v>131.01900000000001</v>
      </c>
      <c r="H126" s="74">
        <v>1469.5752399999899</v>
      </c>
      <c r="I126" s="74">
        <v>52.734000000000002</v>
      </c>
      <c r="J126" s="74">
        <v>22.642275799999901</v>
      </c>
      <c r="K126" s="74">
        <v>45.131</v>
      </c>
      <c r="L126" s="74">
        <v>22.708659999999998</v>
      </c>
      <c r="M126" s="74">
        <v>31.526720000000001</v>
      </c>
      <c r="N126" s="74">
        <v>0</v>
      </c>
      <c r="O126" s="74">
        <v>23.37764</v>
      </c>
      <c r="P126" s="74">
        <v>39.4664</v>
      </c>
      <c r="Q126" s="74">
        <v>40.8476199999999</v>
      </c>
      <c r="R126" s="74">
        <v>40.8476199999999</v>
      </c>
      <c r="S126" s="74">
        <v>40.8476199999999</v>
      </c>
      <c r="T126" s="147">
        <v>40.8476199999999</v>
      </c>
      <c r="U126" s="120"/>
    </row>
    <row r="127" spans="1:21" x14ac:dyDescent="0.3">
      <c r="A127" s="71">
        <f t="shared" si="37"/>
        <v>112</v>
      </c>
      <c r="B127" s="119" t="s">
        <v>261</v>
      </c>
      <c r="C127" s="72" t="str">
        <f t="shared" si="60"/>
        <v>561</v>
      </c>
      <c r="D127" s="72"/>
      <c r="F127" s="73" t="s">
        <v>262</v>
      </c>
      <c r="G127" s="74">
        <v>13359.435000000001</v>
      </c>
      <c r="H127" s="74">
        <v>11100.127794999991</v>
      </c>
      <c r="I127" s="74">
        <v>10010.402</v>
      </c>
      <c r="J127" s="74">
        <v>11457.587027999991</v>
      </c>
      <c r="K127" s="74">
        <v>10167.743</v>
      </c>
      <c r="L127" s="74">
        <v>11864.823119999999</v>
      </c>
      <c r="M127" s="74">
        <v>12099.587959999999</v>
      </c>
      <c r="N127" s="74">
        <v>13238.80873059998</v>
      </c>
      <c r="O127" s="74">
        <v>9875.8474099999785</v>
      </c>
      <c r="P127" s="74">
        <v>11290.24191999998</v>
      </c>
      <c r="Q127" s="74">
        <v>12058.327436437943</v>
      </c>
      <c r="R127" s="74">
        <v>12680.85608765795</v>
      </c>
      <c r="S127" s="74">
        <v>13365.7977832871</v>
      </c>
      <c r="T127" s="147">
        <v>14058.16989921212</v>
      </c>
      <c r="U127" s="120"/>
    </row>
    <row r="128" spans="1:21" x14ac:dyDescent="0.3">
      <c r="A128" s="71">
        <f t="shared" si="37"/>
        <v>113</v>
      </c>
      <c r="B128" s="72" t="s">
        <v>263</v>
      </c>
      <c r="C128" s="72" t="str">
        <f t="shared" si="60"/>
        <v>562</v>
      </c>
      <c r="D128" s="72"/>
      <c r="E128" s="112"/>
      <c r="F128" s="73" t="s">
        <v>264</v>
      </c>
      <c r="G128" s="74">
        <v>2059.3980000000001</v>
      </c>
      <c r="H128" s="74">
        <v>1932.9833899999999</v>
      </c>
      <c r="I128" s="74">
        <v>1115.424</v>
      </c>
      <c r="J128" s="74">
        <v>1540.796707</v>
      </c>
      <c r="K128" s="74">
        <v>1295.6969999999999</v>
      </c>
      <c r="L128" s="74">
        <v>1482.3549800000001</v>
      </c>
      <c r="M128" s="74">
        <v>997.84382000000005</v>
      </c>
      <c r="N128" s="74">
        <v>406.15508799999998</v>
      </c>
      <c r="O128" s="74">
        <v>582.63705000000004</v>
      </c>
      <c r="P128" s="74">
        <v>927.97159999999997</v>
      </c>
      <c r="Q128" s="74">
        <v>983.03386999999998</v>
      </c>
      <c r="R128" s="74">
        <v>983.03386999999998</v>
      </c>
      <c r="S128" s="74">
        <v>983.03386999999998</v>
      </c>
      <c r="T128" s="147">
        <v>983.03386999999998</v>
      </c>
      <c r="U128" s="120"/>
    </row>
    <row r="129" spans="1:25" x14ac:dyDescent="0.3">
      <c r="A129" s="71">
        <f t="shared" si="37"/>
        <v>114</v>
      </c>
      <c r="B129" s="75" t="s">
        <v>265</v>
      </c>
      <c r="C129" s="72" t="str">
        <f t="shared" si="60"/>
        <v>563</v>
      </c>
      <c r="D129" s="72"/>
      <c r="E129" s="112"/>
      <c r="F129" s="73" t="s">
        <v>266</v>
      </c>
      <c r="G129" s="74">
        <v>1407.991</v>
      </c>
      <c r="H129" s="74">
        <v>1703.84389989999</v>
      </c>
      <c r="I129" s="74">
        <v>887.01900000000001</v>
      </c>
      <c r="J129" s="74">
        <v>806.31443999999999</v>
      </c>
      <c r="K129" s="74">
        <v>515.18399999999997</v>
      </c>
      <c r="L129" s="74">
        <v>1985.26118</v>
      </c>
      <c r="M129" s="74">
        <v>714.45455000000004</v>
      </c>
      <c r="N129" s="74">
        <v>1192.9064699999999</v>
      </c>
      <c r="O129" s="74">
        <v>816.58038999999997</v>
      </c>
      <c r="P129" s="74">
        <v>1616.71334</v>
      </c>
      <c r="Q129" s="74">
        <v>1610.37454999999</v>
      </c>
      <c r="R129" s="74">
        <v>1610.37454999999</v>
      </c>
      <c r="S129" s="74">
        <v>1610.37454999999</v>
      </c>
      <c r="T129" s="147">
        <v>1610.37454999999</v>
      </c>
      <c r="U129" s="120"/>
    </row>
    <row r="130" spans="1:25" x14ac:dyDescent="0.3">
      <c r="A130" s="71">
        <f t="shared" si="37"/>
        <v>115</v>
      </c>
      <c r="B130" s="75" t="s">
        <v>267</v>
      </c>
      <c r="C130" s="72" t="str">
        <f t="shared" si="60"/>
        <v>565</v>
      </c>
      <c r="D130" s="72"/>
      <c r="E130" s="112"/>
      <c r="F130" s="73" t="s">
        <v>268</v>
      </c>
      <c r="G130" s="74">
        <v>7683.5290000000005</v>
      </c>
      <c r="H130" s="74">
        <v>8277.7869998999904</v>
      </c>
      <c r="I130" s="74">
        <v>7035.4049999999997</v>
      </c>
      <c r="J130" s="74">
        <v>8277.7869998999904</v>
      </c>
      <c r="K130" s="74">
        <v>7289.21</v>
      </c>
      <c r="L130" s="74">
        <v>8277.7870199999998</v>
      </c>
      <c r="M130" s="74">
        <v>7897.2746699999998</v>
      </c>
      <c r="N130" s="74">
        <v>8277.7869599999995</v>
      </c>
      <c r="O130" s="74">
        <v>7023.9854799999903</v>
      </c>
      <c r="P130" s="74">
        <v>8277.7869599999995</v>
      </c>
      <c r="Q130" s="74">
        <v>8277.7869599999995</v>
      </c>
      <c r="R130" s="74">
        <v>-5.0400000009176403E-3</v>
      </c>
      <c r="S130" s="74">
        <v>-5.0400000009176403E-3</v>
      </c>
      <c r="T130" s="147">
        <v>-5.0400000009176403E-3</v>
      </c>
      <c r="U130" s="120"/>
    </row>
    <row r="131" spans="1:25" x14ac:dyDescent="0.3">
      <c r="A131" s="71">
        <f t="shared" si="37"/>
        <v>116</v>
      </c>
      <c r="B131" s="72" t="s">
        <v>269</v>
      </c>
      <c r="C131" s="72" t="str">
        <f t="shared" si="60"/>
        <v>566</v>
      </c>
      <c r="D131" s="72"/>
      <c r="E131" s="112"/>
      <c r="F131" s="73" t="s">
        <v>270</v>
      </c>
      <c r="G131" s="74">
        <v>4572.7659999999996</v>
      </c>
      <c r="H131" s="74">
        <v>5659.0201039999902</v>
      </c>
      <c r="I131" s="74">
        <v>5027.01</v>
      </c>
      <c r="J131" s="74">
        <v>7349.5434853999996</v>
      </c>
      <c r="K131" s="74">
        <v>5111.0640000000003</v>
      </c>
      <c r="L131" s="74">
        <v>7896.8125399999999</v>
      </c>
      <c r="M131" s="74">
        <v>4701.2670699999999</v>
      </c>
      <c r="N131" s="74">
        <v>5726.424669</v>
      </c>
      <c r="O131" s="74">
        <v>5116.2944500000003</v>
      </c>
      <c r="P131" s="74">
        <v>1705.5985700000006</v>
      </c>
      <c r="Q131" s="74">
        <v>3986.3249299999902</v>
      </c>
      <c r="R131" s="74">
        <v>3961.9589299999902</v>
      </c>
      <c r="S131" s="74">
        <v>3973.8629299999998</v>
      </c>
      <c r="T131" s="147">
        <v>3973.8629299999998</v>
      </c>
      <c r="U131" s="120"/>
    </row>
    <row r="132" spans="1:25" x14ac:dyDescent="0.3">
      <c r="A132" s="71">
        <f t="shared" si="37"/>
        <v>117</v>
      </c>
      <c r="B132" s="72" t="s">
        <v>271</v>
      </c>
      <c r="C132" s="72" t="str">
        <f t="shared" si="60"/>
        <v>567</v>
      </c>
      <c r="D132" s="72"/>
      <c r="E132" s="112"/>
      <c r="F132" s="73" t="s">
        <v>272</v>
      </c>
      <c r="G132" s="74">
        <v>64.085999999999999</v>
      </c>
      <c r="H132" s="74">
        <v>374.49959999999999</v>
      </c>
      <c r="I132" s="74">
        <v>4.8390000000000004</v>
      </c>
      <c r="J132" s="74">
        <v>219.28085999999999</v>
      </c>
      <c r="K132" s="74">
        <v>1277.838</v>
      </c>
      <c r="L132" s="74">
        <v>150</v>
      </c>
      <c r="M132" s="74">
        <v>401.13202000000001</v>
      </c>
      <c r="N132" s="74">
        <v>279.99999600000001</v>
      </c>
      <c r="O132" s="74">
        <v>393.36797999999999</v>
      </c>
      <c r="P132" s="74">
        <v>445.27742999999901</v>
      </c>
      <c r="Q132" s="74">
        <v>442.32195000000002</v>
      </c>
      <c r="R132" s="74">
        <v>442.32195000000002</v>
      </c>
      <c r="S132" s="74">
        <v>442.32195000000002</v>
      </c>
      <c r="T132" s="147">
        <v>442.32195000000002</v>
      </c>
      <c r="U132" s="120"/>
    </row>
    <row r="133" spans="1:25" ht="12" customHeight="1" x14ac:dyDescent="0.3">
      <c r="A133" s="71">
        <f t="shared" si="37"/>
        <v>118</v>
      </c>
      <c r="B133" s="114"/>
      <c r="C133" s="114"/>
      <c r="D133" s="114"/>
      <c r="E133" s="113" t="s">
        <v>273</v>
      </c>
      <c r="F133" s="73"/>
      <c r="G133" s="90">
        <f t="shared" ref="G133" si="61">SUM(G126:G132)</f>
        <v>29278.224000000002</v>
      </c>
      <c r="H133" s="90">
        <f t="shared" ref="H133:T133" si="62">SUM(H126:H132)</f>
        <v>30517.837028799946</v>
      </c>
      <c r="I133" s="90">
        <f t="shared" si="62"/>
        <v>24132.832999999999</v>
      </c>
      <c r="J133" s="90">
        <f t="shared" si="62"/>
        <v>29673.95179609998</v>
      </c>
      <c r="K133" s="90">
        <f t="shared" si="62"/>
        <v>25701.867000000002</v>
      </c>
      <c r="L133" s="90">
        <f t="shared" si="62"/>
        <v>31679.747499999998</v>
      </c>
      <c r="M133" s="90">
        <f t="shared" si="62"/>
        <v>26843.086809999997</v>
      </c>
      <c r="N133" s="90">
        <f t="shared" si="62"/>
        <v>29122.081913599977</v>
      </c>
      <c r="O133" s="90">
        <f t="shared" si="62"/>
        <v>23832.090399999968</v>
      </c>
      <c r="P133" s="90">
        <f t="shared" si="62"/>
        <v>24303.05621999998</v>
      </c>
      <c r="Q133" s="90">
        <f t="shared" si="62"/>
        <v>27399.017316437923</v>
      </c>
      <c r="R133" s="90">
        <f t="shared" si="62"/>
        <v>19719.387967657931</v>
      </c>
      <c r="S133" s="90">
        <f t="shared" si="62"/>
        <v>20416.23366328709</v>
      </c>
      <c r="T133" s="90">
        <f t="shared" si="62"/>
        <v>21108.60577921211</v>
      </c>
      <c r="U133" s="120"/>
    </row>
    <row r="134" spans="1:25" x14ac:dyDescent="0.3">
      <c r="A134" s="71">
        <f t="shared" si="37"/>
        <v>119</v>
      </c>
      <c r="B134" s="72" t="s">
        <v>274</v>
      </c>
      <c r="C134" s="72" t="str">
        <f t="shared" ref="C134:C139" si="63">MID(B134,2,3)</f>
        <v>568</v>
      </c>
      <c r="D134" s="72"/>
      <c r="E134" s="112"/>
      <c r="F134" s="73" t="s">
        <v>210</v>
      </c>
      <c r="G134" s="74">
        <v>23.141999999999999</v>
      </c>
      <c r="H134" s="74">
        <v>0</v>
      </c>
      <c r="I134" s="74">
        <v>18.151</v>
      </c>
      <c r="J134" s="74">
        <v>0</v>
      </c>
      <c r="K134" s="74">
        <v>4.5380000000000003</v>
      </c>
      <c r="L134" s="74">
        <v>0</v>
      </c>
      <c r="M134" s="74">
        <v>9.0861200000000011</v>
      </c>
      <c r="N134" s="74">
        <v>0</v>
      </c>
      <c r="O134" s="74">
        <v>48.371389999999998</v>
      </c>
      <c r="P134" s="74">
        <v>0</v>
      </c>
      <c r="Q134" s="74">
        <v>0</v>
      </c>
      <c r="R134" s="74">
        <v>0</v>
      </c>
      <c r="S134" s="74">
        <v>0</v>
      </c>
      <c r="T134" s="147">
        <v>0</v>
      </c>
      <c r="U134" s="120"/>
    </row>
    <row r="135" spans="1:25" x14ac:dyDescent="0.3">
      <c r="A135" s="71">
        <f t="shared" si="37"/>
        <v>120</v>
      </c>
      <c r="B135" s="72" t="s">
        <v>275</v>
      </c>
      <c r="C135" s="72" t="str">
        <f t="shared" si="63"/>
        <v>569</v>
      </c>
      <c r="D135" s="72"/>
      <c r="E135" s="112"/>
      <c r="F135" s="73" t="s">
        <v>212</v>
      </c>
      <c r="G135" s="74">
        <v>2031.252</v>
      </c>
      <c r="H135" s="74">
        <v>2371.1564820000003</v>
      </c>
      <c r="I135" s="74">
        <v>2574.5459999999998</v>
      </c>
      <c r="J135" s="74">
        <v>2804.1755149999999</v>
      </c>
      <c r="K135" s="74">
        <v>2661.8150000000001</v>
      </c>
      <c r="L135" s="74">
        <v>2827.1110699999999</v>
      </c>
      <c r="M135" s="74">
        <v>2174.7372500000001</v>
      </c>
      <c r="N135" s="74">
        <v>2419.675346999989</v>
      </c>
      <c r="O135" s="74">
        <v>1904.7161599999999</v>
      </c>
      <c r="P135" s="74">
        <v>443.47960999999998</v>
      </c>
      <c r="Q135" s="74">
        <v>440.02037000000001</v>
      </c>
      <c r="R135" s="74">
        <v>440.02037000000001</v>
      </c>
      <c r="S135" s="74">
        <v>440.02037000000001</v>
      </c>
      <c r="T135" s="147">
        <v>440.02037000000001</v>
      </c>
      <c r="U135" s="120"/>
    </row>
    <row r="136" spans="1:25" x14ac:dyDescent="0.3">
      <c r="A136" s="71">
        <f t="shared" si="37"/>
        <v>121</v>
      </c>
      <c r="B136" s="72" t="s">
        <v>276</v>
      </c>
      <c r="C136" s="72" t="str">
        <f t="shared" si="63"/>
        <v>570</v>
      </c>
      <c r="D136" s="72"/>
      <c r="E136" s="112"/>
      <c r="F136" s="73" t="s">
        <v>277</v>
      </c>
      <c r="G136" s="74">
        <v>5012.335</v>
      </c>
      <c r="H136" s="74">
        <v>4377.9129800000001</v>
      </c>
      <c r="I136" s="74">
        <v>4943.1099999999997</v>
      </c>
      <c r="J136" s="74">
        <v>4133.008409</v>
      </c>
      <c r="K136" s="74">
        <v>3648.1440000000002</v>
      </c>
      <c r="L136" s="74">
        <v>2975.4992200000002</v>
      </c>
      <c r="M136" s="74">
        <v>3064.1401199999991</v>
      </c>
      <c r="N136" s="74">
        <v>3774.7194179999988</v>
      </c>
      <c r="O136" s="74">
        <v>2758.1112299999895</v>
      </c>
      <c r="P136" s="74">
        <v>8266.7331900000008</v>
      </c>
      <c r="Q136" s="74">
        <v>10748.985565162035</v>
      </c>
      <c r="R136" s="74">
        <v>11227.566910442025</v>
      </c>
      <c r="S136" s="74">
        <v>11637.174571312869</v>
      </c>
      <c r="T136" s="147">
        <v>12054.54273188785</v>
      </c>
      <c r="U136" s="120"/>
    </row>
    <row r="137" spans="1:25" x14ac:dyDescent="0.3">
      <c r="A137" s="71">
        <f t="shared" si="37"/>
        <v>122</v>
      </c>
      <c r="B137" s="72" t="s">
        <v>278</v>
      </c>
      <c r="C137" s="72" t="str">
        <f t="shared" si="63"/>
        <v>571</v>
      </c>
      <c r="D137" s="72"/>
      <c r="E137" s="112"/>
      <c r="F137" s="73" t="s">
        <v>279</v>
      </c>
      <c r="G137" s="74">
        <v>12345.055</v>
      </c>
      <c r="H137" s="74">
        <v>9793.4369622000013</v>
      </c>
      <c r="I137" s="74">
        <v>6397.45</v>
      </c>
      <c r="J137" s="74">
        <v>9056.0609444999991</v>
      </c>
      <c r="K137" s="74">
        <v>11886.777</v>
      </c>
      <c r="L137" s="74">
        <v>9412.3454099999908</v>
      </c>
      <c r="M137" s="74">
        <v>2887.0301999999992</v>
      </c>
      <c r="N137" s="74">
        <v>245.31660449999998</v>
      </c>
      <c r="O137" s="74">
        <v>714.783959999996</v>
      </c>
      <c r="P137" s="74">
        <v>1702.5638700000002</v>
      </c>
      <c r="Q137" s="74">
        <v>1132.6491699999999</v>
      </c>
      <c r="R137" s="74">
        <v>161.219169999999</v>
      </c>
      <c r="S137" s="74">
        <v>156.815169999999</v>
      </c>
      <c r="T137" s="147">
        <v>173.71117000000001</v>
      </c>
      <c r="U137" s="120"/>
    </row>
    <row r="138" spans="1:25" x14ac:dyDescent="0.3">
      <c r="A138" s="71">
        <f t="shared" si="37"/>
        <v>123</v>
      </c>
      <c r="B138" s="72" t="s">
        <v>280</v>
      </c>
      <c r="C138" s="72" t="str">
        <f t="shared" si="63"/>
        <v>572</v>
      </c>
      <c r="D138" s="72"/>
      <c r="E138" s="112"/>
      <c r="F138" s="73" t="s">
        <v>281</v>
      </c>
      <c r="G138" s="74">
        <v>20.684000000000001</v>
      </c>
      <c r="H138" s="74">
        <v>0</v>
      </c>
      <c r="I138" s="74">
        <v>0</v>
      </c>
      <c r="J138" s="74">
        <v>0</v>
      </c>
      <c r="K138" s="74">
        <v>603.93200000000002</v>
      </c>
      <c r="L138" s="74">
        <v>0</v>
      </c>
      <c r="M138" s="74">
        <v>383.85261000000003</v>
      </c>
      <c r="N138" s="74">
        <v>0</v>
      </c>
      <c r="O138" s="74">
        <v>477.35467999999997</v>
      </c>
      <c r="P138" s="74">
        <v>0</v>
      </c>
      <c r="Q138" s="74">
        <v>0</v>
      </c>
      <c r="R138" s="74">
        <v>0</v>
      </c>
      <c r="S138" s="74">
        <v>0</v>
      </c>
      <c r="T138" s="147">
        <v>0</v>
      </c>
      <c r="U138" s="120"/>
    </row>
    <row r="139" spans="1:25" x14ac:dyDescent="0.3">
      <c r="A139" s="71">
        <f t="shared" si="37"/>
        <v>124</v>
      </c>
      <c r="B139" s="72" t="s">
        <v>282</v>
      </c>
      <c r="C139" s="72" t="str">
        <f t="shared" si="63"/>
        <v>573</v>
      </c>
      <c r="D139" s="72"/>
      <c r="E139" s="112"/>
      <c r="F139" s="73" t="s">
        <v>283</v>
      </c>
      <c r="G139" s="74">
        <v>1481.336</v>
      </c>
      <c r="H139" s="74">
        <v>0</v>
      </c>
      <c r="I139" s="74">
        <v>-134.12799999999999</v>
      </c>
      <c r="J139" s="74">
        <v>0</v>
      </c>
      <c r="K139" s="74">
        <v>-117.70399999999999</v>
      </c>
      <c r="L139" s="74">
        <v>0</v>
      </c>
      <c r="M139" s="74">
        <v>-131.58923999999999</v>
      </c>
      <c r="N139" s="74">
        <v>0</v>
      </c>
      <c r="O139" s="74">
        <v>-114.163319999999</v>
      </c>
      <c r="P139" s="74">
        <v>0</v>
      </c>
      <c r="Q139" s="74">
        <v>0</v>
      </c>
      <c r="R139" s="74">
        <v>0</v>
      </c>
      <c r="S139" s="74">
        <v>0</v>
      </c>
      <c r="T139" s="147">
        <v>0</v>
      </c>
      <c r="U139" s="120"/>
    </row>
    <row r="140" spans="1:25" x14ac:dyDescent="0.3">
      <c r="A140" s="71">
        <f t="shared" si="37"/>
        <v>125</v>
      </c>
      <c r="B140" s="72"/>
      <c r="C140" s="72"/>
      <c r="D140" s="72"/>
      <c r="E140" s="113" t="s">
        <v>284</v>
      </c>
      <c r="F140" s="73"/>
      <c r="G140" s="90">
        <f t="shared" ref="G140" si="64">SUM(G134:G139)</f>
        <v>20913.804</v>
      </c>
      <c r="H140" s="90">
        <f t="shared" ref="H140:T140" si="65">SUM(H134:H139)</f>
        <v>16542.506424200001</v>
      </c>
      <c r="I140" s="90">
        <f t="shared" si="65"/>
        <v>13799.128999999997</v>
      </c>
      <c r="J140" s="90">
        <f t="shared" si="65"/>
        <v>15993.244868499998</v>
      </c>
      <c r="K140" s="90">
        <f t="shared" si="65"/>
        <v>18687.502</v>
      </c>
      <c r="L140" s="90">
        <f t="shared" si="65"/>
        <v>15214.955699999991</v>
      </c>
      <c r="M140" s="90">
        <f t="shared" si="65"/>
        <v>8387.2570599999999</v>
      </c>
      <c r="N140" s="90">
        <f t="shared" si="65"/>
        <v>6439.711369499988</v>
      </c>
      <c r="O140" s="90">
        <f t="shared" si="65"/>
        <v>5789.1740999999874</v>
      </c>
      <c r="P140" s="90">
        <f t="shared" si="65"/>
        <v>10412.776670000001</v>
      </c>
      <c r="Q140" s="90">
        <f t="shared" si="65"/>
        <v>12321.655105162035</v>
      </c>
      <c r="R140" s="90">
        <f t="shared" si="65"/>
        <v>11828.806450442024</v>
      </c>
      <c r="S140" s="90">
        <f t="shared" si="65"/>
        <v>12234.010111312869</v>
      </c>
      <c r="T140" s="90">
        <f t="shared" si="65"/>
        <v>12668.274271887851</v>
      </c>
      <c r="U140" s="120"/>
    </row>
    <row r="141" spans="1:25" ht="14.4" thickBot="1" x14ac:dyDescent="0.35">
      <c r="A141" s="71">
        <f t="shared" si="37"/>
        <v>126</v>
      </c>
      <c r="B141" s="169"/>
      <c r="C141" s="170"/>
      <c r="D141" s="171"/>
      <c r="E141" s="172"/>
      <c r="F141" s="173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 t="s">
        <v>163</v>
      </c>
      <c r="S141" s="174"/>
      <c r="T141" s="174"/>
      <c r="U141" s="120"/>
    </row>
    <row r="142" spans="1:25" x14ac:dyDescent="0.3">
      <c r="A142" s="71">
        <f t="shared" si="37"/>
        <v>127</v>
      </c>
      <c r="B142" s="72" t="s">
        <v>285</v>
      </c>
      <c r="C142" s="72" t="str">
        <f t="shared" ref="C142:C153" si="66">MID(B142,2,3)</f>
        <v>580</v>
      </c>
      <c r="D142" s="72"/>
      <c r="E142" s="112"/>
      <c r="F142" s="73" t="s">
        <v>199</v>
      </c>
      <c r="G142" s="74">
        <v>1825.568</v>
      </c>
      <c r="H142" s="74">
        <v>4347.1763335999995</v>
      </c>
      <c r="I142" s="74">
        <v>1331</v>
      </c>
      <c r="J142" s="74">
        <v>3180.049348</v>
      </c>
      <c r="K142" s="74">
        <v>1515.893</v>
      </c>
      <c r="L142" s="74">
        <v>3180.1448399999999</v>
      </c>
      <c r="M142" s="74">
        <v>1326.2271400000002</v>
      </c>
      <c r="N142" s="74">
        <v>2125.1791409999996</v>
      </c>
      <c r="O142" s="74">
        <v>1188.49656999999</v>
      </c>
      <c r="P142" s="74">
        <v>2013.6678399999901</v>
      </c>
      <c r="Q142" s="74">
        <v>2064.5743750391562</v>
      </c>
      <c r="R142" s="74">
        <v>2115.0588760278079</v>
      </c>
      <c r="S142" s="74">
        <v>2163.9893978442383</v>
      </c>
      <c r="T142" s="147">
        <v>2208.8727698147886</v>
      </c>
      <c r="U142" s="120"/>
      <c r="V142" s="134"/>
      <c r="W142" s="134"/>
      <c r="X142" s="134"/>
      <c r="Y142" s="134"/>
    </row>
    <row r="143" spans="1:25" x14ac:dyDescent="0.3">
      <c r="A143" s="71">
        <f t="shared" si="37"/>
        <v>128</v>
      </c>
      <c r="B143" s="75" t="s">
        <v>286</v>
      </c>
      <c r="C143" s="72" t="str">
        <f t="shared" si="66"/>
        <v>581</v>
      </c>
      <c r="D143" s="72"/>
      <c r="E143" s="112"/>
      <c r="F143" s="73" t="s">
        <v>262</v>
      </c>
      <c r="G143" s="74">
        <v>5431.7759999999998</v>
      </c>
      <c r="H143" s="74">
        <v>5527.5615517999995</v>
      </c>
      <c r="I143" s="74">
        <v>5493.4650000000001</v>
      </c>
      <c r="J143" s="74">
        <v>5434.8177779999896</v>
      </c>
      <c r="K143" s="74">
        <v>5262.7969999999996</v>
      </c>
      <c r="L143" s="74">
        <v>5434.8066399999998</v>
      </c>
      <c r="M143" s="74">
        <v>3404.4065900000001</v>
      </c>
      <c r="N143" s="74">
        <v>5873.0120879999904</v>
      </c>
      <c r="O143" s="74">
        <v>3307.8618300000003</v>
      </c>
      <c r="P143" s="74">
        <v>4083.5333599999899</v>
      </c>
      <c r="Q143" s="74">
        <v>4157.5039785371901</v>
      </c>
      <c r="R143" s="74">
        <v>4259.1663435516766</v>
      </c>
      <c r="S143" s="74">
        <v>4357.6994075977964</v>
      </c>
      <c r="T143" s="147">
        <v>4448.0825876826457</v>
      </c>
      <c r="U143" s="120"/>
      <c r="V143" s="134"/>
    </row>
    <row r="144" spans="1:25" x14ac:dyDescent="0.3">
      <c r="A144" s="71">
        <f t="shared" si="37"/>
        <v>129</v>
      </c>
      <c r="B144" s="72" t="s">
        <v>287</v>
      </c>
      <c r="C144" s="72" t="str">
        <f t="shared" si="66"/>
        <v>582</v>
      </c>
      <c r="D144" s="72"/>
      <c r="E144" s="112"/>
      <c r="F144" s="73" t="s">
        <v>264</v>
      </c>
      <c r="G144" s="74">
        <v>331.74299999999999</v>
      </c>
      <c r="H144" s="74">
        <v>111.84927999999999</v>
      </c>
      <c r="I144" s="74">
        <v>279.63399999999996</v>
      </c>
      <c r="J144" s="74">
        <v>441.62709000000001</v>
      </c>
      <c r="K144" s="74">
        <v>392.43099999999998</v>
      </c>
      <c r="L144" s="74">
        <v>438.25225</v>
      </c>
      <c r="M144" s="74">
        <v>246.35393000000002</v>
      </c>
      <c r="N144" s="74">
        <v>420.48281699999995</v>
      </c>
      <c r="O144" s="74">
        <v>187.70258999999999</v>
      </c>
      <c r="P144" s="74">
        <v>899.41130999999905</v>
      </c>
      <c r="Q144" s="74">
        <v>891.16221999999993</v>
      </c>
      <c r="R144" s="74">
        <v>891.16221999999993</v>
      </c>
      <c r="S144" s="74">
        <v>891.16221999999993</v>
      </c>
      <c r="T144" s="147">
        <v>891.16221999999993</v>
      </c>
      <c r="U144" s="120"/>
    </row>
    <row r="145" spans="1:21" x14ac:dyDescent="0.3">
      <c r="A145" s="71">
        <f t="shared" si="37"/>
        <v>130</v>
      </c>
      <c r="B145" s="72" t="s">
        <v>288</v>
      </c>
      <c r="C145" s="72" t="str">
        <f t="shared" si="66"/>
        <v>583</v>
      </c>
      <c r="D145" s="72"/>
      <c r="E145" s="112"/>
      <c r="F145" s="73" t="s">
        <v>289</v>
      </c>
      <c r="G145" s="74">
        <v>6486.0159999999996</v>
      </c>
      <c r="H145" s="74">
        <v>6293.4991415999893</v>
      </c>
      <c r="I145" s="74">
        <v>5641.3789999999999</v>
      </c>
      <c r="J145" s="74">
        <v>5046.4834407999997</v>
      </c>
      <c r="K145" s="74">
        <v>6955.5869999999995</v>
      </c>
      <c r="L145" s="74">
        <v>5237.7981100000006</v>
      </c>
      <c r="M145" s="74">
        <v>1311.4473100000109</v>
      </c>
      <c r="N145" s="74">
        <v>441.71437300000002</v>
      </c>
      <c r="O145" s="74">
        <v>1162.2250199999989</v>
      </c>
      <c r="P145" s="74">
        <v>540.22329000000002</v>
      </c>
      <c r="Q145" s="74">
        <v>540.30578999999796</v>
      </c>
      <c r="R145" s="74">
        <v>540.30578999999796</v>
      </c>
      <c r="S145" s="74">
        <v>540.30578999999796</v>
      </c>
      <c r="T145" s="147">
        <v>540.30578999999796</v>
      </c>
      <c r="U145" s="120"/>
    </row>
    <row r="146" spans="1:21" x14ac:dyDescent="0.3">
      <c r="A146" s="71">
        <f t="shared" ref="A146:A209" si="67">+A145+1</f>
        <v>131</v>
      </c>
      <c r="B146" s="72" t="s">
        <v>290</v>
      </c>
      <c r="C146" s="72" t="str">
        <f t="shared" si="66"/>
        <v>584</v>
      </c>
      <c r="D146" s="72"/>
      <c r="E146" s="112"/>
      <c r="F146" s="73" t="s">
        <v>291</v>
      </c>
      <c r="G146" s="74">
        <v>2689.9360000000001</v>
      </c>
      <c r="H146" s="74">
        <v>3589.0190625999899</v>
      </c>
      <c r="I146" s="74">
        <v>3296.221</v>
      </c>
      <c r="J146" s="74">
        <v>2273.36573</v>
      </c>
      <c r="K146" s="74">
        <v>3564.799</v>
      </c>
      <c r="L146" s="74">
        <v>2214.5164500000001</v>
      </c>
      <c r="M146" s="74">
        <v>3988.2270100000001</v>
      </c>
      <c r="N146" s="74">
        <v>5013.3573699999997</v>
      </c>
      <c r="O146" s="74">
        <v>4705.8658299999988</v>
      </c>
      <c r="P146" s="74">
        <v>3686.99892</v>
      </c>
      <c r="Q146" s="74">
        <v>3794.5318652365772</v>
      </c>
      <c r="R146" s="74">
        <v>3887.3185674343963</v>
      </c>
      <c r="S146" s="74">
        <v>3977.2491732095341</v>
      </c>
      <c r="T146" s="147">
        <v>4059.7414230507607</v>
      </c>
      <c r="U146" s="120"/>
    </row>
    <row r="147" spans="1:21" x14ac:dyDescent="0.3">
      <c r="A147" s="71">
        <f t="shared" si="67"/>
        <v>132</v>
      </c>
      <c r="B147" s="72" t="s">
        <v>292</v>
      </c>
      <c r="C147" s="72" t="str">
        <f t="shared" si="66"/>
        <v>585</v>
      </c>
      <c r="D147" s="72"/>
      <c r="E147" s="112"/>
      <c r="F147" s="73" t="s">
        <v>293</v>
      </c>
      <c r="G147" s="74">
        <v>1.6639999999999999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74">
        <v>0</v>
      </c>
      <c r="T147" s="147">
        <v>0</v>
      </c>
      <c r="U147" s="120"/>
    </row>
    <row r="148" spans="1:21" x14ac:dyDescent="0.3">
      <c r="A148" s="71">
        <f t="shared" si="67"/>
        <v>133</v>
      </c>
      <c r="B148" s="72" t="s">
        <v>294</v>
      </c>
      <c r="C148" s="72" t="str">
        <f t="shared" si="66"/>
        <v>586</v>
      </c>
      <c r="D148" s="72"/>
      <c r="E148" s="112"/>
      <c r="F148" s="73" t="s">
        <v>295</v>
      </c>
      <c r="G148" s="74">
        <v>9197.7270000000008</v>
      </c>
      <c r="H148" s="74">
        <v>1357.5476632</v>
      </c>
      <c r="I148" s="74">
        <v>7976.4350000000004</v>
      </c>
      <c r="J148" s="74">
        <v>8838.9257730000008</v>
      </c>
      <c r="K148" s="74">
        <v>7023.41</v>
      </c>
      <c r="L148" s="74">
        <v>10347.0894999999</v>
      </c>
      <c r="M148" s="74">
        <v>6145.6314300000004</v>
      </c>
      <c r="N148" s="74">
        <v>3797.8353505999903</v>
      </c>
      <c r="O148" s="74">
        <v>6037.5000199999904</v>
      </c>
      <c r="P148" s="74">
        <v>6227.9884400000001</v>
      </c>
      <c r="Q148" s="74">
        <v>6375.9457721517356</v>
      </c>
      <c r="R148" s="74">
        <v>6524.9480249379449</v>
      </c>
      <c r="S148" s="74">
        <v>6688.0334093443016</v>
      </c>
      <c r="T148" s="147">
        <v>6831.44939889942</v>
      </c>
      <c r="U148" s="120"/>
    </row>
    <row r="149" spans="1:21" x14ac:dyDescent="0.3">
      <c r="A149" s="71">
        <f t="shared" si="67"/>
        <v>134</v>
      </c>
      <c r="B149" s="72" t="s">
        <v>296</v>
      </c>
      <c r="C149" s="72" t="str">
        <f t="shared" si="66"/>
        <v>587</v>
      </c>
      <c r="D149" s="72"/>
      <c r="E149" s="112"/>
      <c r="F149" s="73" t="s">
        <v>297</v>
      </c>
      <c r="G149" s="74">
        <v>3101.5830000000001</v>
      </c>
      <c r="H149" s="74">
        <v>11552.347139599999</v>
      </c>
      <c r="I149" s="74">
        <v>3329.4650000000001</v>
      </c>
      <c r="J149" s="74">
        <v>1479.1647663000001</v>
      </c>
      <c r="K149" s="74">
        <v>3430.174</v>
      </c>
      <c r="L149" s="74">
        <v>1481.7269099999999</v>
      </c>
      <c r="M149" s="74">
        <v>4286.6731500000005</v>
      </c>
      <c r="N149" s="74">
        <v>1502.1883479999999</v>
      </c>
      <c r="O149" s="74">
        <v>4700.7543599999999</v>
      </c>
      <c r="P149" s="74">
        <v>3475.8122499999904</v>
      </c>
      <c r="Q149" s="74">
        <v>3562.1504406995405</v>
      </c>
      <c r="R149" s="74">
        <v>4392.7195498883038</v>
      </c>
      <c r="S149" s="74">
        <v>4626.6174633767569</v>
      </c>
      <c r="T149" s="147">
        <v>5029.9664039146382</v>
      </c>
      <c r="U149" s="120"/>
    </row>
    <row r="150" spans="1:21" x14ac:dyDescent="0.3">
      <c r="A150" s="71">
        <f t="shared" si="67"/>
        <v>135</v>
      </c>
      <c r="B150" s="72" t="s">
        <v>298</v>
      </c>
      <c r="C150" s="72" t="str">
        <f t="shared" si="66"/>
        <v>588</v>
      </c>
      <c r="D150" s="72"/>
      <c r="E150" s="112"/>
      <c r="F150" s="73" t="s">
        <v>299</v>
      </c>
      <c r="G150" s="74">
        <v>31032.596000000001</v>
      </c>
      <c r="H150" s="74">
        <v>29666.278421799998</v>
      </c>
      <c r="I150" s="74">
        <v>22733.419000000002</v>
      </c>
      <c r="J150" s="74">
        <v>26470.458151399998</v>
      </c>
      <c r="K150" s="74">
        <v>23211.092999999997</v>
      </c>
      <c r="L150" s="74">
        <v>30691.69184</v>
      </c>
      <c r="M150" s="74">
        <v>23589.491430000002</v>
      </c>
      <c r="N150" s="74">
        <v>28653.1205320999</v>
      </c>
      <c r="O150" s="74">
        <v>25436.498319999901</v>
      </c>
      <c r="P150" s="74">
        <v>24224.887579999999</v>
      </c>
      <c r="Q150" s="74">
        <v>23892.776420235125</v>
      </c>
      <c r="R150" s="74">
        <v>23895.592385349613</v>
      </c>
      <c r="S150" s="74">
        <v>25190.411455119181</v>
      </c>
      <c r="T150" s="147">
        <v>28131.988445297633</v>
      </c>
      <c r="U150" s="120"/>
    </row>
    <row r="151" spans="1:21" x14ac:dyDescent="0.3">
      <c r="A151" s="71">
        <f t="shared" si="67"/>
        <v>136</v>
      </c>
      <c r="B151" s="72" t="s">
        <v>300</v>
      </c>
      <c r="C151" s="72" t="str">
        <f t="shared" si="66"/>
        <v>589</v>
      </c>
      <c r="D151" s="72"/>
      <c r="E151" s="112"/>
      <c r="F151" s="73" t="s">
        <v>301</v>
      </c>
      <c r="G151" s="74">
        <v>678.19799999999998</v>
      </c>
      <c r="H151" s="74">
        <v>60</v>
      </c>
      <c r="I151" s="74">
        <v>410.483</v>
      </c>
      <c r="J151" s="74">
        <v>445.2080004</v>
      </c>
      <c r="K151" s="74">
        <v>1041.6420000000001</v>
      </c>
      <c r="L151" s="74">
        <v>445.20803999999902</v>
      </c>
      <c r="M151" s="74">
        <v>2250.58707</v>
      </c>
      <c r="N151" s="74">
        <v>2237.1441099999997</v>
      </c>
      <c r="O151" s="74">
        <v>1126.7013300000001</v>
      </c>
      <c r="P151" s="74">
        <v>1005.17038</v>
      </c>
      <c r="Q151" s="74">
        <v>1030.7786756760549</v>
      </c>
      <c r="R151" s="74">
        <v>1055.9840389220569</v>
      </c>
      <c r="S151" s="74">
        <v>1080.4135480198445</v>
      </c>
      <c r="T151" s="147">
        <v>1102.822439304666</v>
      </c>
      <c r="U151" s="120"/>
    </row>
    <row r="152" spans="1:21" x14ac:dyDescent="0.3">
      <c r="A152" s="71">
        <f t="shared" si="67"/>
        <v>137</v>
      </c>
      <c r="B152" s="72" t="s">
        <v>302</v>
      </c>
      <c r="C152" s="72" t="str">
        <f t="shared" si="66"/>
        <v>852</v>
      </c>
      <c r="D152" s="72"/>
      <c r="E152" s="112"/>
      <c r="F152" s="175" t="s">
        <v>303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74">
        <v>0</v>
      </c>
      <c r="T152" s="147">
        <v>0</v>
      </c>
      <c r="U152" s="120"/>
    </row>
    <row r="153" spans="1:21" x14ac:dyDescent="0.3">
      <c r="A153" s="71">
        <f t="shared" si="67"/>
        <v>138</v>
      </c>
      <c r="B153" s="72" t="s">
        <v>304</v>
      </c>
      <c r="C153" s="72" t="str">
        <f t="shared" si="66"/>
        <v>870</v>
      </c>
      <c r="D153" s="72"/>
      <c r="E153" s="112"/>
      <c r="F153" s="175" t="s">
        <v>305</v>
      </c>
      <c r="G153" s="74">
        <v>0.748</v>
      </c>
      <c r="H153" s="74">
        <v>0</v>
      </c>
      <c r="I153" s="74">
        <v>6.0999999999999999E-2</v>
      </c>
      <c r="J153" s="74">
        <v>0</v>
      </c>
      <c r="K153" s="74">
        <v>0.35199999999999998</v>
      </c>
      <c r="L153" s="74">
        <v>0</v>
      </c>
      <c r="M153" s="74">
        <v>1E-3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74">
        <v>0</v>
      </c>
      <c r="T153" s="147">
        <v>0</v>
      </c>
      <c r="U153" s="120"/>
    </row>
    <row r="154" spans="1:21" x14ac:dyDescent="0.3">
      <c r="A154" s="71">
        <f t="shared" si="67"/>
        <v>139</v>
      </c>
      <c r="B154" s="72"/>
      <c r="C154" s="72"/>
      <c r="D154" s="72"/>
      <c r="E154" s="113" t="s">
        <v>306</v>
      </c>
      <c r="F154" s="73"/>
      <c r="G154" s="90">
        <f t="shared" ref="G154" si="68">SUM(G142:G153)</f>
        <v>60777.554999999993</v>
      </c>
      <c r="H154" s="90">
        <f t="shared" ref="H154:J154" si="69">SUM(H142:H153)</f>
        <v>62505.278594199975</v>
      </c>
      <c r="I154" s="90">
        <f t="shared" si="69"/>
        <v>50491.561999999998</v>
      </c>
      <c r="J154" s="90">
        <f t="shared" si="69"/>
        <v>53610.100077899988</v>
      </c>
      <c r="K154" s="90">
        <f>SUM(K142:K153)</f>
        <v>52398.177999999993</v>
      </c>
      <c r="L154" s="90">
        <f t="shared" ref="L154:T154" si="70">SUM(L142:L153)</f>
        <v>59471.234579999902</v>
      </c>
      <c r="M154" s="90">
        <f t="shared" si="70"/>
        <v>46549.046060000015</v>
      </c>
      <c r="N154" s="90">
        <f t="shared" si="70"/>
        <v>50064.034129699881</v>
      </c>
      <c r="O154" s="90">
        <f t="shared" si="70"/>
        <v>47853.605869999876</v>
      </c>
      <c r="P154" s="90">
        <f t="shared" si="70"/>
        <v>46157.693369999972</v>
      </c>
      <c r="Q154" s="90">
        <f t="shared" si="70"/>
        <v>46309.729537575382</v>
      </c>
      <c r="R154" s="90">
        <f t="shared" si="70"/>
        <v>47562.255796111793</v>
      </c>
      <c r="S154" s="90">
        <f t="shared" si="70"/>
        <v>49515.881864511655</v>
      </c>
      <c r="T154" s="90">
        <f t="shared" si="70"/>
        <v>53244.391477964557</v>
      </c>
      <c r="U154" s="120"/>
    </row>
    <row r="155" spans="1:21" x14ac:dyDescent="0.3">
      <c r="A155" s="71">
        <f t="shared" si="67"/>
        <v>140</v>
      </c>
      <c r="B155" s="114"/>
      <c r="C155" s="114"/>
      <c r="D155" s="114"/>
      <c r="E155" s="113"/>
      <c r="F155" s="73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20"/>
    </row>
    <row r="156" spans="1:21" x14ac:dyDescent="0.3">
      <c r="A156" s="71">
        <f t="shared" si="67"/>
        <v>141</v>
      </c>
      <c r="B156" s="75" t="s">
        <v>307</v>
      </c>
      <c r="C156" s="72" t="str">
        <f t="shared" ref="C156:C163" si="71">MID(B156,2,3)</f>
        <v>590</v>
      </c>
      <c r="D156" s="72"/>
      <c r="E156" s="112"/>
      <c r="F156" s="73" t="s">
        <v>210</v>
      </c>
      <c r="G156" s="74">
        <v>1025.6320000000001</v>
      </c>
      <c r="H156" s="74">
        <v>917.47922399999902</v>
      </c>
      <c r="I156" s="74">
        <v>918.23599999999999</v>
      </c>
      <c r="J156" s="74">
        <v>974.15677000000005</v>
      </c>
      <c r="K156" s="74">
        <v>846.11699999999996</v>
      </c>
      <c r="L156" s="74">
        <v>950.74414999999897</v>
      </c>
      <c r="M156" s="74">
        <v>1013.0641599999999</v>
      </c>
      <c r="N156" s="74">
        <v>0</v>
      </c>
      <c r="O156" s="74">
        <v>1678.84869</v>
      </c>
      <c r="P156" s="74">
        <v>0</v>
      </c>
      <c r="Q156" s="74">
        <v>0</v>
      </c>
      <c r="R156" s="74">
        <v>0</v>
      </c>
      <c r="S156" s="74">
        <v>0</v>
      </c>
      <c r="T156" s="147">
        <v>0</v>
      </c>
      <c r="U156" s="120"/>
    </row>
    <row r="157" spans="1:21" x14ac:dyDescent="0.3">
      <c r="A157" s="71">
        <f t="shared" si="67"/>
        <v>142</v>
      </c>
      <c r="B157" s="75" t="s">
        <v>308</v>
      </c>
      <c r="C157" s="72" t="str">
        <f t="shared" si="71"/>
        <v>592</v>
      </c>
      <c r="D157" s="72"/>
      <c r="E157" s="112"/>
      <c r="F157" s="176" t="s">
        <v>309</v>
      </c>
      <c r="G157" s="74">
        <v>2198.1849999999999</v>
      </c>
      <c r="H157" s="74">
        <v>698.03035</v>
      </c>
      <c r="I157" s="74">
        <v>2129.0810000000001</v>
      </c>
      <c r="J157" s="74">
        <v>655.70742399999995</v>
      </c>
      <c r="K157" s="74">
        <v>2831.971</v>
      </c>
      <c r="L157" s="74">
        <v>792.05500000000006</v>
      </c>
      <c r="M157" s="74">
        <v>3227.3490999999999</v>
      </c>
      <c r="N157" s="74">
        <v>2360.8326309999993</v>
      </c>
      <c r="O157" s="74">
        <v>3668.38681</v>
      </c>
      <c r="P157" s="74">
        <v>2690.5759899999989</v>
      </c>
      <c r="Q157" s="74">
        <v>2674.3691899999999</v>
      </c>
      <c r="R157" s="74">
        <v>2674.3691899999999</v>
      </c>
      <c r="S157" s="74">
        <v>2674.3691899999999</v>
      </c>
      <c r="T157" s="147">
        <v>2674.3691899999999</v>
      </c>
      <c r="U157" s="120"/>
    </row>
    <row r="158" spans="1:21" x14ac:dyDescent="0.3">
      <c r="A158" s="71">
        <f t="shared" si="67"/>
        <v>143</v>
      </c>
      <c r="B158" s="75" t="s">
        <v>310</v>
      </c>
      <c r="C158" s="72" t="str">
        <f t="shared" si="71"/>
        <v>593</v>
      </c>
      <c r="D158" s="72"/>
      <c r="E158" s="112"/>
      <c r="F158" s="176" t="s">
        <v>279</v>
      </c>
      <c r="G158" s="74">
        <v>80585.81</v>
      </c>
      <c r="H158" s="74">
        <v>74142.416444600007</v>
      </c>
      <c r="I158" s="74">
        <v>74089.125999999989</v>
      </c>
      <c r="J158" s="74">
        <v>76927.403228400013</v>
      </c>
      <c r="K158" s="74">
        <v>72636.38</v>
      </c>
      <c r="L158" s="74">
        <v>68693.157799999899</v>
      </c>
      <c r="M158" s="74">
        <v>29222.499499999998</v>
      </c>
      <c r="N158" s="74">
        <v>30323.834844099998</v>
      </c>
      <c r="O158" s="74">
        <v>22088.372649999968</v>
      </c>
      <c r="P158" s="74">
        <v>27899.967430000001</v>
      </c>
      <c r="Q158" s="74">
        <v>27228.279573105356</v>
      </c>
      <c r="R158" s="74">
        <v>27720.992856285124</v>
      </c>
      <c r="S158" s="74">
        <v>28193.719631411896</v>
      </c>
      <c r="T158" s="147">
        <v>28629.078486502171</v>
      </c>
      <c r="U158" s="120"/>
    </row>
    <row r="159" spans="1:21" x14ac:dyDescent="0.3">
      <c r="A159" s="71">
        <f t="shared" si="67"/>
        <v>144</v>
      </c>
      <c r="B159" s="75" t="s">
        <v>311</v>
      </c>
      <c r="C159" s="72" t="str">
        <f t="shared" si="71"/>
        <v>594</v>
      </c>
      <c r="D159" s="72"/>
      <c r="E159" s="112"/>
      <c r="F159" s="73" t="s">
        <v>312</v>
      </c>
      <c r="G159" s="74">
        <v>7837.1480000000001</v>
      </c>
      <c r="H159" s="74">
        <v>2111.4856357999997</v>
      </c>
      <c r="I159" s="74">
        <v>7805.17</v>
      </c>
      <c r="J159" s="74">
        <v>1680.90249919999</v>
      </c>
      <c r="K159" s="74">
        <v>6824.0870000000004</v>
      </c>
      <c r="L159" s="74">
        <v>6903.2467800000004</v>
      </c>
      <c r="M159" s="74">
        <v>7208.6451699999998</v>
      </c>
      <c r="N159" s="74">
        <v>511.537352</v>
      </c>
      <c r="O159" s="74">
        <v>6365.8110899999892</v>
      </c>
      <c r="P159" s="74">
        <v>7325.2022500000094</v>
      </c>
      <c r="Q159" s="74">
        <v>7689.0135610120988</v>
      </c>
      <c r="R159" s="74">
        <v>8194.9034213939394</v>
      </c>
      <c r="S159" s="74">
        <v>8680.2722767336709</v>
      </c>
      <c r="T159" s="147">
        <v>9127.2738858566609</v>
      </c>
      <c r="U159" s="120"/>
    </row>
    <row r="160" spans="1:21" x14ac:dyDescent="0.3">
      <c r="A160" s="71">
        <f t="shared" si="67"/>
        <v>145</v>
      </c>
      <c r="B160" s="75" t="s">
        <v>313</v>
      </c>
      <c r="C160" s="72" t="str">
        <f t="shared" si="71"/>
        <v>595</v>
      </c>
      <c r="D160" s="72"/>
      <c r="E160" s="112"/>
      <c r="F160" s="176" t="s">
        <v>314</v>
      </c>
      <c r="G160" s="74">
        <v>2171.8490000000002</v>
      </c>
      <c r="H160" s="74">
        <v>2358.96044479999</v>
      </c>
      <c r="I160" s="74">
        <v>2234.4299999999998</v>
      </c>
      <c r="J160" s="74">
        <v>2295.1137128</v>
      </c>
      <c r="K160" s="74">
        <v>1708.0840000000001</v>
      </c>
      <c r="L160" s="74">
        <v>2242.88284999999</v>
      </c>
      <c r="M160" s="74">
        <v>165.32529</v>
      </c>
      <c r="N160" s="74">
        <v>2035.24722859999</v>
      </c>
      <c r="O160" s="74">
        <v>181.25135999999998</v>
      </c>
      <c r="P160" s="74">
        <v>203.25136000000001</v>
      </c>
      <c r="Q160" s="74">
        <v>206.178079999999</v>
      </c>
      <c r="R160" s="74">
        <v>206.178079999999</v>
      </c>
      <c r="S160" s="74">
        <v>206.178079999999</v>
      </c>
      <c r="T160" s="147">
        <v>206.178079999999</v>
      </c>
      <c r="U160" s="120"/>
    </row>
    <row r="161" spans="1:21" x14ac:dyDescent="0.3">
      <c r="A161" s="71">
        <f t="shared" si="67"/>
        <v>146</v>
      </c>
      <c r="B161" s="75" t="s">
        <v>315</v>
      </c>
      <c r="C161" s="72" t="str">
        <f t="shared" si="71"/>
        <v>596</v>
      </c>
      <c r="D161" s="72"/>
      <c r="E161" s="112"/>
      <c r="F161" s="176" t="s">
        <v>316</v>
      </c>
      <c r="G161" s="74">
        <v>8669.0740000000005</v>
      </c>
      <c r="H161" s="74">
        <v>10532.929377</v>
      </c>
      <c r="I161" s="74">
        <v>8301.3829999999998</v>
      </c>
      <c r="J161" s="74">
        <v>10448.542244999999</v>
      </c>
      <c r="K161" s="74">
        <v>9113.1380000000008</v>
      </c>
      <c r="L161" s="74">
        <v>11772.657160000001</v>
      </c>
      <c r="M161" s="74">
        <v>10417.70825</v>
      </c>
      <c r="N161" s="74">
        <v>9381.3249849999993</v>
      </c>
      <c r="O161" s="74">
        <v>1308.4063799999999</v>
      </c>
      <c r="P161" s="74">
        <v>9573.7522599999993</v>
      </c>
      <c r="Q161" s="74">
        <v>8118.2900549070355</v>
      </c>
      <c r="R161" s="74">
        <v>7343.7903171090093</v>
      </c>
      <c r="S161" s="74">
        <v>7562.7312125426424</v>
      </c>
      <c r="T161" s="147">
        <v>7776.5267691763747</v>
      </c>
      <c r="U161" s="120"/>
    </row>
    <row r="162" spans="1:21" x14ac:dyDescent="0.3">
      <c r="A162" s="71">
        <f t="shared" si="67"/>
        <v>147</v>
      </c>
      <c r="B162" s="75" t="s">
        <v>317</v>
      </c>
      <c r="C162" s="72" t="str">
        <f t="shared" si="71"/>
        <v>597</v>
      </c>
      <c r="D162" s="72"/>
      <c r="E162" s="112"/>
      <c r="F162" s="73" t="s">
        <v>318</v>
      </c>
      <c r="G162" s="74">
        <v>1647.7190000000001</v>
      </c>
      <c r="H162" s="74">
        <v>830.88789989999907</v>
      </c>
      <c r="I162" s="74">
        <v>1721.1690000000001</v>
      </c>
      <c r="J162" s="74">
        <v>884.5586334999989</v>
      </c>
      <c r="K162" s="74">
        <v>1961.2339999999999</v>
      </c>
      <c r="L162" s="74">
        <v>1312.4360300000001</v>
      </c>
      <c r="M162" s="74">
        <v>2434.9701399999994</v>
      </c>
      <c r="N162" s="74">
        <v>3354.30725479999</v>
      </c>
      <c r="O162" s="74">
        <v>2071.25009</v>
      </c>
      <c r="P162" s="74">
        <v>3098.49718999999</v>
      </c>
      <c r="Q162" s="74">
        <v>3447.4189300000003</v>
      </c>
      <c r="R162" s="74">
        <v>1789.2908837658799</v>
      </c>
      <c r="S162" s="74">
        <v>1721.4495576374898</v>
      </c>
      <c r="T162" s="147">
        <v>1603.2006076191249</v>
      </c>
      <c r="U162" s="120"/>
    </row>
    <row r="163" spans="1:21" x14ac:dyDescent="0.3">
      <c r="A163" s="71">
        <f t="shared" si="67"/>
        <v>148</v>
      </c>
      <c r="B163" s="75" t="s">
        <v>319</v>
      </c>
      <c r="C163" s="72" t="str">
        <f t="shared" si="71"/>
        <v>598</v>
      </c>
      <c r="D163" s="72"/>
      <c r="E163" s="112"/>
      <c r="F163" s="73" t="s">
        <v>320</v>
      </c>
      <c r="G163" s="74">
        <v>359.06099999999998</v>
      </c>
      <c r="H163" s="74">
        <v>8.1034527999999995</v>
      </c>
      <c r="I163" s="74">
        <v>949.77099999999996</v>
      </c>
      <c r="J163" s="74">
        <v>79.15966499999999</v>
      </c>
      <c r="K163" s="74">
        <v>1016.535</v>
      </c>
      <c r="L163" s="74">
        <v>78.724320000000006</v>
      </c>
      <c r="M163" s="74">
        <v>262.26850999999999</v>
      </c>
      <c r="N163" s="74">
        <v>852.5</v>
      </c>
      <c r="O163" s="74">
        <v>360.892529999999</v>
      </c>
      <c r="P163" s="74">
        <v>1053.70445</v>
      </c>
      <c r="Q163" s="74">
        <v>1071.82989</v>
      </c>
      <c r="R163" s="74">
        <v>1071.82989</v>
      </c>
      <c r="S163" s="74">
        <v>1071.82989</v>
      </c>
      <c r="T163" s="147">
        <v>1071.82989</v>
      </c>
      <c r="U163" s="120"/>
    </row>
    <row r="164" spans="1:21" x14ac:dyDescent="0.3">
      <c r="A164" s="71">
        <f t="shared" si="67"/>
        <v>149</v>
      </c>
      <c r="B164" s="72"/>
      <c r="C164" s="72" t="str">
        <f t="shared" ref="C164:C176" si="72">LEFT(B164,4)</f>
        <v/>
      </c>
      <c r="D164" s="72"/>
      <c r="E164" s="113" t="s">
        <v>321</v>
      </c>
      <c r="F164" s="73"/>
      <c r="G164" s="90">
        <f t="shared" ref="G164:T164" si="73">SUM(G156:G163)</f>
        <v>104494.478</v>
      </c>
      <c r="H164" s="90">
        <f t="shared" si="73"/>
        <v>91600.292828899997</v>
      </c>
      <c r="I164" s="90">
        <f t="shared" si="73"/>
        <v>98148.365999999965</v>
      </c>
      <c r="J164" s="90">
        <f t="shared" si="73"/>
        <v>93945.544177899996</v>
      </c>
      <c r="K164" s="90">
        <f t="shared" si="73"/>
        <v>96937.546000000017</v>
      </c>
      <c r="L164" s="90">
        <f t="shared" si="73"/>
        <v>92745.904089999894</v>
      </c>
      <c r="M164" s="90">
        <f t="shared" si="73"/>
        <v>53951.830119999999</v>
      </c>
      <c r="N164" s="90">
        <f t="shared" si="73"/>
        <v>48819.584295499975</v>
      </c>
      <c r="O164" s="90">
        <f t="shared" ref="O164" si="74">SUM(O156:O163)</f>
        <v>37723.21959999996</v>
      </c>
      <c r="P164" s="90">
        <f t="shared" si="73"/>
        <v>51844.950929999992</v>
      </c>
      <c r="Q164" s="90">
        <f t="shared" si="73"/>
        <v>50435.379279024484</v>
      </c>
      <c r="R164" s="90">
        <f t="shared" si="73"/>
        <v>49001.354638553952</v>
      </c>
      <c r="S164" s="90">
        <f t="shared" si="73"/>
        <v>50110.5498383257</v>
      </c>
      <c r="T164" s="90">
        <f t="shared" si="73"/>
        <v>51088.456909154331</v>
      </c>
      <c r="U164" s="120"/>
    </row>
    <row r="165" spans="1:21" x14ac:dyDescent="0.3">
      <c r="A165" s="71">
        <f t="shared" si="67"/>
        <v>150</v>
      </c>
      <c r="B165" s="114"/>
      <c r="C165" s="72" t="str">
        <f t="shared" si="72"/>
        <v/>
      </c>
      <c r="D165" s="72"/>
      <c r="E165" s="113"/>
      <c r="F165" s="73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0"/>
    </row>
    <row r="166" spans="1:21" x14ac:dyDescent="0.3">
      <c r="A166" s="71">
        <f t="shared" si="67"/>
        <v>151</v>
      </c>
      <c r="B166" s="72" t="s">
        <v>322</v>
      </c>
      <c r="C166" s="72" t="str">
        <f t="shared" ref="C166:C170" si="75">MID(B166,2,3)</f>
        <v>901</v>
      </c>
      <c r="D166" s="72"/>
      <c r="E166" s="112"/>
      <c r="F166" s="73" t="s">
        <v>323</v>
      </c>
      <c r="G166" s="74">
        <v>489.81900000000002</v>
      </c>
      <c r="H166" s="74">
        <v>327.62500079999995</v>
      </c>
      <c r="I166" s="74">
        <v>324.41399999999999</v>
      </c>
      <c r="J166" s="74">
        <v>324.17253670000002</v>
      </c>
      <c r="K166" s="74">
        <v>418.26799999999997</v>
      </c>
      <c r="L166" s="74">
        <v>349.09753999999998</v>
      </c>
      <c r="M166" s="74">
        <v>129.91051999999999</v>
      </c>
      <c r="N166" s="74">
        <v>409.07318479999998</v>
      </c>
      <c r="O166" s="74">
        <v>169.7612</v>
      </c>
      <c r="P166" s="74">
        <v>105.30436</v>
      </c>
      <c r="Q166" s="74">
        <v>108.98988</v>
      </c>
      <c r="R166" s="74">
        <v>108.98988</v>
      </c>
      <c r="S166" s="74">
        <v>108.98988</v>
      </c>
      <c r="T166" s="121">
        <v>108.98988</v>
      </c>
      <c r="U166" s="120"/>
    </row>
    <row r="167" spans="1:21" x14ac:dyDescent="0.3">
      <c r="A167" s="71">
        <f t="shared" si="67"/>
        <v>152</v>
      </c>
      <c r="B167" s="72" t="s">
        <v>324</v>
      </c>
      <c r="C167" s="72" t="str">
        <f t="shared" si="75"/>
        <v>902</v>
      </c>
      <c r="D167" s="72"/>
      <c r="E167" s="112"/>
      <c r="F167" s="73" t="s">
        <v>325</v>
      </c>
      <c r="G167" s="74">
        <v>4054.5659999999998</v>
      </c>
      <c r="H167" s="74">
        <v>1618.1536680000002</v>
      </c>
      <c r="I167" s="74">
        <v>4961.38</v>
      </c>
      <c r="J167" s="74">
        <v>1740.1679108999899</v>
      </c>
      <c r="K167" s="74">
        <v>1872.1279999999999</v>
      </c>
      <c r="L167" s="74">
        <v>2124.5482999999999</v>
      </c>
      <c r="M167" s="74">
        <v>1047.88185</v>
      </c>
      <c r="N167" s="74">
        <v>1393.9374734</v>
      </c>
      <c r="O167" s="74">
        <v>869.46852999999999</v>
      </c>
      <c r="P167" s="74">
        <v>209.324919999999</v>
      </c>
      <c r="Q167" s="74">
        <v>240.75259</v>
      </c>
      <c r="R167" s="74">
        <v>240.75259</v>
      </c>
      <c r="S167" s="74">
        <v>240.75259</v>
      </c>
      <c r="T167" s="121">
        <v>240.75259</v>
      </c>
      <c r="U167" s="120"/>
    </row>
    <row r="168" spans="1:21" x14ac:dyDescent="0.3">
      <c r="A168" s="71">
        <f t="shared" si="67"/>
        <v>153</v>
      </c>
      <c r="B168" s="72" t="s">
        <v>326</v>
      </c>
      <c r="C168" s="72" t="str">
        <f t="shared" si="75"/>
        <v>903</v>
      </c>
      <c r="D168" s="72"/>
      <c r="E168" s="112"/>
      <c r="F168" s="73" t="s">
        <v>327</v>
      </c>
      <c r="G168" s="74">
        <v>43847.392999999996</v>
      </c>
      <c r="H168" s="74">
        <v>42797.938686599984</v>
      </c>
      <c r="I168" s="74">
        <v>46357.453000000001</v>
      </c>
      <c r="J168" s="74">
        <v>38118.8418775998</v>
      </c>
      <c r="K168" s="74">
        <v>43891.017000000007</v>
      </c>
      <c r="L168" s="74">
        <v>36296.318729999795</v>
      </c>
      <c r="M168" s="74">
        <v>55516.409189999998</v>
      </c>
      <c r="N168" s="74">
        <v>55968.527197499876</v>
      </c>
      <c r="O168" s="74">
        <v>58747.620519999793</v>
      </c>
      <c r="P168" s="74">
        <v>59491.71082639978</v>
      </c>
      <c r="Q168" s="74">
        <v>58644.860186355356</v>
      </c>
      <c r="R168" s="74">
        <v>62055.604986556245</v>
      </c>
      <c r="S168" s="74">
        <v>64575.946943785493</v>
      </c>
      <c r="T168" s="121">
        <v>67231.536270098208</v>
      </c>
      <c r="U168" s="120"/>
    </row>
    <row r="169" spans="1:21" x14ac:dyDescent="0.3">
      <c r="A169" s="71">
        <f t="shared" si="67"/>
        <v>154</v>
      </c>
      <c r="B169" s="72" t="s">
        <v>328</v>
      </c>
      <c r="C169" s="72" t="str">
        <f t="shared" si="75"/>
        <v>904</v>
      </c>
      <c r="D169" s="72"/>
      <c r="E169" s="112"/>
      <c r="F169" s="73" t="s">
        <v>329</v>
      </c>
      <c r="G169" s="74">
        <v>11340.416999999999</v>
      </c>
      <c r="H169" s="74">
        <v>7666.4889905999999</v>
      </c>
      <c r="I169" s="74">
        <v>18779.151000000002</v>
      </c>
      <c r="J169" s="74">
        <v>7017.6948586999988</v>
      </c>
      <c r="K169" s="74">
        <v>13520.969000000001</v>
      </c>
      <c r="L169" s="74">
        <v>15515.00518</v>
      </c>
      <c r="M169" s="74">
        <v>54420.91102</v>
      </c>
      <c r="N169" s="74">
        <v>11639.535</v>
      </c>
      <c r="O169" s="74">
        <v>33606.972840000002</v>
      </c>
      <c r="P169" s="74">
        <v>34508.310169999895</v>
      </c>
      <c r="Q169" s="74">
        <v>14944.491979999901</v>
      </c>
      <c r="R169" s="74">
        <v>15473.483980000001</v>
      </c>
      <c r="S169" s="74">
        <v>16826.915980000002</v>
      </c>
      <c r="T169" s="121">
        <v>18299.999980000001</v>
      </c>
      <c r="U169" s="120"/>
    </row>
    <row r="170" spans="1:21" x14ac:dyDescent="0.3">
      <c r="A170" s="71">
        <f t="shared" si="67"/>
        <v>155</v>
      </c>
      <c r="B170" s="72" t="s">
        <v>330</v>
      </c>
      <c r="C170" s="72" t="str">
        <f t="shared" si="75"/>
        <v>905</v>
      </c>
      <c r="D170" s="72"/>
      <c r="E170" s="112"/>
      <c r="F170" s="73" t="s">
        <v>331</v>
      </c>
      <c r="G170" s="74">
        <v>308.23</v>
      </c>
      <c r="H170" s="74">
        <v>0</v>
      </c>
      <c r="I170" s="74">
        <v>28.184999999999999</v>
      </c>
      <c r="J170" s="74">
        <v>0</v>
      </c>
      <c r="K170" s="74">
        <v>15.509</v>
      </c>
      <c r="L170" s="74">
        <v>0</v>
      </c>
      <c r="M170" s="74">
        <v>15.910410000000001</v>
      </c>
      <c r="N170" s="74">
        <v>0</v>
      </c>
      <c r="O170" s="74">
        <v>2.8896799999999998</v>
      </c>
      <c r="P170" s="74">
        <v>0</v>
      </c>
      <c r="Q170" s="74">
        <v>0</v>
      </c>
      <c r="R170" s="74">
        <v>0</v>
      </c>
      <c r="S170" s="74">
        <v>0</v>
      </c>
      <c r="T170" s="121">
        <v>0</v>
      </c>
      <c r="U170" s="120"/>
    </row>
    <row r="171" spans="1:21" x14ac:dyDescent="0.3">
      <c r="A171" s="71">
        <f t="shared" si="67"/>
        <v>156</v>
      </c>
      <c r="B171" s="114"/>
      <c r="C171" s="72" t="str">
        <f t="shared" si="72"/>
        <v/>
      </c>
      <c r="D171" s="72"/>
      <c r="E171" s="113" t="s">
        <v>332</v>
      </c>
      <c r="F171" s="73"/>
      <c r="G171" s="90">
        <f t="shared" ref="G171" si="76">SUM(G166:G170)</f>
        <v>60040.425000000003</v>
      </c>
      <c r="H171" s="90">
        <f t="shared" ref="H171:T171" si="77">SUM(H166:H170)</f>
        <v>52410.206345999984</v>
      </c>
      <c r="I171" s="90">
        <f t="shared" si="77"/>
        <v>70450.582999999999</v>
      </c>
      <c r="J171" s="90">
        <f t="shared" si="77"/>
        <v>47200.877183899793</v>
      </c>
      <c r="K171" s="90">
        <f t="shared" si="77"/>
        <v>59717.891000000011</v>
      </c>
      <c r="L171" s="90">
        <f t="shared" si="77"/>
        <v>54284.969749999793</v>
      </c>
      <c r="M171" s="90">
        <f t="shared" si="77"/>
        <v>111131.02299</v>
      </c>
      <c r="N171" s="90">
        <f t="shared" si="77"/>
        <v>69411.07285569988</v>
      </c>
      <c r="O171" s="90">
        <f t="shared" si="77"/>
        <v>93396.71276999978</v>
      </c>
      <c r="P171" s="90">
        <f t="shared" si="77"/>
        <v>94314.650276399683</v>
      </c>
      <c r="Q171" s="90">
        <f t="shared" si="77"/>
        <v>73939.09463635525</v>
      </c>
      <c r="R171" s="90">
        <f t="shared" si="77"/>
        <v>77878.83143655624</v>
      </c>
      <c r="S171" s="90">
        <f t="shared" si="77"/>
        <v>81752.605393785489</v>
      </c>
      <c r="T171" s="90">
        <f t="shared" si="77"/>
        <v>85881.278720098198</v>
      </c>
      <c r="U171" s="120"/>
    </row>
    <row r="172" spans="1:21" x14ac:dyDescent="0.3">
      <c r="A172" s="71">
        <f t="shared" si="67"/>
        <v>157</v>
      </c>
      <c r="B172" s="72" t="s">
        <v>154</v>
      </c>
      <c r="C172" s="72" t="str">
        <f t="shared" ref="C172:C174" si="78">MID(B172,2,3)</f>
        <v>908</v>
      </c>
      <c r="D172" s="72"/>
      <c r="E172" s="112"/>
      <c r="F172" s="73" t="s">
        <v>333</v>
      </c>
      <c r="G172" s="74">
        <v>0.23499999999999999</v>
      </c>
      <c r="H172" s="74">
        <v>0</v>
      </c>
      <c r="I172" s="74">
        <v>0</v>
      </c>
      <c r="J172" s="74">
        <v>0</v>
      </c>
      <c r="K172" s="74">
        <v>0</v>
      </c>
      <c r="L172" s="74">
        <v>0</v>
      </c>
      <c r="M172" s="74">
        <v>1.0000000000000002</v>
      </c>
      <c r="N172" s="74">
        <v>0</v>
      </c>
      <c r="O172" s="74">
        <v>1.625</v>
      </c>
      <c r="P172" s="74">
        <v>0</v>
      </c>
      <c r="Q172" s="74">
        <v>0</v>
      </c>
      <c r="R172" s="74">
        <v>0</v>
      </c>
      <c r="S172" s="74">
        <v>0</v>
      </c>
      <c r="T172" s="147">
        <v>0</v>
      </c>
      <c r="U172" s="120"/>
    </row>
    <row r="173" spans="1:21" x14ac:dyDescent="0.3">
      <c r="A173" s="71">
        <f t="shared" si="67"/>
        <v>158</v>
      </c>
      <c r="B173" s="72" t="s">
        <v>334</v>
      </c>
      <c r="C173" s="72" t="str">
        <f t="shared" si="78"/>
        <v>909</v>
      </c>
      <c r="D173" s="72"/>
      <c r="E173" s="112"/>
      <c r="F173" s="73" t="s">
        <v>335</v>
      </c>
      <c r="G173" s="74">
        <v>100.678</v>
      </c>
      <c r="H173" s="74">
        <v>0</v>
      </c>
      <c r="I173" s="74">
        <v>121.486</v>
      </c>
      <c r="J173" s="74">
        <v>0</v>
      </c>
      <c r="K173" s="74">
        <v>172.624</v>
      </c>
      <c r="L173" s="74">
        <v>0</v>
      </c>
      <c r="M173" s="74">
        <v>144.27944999999997</v>
      </c>
      <c r="N173" s="74">
        <v>0</v>
      </c>
      <c r="O173" s="74">
        <v>201.17862</v>
      </c>
      <c r="P173" s="74">
        <v>500</v>
      </c>
      <c r="Q173" s="74">
        <v>500</v>
      </c>
      <c r="R173" s="74">
        <v>892.84754699999894</v>
      </c>
      <c r="S173" s="74">
        <v>522.5</v>
      </c>
      <c r="T173" s="147">
        <v>522.5</v>
      </c>
      <c r="U173" s="120"/>
    </row>
    <row r="174" spans="1:21" x14ac:dyDescent="0.3">
      <c r="A174" s="71">
        <f t="shared" si="67"/>
        <v>159</v>
      </c>
      <c r="B174" s="72" t="s">
        <v>336</v>
      </c>
      <c r="C174" s="72" t="str">
        <f t="shared" si="78"/>
        <v>910</v>
      </c>
      <c r="D174" s="72"/>
      <c r="E174" s="112"/>
      <c r="F174" s="73" t="s">
        <v>337</v>
      </c>
      <c r="G174" s="74">
        <v>1805.0549999999998</v>
      </c>
      <c r="H174" s="74">
        <v>2929.7597081999893</v>
      </c>
      <c r="I174" s="74">
        <v>1022.754</v>
      </c>
      <c r="J174" s="74">
        <v>1834.7939832</v>
      </c>
      <c r="K174" s="74">
        <v>1211.1000000000001</v>
      </c>
      <c r="L174" s="74">
        <v>2108.8948499999901</v>
      </c>
      <c r="M174" s="74">
        <v>2584.3492099999999</v>
      </c>
      <c r="N174" s="74">
        <v>4115.5154342000005</v>
      </c>
      <c r="O174" s="74">
        <v>15925.77922</v>
      </c>
      <c r="P174" s="74">
        <v>2439.4407899999992</v>
      </c>
      <c r="Q174" s="74">
        <v>2710.9272328445459</v>
      </c>
      <c r="R174" s="74">
        <v>3244.4018932698709</v>
      </c>
      <c r="S174" s="74">
        <v>2856.6729876527961</v>
      </c>
      <c r="T174" s="147">
        <v>2969.3429563830932</v>
      </c>
      <c r="U174" s="120"/>
    </row>
    <row r="175" spans="1:21" x14ac:dyDescent="0.3">
      <c r="A175" s="71">
        <f t="shared" si="67"/>
        <v>160</v>
      </c>
      <c r="B175" s="72"/>
      <c r="C175" s="72" t="str">
        <f t="shared" si="72"/>
        <v/>
      </c>
      <c r="D175" s="72"/>
      <c r="E175" s="113" t="s">
        <v>338</v>
      </c>
      <c r="F175" s="73"/>
      <c r="G175" s="78">
        <f t="shared" ref="G175:T175" si="79">SUM(G172:G174)</f>
        <v>1905.9679999999998</v>
      </c>
      <c r="H175" s="78">
        <f t="shared" si="79"/>
        <v>2929.7597081999893</v>
      </c>
      <c r="I175" s="78">
        <f t="shared" si="79"/>
        <v>1144.24</v>
      </c>
      <c r="J175" s="78">
        <f t="shared" si="79"/>
        <v>1834.7939832</v>
      </c>
      <c r="K175" s="78">
        <f t="shared" si="79"/>
        <v>1383.7240000000002</v>
      </c>
      <c r="L175" s="78">
        <f t="shared" si="79"/>
        <v>2108.8948499999901</v>
      </c>
      <c r="M175" s="78">
        <f t="shared" si="79"/>
        <v>2729.6286599999999</v>
      </c>
      <c r="N175" s="78">
        <f t="shared" si="79"/>
        <v>4115.5154342000005</v>
      </c>
      <c r="O175" s="78">
        <f t="shared" ref="O175" si="80">SUM(O172:O174)</f>
        <v>16128.582840000001</v>
      </c>
      <c r="P175" s="78">
        <f t="shared" si="79"/>
        <v>2939.4407899999992</v>
      </c>
      <c r="Q175" s="78">
        <f t="shared" si="79"/>
        <v>3210.9272328445459</v>
      </c>
      <c r="R175" s="78">
        <f t="shared" si="79"/>
        <v>4137.2494402698703</v>
      </c>
      <c r="S175" s="78">
        <f t="shared" si="79"/>
        <v>3379.1729876527961</v>
      </c>
      <c r="T175" s="78">
        <f t="shared" si="79"/>
        <v>3491.8429563830932</v>
      </c>
      <c r="U175" s="120"/>
    </row>
    <row r="176" spans="1:21" x14ac:dyDescent="0.3">
      <c r="A176" s="71">
        <f t="shared" si="67"/>
        <v>161</v>
      </c>
      <c r="B176" s="94"/>
      <c r="C176" s="72" t="str">
        <f t="shared" si="72"/>
        <v/>
      </c>
      <c r="D176" s="72"/>
      <c r="E176" s="118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20"/>
    </row>
    <row r="177" spans="1:21" x14ac:dyDescent="0.3">
      <c r="A177" s="71">
        <f t="shared" si="67"/>
        <v>162</v>
      </c>
      <c r="B177" s="81" t="s">
        <v>339</v>
      </c>
      <c r="C177" s="72" t="str">
        <f t="shared" ref="C177:C180" si="81">MID(B177,2,3)</f>
        <v>911</v>
      </c>
      <c r="D177" s="72"/>
      <c r="E177" s="118"/>
      <c r="F177" s="71" t="s">
        <v>323</v>
      </c>
      <c r="G177" s="74">
        <v>0.18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8.77E-3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120"/>
    </row>
    <row r="178" spans="1:21" x14ac:dyDescent="0.3">
      <c r="A178" s="71">
        <f t="shared" si="67"/>
        <v>163</v>
      </c>
      <c r="B178" s="72" t="s">
        <v>340</v>
      </c>
      <c r="C178" s="72" t="str">
        <f t="shared" si="81"/>
        <v>912</v>
      </c>
      <c r="D178" s="72"/>
      <c r="E178" s="112"/>
      <c r="F178" s="73" t="s">
        <v>341</v>
      </c>
      <c r="G178" s="74">
        <v>8904.5040000000026</v>
      </c>
      <c r="H178" s="74">
        <v>7962.6421565999899</v>
      </c>
      <c r="I178" s="74">
        <v>9804.1740000000009</v>
      </c>
      <c r="J178" s="74">
        <v>10182.748161399899</v>
      </c>
      <c r="K178" s="74">
        <v>10817.201000000001</v>
      </c>
      <c r="L178" s="74">
        <v>11075.491074234027</v>
      </c>
      <c r="M178" s="74">
        <v>13884.82676</v>
      </c>
      <c r="N178" s="74">
        <v>16655.819474033331</v>
      </c>
      <c r="O178" s="74">
        <v>6797.7504999999992</v>
      </c>
      <c r="P178" s="74">
        <v>15237.256652833334</v>
      </c>
      <c r="Q178" s="74">
        <v>15614.97436</v>
      </c>
      <c r="R178" s="74">
        <v>16161.220714999952</v>
      </c>
      <c r="S178" s="74">
        <v>15259.459359999988</v>
      </c>
      <c r="T178" s="74">
        <v>16307.81935999993</v>
      </c>
      <c r="U178" s="120"/>
    </row>
    <row r="179" spans="1:21" x14ac:dyDescent="0.3">
      <c r="A179" s="71">
        <f t="shared" si="67"/>
        <v>164</v>
      </c>
      <c r="B179" s="72" t="s">
        <v>342</v>
      </c>
      <c r="C179" s="72" t="str">
        <f t="shared" si="81"/>
        <v>913</v>
      </c>
      <c r="D179" s="72"/>
      <c r="E179" s="112"/>
      <c r="F179" s="73" t="s">
        <v>343</v>
      </c>
      <c r="G179" s="74">
        <v>150.32</v>
      </c>
      <c r="H179" s="74">
        <v>173.51004</v>
      </c>
      <c r="I179" s="74">
        <v>78.61</v>
      </c>
      <c r="J179" s="74">
        <v>7.7417199999999902</v>
      </c>
      <c r="K179" s="74">
        <v>121.611</v>
      </c>
      <c r="L179" s="74">
        <v>7.7417199999999902</v>
      </c>
      <c r="M179" s="74">
        <v>190.73716000000002</v>
      </c>
      <c r="N179" s="74">
        <v>78.179999999999893</v>
      </c>
      <c r="O179" s="74">
        <v>232.377139999999</v>
      </c>
      <c r="P179" s="74">
        <v>219.99995999999899</v>
      </c>
      <c r="Q179" s="74">
        <v>536.92866999999899</v>
      </c>
      <c r="R179" s="74">
        <v>536.92866999999899</v>
      </c>
      <c r="S179" s="74">
        <v>536.92866999999899</v>
      </c>
      <c r="T179" s="74">
        <v>536.92866999999899</v>
      </c>
      <c r="U179" s="120"/>
    </row>
    <row r="180" spans="1:21" x14ac:dyDescent="0.3">
      <c r="A180" s="71">
        <f t="shared" si="67"/>
        <v>165</v>
      </c>
      <c r="B180" s="75" t="s">
        <v>344</v>
      </c>
      <c r="C180" s="72" t="str">
        <f t="shared" si="81"/>
        <v>916</v>
      </c>
      <c r="D180" s="72"/>
      <c r="E180" s="112"/>
      <c r="F180" s="73" t="s">
        <v>345</v>
      </c>
      <c r="G180" s="74">
        <v>72.506</v>
      </c>
      <c r="H180" s="74">
        <v>0</v>
      </c>
      <c r="I180" s="74">
        <v>217.86799999999999</v>
      </c>
      <c r="J180" s="74">
        <v>0</v>
      </c>
      <c r="K180" s="74">
        <v>293.51100000000002</v>
      </c>
      <c r="L180" s="74">
        <v>0</v>
      </c>
      <c r="M180" s="74">
        <v>84.250460000000004</v>
      </c>
      <c r="N180" s="74">
        <v>0</v>
      </c>
      <c r="O180" s="74">
        <v>303.84179999999998</v>
      </c>
      <c r="P180" s="74">
        <v>0</v>
      </c>
      <c r="Q180" s="74">
        <v>0</v>
      </c>
      <c r="R180" s="74">
        <v>0</v>
      </c>
      <c r="S180" s="74">
        <v>0</v>
      </c>
      <c r="T180" s="74">
        <v>0</v>
      </c>
      <c r="U180" s="120"/>
    </row>
    <row r="181" spans="1:21" x14ac:dyDescent="0.3">
      <c r="A181" s="71">
        <f t="shared" si="67"/>
        <v>166</v>
      </c>
      <c r="B181" s="72"/>
      <c r="C181" s="72"/>
      <c r="D181" s="72"/>
      <c r="E181" s="113" t="s">
        <v>346</v>
      </c>
      <c r="F181" s="73"/>
      <c r="G181" s="78">
        <f t="shared" ref="G181:T181" si="82">SUM(G177:G180)</f>
        <v>9127.510000000002</v>
      </c>
      <c r="H181" s="78">
        <f t="shared" si="82"/>
        <v>8136.15219659999</v>
      </c>
      <c r="I181" s="78">
        <f t="shared" si="82"/>
        <v>10100.652000000002</v>
      </c>
      <c r="J181" s="78">
        <f t="shared" si="82"/>
        <v>10190.489881399899</v>
      </c>
      <c r="K181" s="78">
        <f t="shared" si="82"/>
        <v>11232.323000000002</v>
      </c>
      <c r="L181" s="78">
        <f t="shared" si="82"/>
        <v>11083.232794234027</v>
      </c>
      <c r="M181" s="78">
        <f t="shared" si="82"/>
        <v>14159.81438</v>
      </c>
      <c r="N181" s="78">
        <f t="shared" si="82"/>
        <v>16733.999474033331</v>
      </c>
      <c r="O181" s="78">
        <f t="shared" ref="O181" si="83">SUM(O177:O180)</f>
        <v>7333.9782099999984</v>
      </c>
      <c r="P181" s="78">
        <f t="shared" si="82"/>
        <v>15457.256612833333</v>
      </c>
      <c r="Q181" s="78">
        <f t="shared" si="82"/>
        <v>16151.903029999999</v>
      </c>
      <c r="R181" s="78">
        <f t="shared" si="82"/>
        <v>16698.14938499995</v>
      </c>
      <c r="S181" s="78">
        <f t="shared" si="82"/>
        <v>15796.388029999987</v>
      </c>
      <c r="T181" s="78">
        <f t="shared" si="82"/>
        <v>16844.74802999993</v>
      </c>
      <c r="U181" s="120"/>
    </row>
    <row r="182" spans="1:21" ht="14.4" thickBot="1" x14ac:dyDescent="0.35">
      <c r="A182" s="71">
        <f t="shared" si="67"/>
        <v>167</v>
      </c>
      <c r="B182" s="169"/>
      <c r="C182" s="170"/>
      <c r="D182" s="171"/>
      <c r="E182" s="172"/>
      <c r="F182" s="173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 t="s">
        <v>163</v>
      </c>
      <c r="S182" s="174"/>
      <c r="T182" s="174"/>
      <c r="U182" s="120"/>
    </row>
    <row r="183" spans="1:21" x14ac:dyDescent="0.3">
      <c r="A183" s="71">
        <f t="shared" si="67"/>
        <v>168</v>
      </c>
      <c r="B183" s="72" t="s">
        <v>347</v>
      </c>
      <c r="C183" s="72" t="str">
        <f t="shared" ref="C183:C196" si="84">MID(B183,2,3)</f>
        <v>920</v>
      </c>
      <c r="D183" s="72"/>
      <c r="E183" s="112"/>
      <c r="F183" s="73" t="s">
        <v>348</v>
      </c>
      <c r="G183" s="74">
        <v>80853.445000000007</v>
      </c>
      <c r="H183" s="74">
        <v>54822.5792526</v>
      </c>
      <c r="I183" s="74">
        <v>57263.769</v>
      </c>
      <c r="J183" s="74">
        <v>60605.175490999995</v>
      </c>
      <c r="K183" s="74">
        <v>89699.058000000005</v>
      </c>
      <c r="L183" s="74">
        <v>58603.605219999998</v>
      </c>
      <c r="M183" s="74">
        <v>77003.559689999995</v>
      </c>
      <c r="N183" s="74">
        <v>69125.977713</v>
      </c>
      <c r="O183" s="74">
        <v>77505.869439999995</v>
      </c>
      <c r="P183" s="74">
        <v>64697.176810000004</v>
      </c>
      <c r="Q183" s="74">
        <v>69046.162214975004</v>
      </c>
      <c r="R183" s="74">
        <v>70504.532787835502</v>
      </c>
      <c r="S183" s="74">
        <v>70407.611759734034</v>
      </c>
      <c r="T183" s="147">
        <v>76400.196712138117</v>
      </c>
      <c r="U183" s="120"/>
    </row>
    <row r="184" spans="1:21" x14ac:dyDescent="0.3">
      <c r="A184" s="71">
        <f t="shared" si="67"/>
        <v>169</v>
      </c>
      <c r="B184" s="72" t="s">
        <v>349</v>
      </c>
      <c r="C184" s="72" t="str">
        <f t="shared" si="84"/>
        <v>921</v>
      </c>
      <c r="D184" s="72"/>
      <c r="E184" s="112"/>
      <c r="F184" s="73" t="s">
        <v>350</v>
      </c>
      <c r="G184" s="74">
        <v>43311.237000000001</v>
      </c>
      <c r="H184" s="74">
        <v>40683.240685299897</v>
      </c>
      <c r="I184" s="74">
        <v>44889.57</v>
      </c>
      <c r="J184" s="74">
        <v>47529.784539199973</v>
      </c>
      <c r="K184" s="74">
        <v>50615.841</v>
      </c>
      <c r="L184" s="74">
        <v>52249.823509999886</v>
      </c>
      <c r="M184" s="74">
        <v>50751.680530000005</v>
      </c>
      <c r="N184" s="74">
        <v>44892.11417619999</v>
      </c>
      <c r="O184" s="74">
        <v>50113.751520000005</v>
      </c>
      <c r="P184" s="74">
        <v>46810.226503599879</v>
      </c>
      <c r="Q184" s="74">
        <v>38382.104722599979</v>
      </c>
      <c r="R184" s="74">
        <v>39497.535582399978</v>
      </c>
      <c r="S184" s="74">
        <v>40606.37916219997</v>
      </c>
      <c r="T184" s="147">
        <v>41709.100221999979</v>
      </c>
      <c r="U184" s="120"/>
    </row>
    <row r="185" spans="1:21" x14ac:dyDescent="0.3">
      <c r="A185" s="71">
        <f t="shared" si="67"/>
        <v>170</v>
      </c>
      <c r="B185" s="119" t="s">
        <v>351</v>
      </c>
      <c r="C185" s="72" t="str">
        <f t="shared" si="84"/>
        <v>922</v>
      </c>
      <c r="D185" s="72"/>
      <c r="F185" s="73" t="s">
        <v>352</v>
      </c>
      <c r="G185" s="74">
        <v>2.48</v>
      </c>
      <c r="H185" s="74">
        <v>0</v>
      </c>
      <c r="I185" s="74">
        <v>0</v>
      </c>
      <c r="J185" s="74">
        <v>0</v>
      </c>
      <c r="K185" s="74">
        <v>-4.2000000000000003E-2</v>
      </c>
      <c r="L185" s="74">
        <v>0</v>
      </c>
      <c r="M185" s="74">
        <v>37.995150000000002</v>
      </c>
      <c r="N185" s="74">
        <v>0</v>
      </c>
      <c r="O185" s="74">
        <v>45.332809999999995</v>
      </c>
      <c r="P185" s="74">
        <v>41.893459999999997</v>
      </c>
      <c r="Q185" s="74">
        <v>43.359819999999999</v>
      </c>
      <c r="R185" s="74">
        <v>43.359819999999999</v>
      </c>
      <c r="S185" s="74">
        <v>43.359819999999999</v>
      </c>
      <c r="T185" s="147">
        <v>43.359819999999999</v>
      </c>
      <c r="U185" s="120"/>
    </row>
    <row r="186" spans="1:21" x14ac:dyDescent="0.3">
      <c r="A186" s="71">
        <f t="shared" si="67"/>
        <v>171</v>
      </c>
      <c r="B186" s="72" t="s">
        <v>353</v>
      </c>
      <c r="C186" s="72" t="str">
        <f t="shared" si="84"/>
        <v>923</v>
      </c>
      <c r="D186" s="72"/>
      <c r="E186" s="112"/>
      <c r="F186" s="73" t="s">
        <v>354</v>
      </c>
      <c r="G186" s="74">
        <v>27418.005000000001</v>
      </c>
      <c r="H186" s="74">
        <v>24160.494153199899</v>
      </c>
      <c r="I186" s="74">
        <v>33059.928999999996</v>
      </c>
      <c r="J186" s="74">
        <v>30227.951956599991</v>
      </c>
      <c r="K186" s="74">
        <v>37719.394999999997</v>
      </c>
      <c r="L186" s="74">
        <v>32476.734449999989</v>
      </c>
      <c r="M186" s="74">
        <v>34001.422769999997</v>
      </c>
      <c r="N186" s="74">
        <v>25241.3298602</v>
      </c>
      <c r="O186" s="74">
        <v>32487.367329999892</v>
      </c>
      <c r="P186" s="74">
        <v>23695.28585</v>
      </c>
      <c r="Q186" s="74">
        <v>23435.982907524995</v>
      </c>
      <c r="R186" s="74">
        <v>28980.21357190999</v>
      </c>
      <c r="S186" s="74">
        <v>26999.366851153798</v>
      </c>
      <c r="T186" s="147">
        <v>27875.85977248245</v>
      </c>
      <c r="U186" s="120"/>
    </row>
    <row r="187" spans="1:21" x14ac:dyDescent="0.3">
      <c r="A187" s="71">
        <f t="shared" si="67"/>
        <v>172</v>
      </c>
      <c r="B187" s="72" t="s">
        <v>355</v>
      </c>
      <c r="C187" s="72" t="str">
        <f t="shared" si="84"/>
        <v>924</v>
      </c>
      <c r="D187" s="72"/>
      <c r="E187" s="112"/>
      <c r="F187" s="73" t="s">
        <v>356</v>
      </c>
      <c r="G187" s="74">
        <v>17485.344000000001</v>
      </c>
      <c r="H187" s="74">
        <v>17555.693823999889</v>
      </c>
      <c r="I187" s="74">
        <v>15632.144</v>
      </c>
      <c r="J187" s="74">
        <v>16201.865695999899</v>
      </c>
      <c r="K187" s="74">
        <v>17610.534</v>
      </c>
      <c r="L187" s="74">
        <v>16679.288840000001</v>
      </c>
      <c r="M187" s="74">
        <v>20887.901660000003</v>
      </c>
      <c r="N187" s="74">
        <v>22707.42798199999</v>
      </c>
      <c r="O187" s="74">
        <v>20936.21586</v>
      </c>
      <c r="P187" s="74">
        <v>22310.99295</v>
      </c>
      <c r="Q187" s="74">
        <v>24717.529229999898</v>
      </c>
      <c r="R187" s="74">
        <v>24717.529229999898</v>
      </c>
      <c r="S187" s="74">
        <v>24717.529229999898</v>
      </c>
      <c r="T187" s="147">
        <v>24717.529229999898</v>
      </c>
      <c r="U187" s="120"/>
    </row>
    <row r="188" spans="1:21" x14ac:dyDescent="0.3">
      <c r="A188" s="71">
        <f t="shared" si="67"/>
        <v>173</v>
      </c>
      <c r="B188" s="72" t="s">
        <v>357</v>
      </c>
      <c r="C188" s="177">
        <v>924.2</v>
      </c>
      <c r="D188" s="72"/>
      <c r="E188" s="112"/>
      <c r="F188" s="73" t="s">
        <v>358</v>
      </c>
      <c r="G188" s="74">
        <v>157057.299</v>
      </c>
      <c r="H188" s="74">
        <v>157206.61416</v>
      </c>
      <c r="I188" s="74">
        <v>307950.21799999999</v>
      </c>
      <c r="J188" s="74">
        <v>303594.99715999997</v>
      </c>
      <c r="K188" s="74">
        <v>170218.02900000001</v>
      </c>
      <c r="L188" s="74">
        <v>157206.61416</v>
      </c>
      <c r="M188" s="74">
        <v>67866.833249999996</v>
      </c>
      <c r="N188" s="74">
        <v>65789.650999999998</v>
      </c>
      <c r="O188" s="74">
        <v>365936.08664999995</v>
      </c>
      <c r="P188" s="74">
        <v>343600.49399999896</v>
      </c>
      <c r="Q188" s="74">
        <v>113133.497999999</v>
      </c>
      <c r="R188" s="74">
        <v>0</v>
      </c>
      <c r="S188" s="74">
        <v>0</v>
      </c>
      <c r="T188" s="147">
        <v>0</v>
      </c>
      <c r="U188" s="120"/>
    </row>
    <row r="189" spans="1:21" x14ac:dyDescent="0.3">
      <c r="A189" s="71">
        <f t="shared" si="67"/>
        <v>174</v>
      </c>
      <c r="B189" s="72" t="s">
        <v>359</v>
      </c>
      <c r="C189" s="72" t="str">
        <f t="shared" si="84"/>
        <v>925</v>
      </c>
      <c r="D189" s="72"/>
      <c r="E189" s="112"/>
      <c r="F189" s="122" t="s">
        <v>360</v>
      </c>
      <c r="G189" s="74">
        <v>10771.748000000001</v>
      </c>
      <c r="H189" s="74">
        <v>7099.69992</v>
      </c>
      <c r="I189" s="74">
        <v>7914.6169999999993</v>
      </c>
      <c r="J189" s="74">
        <v>8142.6615245999883</v>
      </c>
      <c r="K189" s="74">
        <v>14418.29</v>
      </c>
      <c r="L189" s="74">
        <v>8362.7004899999902</v>
      </c>
      <c r="M189" s="74">
        <v>1357.5191400000003</v>
      </c>
      <c r="N189" s="74">
        <v>8266.3107147999908</v>
      </c>
      <c r="O189" s="74">
        <v>7611.6521600000005</v>
      </c>
      <c r="P189" s="74">
        <v>6813.4263799999999</v>
      </c>
      <c r="Q189" s="74">
        <v>7320.4949799999995</v>
      </c>
      <c r="R189" s="74">
        <v>7320.4949799999995</v>
      </c>
      <c r="S189" s="74">
        <v>7320.4949799999995</v>
      </c>
      <c r="T189" s="147">
        <v>7320.4949799999995</v>
      </c>
      <c r="U189" s="120"/>
    </row>
    <row r="190" spans="1:21" x14ac:dyDescent="0.3">
      <c r="A190" s="71">
        <f t="shared" si="67"/>
        <v>175</v>
      </c>
      <c r="B190" s="72" t="s">
        <v>361</v>
      </c>
      <c r="C190" s="72" t="str">
        <f t="shared" si="84"/>
        <v>926</v>
      </c>
      <c r="D190" s="72"/>
      <c r="F190" s="73" t="s">
        <v>362</v>
      </c>
      <c r="G190" s="74">
        <v>42058.759000000005</v>
      </c>
      <c r="H190" s="74">
        <v>44231.226591500017</v>
      </c>
      <c r="I190" s="74">
        <v>21243.687000000005</v>
      </c>
      <c r="J190" s="74">
        <v>42512.924095900104</v>
      </c>
      <c r="K190" s="74">
        <v>13582.939000000006</v>
      </c>
      <c r="L190" s="74">
        <v>40290.081400000206</v>
      </c>
      <c r="M190" s="74">
        <v>29773.55080999999</v>
      </c>
      <c r="N190" s="74">
        <v>5178.6179722999004</v>
      </c>
      <c r="O190" s="74">
        <v>859.43335000000661</v>
      </c>
      <c r="P190" s="74">
        <v>11449.073149999989</v>
      </c>
      <c r="Q190" s="74">
        <v>14974.296490000095</v>
      </c>
      <c r="R190" s="74">
        <v>26138.03933092839</v>
      </c>
      <c r="S190" s="74">
        <v>42123.996168276899</v>
      </c>
      <c r="T190" s="147">
        <v>59613.704887097694</v>
      </c>
      <c r="U190" s="120"/>
    </row>
    <row r="191" spans="1:21" x14ac:dyDescent="0.3">
      <c r="A191" s="71">
        <f t="shared" si="67"/>
        <v>176</v>
      </c>
      <c r="B191" s="72" t="s">
        <v>363</v>
      </c>
      <c r="C191" s="72" t="str">
        <f t="shared" si="84"/>
        <v>457</v>
      </c>
      <c r="D191" s="72"/>
      <c r="F191" s="178" t="s">
        <v>364</v>
      </c>
      <c r="G191" s="74">
        <v>0</v>
      </c>
      <c r="H191" s="74">
        <v>0</v>
      </c>
      <c r="I191" s="74">
        <v>0</v>
      </c>
      <c r="J191" s="74">
        <v>0</v>
      </c>
      <c r="K191" s="74">
        <v>498.78577000000001</v>
      </c>
      <c r="L191" s="74">
        <v>-1352.5678799999998</v>
      </c>
      <c r="M191" s="74">
        <v>0</v>
      </c>
      <c r="N191" s="74">
        <v>-25.750439999999902</v>
      </c>
      <c r="O191" s="74">
        <v>0</v>
      </c>
      <c r="P191" s="74">
        <v>0</v>
      </c>
      <c r="Q191" s="74">
        <v>0</v>
      </c>
      <c r="R191" s="74">
        <v>0</v>
      </c>
      <c r="S191" s="74">
        <v>0</v>
      </c>
      <c r="T191" s="147">
        <v>0</v>
      </c>
      <c r="U191" s="120"/>
    </row>
    <row r="192" spans="1:21" x14ac:dyDescent="0.3">
      <c r="A192" s="71">
        <f t="shared" si="67"/>
        <v>177</v>
      </c>
      <c r="B192" s="72" t="s">
        <v>365</v>
      </c>
      <c r="C192" s="72" t="str">
        <f t="shared" si="84"/>
        <v>927</v>
      </c>
      <c r="D192" s="72"/>
      <c r="F192" s="73" t="s">
        <v>366</v>
      </c>
      <c r="G192" s="74">
        <v>0</v>
      </c>
      <c r="H192" s="74">
        <v>0</v>
      </c>
      <c r="I192" s="74">
        <v>0</v>
      </c>
      <c r="J192" s="74">
        <v>0</v>
      </c>
      <c r="K192" s="74">
        <v>0</v>
      </c>
      <c r="L192" s="74">
        <v>0</v>
      </c>
      <c r="M192" s="74">
        <v>9.5939999999999998E-2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74">
        <v>0</v>
      </c>
      <c r="T192" s="147">
        <v>0</v>
      </c>
      <c r="U192" s="120"/>
    </row>
    <row r="193" spans="1:25" x14ac:dyDescent="0.3">
      <c r="A193" s="71">
        <f t="shared" si="67"/>
        <v>178</v>
      </c>
      <c r="B193" s="72" t="s">
        <v>367</v>
      </c>
      <c r="C193" s="72" t="str">
        <f t="shared" si="84"/>
        <v>928</v>
      </c>
      <c r="D193" s="72"/>
      <c r="E193" s="112"/>
      <c r="F193" s="73" t="s">
        <v>368</v>
      </c>
      <c r="G193" s="74">
        <v>4750.5280000000002</v>
      </c>
      <c r="H193" s="74">
        <v>4859.67</v>
      </c>
      <c r="I193" s="74">
        <v>4834.9120000000003</v>
      </c>
      <c r="J193" s="74">
        <v>0</v>
      </c>
      <c r="K193" s="74">
        <v>4992.759</v>
      </c>
      <c r="L193" s="74">
        <v>5147.8318499999996</v>
      </c>
      <c r="M193" s="74">
        <v>6164.6052500000005</v>
      </c>
      <c r="N193" s="74">
        <v>5511.8130000000001</v>
      </c>
      <c r="O193" s="74">
        <v>7119.8172499999982</v>
      </c>
      <c r="P193" s="74">
        <v>7288.3693999999905</v>
      </c>
      <c r="Q193" s="74">
        <v>7288.3693999999905</v>
      </c>
      <c r="R193" s="74">
        <v>6053.4954000000007</v>
      </c>
      <c r="S193" s="74">
        <v>6939.5273999999999</v>
      </c>
      <c r="T193" s="147">
        <v>7572.6353999999901</v>
      </c>
      <c r="U193" s="120"/>
    </row>
    <row r="194" spans="1:25" x14ac:dyDescent="0.3">
      <c r="A194" s="71">
        <f t="shared" si="67"/>
        <v>179</v>
      </c>
      <c r="B194" s="72" t="s">
        <v>369</v>
      </c>
      <c r="C194" s="72" t="str">
        <f t="shared" si="84"/>
        <v>929</v>
      </c>
      <c r="D194" s="72"/>
      <c r="E194" s="112"/>
      <c r="F194" s="73" t="s">
        <v>370</v>
      </c>
      <c r="G194" s="74">
        <v>-1962.8240000000001</v>
      </c>
      <c r="H194" s="74">
        <v>-1558.8310999999999</v>
      </c>
      <c r="I194" s="74">
        <v>-1761.7</v>
      </c>
      <c r="J194" s="74">
        <v>-1581.1203499999901</v>
      </c>
      <c r="K194" s="74">
        <v>-1315.2380000000001</v>
      </c>
      <c r="L194" s="74">
        <v>-1319.4719700000001</v>
      </c>
      <c r="M194" s="74">
        <v>-1460.8529699999999</v>
      </c>
      <c r="N194" s="74">
        <v>-1676.5420199999901</v>
      </c>
      <c r="O194" s="74">
        <v>-1202.1953700000001</v>
      </c>
      <c r="P194" s="74">
        <v>-1639.95235</v>
      </c>
      <c r="Q194" s="74">
        <v>-1695.57293</v>
      </c>
      <c r="R194" s="74">
        <v>-1695.57293</v>
      </c>
      <c r="S194" s="74">
        <v>-1695.57293</v>
      </c>
      <c r="T194" s="147">
        <v>-1695.57293</v>
      </c>
      <c r="U194" s="120"/>
    </row>
    <row r="195" spans="1:25" x14ac:dyDescent="0.3">
      <c r="A195" s="71">
        <f t="shared" si="67"/>
        <v>180</v>
      </c>
      <c r="B195" s="72" t="s">
        <v>371</v>
      </c>
      <c r="C195" s="72" t="str">
        <f t="shared" si="84"/>
        <v>930</v>
      </c>
      <c r="D195" s="72"/>
      <c r="E195" s="112"/>
      <c r="F195" s="73" t="s">
        <v>372</v>
      </c>
      <c r="G195" s="74">
        <v>-11807.957999999997</v>
      </c>
      <c r="H195" s="74">
        <v>-13687.202748000003</v>
      </c>
      <c r="I195" s="74">
        <v>-12152.440999999999</v>
      </c>
      <c r="J195" s="74">
        <v>-13865.656479999998</v>
      </c>
      <c r="K195" s="74">
        <v>-10932.869999999997</v>
      </c>
      <c r="L195" s="74">
        <v>-13729.497369999999</v>
      </c>
      <c r="M195" s="74">
        <v>-4932.2153600000001</v>
      </c>
      <c r="N195" s="74">
        <v>-6261.0632795999991</v>
      </c>
      <c r="O195" s="74">
        <v>-7615.5424499999981</v>
      </c>
      <c r="P195" s="74">
        <v>-11495.257750000001</v>
      </c>
      <c r="Q195" s="74">
        <v>-12089.611430000008</v>
      </c>
      <c r="R195" s="74">
        <v>-12089.611430000008</v>
      </c>
      <c r="S195" s="74">
        <v>-12089.611430000008</v>
      </c>
      <c r="T195" s="147">
        <v>-12089.611430000008</v>
      </c>
      <c r="U195" s="120"/>
    </row>
    <row r="196" spans="1:25" x14ac:dyDescent="0.3">
      <c r="A196" s="71">
        <f t="shared" si="67"/>
        <v>181</v>
      </c>
      <c r="B196" s="72" t="s">
        <v>373</v>
      </c>
      <c r="C196" s="72" t="str">
        <f t="shared" si="84"/>
        <v>931</v>
      </c>
      <c r="D196" s="72"/>
      <c r="E196" s="112"/>
      <c r="F196" s="73" t="s">
        <v>301</v>
      </c>
      <c r="G196" s="74">
        <v>21611.995999999999</v>
      </c>
      <c r="H196" s="74">
        <v>19690.350968399987</v>
      </c>
      <c r="I196" s="74">
        <v>23871.731999999996</v>
      </c>
      <c r="J196" s="74">
        <v>22345.514259999989</v>
      </c>
      <c r="K196" s="74">
        <v>22083.769</v>
      </c>
      <c r="L196" s="74">
        <v>22840.431199999992</v>
      </c>
      <c r="M196" s="74">
        <v>19668.33685</v>
      </c>
      <c r="N196" s="74">
        <v>20454.750588000003</v>
      </c>
      <c r="O196" s="74">
        <v>22620.905239999898</v>
      </c>
      <c r="P196" s="74">
        <v>25426.090860000008</v>
      </c>
      <c r="Q196" s="74">
        <v>25342.669370000011</v>
      </c>
      <c r="R196" s="74">
        <v>25324.542760002012</v>
      </c>
      <c r="S196" s="74">
        <v>25324.542760002012</v>
      </c>
      <c r="T196" s="147">
        <v>25324.542760002012</v>
      </c>
      <c r="U196" s="120"/>
    </row>
    <row r="197" spans="1:25" x14ac:dyDescent="0.3">
      <c r="A197" s="71">
        <f t="shared" si="67"/>
        <v>182</v>
      </c>
      <c r="B197" s="114"/>
      <c r="C197" s="114"/>
      <c r="D197" s="114"/>
      <c r="E197" s="115" t="s">
        <v>374</v>
      </c>
      <c r="F197" s="73"/>
      <c r="G197" s="116">
        <f t="shared" ref="G197:S197" si="85">SUM(G183:G196)</f>
        <v>391550.05900000001</v>
      </c>
      <c r="H197" s="116">
        <f t="shared" si="85"/>
        <v>355063.53570699971</v>
      </c>
      <c r="I197" s="116">
        <f t="shared" si="85"/>
        <v>502746.43700000003</v>
      </c>
      <c r="J197" s="116">
        <f t="shared" si="85"/>
        <v>515714.09789329988</v>
      </c>
      <c r="K197" s="116">
        <f t="shared" si="85"/>
        <v>409191.24977000011</v>
      </c>
      <c r="L197" s="116">
        <f t="shared" si="85"/>
        <v>377455.57390000008</v>
      </c>
      <c r="M197" s="116">
        <f t="shared" si="85"/>
        <v>301120.43271000008</v>
      </c>
      <c r="N197" s="116">
        <f t="shared" si="85"/>
        <v>259204.63726689987</v>
      </c>
      <c r="O197" s="116">
        <f t="shared" ref="O197" si="86">SUM(O183:O196)</f>
        <v>576418.69378999993</v>
      </c>
      <c r="P197" s="116">
        <f t="shared" si="85"/>
        <v>538997.81926359888</v>
      </c>
      <c r="Q197" s="116">
        <f t="shared" si="85"/>
        <v>309899.28277509892</v>
      </c>
      <c r="R197" s="116">
        <f t="shared" si="85"/>
        <v>214794.55910307574</v>
      </c>
      <c r="S197" s="116">
        <f t="shared" si="85"/>
        <v>230697.62377136661</v>
      </c>
      <c r="T197" s="116">
        <f t="shared" ref="T197" si="87">SUM(T183:T196)</f>
        <v>256792.23942372014</v>
      </c>
      <c r="U197" s="120"/>
    </row>
    <row r="198" spans="1:25" x14ac:dyDescent="0.3">
      <c r="A198" s="71">
        <f t="shared" si="67"/>
        <v>183</v>
      </c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20"/>
    </row>
    <row r="199" spans="1:25" x14ac:dyDescent="0.3">
      <c r="A199" s="71">
        <f t="shared" si="67"/>
        <v>184</v>
      </c>
      <c r="B199" s="72" t="s">
        <v>375</v>
      </c>
      <c r="C199" s="72" t="str">
        <f t="shared" ref="C199:C200" si="88">MID(B199,2,3)</f>
        <v>932</v>
      </c>
      <c r="D199" s="72"/>
      <c r="E199" s="112"/>
      <c r="F199" s="73" t="s">
        <v>376</v>
      </c>
      <c r="G199" s="74">
        <v>1E-3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  <c r="S199" s="74">
        <v>0</v>
      </c>
      <c r="T199" s="147">
        <v>0</v>
      </c>
      <c r="U199" s="120"/>
    </row>
    <row r="200" spans="1:25" x14ac:dyDescent="0.3">
      <c r="A200" s="71">
        <f t="shared" si="67"/>
        <v>185</v>
      </c>
      <c r="B200" s="75" t="s">
        <v>377</v>
      </c>
      <c r="C200" s="72" t="str">
        <f t="shared" si="88"/>
        <v>935</v>
      </c>
      <c r="D200" s="72"/>
      <c r="E200" s="112"/>
      <c r="F200" s="73" t="s">
        <v>378</v>
      </c>
      <c r="G200" s="74">
        <v>544.83400000000006</v>
      </c>
      <c r="H200" s="74">
        <v>235.90151</v>
      </c>
      <c r="I200" s="74">
        <v>54.202000000000005</v>
      </c>
      <c r="J200" s="74">
        <v>0</v>
      </c>
      <c r="K200" s="74">
        <v>516.904</v>
      </c>
      <c r="L200" s="74">
        <v>0</v>
      </c>
      <c r="M200" s="74">
        <v>533.92065000000014</v>
      </c>
      <c r="N200" s="74">
        <v>0</v>
      </c>
      <c r="O200" s="74">
        <v>138.78787999999989</v>
      </c>
      <c r="P200" s="74">
        <v>0</v>
      </c>
      <c r="Q200" s="74">
        <v>0</v>
      </c>
      <c r="R200" s="74">
        <v>0</v>
      </c>
      <c r="S200" s="74">
        <v>0</v>
      </c>
      <c r="T200" s="147">
        <v>0</v>
      </c>
      <c r="U200" s="120"/>
    </row>
    <row r="201" spans="1:25" x14ac:dyDescent="0.3">
      <c r="A201" s="71">
        <f t="shared" si="67"/>
        <v>186</v>
      </c>
      <c r="B201" s="72"/>
      <c r="C201" s="72"/>
      <c r="D201" s="72"/>
      <c r="E201" s="113" t="s">
        <v>379</v>
      </c>
      <c r="F201" s="73"/>
      <c r="G201" s="90">
        <f t="shared" ref="G201" si="89">SUM(G199:G200)</f>
        <v>544.83500000000004</v>
      </c>
      <c r="H201" s="90">
        <f t="shared" ref="H201:T201" si="90">SUM(H199:H200)</f>
        <v>235.90151</v>
      </c>
      <c r="I201" s="90">
        <f t="shared" si="90"/>
        <v>54.202000000000005</v>
      </c>
      <c r="J201" s="90">
        <f t="shared" si="90"/>
        <v>0</v>
      </c>
      <c r="K201" s="90">
        <f t="shared" si="90"/>
        <v>516.904</v>
      </c>
      <c r="L201" s="90">
        <f t="shared" si="90"/>
        <v>0</v>
      </c>
      <c r="M201" s="90">
        <f t="shared" si="90"/>
        <v>533.92065000000014</v>
      </c>
      <c r="N201" s="90">
        <f t="shared" si="90"/>
        <v>0</v>
      </c>
      <c r="O201" s="90">
        <f t="shared" si="90"/>
        <v>138.78787999999989</v>
      </c>
      <c r="P201" s="90">
        <f t="shared" si="90"/>
        <v>0</v>
      </c>
      <c r="Q201" s="90">
        <f t="shared" si="90"/>
        <v>0</v>
      </c>
      <c r="R201" s="90">
        <f t="shared" si="90"/>
        <v>0</v>
      </c>
      <c r="S201" s="90">
        <f t="shared" si="90"/>
        <v>0</v>
      </c>
      <c r="T201" s="90">
        <f t="shared" si="90"/>
        <v>0</v>
      </c>
      <c r="U201" s="120"/>
    </row>
    <row r="202" spans="1:25" x14ac:dyDescent="0.3">
      <c r="A202" s="71">
        <f t="shared" si="67"/>
        <v>187</v>
      </c>
      <c r="B202" s="72"/>
      <c r="C202" s="72"/>
      <c r="D202" s="72"/>
      <c r="E202" s="113"/>
      <c r="F202" s="73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0"/>
    </row>
    <row r="203" spans="1:25" x14ac:dyDescent="0.3">
      <c r="A203" s="71">
        <f t="shared" si="67"/>
        <v>188</v>
      </c>
      <c r="B203" s="72"/>
      <c r="C203" s="72"/>
      <c r="D203" s="72"/>
      <c r="E203" s="113" t="s">
        <v>380</v>
      </c>
      <c r="F203" s="73"/>
      <c r="G203" s="121">
        <f t="shared" ref="G203:T203" si="91">+G206-G41</f>
        <v>973450.42899999954</v>
      </c>
      <c r="H203" s="121">
        <f t="shared" si="91"/>
        <v>923334.77100119926</v>
      </c>
      <c r="I203" s="121">
        <f t="shared" si="91"/>
        <v>1058692.308</v>
      </c>
      <c r="J203" s="121">
        <f t="shared" si="91"/>
        <v>1070403.3458593995</v>
      </c>
      <c r="K203" s="121">
        <f t="shared" si="91"/>
        <v>964018.03276999993</v>
      </c>
      <c r="L203" s="121">
        <f t="shared" si="91"/>
        <v>960613.80993383215</v>
      </c>
      <c r="M203" s="121">
        <f t="shared" si="91"/>
        <v>909594.77683999948</v>
      </c>
      <c r="N203" s="121">
        <f t="shared" si="91"/>
        <v>848476.00476563256</v>
      </c>
      <c r="O203" s="121">
        <f t="shared" si="91"/>
        <v>1148466.461519999</v>
      </c>
      <c r="P203" s="121">
        <f t="shared" si="91"/>
        <v>1146453.7073717397</v>
      </c>
      <c r="Q203" s="121">
        <f t="shared" si="91"/>
        <v>907648.61527638976</v>
      </c>
      <c r="R203" s="121">
        <f t="shared" si="91"/>
        <v>829004.92729576654</v>
      </c>
      <c r="S203" s="121">
        <f t="shared" si="91"/>
        <v>855647.84325874317</v>
      </c>
      <c r="T203" s="121">
        <f t="shared" si="91"/>
        <v>897676.25491407653</v>
      </c>
      <c r="U203" s="120"/>
    </row>
    <row r="204" spans="1:25" x14ac:dyDescent="0.3">
      <c r="A204" s="71">
        <f t="shared" si="67"/>
        <v>189</v>
      </c>
      <c r="B204" s="123"/>
      <c r="C204" s="123"/>
      <c r="D204" s="123"/>
      <c r="E204" s="124" t="s">
        <v>381</v>
      </c>
      <c r="F204" s="87"/>
      <c r="G204" s="88">
        <f t="shared" ref="G204:T204" si="92">+G88+G97+G111+G124+G133+G154+G171+G175+G181+G197+G94+G105+G118+G140+G164+G201</f>
        <v>848105.16899999988</v>
      </c>
      <c r="H204" s="88">
        <f t="shared" si="92"/>
        <v>789748.50792539958</v>
      </c>
      <c r="I204" s="88">
        <f t="shared" si="92"/>
        <v>926021.12599999993</v>
      </c>
      <c r="J204" s="88">
        <f t="shared" si="92"/>
        <v>930237.82587595028</v>
      </c>
      <c r="K204" s="88">
        <f t="shared" si="92"/>
        <v>827511.97676999995</v>
      </c>
      <c r="L204" s="88">
        <f t="shared" si="92"/>
        <v>822695.23667423334</v>
      </c>
      <c r="M204" s="88">
        <f t="shared" si="92"/>
        <v>740064.0253000001</v>
      </c>
      <c r="N204" s="88">
        <f t="shared" si="92"/>
        <v>659189.50643969234</v>
      </c>
      <c r="O204" s="88">
        <f t="shared" si="92"/>
        <v>965955.13305999932</v>
      </c>
      <c r="P204" s="88">
        <f t="shared" si="92"/>
        <v>956640.47047953145</v>
      </c>
      <c r="Q204" s="88">
        <f t="shared" si="92"/>
        <v>706438.53213935776</v>
      </c>
      <c r="R204" s="88">
        <f t="shared" si="92"/>
        <v>625522.99362982681</v>
      </c>
      <c r="S204" s="88">
        <f t="shared" si="92"/>
        <v>652643.6870377016</v>
      </c>
      <c r="T204" s="88">
        <f t="shared" si="92"/>
        <v>693513.60401712102</v>
      </c>
      <c r="U204" s="120"/>
    </row>
    <row r="205" spans="1:25" x14ac:dyDescent="0.3">
      <c r="A205" s="71">
        <f t="shared" si="67"/>
        <v>190</v>
      </c>
      <c r="B205" s="125"/>
      <c r="C205" s="130"/>
      <c r="D205" s="125"/>
      <c r="E205" s="124" t="s">
        <v>382</v>
      </c>
      <c r="F205" s="87"/>
      <c r="G205" s="88">
        <f t="shared" ref="G205:T205" si="93">+G79</f>
        <v>2137500.9539999999</v>
      </c>
      <c r="H205" s="88">
        <f t="shared" si="93"/>
        <v>2198598.5043659317</v>
      </c>
      <c r="I205" s="88">
        <f t="shared" si="93"/>
        <v>1869341.0169999998</v>
      </c>
      <c r="J205" s="88">
        <f t="shared" si="93"/>
        <v>1954857.1144834389</v>
      </c>
      <c r="K205" s="88">
        <f t="shared" si="93"/>
        <v>1942589.0540000002</v>
      </c>
      <c r="L205" s="88">
        <f t="shared" si="93"/>
        <v>1848825.8779816807</v>
      </c>
      <c r="M205" s="88">
        <f t="shared" si="93"/>
        <v>2755582.8817599993</v>
      </c>
      <c r="N205" s="88">
        <f t="shared" si="93"/>
        <v>2773744.9716053926</v>
      </c>
      <c r="O205" s="88">
        <f t="shared" si="93"/>
        <v>3005705.1971199978</v>
      </c>
      <c r="P205" s="88">
        <f t="shared" si="93"/>
        <v>3539381.7764571463</v>
      </c>
      <c r="Q205" s="88">
        <f t="shared" si="93"/>
        <v>3239876.1948515368</v>
      </c>
      <c r="R205" s="88">
        <f t="shared" si="93"/>
        <v>2201593.8359798598</v>
      </c>
      <c r="S205" s="88">
        <f t="shared" si="93"/>
        <v>2052243.8787533762</v>
      </c>
      <c r="T205" s="88">
        <f t="shared" si="93"/>
        <v>1955111.8682956123</v>
      </c>
      <c r="U205" s="120"/>
    </row>
    <row r="206" spans="1:25" x14ac:dyDescent="0.3">
      <c r="A206" s="71">
        <f t="shared" si="67"/>
        <v>191</v>
      </c>
      <c r="B206" s="125"/>
      <c r="C206" s="130"/>
      <c r="D206" s="125"/>
      <c r="E206" s="124" t="s">
        <v>383</v>
      </c>
      <c r="F206" s="87"/>
      <c r="G206" s="126">
        <f t="shared" ref="G206:L206" si="94">+G204+G205</f>
        <v>2985606.1229999997</v>
      </c>
      <c r="H206" s="126">
        <f t="shared" si="94"/>
        <v>2988347.0122913313</v>
      </c>
      <c r="I206" s="126">
        <f t="shared" si="94"/>
        <v>2795362.1429999997</v>
      </c>
      <c r="J206" s="126">
        <f t="shared" si="94"/>
        <v>2885094.9403593894</v>
      </c>
      <c r="K206" s="126">
        <f t="shared" si="94"/>
        <v>2770101.0307700001</v>
      </c>
      <c r="L206" s="126">
        <f t="shared" si="94"/>
        <v>2671521.1146559138</v>
      </c>
      <c r="M206" s="126">
        <f>+M204+M205</f>
        <v>3495646.9070599992</v>
      </c>
      <c r="N206" s="126">
        <f t="shared" ref="N206:T206" si="95">+N204+N205</f>
        <v>3432934.478045085</v>
      </c>
      <c r="O206" s="126">
        <f t="shared" si="95"/>
        <v>3971660.3301799973</v>
      </c>
      <c r="P206" s="126">
        <f t="shared" si="95"/>
        <v>4496022.246936678</v>
      </c>
      <c r="Q206" s="126">
        <f t="shared" si="95"/>
        <v>3946314.7269908944</v>
      </c>
      <c r="R206" s="126">
        <f t="shared" si="95"/>
        <v>2827116.8296096865</v>
      </c>
      <c r="S206" s="126">
        <f t="shared" si="95"/>
        <v>2704887.5657910779</v>
      </c>
      <c r="T206" s="126">
        <f t="shared" si="95"/>
        <v>2648625.4723127335</v>
      </c>
      <c r="U206" s="120"/>
    </row>
    <row r="207" spans="1:25" x14ac:dyDescent="0.3">
      <c r="A207" s="71">
        <f t="shared" si="67"/>
        <v>192</v>
      </c>
      <c r="B207" s="127"/>
      <c r="C207" s="114"/>
      <c r="D207" s="127"/>
      <c r="E207" s="113"/>
      <c r="F207" s="73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74"/>
      <c r="U207" s="120"/>
      <c r="X207" s="120"/>
      <c r="Y207" s="120"/>
    </row>
    <row r="208" spans="1:25" x14ac:dyDescent="0.3">
      <c r="A208" s="71">
        <f t="shared" si="67"/>
        <v>193</v>
      </c>
      <c r="B208" s="81" t="s">
        <v>384</v>
      </c>
      <c r="C208" s="72" t="str">
        <f t="shared" ref="C208" si="96">MID(B208,2,3)</f>
        <v>403</v>
      </c>
      <c r="D208" s="72"/>
      <c r="E208" s="113"/>
      <c r="F208" s="73" t="s">
        <v>385</v>
      </c>
      <c r="G208" s="74">
        <v>492157.50200000004</v>
      </c>
      <c r="H208" s="74">
        <v>525428.6103947059</v>
      </c>
      <c r="I208" s="74">
        <v>541185.92599999998</v>
      </c>
      <c r="J208" s="74">
        <v>569503.81454730954</v>
      </c>
      <c r="K208" s="74">
        <v>586910.24899999995</v>
      </c>
      <c r="L208" s="74">
        <v>612760.96585961559</v>
      </c>
      <c r="M208" s="74">
        <v>832398.95144999993</v>
      </c>
      <c r="N208" s="74">
        <v>792897.52660504903</v>
      </c>
      <c r="O208" s="74">
        <v>900839.54047999892</v>
      </c>
      <c r="P208" s="74">
        <v>937106.53008680267</v>
      </c>
      <c r="Q208" s="74">
        <v>1005083.9768507453</v>
      </c>
      <c r="R208" s="74">
        <v>1074754.3169040675</v>
      </c>
      <c r="S208" s="74">
        <v>1152804.0338992965</v>
      </c>
      <c r="T208" s="74">
        <v>1203818.1696470005</v>
      </c>
      <c r="U208" s="120"/>
    </row>
    <row r="209" spans="1:21" x14ac:dyDescent="0.3">
      <c r="A209" s="71">
        <f t="shared" si="67"/>
        <v>194</v>
      </c>
      <c r="B209" s="114"/>
      <c r="C209" s="114"/>
      <c r="D209" s="114"/>
      <c r="E209" s="128" t="s">
        <v>385</v>
      </c>
      <c r="F209" s="129"/>
      <c r="G209" s="78">
        <f t="shared" ref="G209" si="97">SUM(G208:G208)</f>
        <v>492157.50200000004</v>
      </c>
      <c r="H209" s="78">
        <f t="shared" ref="H209:T209" si="98">SUM(H208:H208)</f>
        <v>525428.6103947059</v>
      </c>
      <c r="I209" s="78">
        <f t="shared" si="98"/>
        <v>541185.92599999998</v>
      </c>
      <c r="J209" s="78">
        <f t="shared" si="98"/>
        <v>569503.81454730954</v>
      </c>
      <c r="K209" s="78">
        <f t="shared" si="98"/>
        <v>586910.24899999995</v>
      </c>
      <c r="L209" s="78">
        <f t="shared" si="98"/>
        <v>612760.96585961559</v>
      </c>
      <c r="M209" s="78">
        <f t="shared" si="98"/>
        <v>832398.95144999993</v>
      </c>
      <c r="N209" s="78">
        <f t="shared" si="98"/>
        <v>792897.52660504903</v>
      </c>
      <c r="O209" s="78">
        <f t="shared" si="98"/>
        <v>900839.54047999892</v>
      </c>
      <c r="P209" s="78">
        <f t="shared" si="98"/>
        <v>937106.53008680267</v>
      </c>
      <c r="Q209" s="78">
        <f t="shared" si="98"/>
        <v>1005083.9768507453</v>
      </c>
      <c r="R209" s="78">
        <f t="shared" si="98"/>
        <v>1074754.3169040675</v>
      </c>
      <c r="S209" s="78">
        <f t="shared" si="98"/>
        <v>1152804.0338992965</v>
      </c>
      <c r="T209" s="78">
        <f t="shared" si="98"/>
        <v>1203818.1696470005</v>
      </c>
      <c r="U209" s="120"/>
    </row>
    <row r="210" spans="1:21" ht="14.4" thickBot="1" x14ac:dyDescent="0.35">
      <c r="A210" s="71">
        <f t="shared" ref="A210:A255" si="99">+A209+1</f>
        <v>195</v>
      </c>
      <c r="B210" s="169"/>
      <c r="C210" s="170"/>
      <c r="D210" s="171"/>
      <c r="E210" s="172"/>
      <c r="F210" s="173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 t="s">
        <v>163</v>
      </c>
      <c r="S210" s="174"/>
      <c r="T210" s="174"/>
      <c r="U210" s="120"/>
    </row>
    <row r="211" spans="1:21" x14ac:dyDescent="0.3">
      <c r="A211" s="71">
        <f t="shared" si="99"/>
        <v>196</v>
      </c>
      <c r="B211" s="72" t="s">
        <v>386</v>
      </c>
      <c r="C211" s="72" t="str">
        <f t="shared" ref="C211:C238" si="100">MID(B211,2,3)</f>
        <v>404</v>
      </c>
      <c r="D211" s="72"/>
      <c r="E211" s="128"/>
      <c r="F211" s="129" t="s">
        <v>387</v>
      </c>
      <c r="G211" s="74">
        <v>25661.598000000002</v>
      </c>
      <c r="H211" s="74">
        <v>0</v>
      </c>
      <c r="I211" s="74">
        <v>31459.143</v>
      </c>
      <c r="J211" s="74">
        <v>0</v>
      </c>
      <c r="K211" s="74">
        <v>35290.199000000001</v>
      </c>
      <c r="L211" s="74">
        <v>0</v>
      </c>
      <c r="M211" s="74">
        <v>36934.29075</v>
      </c>
      <c r="N211" s="74">
        <v>0</v>
      </c>
      <c r="O211" s="74">
        <v>41329.779490000001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120"/>
    </row>
    <row r="212" spans="1:21" x14ac:dyDescent="0.3">
      <c r="A212" s="71">
        <f t="shared" si="99"/>
        <v>197</v>
      </c>
      <c r="B212" s="72" t="s">
        <v>388</v>
      </c>
      <c r="C212" s="72" t="str">
        <f t="shared" si="100"/>
        <v>406</v>
      </c>
      <c r="D212" s="72"/>
      <c r="E212" s="112"/>
      <c r="F212" s="129" t="s">
        <v>389</v>
      </c>
      <c r="G212" s="74">
        <v>91.646000000000001</v>
      </c>
      <c r="H212" s="74">
        <v>0</v>
      </c>
      <c r="I212" s="74">
        <v>91.646000000000001</v>
      </c>
      <c r="J212" s="74">
        <v>0</v>
      </c>
      <c r="K212" s="74">
        <v>91.646000000000001</v>
      </c>
      <c r="L212" s="74">
        <v>0</v>
      </c>
      <c r="M212" s="74">
        <v>91.646039999999999</v>
      </c>
      <c r="N212" s="74">
        <v>0</v>
      </c>
      <c r="O212" s="74">
        <v>91.6460399999999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120"/>
    </row>
    <row r="213" spans="1:21" x14ac:dyDescent="0.3">
      <c r="A213" s="71">
        <f t="shared" si="99"/>
        <v>198</v>
      </c>
      <c r="B213" s="72" t="s">
        <v>390</v>
      </c>
      <c r="C213" s="72" t="str">
        <f t="shared" si="100"/>
        <v>407</v>
      </c>
      <c r="D213" s="72"/>
      <c r="E213" s="112"/>
      <c r="F213" s="129" t="s">
        <v>391</v>
      </c>
      <c r="G213" s="74">
        <v>2474.0169999999998</v>
      </c>
      <c r="H213" s="74">
        <v>0</v>
      </c>
      <c r="I213" s="74">
        <v>6278.7259999999997</v>
      </c>
      <c r="J213" s="74">
        <v>0</v>
      </c>
      <c r="K213" s="74">
        <v>6499.4210000000003</v>
      </c>
      <c r="L213" s="74">
        <v>6278.0025599999899</v>
      </c>
      <c r="M213" s="74">
        <v>6650.6646300000002</v>
      </c>
      <c r="N213" s="74">
        <v>6281.3552799999898</v>
      </c>
      <c r="O213" s="74">
        <v>6144.5515800000003</v>
      </c>
      <c r="P213" s="74">
        <v>6281.3552799999898</v>
      </c>
      <c r="Q213" s="74">
        <v>6281.3552799999898</v>
      </c>
      <c r="R213" s="74">
        <v>6281.3552799999898</v>
      </c>
      <c r="S213" s="74">
        <v>6281.3552799999898</v>
      </c>
      <c r="T213" s="74">
        <v>4002.0436399999899</v>
      </c>
      <c r="U213" s="120"/>
    </row>
    <row r="214" spans="1:21" x14ac:dyDescent="0.3">
      <c r="A214" s="71">
        <f t="shared" si="99"/>
        <v>199</v>
      </c>
      <c r="B214" s="72" t="s">
        <v>392</v>
      </c>
      <c r="C214" s="72" t="str">
        <f t="shared" si="100"/>
        <v>407</v>
      </c>
      <c r="D214" s="72"/>
      <c r="E214" s="112"/>
      <c r="F214" s="129" t="s">
        <v>393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120"/>
    </row>
    <row r="215" spans="1:21" x14ac:dyDescent="0.3">
      <c r="A215" s="71">
        <f t="shared" si="99"/>
        <v>200</v>
      </c>
      <c r="B215" s="72" t="s">
        <v>394</v>
      </c>
      <c r="C215" s="72" t="str">
        <f t="shared" si="100"/>
        <v>407</v>
      </c>
      <c r="D215" s="72"/>
      <c r="E215" s="112"/>
      <c r="F215" s="129" t="s">
        <v>395</v>
      </c>
      <c r="G215" s="74"/>
      <c r="H215" s="74"/>
      <c r="I215" s="74"/>
      <c r="J215" s="74"/>
      <c r="K215" s="74">
        <v>3405.5520000000001</v>
      </c>
      <c r="L215" s="74"/>
      <c r="M215" s="74">
        <v>15139.647000000001</v>
      </c>
      <c r="N215" s="74">
        <v>0</v>
      </c>
      <c r="O215" s="74">
        <v>14909.753999999899</v>
      </c>
      <c r="P215" s="74">
        <v>20035.375894900779</v>
      </c>
      <c r="Q215" s="74">
        <v>-38761.196339874936</v>
      </c>
      <c r="R215" s="74">
        <v>-3.6379788070917104E-11</v>
      </c>
      <c r="S215" s="74">
        <v>3.6379788070917104E-11</v>
      </c>
      <c r="T215" s="74">
        <v>1.45519152283668E-10</v>
      </c>
      <c r="U215" s="120"/>
    </row>
    <row r="216" spans="1:21" x14ac:dyDescent="0.3">
      <c r="A216" s="71">
        <f t="shared" si="99"/>
        <v>201</v>
      </c>
      <c r="B216" s="72" t="s">
        <v>396</v>
      </c>
      <c r="C216" s="72" t="str">
        <f t="shared" si="100"/>
        <v>407</v>
      </c>
      <c r="D216" s="72"/>
      <c r="E216" s="112"/>
      <c r="F216" s="129" t="s">
        <v>397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2323.1668799999998</v>
      </c>
      <c r="N216" s="74">
        <v>0</v>
      </c>
      <c r="O216" s="74">
        <v>2760.5970899999998</v>
      </c>
      <c r="P216" s="74">
        <v>2559.448167</v>
      </c>
      <c r="Q216" s="74">
        <v>2559.448167</v>
      </c>
      <c r="R216" s="74">
        <v>1850.6037779999999</v>
      </c>
      <c r="S216" s="74">
        <v>0</v>
      </c>
      <c r="T216" s="74">
        <v>0</v>
      </c>
      <c r="U216" s="120"/>
    </row>
    <row r="217" spans="1:21" x14ac:dyDescent="0.3">
      <c r="A217" s="71">
        <f t="shared" si="99"/>
        <v>202</v>
      </c>
      <c r="B217" s="72" t="s">
        <v>398</v>
      </c>
      <c r="C217" s="72" t="str">
        <f>MID(B217,2,3)</f>
        <v>407</v>
      </c>
      <c r="D217" s="72"/>
      <c r="E217" s="112"/>
      <c r="F217" s="129" t="s">
        <v>399</v>
      </c>
      <c r="G217" s="74">
        <v>0</v>
      </c>
      <c r="H217" s="74">
        <v>0</v>
      </c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1074.0719999999999</v>
      </c>
      <c r="Q217" s="74">
        <v>1074.0719999999999</v>
      </c>
      <c r="R217" s="74">
        <v>1641.3346893199998</v>
      </c>
      <c r="S217" s="74">
        <v>1641.3346893199998</v>
      </c>
      <c r="T217" s="74">
        <v>1641.3346893199998</v>
      </c>
      <c r="U217" s="120"/>
    </row>
    <row r="218" spans="1:21" x14ac:dyDescent="0.3">
      <c r="A218" s="71">
        <f t="shared" si="99"/>
        <v>203</v>
      </c>
      <c r="B218" s="72" t="s">
        <v>400</v>
      </c>
      <c r="C218" s="72" t="str">
        <f t="shared" si="100"/>
        <v>407</v>
      </c>
      <c r="D218" s="72"/>
      <c r="E218" s="112"/>
      <c r="F218" s="129" t="s">
        <v>401</v>
      </c>
      <c r="G218" s="74">
        <v>431.72500000000002</v>
      </c>
      <c r="H218" s="74">
        <v>0</v>
      </c>
      <c r="I218" s="74">
        <v>420.18799999999999</v>
      </c>
      <c r="J218" s="74">
        <v>0</v>
      </c>
      <c r="K218" s="74">
        <v>148.935</v>
      </c>
      <c r="L218" s="74">
        <v>0</v>
      </c>
      <c r="M218" s="74">
        <v>0</v>
      </c>
      <c r="N218" s="74">
        <v>0</v>
      </c>
      <c r="O218" s="74">
        <v>-13.53952</v>
      </c>
      <c r="P218" s="74">
        <v>0</v>
      </c>
      <c r="Q218" s="74">
        <v>0</v>
      </c>
      <c r="R218" s="74">
        <v>0</v>
      </c>
      <c r="S218" s="74">
        <v>0</v>
      </c>
      <c r="T218" s="74">
        <v>0</v>
      </c>
      <c r="U218" s="120"/>
    </row>
    <row r="219" spans="1:21" x14ac:dyDescent="0.3">
      <c r="A219" s="71">
        <f t="shared" si="99"/>
        <v>204</v>
      </c>
      <c r="B219" s="72" t="s">
        <v>402</v>
      </c>
      <c r="C219" s="72" t="str">
        <f t="shared" si="100"/>
        <v>407</v>
      </c>
      <c r="D219" s="72"/>
      <c r="E219" s="112"/>
      <c r="F219" s="129" t="s">
        <v>403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1655.09256</v>
      </c>
      <c r="N219" s="74">
        <v>0</v>
      </c>
      <c r="O219" s="74">
        <v>1655.09255999999</v>
      </c>
      <c r="P219" s="74">
        <v>581.02061250000008</v>
      </c>
      <c r="Q219" s="74">
        <v>581.02061250000008</v>
      </c>
      <c r="R219" s="74">
        <v>581.02061250000008</v>
      </c>
      <c r="S219" s="74">
        <v>0</v>
      </c>
      <c r="T219" s="74">
        <v>0</v>
      </c>
      <c r="U219" s="120"/>
    </row>
    <row r="220" spans="1:21" x14ac:dyDescent="0.3">
      <c r="A220" s="71">
        <f t="shared" si="99"/>
        <v>205</v>
      </c>
      <c r="B220" s="72" t="s">
        <v>404</v>
      </c>
      <c r="C220" s="72" t="str">
        <f t="shared" si="100"/>
        <v>407</v>
      </c>
      <c r="D220" s="72"/>
      <c r="E220" s="112"/>
      <c r="F220" s="129" t="s">
        <v>405</v>
      </c>
      <c r="G220" s="74">
        <v>43519.983</v>
      </c>
      <c r="H220" s="74">
        <v>43159.168488557007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  <c r="Q220" s="74">
        <v>0</v>
      </c>
      <c r="R220" s="74">
        <v>0</v>
      </c>
      <c r="S220" s="74">
        <v>0</v>
      </c>
      <c r="T220" s="74">
        <v>0</v>
      </c>
      <c r="U220" s="120"/>
    </row>
    <row r="221" spans="1:21" x14ac:dyDescent="0.3">
      <c r="A221" s="71">
        <f t="shared" si="99"/>
        <v>206</v>
      </c>
      <c r="B221" s="72" t="s">
        <v>406</v>
      </c>
      <c r="C221" s="72" t="str">
        <f t="shared" si="100"/>
        <v>407</v>
      </c>
      <c r="D221" s="72"/>
      <c r="E221" s="112"/>
      <c r="F221" s="129" t="s">
        <v>407</v>
      </c>
      <c r="G221" s="74">
        <v>5444.1090000000004</v>
      </c>
      <c r="H221" s="74">
        <v>6777.3492051692501</v>
      </c>
      <c r="I221" s="74">
        <v>-10535.254999999999</v>
      </c>
      <c r="J221" s="74">
        <v>-11674.681660222401</v>
      </c>
      <c r="K221" s="74">
        <v>-4352.4939999999997</v>
      </c>
      <c r="L221" s="74">
        <v>-4379.8965655394195</v>
      </c>
      <c r="M221" s="74">
        <v>-108.504</v>
      </c>
      <c r="N221" s="74">
        <v>345.60417862354399</v>
      </c>
      <c r="O221" s="74">
        <v>-935.93399999999997</v>
      </c>
      <c r="P221" s="74">
        <v>370.21854357077098</v>
      </c>
      <c r="Q221" s="74">
        <v>-3.4106051316484799E-13</v>
      </c>
      <c r="R221" s="74">
        <v>-6.8212102632969598E-13</v>
      </c>
      <c r="S221" s="74">
        <v>1.70530256582424E-12</v>
      </c>
      <c r="T221" s="74">
        <v>3.1832314562052399E-12</v>
      </c>
      <c r="U221" s="120"/>
    </row>
    <row r="222" spans="1:21" x14ac:dyDescent="0.3">
      <c r="A222" s="71">
        <f t="shared" si="99"/>
        <v>207</v>
      </c>
      <c r="B222" s="72" t="s">
        <v>408</v>
      </c>
      <c r="C222" s="72" t="str">
        <f t="shared" si="100"/>
        <v>407</v>
      </c>
      <c r="D222" s="72"/>
      <c r="E222" s="112"/>
      <c r="F222" s="129" t="s">
        <v>409</v>
      </c>
      <c r="G222" s="74">
        <v>65.155000000000001</v>
      </c>
      <c r="H222" s="74">
        <v>0</v>
      </c>
      <c r="I222" s="74">
        <v>65.155000000000001</v>
      </c>
      <c r="J222" s="74">
        <v>0</v>
      </c>
      <c r="K222" s="74">
        <v>65.155000000000001</v>
      </c>
      <c r="L222" s="74">
        <v>0</v>
      </c>
      <c r="M222" s="74">
        <v>65.154959999999988</v>
      </c>
      <c r="N222" s="74">
        <v>0</v>
      </c>
      <c r="O222" s="74">
        <v>65.154970000000006</v>
      </c>
      <c r="P222" s="74">
        <v>0</v>
      </c>
      <c r="Q222" s="74">
        <v>0</v>
      </c>
      <c r="R222" s="74">
        <v>0</v>
      </c>
      <c r="S222" s="74">
        <v>0</v>
      </c>
      <c r="T222" s="74">
        <v>0</v>
      </c>
      <c r="U222" s="120"/>
    </row>
    <row r="223" spans="1:21" x14ac:dyDescent="0.3">
      <c r="A223" s="71">
        <f t="shared" si="99"/>
        <v>208</v>
      </c>
      <c r="B223" s="72" t="s">
        <v>410</v>
      </c>
      <c r="C223" s="72" t="str">
        <f t="shared" si="100"/>
        <v>407</v>
      </c>
      <c r="D223" s="72"/>
      <c r="E223" s="112"/>
      <c r="F223" s="129" t="s">
        <v>411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233.70521499999901</v>
      </c>
      <c r="O223" s="74">
        <v>0</v>
      </c>
      <c r="P223" s="74">
        <v>233.70521499999901</v>
      </c>
      <c r="Q223" s="74">
        <v>233.70521499999901</v>
      </c>
      <c r="R223" s="74">
        <v>233.70521499999901</v>
      </c>
      <c r="S223" s="74">
        <v>0</v>
      </c>
      <c r="T223" s="74">
        <v>0</v>
      </c>
      <c r="U223" s="120"/>
    </row>
    <row r="224" spans="1:21" x14ac:dyDescent="0.3">
      <c r="A224" s="71">
        <f t="shared" si="99"/>
        <v>209</v>
      </c>
      <c r="B224" s="72" t="s">
        <v>412</v>
      </c>
      <c r="C224" s="72" t="str">
        <f t="shared" si="100"/>
        <v>407</v>
      </c>
      <c r="D224" s="72"/>
      <c r="E224" s="112"/>
      <c r="F224" s="129" t="s">
        <v>413</v>
      </c>
      <c r="G224" s="74"/>
      <c r="H224" s="74"/>
      <c r="I224" s="74"/>
      <c r="J224" s="74"/>
      <c r="K224" s="74">
        <v>1540.4269999999999</v>
      </c>
      <c r="L224" s="74"/>
      <c r="M224" s="74">
        <v>446.91303000000005</v>
      </c>
      <c r="N224" s="74">
        <v>0</v>
      </c>
      <c r="O224" s="74">
        <v>649.17341999999894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120"/>
    </row>
    <row r="225" spans="1:21" x14ac:dyDescent="0.3">
      <c r="A225" s="71">
        <f t="shared" si="99"/>
        <v>210</v>
      </c>
      <c r="B225" s="72" t="s">
        <v>414</v>
      </c>
      <c r="C225" s="72" t="str">
        <f t="shared" si="100"/>
        <v>407</v>
      </c>
      <c r="D225" s="72"/>
      <c r="E225" s="112"/>
      <c r="F225" s="129" t="s">
        <v>415</v>
      </c>
      <c r="G225" s="74">
        <v>50000</v>
      </c>
      <c r="H225" s="74">
        <v>50000</v>
      </c>
      <c r="I225" s="74">
        <v>50000</v>
      </c>
      <c r="J225" s="74">
        <v>50000</v>
      </c>
      <c r="K225" s="74">
        <v>50000</v>
      </c>
      <c r="L225" s="74">
        <v>50000</v>
      </c>
      <c r="M225" s="74">
        <v>0.16118000000000002</v>
      </c>
      <c r="N225" s="74">
        <v>0</v>
      </c>
      <c r="O225" s="74">
        <v>0</v>
      </c>
      <c r="P225" s="74">
        <v>0</v>
      </c>
      <c r="Q225" s="74">
        <v>0</v>
      </c>
      <c r="R225" s="74">
        <v>0</v>
      </c>
      <c r="S225" s="74">
        <v>0</v>
      </c>
      <c r="T225" s="74">
        <v>0</v>
      </c>
      <c r="U225" s="120"/>
    </row>
    <row r="226" spans="1:21" x14ac:dyDescent="0.3">
      <c r="A226" s="71">
        <f t="shared" si="99"/>
        <v>211</v>
      </c>
      <c r="B226" s="72" t="s">
        <v>416</v>
      </c>
      <c r="C226" s="72" t="str">
        <f t="shared" si="100"/>
        <v>407</v>
      </c>
      <c r="D226" s="72"/>
      <c r="E226" s="112"/>
      <c r="F226" s="129" t="s">
        <v>417</v>
      </c>
      <c r="G226" s="74">
        <v>14249.358</v>
      </c>
      <c r="H226" s="74">
        <v>0</v>
      </c>
      <c r="I226" s="74">
        <v>14249.358</v>
      </c>
      <c r="J226" s="74">
        <v>14249.357759999999</v>
      </c>
      <c r="K226" s="74">
        <v>80592.430999999997</v>
      </c>
      <c r="L226" s="74">
        <v>74723.223887999993</v>
      </c>
      <c r="M226" s="74">
        <v>545.52336000000003</v>
      </c>
      <c r="N226" s="74">
        <v>0</v>
      </c>
      <c r="O226" s="74">
        <v>0</v>
      </c>
      <c r="P226" s="74">
        <v>0</v>
      </c>
      <c r="Q226" s="74">
        <v>0</v>
      </c>
      <c r="R226" s="74">
        <v>0</v>
      </c>
      <c r="S226" s="74">
        <v>0</v>
      </c>
      <c r="T226" s="74">
        <v>0</v>
      </c>
      <c r="U226" s="120"/>
    </row>
    <row r="227" spans="1:21" x14ac:dyDescent="0.3">
      <c r="A227" s="71">
        <f t="shared" si="99"/>
        <v>212</v>
      </c>
      <c r="B227" s="72" t="s">
        <v>418</v>
      </c>
      <c r="C227" s="72" t="str">
        <f t="shared" si="100"/>
        <v>407</v>
      </c>
      <c r="D227" s="72"/>
      <c r="E227" s="112"/>
      <c r="F227" s="129" t="s">
        <v>419</v>
      </c>
      <c r="G227" s="74"/>
      <c r="H227" s="74"/>
      <c r="I227" s="74"/>
      <c r="J227" s="74"/>
      <c r="K227" s="74"/>
      <c r="L227" s="74"/>
      <c r="M227" s="74">
        <v>0</v>
      </c>
      <c r="N227" s="74">
        <v>0</v>
      </c>
      <c r="O227" s="74">
        <v>0</v>
      </c>
      <c r="P227" s="74">
        <v>5513.3333279999906</v>
      </c>
      <c r="Q227" s="74">
        <v>5513.3333279999906</v>
      </c>
      <c r="R227" s="74">
        <v>5513.3333279999906</v>
      </c>
      <c r="S227" s="74">
        <v>5513.3333279999906</v>
      </c>
      <c r="T227" s="74">
        <v>5513.3333279999906</v>
      </c>
      <c r="U227" s="120"/>
    </row>
    <row r="228" spans="1:21" x14ac:dyDescent="0.3">
      <c r="A228" s="71">
        <f t="shared" si="99"/>
        <v>213</v>
      </c>
      <c r="B228" s="72" t="s">
        <v>420</v>
      </c>
      <c r="C228" s="72" t="str">
        <f t="shared" si="100"/>
        <v>407</v>
      </c>
      <c r="D228" s="72"/>
      <c r="E228" s="112"/>
      <c r="F228" s="129" t="s">
        <v>421</v>
      </c>
      <c r="G228" s="74">
        <v>10.122999999999999</v>
      </c>
      <c r="H228" s="74">
        <v>0</v>
      </c>
      <c r="I228" s="74">
        <v>22.076000000000001</v>
      </c>
      <c r="J228" s="74">
        <v>0</v>
      </c>
      <c r="K228" s="74">
        <v>61.231000000000002</v>
      </c>
      <c r="L228" s="74">
        <v>0</v>
      </c>
      <c r="M228" s="74">
        <v>7.0051799999999993</v>
      </c>
      <c r="N228" s="74">
        <v>-2376.2299521810291</v>
      </c>
      <c r="O228" s="74">
        <v>5457.24323</v>
      </c>
      <c r="P228" s="74">
        <v>0</v>
      </c>
      <c r="Q228" s="74">
        <v>0</v>
      </c>
      <c r="R228" s="74">
        <v>0</v>
      </c>
      <c r="S228" s="74">
        <v>0</v>
      </c>
      <c r="T228" s="74">
        <v>0</v>
      </c>
      <c r="U228" s="120"/>
    </row>
    <row r="229" spans="1:21" x14ac:dyDescent="0.3">
      <c r="A229" s="71">
        <f t="shared" si="99"/>
        <v>214</v>
      </c>
      <c r="B229" s="72" t="s">
        <v>422</v>
      </c>
      <c r="C229" s="72" t="str">
        <f t="shared" si="100"/>
        <v>407</v>
      </c>
      <c r="D229" s="72"/>
      <c r="E229" s="112"/>
      <c r="F229" s="129" t="s">
        <v>423</v>
      </c>
      <c r="G229" s="74">
        <v>0</v>
      </c>
      <c r="H229" s="74">
        <v>0</v>
      </c>
      <c r="I229" s="74">
        <v>0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74">
        <v>-125056.63559494239</v>
      </c>
      <c r="Q229" s="74">
        <v>-47943.364405057502</v>
      </c>
      <c r="R229" s="74">
        <v>0</v>
      </c>
      <c r="S229" s="74">
        <v>0</v>
      </c>
      <c r="T229" s="74">
        <v>0</v>
      </c>
      <c r="U229" s="120"/>
    </row>
    <row r="230" spans="1:21" x14ac:dyDescent="0.3">
      <c r="A230" s="71">
        <f t="shared" si="99"/>
        <v>215</v>
      </c>
      <c r="B230" s="72" t="s">
        <v>424</v>
      </c>
      <c r="C230" s="72" t="str">
        <f t="shared" si="100"/>
        <v>407</v>
      </c>
      <c r="D230" s="72"/>
      <c r="E230" s="112"/>
      <c r="F230" s="129" t="s">
        <v>425</v>
      </c>
      <c r="G230" s="74">
        <v>12525.891</v>
      </c>
      <c r="H230" s="74">
        <v>0</v>
      </c>
      <c r="I230" s="74">
        <v>13069.031999999999</v>
      </c>
      <c r="J230" s="74">
        <v>12942.60066498529</v>
      </c>
      <c r="K230" s="74">
        <v>13069.031999999999</v>
      </c>
      <c r="L230" s="74">
        <v>12960.40531413612</v>
      </c>
      <c r="M230" s="74">
        <v>13069.031999999999</v>
      </c>
      <c r="N230" s="74">
        <v>13126.01578542025</v>
      </c>
      <c r="O230" s="74">
        <v>13069.031999999899</v>
      </c>
      <c r="P230" s="74">
        <v>13069.037907214999</v>
      </c>
      <c r="Q230" s="74">
        <v>6551.3403141361196</v>
      </c>
      <c r="R230" s="74">
        <v>6551.3403141361196</v>
      </c>
      <c r="S230" s="74">
        <v>6551.3403141361196</v>
      </c>
      <c r="T230" s="74">
        <v>6551.3403141361196</v>
      </c>
      <c r="U230" s="120"/>
    </row>
    <row r="231" spans="1:21" x14ac:dyDescent="0.3">
      <c r="A231" s="71">
        <f t="shared" si="99"/>
        <v>216</v>
      </c>
      <c r="B231" s="75" t="s">
        <v>426</v>
      </c>
      <c r="C231" s="72" t="str">
        <f t="shared" si="100"/>
        <v>407</v>
      </c>
      <c r="D231" s="72"/>
      <c r="E231" s="73"/>
      <c r="F231" s="73" t="s">
        <v>427</v>
      </c>
      <c r="G231" s="74">
        <v>0</v>
      </c>
      <c r="H231" s="74">
        <v>-6107.8824175781801</v>
      </c>
      <c r="I231" s="74">
        <v>0</v>
      </c>
      <c r="J231" s="74">
        <v>-876.57534843893109</v>
      </c>
      <c r="K231" s="74">
        <v>0</v>
      </c>
      <c r="L231" s="74">
        <v>-12300.9113045783</v>
      </c>
      <c r="M231" s="74">
        <v>0</v>
      </c>
      <c r="N231" s="74">
        <v>0</v>
      </c>
      <c r="O231" s="74">
        <v>0</v>
      </c>
      <c r="P231" s="74">
        <v>0</v>
      </c>
      <c r="Q231" s="74">
        <v>0</v>
      </c>
      <c r="R231" s="74">
        <v>0</v>
      </c>
      <c r="S231" s="74">
        <v>0</v>
      </c>
      <c r="T231" s="74">
        <v>0</v>
      </c>
      <c r="U231" s="120"/>
    </row>
    <row r="232" spans="1:21" x14ac:dyDescent="0.3">
      <c r="A232" s="71">
        <f t="shared" si="99"/>
        <v>217</v>
      </c>
      <c r="B232" s="75" t="s">
        <v>428</v>
      </c>
      <c r="C232" s="72" t="str">
        <f t="shared" si="100"/>
        <v>407</v>
      </c>
      <c r="D232" s="72"/>
      <c r="E232" s="73"/>
      <c r="F232" s="73" t="s">
        <v>429</v>
      </c>
      <c r="G232" s="74">
        <v>0</v>
      </c>
      <c r="H232" s="74">
        <v>-57681.205705278</v>
      </c>
      <c r="I232" s="74">
        <v>0</v>
      </c>
      <c r="J232" s="74">
        <v>-25947.908479887003</v>
      </c>
      <c r="K232" s="74">
        <v>0</v>
      </c>
      <c r="L232" s="74">
        <v>-50700.930415416202</v>
      </c>
      <c r="M232" s="74">
        <v>0</v>
      </c>
      <c r="N232" s="74">
        <v>-134945.61963668399</v>
      </c>
      <c r="O232" s="74">
        <v>0</v>
      </c>
      <c r="P232" s="74">
        <v>0.43234825003310101</v>
      </c>
      <c r="Q232" s="74">
        <v>-0.446915577776962</v>
      </c>
      <c r="R232" s="74">
        <v>7.22308650438208E-5</v>
      </c>
      <c r="S232" s="74">
        <v>2.2119146888144301E-4</v>
      </c>
      <c r="T232" s="74">
        <v>-1.2352668272796999E-4</v>
      </c>
      <c r="U232" s="120"/>
    </row>
    <row r="233" spans="1:21" x14ac:dyDescent="0.3">
      <c r="A233" s="71">
        <f t="shared" si="99"/>
        <v>218</v>
      </c>
      <c r="B233" s="72" t="s">
        <v>430</v>
      </c>
      <c r="C233" s="72" t="str">
        <f>MID(B233,2,3)</f>
        <v>407</v>
      </c>
      <c r="D233" s="72"/>
      <c r="E233" s="112"/>
      <c r="F233" s="129" t="s">
        <v>431</v>
      </c>
      <c r="G233" s="74">
        <v>0</v>
      </c>
      <c r="H233" s="74">
        <v>0</v>
      </c>
      <c r="I233" s="74">
        <v>0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0</v>
      </c>
      <c r="R233" s="74">
        <v>4821.12</v>
      </c>
      <c r="S233" s="74">
        <v>4821.12</v>
      </c>
      <c r="T233" s="74">
        <v>4821.12</v>
      </c>
      <c r="U233" s="120"/>
    </row>
    <row r="234" spans="1:21" x14ac:dyDescent="0.3">
      <c r="A234" s="71">
        <f t="shared" si="99"/>
        <v>219</v>
      </c>
      <c r="B234" s="72" t="s">
        <v>432</v>
      </c>
      <c r="C234" s="72" t="str">
        <f>MID(B234,2,3)</f>
        <v>407</v>
      </c>
      <c r="D234" s="72"/>
      <c r="E234" s="112"/>
      <c r="F234" s="129" t="s">
        <v>433</v>
      </c>
      <c r="G234" s="74">
        <v>0</v>
      </c>
      <c r="H234" s="74">
        <v>0</v>
      </c>
      <c r="I234" s="74">
        <v>0</v>
      </c>
      <c r="J234" s="74">
        <v>0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74">
        <v>0</v>
      </c>
      <c r="T234" s="74">
        <v>0</v>
      </c>
      <c r="U234" s="120"/>
    </row>
    <row r="235" spans="1:21" x14ac:dyDescent="0.3">
      <c r="A235" s="71">
        <f t="shared" si="99"/>
        <v>220</v>
      </c>
      <c r="B235" s="72" t="s">
        <v>434</v>
      </c>
      <c r="C235" s="72" t="str">
        <f t="shared" si="100"/>
        <v>407</v>
      </c>
      <c r="D235" s="72"/>
      <c r="E235" s="112"/>
      <c r="F235" s="129" t="s">
        <v>435</v>
      </c>
      <c r="G235" s="74">
        <v>-0.13200000000000001</v>
      </c>
      <c r="H235" s="74">
        <v>0</v>
      </c>
      <c r="I235" s="74">
        <v>-4.7E-2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74">
        <v>0</v>
      </c>
      <c r="T235" s="74">
        <v>0</v>
      </c>
      <c r="U235" s="120"/>
    </row>
    <row r="236" spans="1:21" x14ac:dyDescent="0.3">
      <c r="A236" s="71">
        <f t="shared" si="99"/>
        <v>221</v>
      </c>
      <c r="B236" s="72" t="s">
        <v>436</v>
      </c>
      <c r="C236" s="72" t="str">
        <f t="shared" si="100"/>
        <v>407</v>
      </c>
      <c r="D236" s="72"/>
      <c r="E236" s="112"/>
      <c r="F236" s="129" t="s">
        <v>437</v>
      </c>
      <c r="G236" s="74">
        <v>0</v>
      </c>
      <c r="H236" s="74">
        <v>-11116.5899999999</v>
      </c>
      <c r="I236" s="74">
        <v>0</v>
      </c>
      <c r="J236" s="74">
        <v>-7090.7244999999893</v>
      </c>
      <c r="K236" s="74">
        <v>0</v>
      </c>
      <c r="L236" s="74">
        <v>-3059.33530472442</v>
      </c>
      <c r="M236" s="74">
        <v>0</v>
      </c>
      <c r="N236" s="74">
        <v>-2212.9699999999998</v>
      </c>
      <c r="O236" s="74">
        <v>0</v>
      </c>
      <c r="P236" s="74">
        <v>-2149.17199999999</v>
      </c>
      <c r="Q236" s="74">
        <v>-370.21854357077297</v>
      </c>
      <c r="R236" s="74">
        <v>3.5171865420124904E-13</v>
      </c>
      <c r="S236" s="74">
        <v>4.5385917246676303E-13</v>
      </c>
      <c r="T236" s="74">
        <v>-1.8283892918210102E-12</v>
      </c>
      <c r="U236" s="120"/>
    </row>
    <row r="237" spans="1:21" x14ac:dyDescent="0.3">
      <c r="A237" s="71">
        <f t="shared" si="99"/>
        <v>222</v>
      </c>
      <c r="B237" s="72" t="s">
        <v>438</v>
      </c>
      <c r="C237" s="72" t="str">
        <f t="shared" si="100"/>
        <v>407</v>
      </c>
      <c r="D237" s="72"/>
      <c r="E237" s="112"/>
      <c r="F237" s="129" t="s">
        <v>439</v>
      </c>
      <c r="G237" s="74"/>
      <c r="H237" s="74"/>
      <c r="I237" s="74"/>
      <c r="J237" s="74"/>
      <c r="K237" s="74"/>
      <c r="L237" s="74"/>
      <c r="M237" s="74"/>
      <c r="N237" s="74"/>
      <c r="O237" s="74">
        <v>-141000</v>
      </c>
      <c r="P237" s="74">
        <v>0</v>
      </c>
      <c r="Q237" s="74">
        <v>0</v>
      </c>
      <c r="R237" s="74">
        <v>0</v>
      </c>
      <c r="S237" s="74">
        <v>0</v>
      </c>
      <c r="T237" s="74">
        <v>0</v>
      </c>
      <c r="U237" s="120"/>
    </row>
    <row r="238" spans="1:21" x14ac:dyDescent="0.3">
      <c r="A238" s="71">
        <f t="shared" si="99"/>
        <v>223</v>
      </c>
      <c r="B238" s="72" t="s">
        <v>440</v>
      </c>
      <c r="C238" s="72" t="str">
        <f t="shared" si="100"/>
        <v>407</v>
      </c>
      <c r="D238" s="72"/>
      <c r="E238" s="112"/>
      <c r="F238" s="129" t="s">
        <v>441</v>
      </c>
      <c r="G238" s="74">
        <v>0</v>
      </c>
      <c r="H238" s="74">
        <v>0</v>
      </c>
      <c r="I238" s="74">
        <v>0</v>
      </c>
      <c r="J238" s="74">
        <v>0</v>
      </c>
      <c r="K238" s="74">
        <v>0</v>
      </c>
      <c r="L238" s="74">
        <v>0</v>
      </c>
      <c r="M238" s="74">
        <v>-14691.389039999998</v>
      </c>
      <c r="N238" s="74">
        <v>0</v>
      </c>
      <c r="O238" s="74">
        <v>-15409.32</v>
      </c>
      <c r="P238" s="74">
        <v>-16279.153199999999</v>
      </c>
      <c r="Q238" s="74">
        <v>-16279.153199999999</v>
      </c>
      <c r="R238" s="74">
        <v>3815.7947999999997</v>
      </c>
      <c r="S238" s="74">
        <v>3815.7947999999997</v>
      </c>
      <c r="T238" s="74">
        <v>3815.7947999999997</v>
      </c>
      <c r="U238" s="120"/>
    </row>
    <row r="239" spans="1:21" x14ac:dyDescent="0.3">
      <c r="A239" s="71">
        <f t="shared" si="99"/>
        <v>224</v>
      </c>
      <c r="B239" s="114"/>
      <c r="C239" s="114"/>
      <c r="D239" s="114"/>
      <c r="E239" s="128" t="s">
        <v>442</v>
      </c>
      <c r="F239" s="129"/>
      <c r="G239" s="78">
        <f t="shared" ref="G239:T239" si="101">SUM(G211:G238)</f>
        <v>154473.47299999997</v>
      </c>
      <c r="H239" s="78">
        <f t="shared" si="101"/>
        <v>25030.839570870179</v>
      </c>
      <c r="I239" s="78">
        <f t="shared" si="101"/>
        <v>105120.02200000001</v>
      </c>
      <c r="J239" s="78">
        <f t="shared" si="101"/>
        <v>31602.068436436974</v>
      </c>
      <c r="K239" s="78">
        <f t="shared" si="101"/>
        <v>186411.535</v>
      </c>
      <c r="L239" s="78">
        <f t="shared" si="101"/>
        <v>73520.558171877768</v>
      </c>
      <c r="M239" s="78">
        <f t="shared" si="101"/>
        <v>62128.404530000014</v>
      </c>
      <c r="N239" s="78">
        <f t="shared" si="101"/>
        <v>-119548.13912982124</v>
      </c>
      <c r="O239" s="78">
        <f t="shared" ref="O239" si="102">SUM(O211:O238)</f>
        <v>-71226.769140000193</v>
      </c>
      <c r="P239" s="78">
        <f t="shared" si="101"/>
        <v>-93766.961498505829</v>
      </c>
      <c r="Q239" s="78">
        <f t="shared" si="101"/>
        <v>-80560.104487444885</v>
      </c>
      <c r="R239" s="78">
        <f t="shared" si="101"/>
        <v>31289.608089186924</v>
      </c>
      <c r="S239" s="78">
        <f t="shared" si="101"/>
        <v>28624.278632647605</v>
      </c>
      <c r="T239" s="78">
        <f t="shared" si="101"/>
        <v>26344.966647929559</v>
      </c>
      <c r="U239" s="120"/>
    </row>
    <row r="240" spans="1:21" x14ac:dyDescent="0.3">
      <c r="A240" s="71">
        <f t="shared" si="99"/>
        <v>225</v>
      </c>
      <c r="B240" s="130"/>
      <c r="C240" s="130"/>
      <c r="D240" s="130"/>
      <c r="E240" s="131" t="s">
        <v>443</v>
      </c>
      <c r="F240" s="132"/>
      <c r="G240" s="133">
        <f t="shared" ref="G240:T240" si="103">G239+G209</f>
        <v>646630.97499999998</v>
      </c>
      <c r="H240" s="133">
        <f t="shared" si="103"/>
        <v>550459.44996557606</v>
      </c>
      <c r="I240" s="133">
        <f t="shared" si="103"/>
        <v>646305.94799999997</v>
      </c>
      <c r="J240" s="133">
        <f t="shared" si="103"/>
        <v>601105.88298374647</v>
      </c>
      <c r="K240" s="133">
        <f t="shared" si="103"/>
        <v>773321.78399999999</v>
      </c>
      <c r="L240" s="133">
        <f t="shared" si="103"/>
        <v>686281.52403149335</v>
      </c>
      <c r="M240" s="133">
        <f t="shared" si="103"/>
        <v>894527.35597999999</v>
      </c>
      <c r="N240" s="133">
        <f t="shared" si="103"/>
        <v>673349.38747522782</v>
      </c>
      <c r="O240" s="133">
        <f t="shared" si="103"/>
        <v>829612.7713399987</v>
      </c>
      <c r="P240" s="133">
        <f t="shared" si="103"/>
        <v>843339.56858829688</v>
      </c>
      <c r="Q240" s="133">
        <f t="shared" si="103"/>
        <v>924523.87236330041</v>
      </c>
      <c r="R240" s="133">
        <f t="shared" si="103"/>
        <v>1106043.9249932545</v>
      </c>
      <c r="S240" s="133">
        <f t="shared" si="103"/>
        <v>1181428.3125319441</v>
      </c>
      <c r="T240" s="133">
        <f t="shared" si="103"/>
        <v>1230163.13629493</v>
      </c>
      <c r="U240" s="120"/>
    </row>
    <row r="241" spans="1:24" x14ac:dyDescent="0.3">
      <c r="A241" s="71">
        <f t="shared" si="99"/>
        <v>226</v>
      </c>
      <c r="B241" s="114"/>
      <c r="C241" s="114"/>
      <c r="D241" s="114"/>
      <c r="E241" s="128"/>
      <c r="F241" s="129"/>
      <c r="R241" s="134"/>
      <c r="S241" s="134"/>
      <c r="T241" s="134"/>
      <c r="U241" s="120"/>
    </row>
    <row r="242" spans="1:24" x14ac:dyDescent="0.3">
      <c r="A242" s="71">
        <f t="shared" si="99"/>
        <v>227</v>
      </c>
      <c r="B242" s="72" t="s">
        <v>444</v>
      </c>
      <c r="C242" s="72" t="str">
        <f t="shared" ref="C242" si="104">MID(B242,2,3)</f>
        <v>408</v>
      </c>
      <c r="D242" s="72"/>
      <c r="E242" s="128"/>
      <c r="F242" s="129" t="s">
        <v>445</v>
      </c>
      <c r="G242" s="74">
        <v>390140.72000000009</v>
      </c>
      <c r="H242" s="74">
        <v>412412.90086513897</v>
      </c>
      <c r="I242" s="74">
        <v>379380.74500000011</v>
      </c>
      <c r="J242" s="74">
        <v>399141.48694885301</v>
      </c>
      <c r="K242" s="74">
        <v>382654.88700000005</v>
      </c>
      <c r="L242" s="74">
        <v>403632.21593500103</v>
      </c>
      <c r="M242" s="74">
        <v>420985.56584000005</v>
      </c>
      <c r="N242" s="74">
        <v>455160.45290430903</v>
      </c>
      <c r="O242" s="74">
        <v>479388.06051000016</v>
      </c>
      <c r="P242" s="74">
        <v>535274.5928223728</v>
      </c>
      <c r="Q242" s="74">
        <v>532026.20196195471</v>
      </c>
      <c r="R242" s="74">
        <v>497023.2846168782</v>
      </c>
      <c r="S242" s="74">
        <v>518110.22940593236</v>
      </c>
      <c r="T242" s="134">
        <v>532791.46102163813</v>
      </c>
      <c r="U242" s="120"/>
    </row>
    <row r="243" spans="1:24" x14ac:dyDescent="0.3">
      <c r="A243" s="71">
        <f t="shared" si="99"/>
        <v>228</v>
      </c>
      <c r="B243" s="130"/>
      <c r="C243" s="130"/>
      <c r="D243" s="130"/>
      <c r="E243" s="131" t="s">
        <v>446</v>
      </c>
      <c r="F243" s="135"/>
      <c r="G243" s="136">
        <f t="shared" ref="G243:T243" si="105">SUM(G242:G242)</f>
        <v>390140.72000000009</v>
      </c>
      <c r="H243" s="136">
        <f t="shared" si="105"/>
        <v>412412.90086513897</v>
      </c>
      <c r="I243" s="136">
        <f t="shared" si="105"/>
        <v>379380.74500000011</v>
      </c>
      <c r="J243" s="136">
        <f t="shared" si="105"/>
        <v>399141.48694885301</v>
      </c>
      <c r="K243" s="136">
        <f t="shared" si="105"/>
        <v>382654.88700000005</v>
      </c>
      <c r="L243" s="136">
        <f t="shared" si="105"/>
        <v>403632.21593500103</v>
      </c>
      <c r="M243" s="136">
        <f t="shared" si="105"/>
        <v>420985.56584000005</v>
      </c>
      <c r="N243" s="136">
        <f t="shared" si="105"/>
        <v>455160.45290430903</v>
      </c>
      <c r="O243" s="136">
        <f t="shared" ref="O243" si="106">SUM(O242:O242)</f>
        <v>479388.06051000016</v>
      </c>
      <c r="P243" s="136">
        <f t="shared" si="105"/>
        <v>535274.5928223728</v>
      </c>
      <c r="Q243" s="136">
        <f t="shared" si="105"/>
        <v>532026.20196195471</v>
      </c>
      <c r="R243" s="136">
        <f t="shared" si="105"/>
        <v>497023.2846168782</v>
      </c>
      <c r="S243" s="136">
        <f t="shared" si="105"/>
        <v>518110.22940593236</v>
      </c>
      <c r="T243" s="136">
        <f t="shared" si="105"/>
        <v>532791.46102163813</v>
      </c>
      <c r="U243" s="120"/>
    </row>
    <row r="244" spans="1:24" x14ac:dyDescent="0.3">
      <c r="A244" s="71">
        <f t="shared" si="99"/>
        <v>229</v>
      </c>
      <c r="B244" s="114"/>
      <c r="C244" s="114"/>
      <c r="D244" s="114"/>
      <c r="E244" s="128"/>
      <c r="F244" s="10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74"/>
      <c r="U244" s="120"/>
    </row>
    <row r="245" spans="1:24" x14ac:dyDescent="0.3">
      <c r="A245" s="71">
        <f t="shared" si="99"/>
        <v>230</v>
      </c>
      <c r="B245" s="72" t="s">
        <v>447</v>
      </c>
      <c r="C245" s="72" t="str">
        <f t="shared" ref="C245" si="107">MID(B245,2,3)</f>
        <v>411</v>
      </c>
      <c r="D245" s="72"/>
      <c r="E245" s="128"/>
      <c r="F245" s="129" t="s">
        <v>448</v>
      </c>
      <c r="G245" s="74">
        <v>1563.816</v>
      </c>
      <c r="H245" s="74">
        <v>1948.38531359999</v>
      </c>
      <c r="I245" s="74">
        <v>1138.9610000000002</v>
      </c>
      <c r="J245" s="74">
        <v>1653.6686399999999</v>
      </c>
      <c r="K245" s="74">
        <v>474.36900000000009</v>
      </c>
      <c r="L245" s="74">
        <v>1457.70696</v>
      </c>
      <c r="M245" s="74">
        <v>226.63666000000006</v>
      </c>
      <c r="N245" s="74">
        <v>988.37012639999898</v>
      </c>
      <c r="O245" s="74">
        <v>89.306739999998968</v>
      </c>
      <c r="P245" s="74">
        <v>0</v>
      </c>
      <c r="Q245" s="74">
        <v>0</v>
      </c>
      <c r="R245" s="74">
        <v>0</v>
      </c>
      <c r="S245" s="74">
        <v>0</v>
      </c>
      <c r="T245" s="134">
        <v>0</v>
      </c>
      <c r="U245" s="120"/>
    </row>
    <row r="246" spans="1:24" x14ac:dyDescent="0.3">
      <c r="A246" s="71">
        <f t="shared" si="99"/>
        <v>231</v>
      </c>
      <c r="B246" s="130"/>
      <c r="C246" s="130"/>
      <c r="D246" s="130"/>
      <c r="E246" s="131" t="s">
        <v>448</v>
      </c>
      <c r="F246" s="87"/>
      <c r="G246" s="136">
        <f t="shared" ref="G246" si="108">SUM(G245:G245)</f>
        <v>1563.816</v>
      </c>
      <c r="H246" s="136">
        <f t="shared" ref="H246:T246" si="109">SUM(H245:H245)</f>
        <v>1948.38531359999</v>
      </c>
      <c r="I246" s="136">
        <f t="shared" si="109"/>
        <v>1138.9610000000002</v>
      </c>
      <c r="J246" s="136">
        <f t="shared" si="109"/>
        <v>1653.6686399999999</v>
      </c>
      <c r="K246" s="136">
        <f t="shared" si="109"/>
        <v>474.36900000000009</v>
      </c>
      <c r="L246" s="136">
        <f t="shared" si="109"/>
        <v>1457.70696</v>
      </c>
      <c r="M246" s="136">
        <f t="shared" si="109"/>
        <v>226.63666000000006</v>
      </c>
      <c r="N246" s="136">
        <f t="shared" si="109"/>
        <v>988.37012639999898</v>
      </c>
      <c r="O246" s="136">
        <f t="shared" si="109"/>
        <v>89.306739999998968</v>
      </c>
      <c r="P246" s="136">
        <f t="shared" si="109"/>
        <v>0</v>
      </c>
      <c r="Q246" s="136">
        <f t="shared" si="109"/>
        <v>0</v>
      </c>
      <c r="R246" s="136">
        <f t="shared" si="109"/>
        <v>0</v>
      </c>
      <c r="S246" s="136">
        <f t="shared" si="109"/>
        <v>0</v>
      </c>
      <c r="T246" s="136">
        <f t="shared" si="109"/>
        <v>0</v>
      </c>
      <c r="U246" s="120"/>
    </row>
    <row r="247" spans="1:24" x14ac:dyDescent="0.3">
      <c r="A247" s="71">
        <f t="shared" si="99"/>
        <v>232</v>
      </c>
      <c r="B247" s="114"/>
      <c r="C247" s="114"/>
      <c r="D247" s="114"/>
      <c r="E247" s="128"/>
      <c r="F247" s="10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20"/>
    </row>
    <row r="248" spans="1:24" x14ac:dyDescent="0.3">
      <c r="A248" s="71">
        <f t="shared" si="99"/>
        <v>233</v>
      </c>
      <c r="B248" s="72" t="s">
        <v>449</v>
      </c>
      <c r="C248" s="72" t="str">
        <f t="shared" ref="C248:C250" si="110">MID(B248,2,3)</f>
        <v>409</v>
      </c>
      <c r="D248" s="72"/>
      <c r="E248" s="112"/>
      <c r="F248" s="129" t="s">
        <v>450</v>
      </c>
      <c r="G248" s="74">
        <v>-41723.960999999996</v>
      </c>
      <c r="H248" s="74">
        <v>4483.7939668645886</v>
      </c>
      <c r="I248" s="74">
        <v>163258.60999999999</v>
      </c>
      <c r="J248" s="74">
        <v>79691.369643927799</v>
      </c>
      <c r="K248" s="74">
        <v>-97820.396999999997</v>
      </c>
      <c r="L248" s="74">
        <v>61902.945682071906</v>
      </c>
      <c r="M248" s="74">
        <v>-72002.443279999992</v>
      </c>
      <c r="N248" s="74">
        <v>133954.3306504362</v>
      </c>
      <c r="O248" s="74">
        <v>344165.12149999989</v>
      </c>
      <c r="P248" s="74">
        <v>403266.90637986624</v>
      </c>
      <c r="Q248" s="74">
        <v>327437.599307556</v>
      </c>
      <c r="R248" s="74">
        <v>72733.698265388273</v>
      </c>
      <c r="S248" s="74">
        <v>61080.25251707407</v>
      </c>
      <c r="T248" s="134">
        <v>-38839.621651178713</v>
      </c>
      <c r="U248" s="120"/>
    </row>
    <row r="249" spans="1:24" x14ac:dyDescent="0.3">
      <c r="A249" s="71">
        <f t="shared" si="99"/>
        <v>234</v>
      </c>
      <c r="B249" s="72" t="s">
        <v>451</v>
      </c>
      <c r="C249" s="72" t="str">
        <f t="shared" si="110"/>
        <v>410</v>
      </c>
      <c r="D249" s="72"/>
      <c r="F249" s="112" t="s">
        <v>452</v>
      </c>
      <c r="G249" s="74">
        <v>941480.70799999998</v>
      </c>
      <c r="H249" s="74">
        <v>148878.05438488349</v>
      </c>
      <c r="I249" s="74">
        <v>685444.57799999998</v>
      </c>
      <c r="J249" s="74">
        <v>96062.353370150799</v>
      </c>
      <c r="K249" s="74">
        <v>814956.86300000001</v>
      </c>
      <c r="L249" s="74">
        <v>168441.4926888578</v>
      </c>
      <c r="M249" s="74">
        <v>881609.91798999999</v>
      </c>
      <c r="N249" s="74">
        <v>138642.87422538269</v>
      </c>
      <c r="O249" s="74">
        <v>694521.50472999888</v>
      </c>
      <c r="P249" s="74">
        <v>-128268.32047864539</v>
      </c>
      <c r="Q249" s="74">
        <v>-39680.442904839852</v>
      </c>
      <c r="R249" s="74">
        <v>178830.93721738769</v>
      </c>
      <c r="S249" s="74">
        <v>180310.21094929503</v>
      </c>
      <c r="T249" s="134">
        <v>266452.28312306438</v>
      </c>
      <c r="U249" s="120"/>
    </row>
    <row r="250" spans="1:24" x14ac:dyDescent="0.3">
      <c r="A250" s="71">
        <f t="shared" si="99"/>
        <v>235</v>
      </c>
      <c r="B250" s="72" t="s">
        <v>453</v>
      </c>
      <c r="C250" s="72" t="str">
        <f t="shared" si="110"/>
        <v>411</v>
      </c>
      <c r="D250" s="72"/>
      <c r="F250" s="112" t="s">
        <v>454</v>
      </c>
      <c r="G250" s="74">
        <v>-762463.00899999996</v>
      </c>
      <c r="H250" s="74">
        <v>0</v>
      </c>
      <c r="I250" s="74">
        <v>-664634.02999999991</v>
      </c>
      <c r="J250" s="74">
        <v>0</v>
      </c>
      <c r="K250" s="74">
        <v>-531970.31799999997</v>
      </c>
      <c r="L250" s="74">
        <v>-50411.915000000001</v>
      </c>
      <c r="M250" s="74">
        <v>-598280.71833000006</v>
      </c>
      <c r="N250" s="74">
        <v>-51310.040999999997</v>
      </c>
      <c r="O250" s="74">
        <v>-785040.76715999912</v>
      </c>
      <c r="P250" s="74">
        <v>-65420.740874999996</v>
      </c>
      <c r="Q250" s="74">
        <v>-79753.343836210508</v>
      </c>
      <c r="R250" s="74">
        <v>-88790.868038407294</v>
      </c>
      <c r="S250" s="74">
        <v>-120757.55076823392</v>
      </c>
      <c r="T250" s="134">
        <v>-143263.42178210249</v>
      </c>
      <c r="U250" s="120"/>
    </row>
    <row r="251" spans="1:24" x14ac:dyDescent="0.3">
      <c r="A251" s="71">
        <f t="shared" si="99"/>
        <v>236</v>
      </c>
      <c r="B251" s="130"/>
      <c r="C251" s="130"/>
      <c r="D251" s="130"/>
      <c r="E251" s="131" t="s">
        <v>455</v>
      </c>
      <c r="F251" s="135"/>
      <c r="G251" s="137">
        <f t="shared" ref="G251" si="111">SUM(G248:G250)</f>
        <v>137293.73800000001</v>
      </c>
      <c r="H251" s="137">
        <f t="shared" ref="H251:T251" si="112">SUM(H248:H250)</f>
        <v>153361.84835174808</v>
      </c>
      <c r="I251" s="137">
        <f t="shared" si="112"/>
        <v>184069.15800000005</v>
      </c>
      <c r="J251" s="137">
        <f t="shared" si="112"/>
        <v>175753.7230140786</v>
      </c>
      <c r="K251" s="137">
        <f t="shared" si="112"/>
        <v>185166.14800000004</v>
      </c>
      <c r="L251" s="137">
        <f t="shared" si="112"/>
        <v>179932.5233709297</v>
      </c>
      <c r="M251" s="137">
        <f t="shared" si="112"/>
        <v>211326.75637999992</v>
      </c>
      <c r="N251" s="137">
        <f t="shared" si="112"/>
        <v>221287.16387581892</v>
      </c>
      <c r="O251" s="137">
        <f t="shared" si="112"/>
        <v>253645.85906999966</v>
      </c>
      <c r="P251" s="137">
        <f t="shared" si="112"/>
        <v>209577.84502622086</v>
      </c>
      <c r="Q251" s="137">
        <f t="shared" si="112"/>
        <v>208003.81256650563</v>
      </c>
      <c r="R251" s="137">
        <f t="shared" si="112"/>
        <v>162773.76744436868</v>
      </c>
      <c r="S251" s="137">
        <f t="shared" si="112"/>
        <v>120632.91269813516</v>
      </c>
      <c r="T251" s="137">
        <f t="shared" si="112"/>
        <v>84349.239689783164</v>
      </c>
      <c r="U251" s="120"/>
    </row>
    <row r="252" spans="1:24" x14ac:dyDescent="0.3">
      <c r="A252" s="71">
        <f t="shared" si="99"/>
        <v>237</v>
      </c>
      <c r="B252" s="130"/>
      <c r="C252" s="130"/>
      <c r="D252" s="130"/>
      <c r="E252" s="131" t="s">
        <v>456</v>
      </c>
      <c r="F252" s="135"/>
      <c r="G252" s="136">
        <f t="shared" ref="G252:T252" si="113">+G206+G240+G243+G246+G251</f>
        <v>4161235.372</v>
      </c>
      <c r="H252" s="136">
        <f t="shared" si="113"/>
        <v>4106529.5967873945</v>
      </c>
      <c r="I252" s="136">
        <f t="shared" si="113"/>
        <v>4006256.9550000001</v>
      </c>
      <c r="J252" s="136">
        <f t="shared" si="113"/>
        <v>4062749.7019460672</v>
      </c>
      <c r="K252" s="136">
        <f t="shared" si="113"/>
        <v>4111718.2187700002</v>
      </c>
      <c r="L252" s="136">
        <f t="shared" si="113"/>
        <v>3942825.0849533379</v>
      </c>
      <c r="M252" s="136">
        <f t="shared" si="113"/>
        <v>5022713.2219199995</v>
      </c>
      <c r="N252" s="136">
        <f t="shared" si="113"/>
        <v>4783719.8524268409</v>
      </c>
      <c r="O252" s="136">
        <f t="shared" si="113"/>
        <v>5534396.3278399957</v>
      </c>
      <c r="P252" s="136">
        <f t="shared" si="113"/>
        <v>6084214.2533735689</v>
      </c>
      <c r="Q252" s="136">
        <f t="shared" si="113"/>
        <v>5610868.6138826553</v>
      </c>
      <c r="R252" s="136">
        <f t="shared" si="113"/>
        <v>4592957.8066641875</v>
      </c>
      <c r="S252" s="136">
        <f t="shared" si="113"/>
        <v>4525059.0204270892</v>
      </c>
      <c r="T252" s="136">
        <f t="shared" si="113"/>
        <v>4495929.3093190854</v>
      </c>
      <c r="U252" s="120"/>
    </row>
    <row r="253" spans="1:24" ht="14.4" thickBot="1" x14ac:dyDescent="0.35">
      <c r="A253" s="71">
        <f t="shared" si="99"/>
        <v>238</v>
      </c>
      <c r="B253" s="125"/>
      <c r="C253" s="130"/>
      <c r="D253" s="125"/>
      <c r="E253" s="131" t="s">
        <v>457</v>
      </c>
      <c r="F253" s="135"/>
      <c r="G253" s="138">
        <f t="shared" ref="G253:T253" si="114">G31-G252</f>
        <v>927497.92099999962</v>
      </c>
      <c r="H253" s="138">
        <f t="shared" si="114"/>
        <v>952113.6443723808</v>
      </c>
      <c r="I253" s="138">
        <f t="shared" si="114"/>
        <v>1037155.159</v>
      </c>
      <c r="J253" s="138">
        <f t="shared" si="114"/>
        <v>1027454.7945339154</v>
      </c>
      <c r="K253" s="138">
        <f t="shared" si="114"/>
        <v>1000129.2622300005</v>
      </c>
      <c r="L253" s="138">
        <f t="shared" si="114"/>
        <v>1001514.6487818714</v>
      </c>
      <c r="M253" s="138">
        <f t="shared" si="114"/>
        <v>1181319.7388600009</v>
      </c>
      <c r="N253" s="138">
        <f t="shared" si="114"/>
        <v>1145480.5397652909</v>
      </c>
      <c r="O253" s="138">
        <f t="shared" si="114"/>
        <v>1365752.9754299838</v>
      </c>
      <c r="P253" s="138">
        <f t="shared" si="114"/>
        <v>1281588.9250461441</v>
      </c>
      <c r="Q253" s="138">
        <f t="shared" si="114"/>
        <v>1333930.8629986867</v>
      </c>
      <c r="R253" s="138">
        <f t="shared" si="114"/>
        <v>1264927.8832764272</v>
      </c>
      <c r="S253" s="138">
        <f t="shared" si="114"/>
        <v>1303118.5717185521</v>
      </c>
      <c r="T253" s="138">
        <f t="shared" si="114"/>
        <v>1323086.4293552777</v>
      </c>
      <c r="U253" s="120"/>
    </row>
    <row r="254" spans="1:24" ht="14.4" thickTop="1" x14ac:dyDescent="0.3">
      <c r="A254" s="71">
        <f t="shared" si="99"/>
        <v>239</v>
      </c>
      <c r="R254" s="134"/>
      <c r="S254" s="134"/>
      <c r="T254" s="134"/>
    </row>
    <row r="255" spans="1:24" ht="14.4" thickBot="1" x14ac:dyDescent="0.35">
      <c r="A255" s="71">
        <f t="shared" si="99"/>
        <v>240</v>
      </c>
      <c r="B255" s="169"/>
      <c r="C255" s="170"/>
      <c r="D255" s="171"/>
      <c r="E255" s="172"/>
      <c r="F255" s="173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 t="s">
        <v>163</v>
      </c>
      <c r="S255" s="174"/>
      <c r="T255" s="174"/>
    </row>
    <row r="256" spans="1:24" s="117" customFormat="1" x14ac:dyDescent="0.3">
      <c r="A256" s="71"/>
      <c r="B256" s="93"/>
      <c r="C256" s="93"/>
      <c r="D256" s="93"/>
      <c r="E256" s="71"/>
      <c r="F256" s="71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74"/>
      <c r="S256" s="74"/>
      <c r="T256" s="71"/>
      <c r="U256" s="71"/>
      <c r="V256" s="71"/>
      <c r="W256" s="71"/>
      <c r="X256" s="71"/>
    </row>
    <row r="257" spans="1:24" s="117" customFormat="1" x14ac:dyDescent="0.3">
      <c r="A257" s="71"/>
      <c r="B257" s="93"/>
      <c r="C257" s="93"/>
      <c r="D257" s="93"/>
      <c r="E257" s="71"/>
      <c r="F257" s="71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74"/>
      <c r="S257" s="74"/>
      <c r="T257" s="71"/>
      <c r="U257" s="71"/>
      <c r="V257" s="71"/>
      <c r="W257" s="71"/>
      <c r="X257" s="71"/>
    </row>
    <row r="258" spans="1:24" s="117" customFormat="1" x14ac:dyDescent="0.3">
      <c r="A258" s="71"/>
      <c r="B258" s="93"/>
      <c r="C258" s="93"/>
      <c r="D258" s="93"/>
      <c r="E258" s="71"/>
      <c r="F258" s="71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74"/>
      <c r="S258" s="74"/>
      <c r="T258" s="71"/>
      <c r="U258" s="71"/>
      <c r="V258" s="71"/>
      <c r="W258" s="71"/>
      <c r="X258" s="71"/>
    </row>
    <row r="259" spans="1:24" s="117" customFormat="1" x14ac:dyDescent="0.3">
      <c r="A259" s="71"/>
      <c r="B259" s="93"/>
      <c r="C259" s="93"/>
      <c r="D259" s="93"/>
      <c r="E259" s="71"/>
      <c r="F259" s="71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74"/>
      <c r="S259" s="74"/>
      <c r="T259" s="71"/>
      <c r="U259" s="71"/>
      <c r="V259" s="71"/>
      <c r="W259" s="71"/>
      <c r="X259" s="71"/>
    </row>
    <row r="260" spans="1:24" s="117" customFormat="1" x14ac:dyDescent="0.3">
      <c r="A260" s="71"/>
      <c r="B260" s="93"/>
      <c r="C260" s="93"/>
      <c r="D260" s="93"/>
      <c r="E260" s="71"/>
      <c r="F260" s="71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74"/>
      <c r="S260" s="74"/>
      <c r="T260" s="71"/>
      <c r="U260" s="71"/>
      <c r="V260" s="71"/>
      <c r="W260" s="71"/>
      <c r="X260" s="71"/>
    </row>
    <row r="261" spans="1:24" s="117" customFormat="1" x14ac:dyDescent="0.3">
      <c r="A261" s="71"/>
      <c r="B261" s="93"/>
      <c r="C261" s="93"/>
      <c r="D261" s="93"/>
      <c r="E261" s="71"/>
      <c r="F261" s="71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74"/>
      <c r="S261" s="74"/>
      <c r="T261" s="71"/>
      <c r="U261" s="71"/>
      <c r="V261" s="71"/>
      <c r="W261" s="71"/>
      <c r="X261" s="71"/>
    </row>
    <row r="262" spans="1:24" s="117" customFormat="1" x14ac:dyDescent="0.3">
      <c r="A262" s="71"/>
      <c r="B262" s="93"/>
      <c r="C262" s="93"/>
      <c r="D262" s="93"/>
      <c r="E262" s="71"/>
      <c r="F262" s="71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74"/>
      <c r="S262" s="74"/>
      <c r="T262" s="71"/>
      <c r="U262" s="71"/>
      <c r="V262" s="71"/>
      <c r="W262" s="71"/>
      <c r="X262" s="71"/>
    </row>
    <row r="263" spans="1:24" s="117" customFormat="1" x14ac:dyDescent="0.3">
      <c r="A263" s="71"/>
      <c r="B263" s="93"/>
      <c r="C263" s="93"/>
      <c r="D263" s="93"/>
      <c r="E263" s="71"/>
      <c r="F263" s="71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74"/>
      <c r="S263" s="74"/>
      <c r="T263" s="71"/>
      <c r="U263" s="71"/>
      <c r="V263" s="71"/>
      <c r="W263" s="71"/>
      <c r="X263" s="71"/>
    </row>
    <row r="264" spans="1:24" s="117" customFormat="1" x14ac:dyDescent="0.3">
      <c r="A264" s="71"/>
      <c r="B264" s="93"/>
      <c r="C264" s="93"/>
      <c r="D264" s="93"/>
      <c r="E264" s="71"/>
      <c r="F264" s="71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74"/>
      <c r="S264" s="74"/>
      <c r="T264" s="71"/>
      <c r="U264" s="71"/>
      <c r="V264" s="71"/>
      <c r="W264" s="71"/>
      <c r="X264" s="71"/>
    </row>
    <row r="265" spans="1:24" s="117" customFormat="1" x14ac:dyDescent="0.3">
      <c r="A265" s="71"/>
      <c r="B265" s="93"/>
      <c r="C265" s="93"/>
      <c r="D265" s="93"/>
      <c r="E265" s="71"/>
      <c r="F265" s="71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74"/>
      <c r="S265" s="74"/>
      <c r="T265" s="71"/>
      <c r="U265" s="71"/>
      <c r="V265" s="71"/>
      <c r="W265" s="71"/>
      <c r="X265" s="71"/>
    </row>
    <row r="266" spans="1:24" s="117" customFormat="1" x14ac:dyDescent="0.3">
      <c r="A266" s="71"/>
      <c r="B266" s="93"/>
      <c r="C266" s="93"/>
      <c r="D266" s="93"/>
      <c r="E266" s="71"/>
      <c r="F266" s="71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74"/>
      <c r="S266" s="74"/>
      <c r="T266" s="71"/>
      <c r="U266" s="71"/>
      <c r="V266" s="71"/>
      <c r="W266" s="71"/>
      <c r="X266" s="71"/>
    </row>
    <row r="267" spans="1:24" s="117" customFormat="1" x14ac:dyDescent="0.3">
      <c r="A267" s="71"/>
      <c r="B267" s="93"/>
      <c r="C267" s="93"/>
      <c r="D267" s="93"/>
      <c r="E267" s="71"/>
      <c r="F267" s="71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74"/>
      <c r="S267" s="74"/>
      <c r="T267" s="71"/>
      <c r="U267" s="71"/>
      <c r="V267" s="71"/>
      <c r="W267" s="71"/>
      <c r="X267" s="71"/>
    </row>
    <row r="268" spans="1:24" s="117" customFormat="1" x14ac:dyDescent="0.3">
      <c r="A268" s="71"/>
      <c r="B268" s="93"/>
      <c r="C268" s="93"/>
      <c r="D268" s="93"/>
      <c r="E268" s="71"/>
      <c r="F268" s="71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74"/>
      <c r="S268" s="74"/>
      <c r="T268" s="71"/>
      <c r="U268" s="71"/>
      <c r="V268" s="71"/>
      <c r="W268" s="71"/>
      <c r="X268" s="71"/>
    </row>
    <row r="269" spans="1:24" s="117" customFormat="1" x14ac:dyDescent="0.3">
      <c r="A269" s="71"/>
      <c r="B269" s="93"/>
      <c r="C269" s="93"/>
      <c r="D269" s="93"/>
      <c r="E269" s="71"/>
      <c r="F269" s="71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74"/>
      <c r="S269" s="74"/>
      <c r="T269" s="71"/>
      <c r="U269" s="71"/>
      <c r="V269" s="71"/>
      <c r="W269" s="71"/>
      <c r="X269" s="71"/>
    </row>
    <row r="270" spans="1:24" s="117" customFormat="1" x14ac:dyDescent="0.3">
      <c r="A270" s="71"/>
      <c r="B270" s="93"/>
      <c r="C270" s="93"/>
      <c r="D270" s="93"/>
      <c r="E270" s="71"/>
      <c r="F270" s="71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74"/>
      <c r="S270" s="74"/>
      <c r="T270" s="71"/>
      <c r="U270" s="71"/>
      <c r="V270" s="71"/>
      <c r="W270" s="71"/>
      <c r="X270" s="71"/>
    </row>
    <row r="271" spans="1:24" s="117" customFormat="1" x14ac:dyDescent="0.3">
      <c r="A271" s="71"/>
      <c r="B271" s="93"/>
      <c r="C271" s="93"/>
      <c r="D271" s="93"/>
      <c r="E271" s="71"/>
      <c r="F271" s="71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74"/>
      <c r="S271" s="74"/>
      <c r="T271" s="71"/>
      <c r="U271" s="71"/>
      <c r="V271" s="71"/>
      <c r="W271" s="71"/>
      <c r="X271" s="71"/>
    </row>
    <row r="272" spans="1:24" s="117" customFormat="1" x14ac:dyDescent="0.3">
      <c r="A272" s="71"/>
      <c r="B272" s="93"/>
      <c r="C272" s="93"/>
      <c r="D272" s="93"/>
      <c r="E272" s="71"/>
      <c r="F272" s="71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74"/>
      <c r="S272" s="74"/>
      <c r="T272" s="71"/>
      <c r="U272" s="71"/>
      <c r="V272" s="71"/>
      <c r="W272" s="71"/>
      <c r="X272" s="71"/>
    </row>
    <row r="273" spans="1:24" s="117" customFormat="1" x14ac:dyDescent="0.3">
      <c r="A273" s="71"/>
      <c r="B273" s="93"/>
      <c r="C273" s="93"/>
      <c r="D273" s="93"/>
      <c r="E273" s="71"/>
      <c r="F273" s="71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74"/>
      <c r="S273" s="74"/>
      <c r="T273" s="71"/>
      <c r="U273" s="71"/>
      <c r="V273" s="71"/>
      <c r="W273" s="71"/>
      <c r="X273" s="71"/>
    </row>
    <row r="274" spans="1:24" s="117" customFormat="1" x14ac:dyDescent="0.3">
      <c r="A274" s="71"/>
      <c r="B274" s="93"/>
      <c r="C274" s="93"/>
      <c r="D274" s="93"/>
      <c r="E274" s="71"/>
      <c r="F274" s="71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74"/>
      <c r="S274" s="74"/>
      <c r="T274" s="71"/>
      <c r="U274" s="71"/>
      <c r="V274" s="71"/>
      <c r="W274" s="71"/>
      <c r="X274" s="71"/>
    </row>
    <row r="275" spans="1:24" s="117" customFormat="1" x14ac:dyDescent="0.3">
      <c r="A275" s="71"/>
      <c r="B275" s="93"/>
      <c r="C275" s="93"/>
      <c r="D275" s="93"/>
      <c r="E275" s="71"/>
      <c r="F275" s="71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74"/>
      <c r="S275" s="74"/>
      <c r="T275" s="71"/>
      <c r="U275" s="71"/>
      <c r="V275" s="71"/>
      <c r="W275" s="71"/>
      <c r="X275" s="71"/>
    </row>
    <row r="276" spans="1:24" s="117" customFormat="1" x14ac:dyDescent="0.3">
      <c r="A276" s="71"/>
      <c r="B276" s="93"/>
      <c r="C276" s="93"/>
      <c r="D276" s="93"/>
      <c r="E276" s="71"/>
      <c r="F276" s="71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74"/>
      <c r="S276" s="74"/>
      <c r="T276" s="71"/>
      <c r="U276" s="71"/>
      <c r="V276" s="71"/>
      <c r="W276" s="71"/>
      <c r="X276" s="71"/>
    </row>
    <row r="277" spans="1:24" s="117" customFormat="1" x14ac:dyDescent="0.3">
      <c r="A277" s="71"/>
      <c r="B277" s="93"/>
      <c r="C277" s="93"/>
      <c r="D277" s="93"/>
      <c r="E277" s="71"/>
      <c r="F277" s="71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74"/>
      <c r="S277" s="74"/>
      <c r="T277" s="71"/>
      <c r="U277" s="71"/>
      <c r="V277" s="71"/>
      <c r="W277" s="71"/>
      <c r="X277" s="71"/>
    </row>
    <row r="278" spans="1:24" s="117" customFormat="1" x14ac:dyDescent="0.3">
      <c r="A278" s="71"/>
      <c r="B278" s="93"/>
      <c r="C278" s="93"/>
      <c r="D278" s="93"/>
      <c r="E278" s="71"/>
      <c r="F278" s="71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74"/>
      <c r="S278" s="74"/>
      <c r="T278" s="71"/>
      <c r="U278" s="71"/>
      <c r="V278" s="71"/>
      <c r="W278" s="71"/>
      <c r="X278" s="71"/>
    </row>
    <row r="279" spans="1:24" s="117" customFormat="1" x14ac:dyDescent="0.3">
      <c r="A279" s="71"/>
      <c r="B279" s="93"/>
      <c r="C279" s="93"/>
      <c r="D279" s="93"/>
      <c r="E279" s="71"/>
      <c r="F279" s="71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74"/>
      <c r="S279" s="74"/>
      <c r="T279" s="71"/>
      <c r="U279" s="71"/>
      <c r="V279" s="71"/>
      <c r="W279" s="71"/>
      <c r="X279" s="71"/>
    </row>
    <row r="280" spans="1:24" s="117" customFormat="1" x14ac:dyDescent="0.3">
      <c r="A280" s="71"/>
      <c r="B280" s="93"/>
      <c r="C280" s="93"/>
      <c r="D280" s="93"/>
      <c r="E280" s="71"/>
      <c r="F280" s="71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74"/>
      <c r="S280" s="74"/>
      <c r="T280" s="71"/>
      <c r="U280" s="71"/>
      <c r="V280" s="71"/>
      <c r="W280" s="71"/>
      <c r="X280" s="71"/>
    </row>
    <row r="281" spans="1:24" s="117" customFormat="1" x14ac:dyDescent="0.3">
      <c r="A281" s="71"/>
      <c r="B281" s="93"/>
      <c r="C281" s="93"/>
      <c r="D281" s="93"/>
      <c r="E281" s="71"/>
      <c r="F281" s="71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74"/>
      <c r="S281" s="74"/>
      <c r="T281" s="71"/>
      <c r="U281" s="71"/>
      <c r="V281" s="71"/>
      <c r="W281" s="71"/>
      <c r="X281" s="71"/>
    </row>
    <row r="282" spans="1:24" s="139" customFormat="1" x14ac:dyDescent="0.3">
      <c r="A282" s="71"/>
      <c r="B282" s="93"/>
      <c r="C282" s="93"/>
      <c r="D282" s="93"/>
      <c r="E282" s="71"/>
      <c r="F282" s="71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74"/>
      <c r="S282" s="74"/>
      <c r="T282" s="71"/>
      <c r="U282" s="71"/>
      <c r="V282" s="71"/>
      <c r="W282" s="71"/>
      <c r="X282" s="71"/>
    </row>
    <row r="283" spans="1:24" s="139" customFormat="1" x14ac:dyDescent="0.3">
      <c r="A283" s="71"/>
      <c r="B283" s="93"/>
      <c r="C283" s="93"/>
      <c r="D283" s="93"/>
      <c r="E283" s="71"/>
      <c r="F283" s="71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74"/>
      <c r="S283" s="74"/>
      <c r="T283" s="71"/>
      <c r="U283" s="71"/>
      <c r="V283" s="71"/>
      <c r="W283" s="71"/>
      <c r="X283" s="71"/>
    </row>
    <row r="284" spans="1:24" s="139" customFormat="1" x14ac:dyDescent="0.3">
      <c r="A284" s="71"/>
      <c r="B284" s="93"/>
      <c r="C284" s="93"/>
      <c r="D284" s="93"/>
      <c r="E284" s="71"/>
      <c r="F284" s="71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74"/>
      <c r="S284" s="74"/>
      <c r="T284" s="71"/>
      <c r="U284" s="71"/>
      <c r="V284" s="71"/>
      <c r="W284" s="71"/>
      <c r="X284" s="71"/>
    </row>
    <row r="285" spans="1:24" s="139" customFormat="1" x14ac:dyDescent="0.3">
      <c r="A285" s="71"/>
      <c r="B285" s="93"/>
      <c r="C285" s="93"/>
      <c r="D285" s="93"/>
      <c r="E285" s="71"/>
      <c r="F285" s="71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74"/>
      <c r="S285" s="74"/>
      <c r="T285" s="71"/>
      <c r="U285" s="71"/>
      <c r="V285" s="71"/>
      <c r="W285" s="71"/>
      <c r="X285" s="71"/>
    </row>
    <row r="286" spans="1:24" s="139" customFormat="1" x14ac:dyDescent="0.3">
      <c r="A286" s="71"/>
      <c r="B286" s="93"/>
      <c r="C286" s="93"/>
      <c r="D286" s="93"/>
      <c r="E286" s="71"/>
      <c r="F286" s="71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74"/>
      <c r="S286" s="74"/>
      <c r="T286" s="71"/>
      <c r="U286" s="71"/>
      <c r="V286" s="71"/>
      <c r="W286" s="71"/>
      <c r="X286" s="71"/>
    </row>
    <row r="287" spans="1:24" s="139" customFormat="1" x14ac:dyDescent="0.3">
      <c r="A287" s="71"/>
      <c r="B287" s="93"/>
      <c r="C287" s="93"/>
      <c r="D287" s="93"/>
      <c r="E287" s="71"/>
      <c r="F287" s="71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74"/>
      <c r="S287" s="74"/>
      <c r="T287" s="71"/>
      <c r="U287" s="71"/>
      <c r="V287" s="71"/>
      <c r="W287" s="71"/>
      <c r="X287" s="71"/>
    </row>
    <row r="288" spans="1:24" s="139" customFormat="1" x14ac:dyDescent="0.3">
      <c r="A288" s="71"/>
      <c r="B288" s="93"/>
      <c r="C288" s="93"/>
      <c r="D288" s="93"/>
      <c r="E288" s="71"/>
      <c r="F288" s="71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74"/>
      <c r="S288" s="74"/>
      <c r="T288" s="71"/>
      <c r="U288" s="71"/>
      <c r="V288" s="71"/>
      <c r="W288" s="71"/>
      <c r="X288" s="71"/>
    </row>
    <row r="289" spans="1:24" s="139" customFormat="1" x14ac:dyDescent="0.3">
      <c r="A289" s="71"/>
      <c r="B289" s="93"/>
      <c r="C289" s="93"/>
      <c r="D289" s="93"/>
      <c r="E289" s="71"/>
      <c r="F289" s="71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74"/>
      <c r="S289" s="74"/>
      <c r="T289" s="71"/>
      <c r="U289" s="71"/>
      <c r="V289" s="71"/>
      <c r="W289" s="71"/>
      <c r="X289" s="71"/>
    </row>
    <row r="290" spans="1:24" s="139" customFormat="1" x14ac:dyDescent="0.3">
      <c r="A290" s="71"/>
      <c r="B290" s="93"/>
      <c r="C290" s="93"/>
      <c r="D290" s="93"/>
      <c r="E290" s="71"/>
      <c r="F290" s="71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74"/>
      <c r="S290" s="74"/>
      <c r="T290" s="71"/>
      <c r="U290" s="71"/>
      <c r="V290" s="71"/>
      <c r="W290" s="71"/>
      <c r="X290" s="71"/>
    </row>
    <row r="291" spans="1:24" s="139" customFormat="1" x14ac:dyDescent="0.3">
      <c r="A291" s="71"/>
      <c r="B291" s="93"/>
      <c r="C291" s="93"/>
      <c r="D291" s="93"/>
      <c r="E291" s="71"/>
      <c r="F291" s="71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74"/>
      <c r="S291" s="74"/>
      <c r="T291" s="71"/>
      <c r="U291" s="71"/>
      <c r="V291" s="71"/>
      <c r="W291" s="71"/>
      <c r="X291" s="71"/>
    </row>
    <row r="292" spans="1:24" s="139" customFormat="1" x14ac:dyDescent="0.3">
      <c r="A292" s="71"/>
      <c r="B292" s="93"/>
      <c r="C292" s="93"/>
      <c r="D292" s="93"/>
      <c r="E292" s="71"/>
      <c r="F292" s="71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74"/>
      <c r="S292" s="74"/>
      <c r="T292" s="71"/>
      <c r="U292" s="71"/>
      <c r="V292" s="71"/>
      <c r="W292" s="71"/>
      <c r="X292" s="71"/>
    </row>
    <row r="293" spans="1:24" s="139" customFormat="1" x14ac:dyDescent="0.3">
      <c r="A293" s="71"/>
      <c r="B293" s="93"/>
      <c r="C293" s="93"/>
      <c r="D293" s="93"/>
      <c r="E293" s="71"/>
      <c r="F293" s="71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74"/>
      <c r="S293" s="74"/>
      <c r="T293" s="71"/>
      <c r="U293" s="71"/>
      <c r="V293" s="71"/>
      <c r="W293" s="71"/>
      <c r="X293" s="71"/>
    </row>
    <row r="294" spans="1:24" s="139" customFormat="1" x14ac:dyDescent="0.3">
      <c r="A294" s="71"/>
      <c r="B294" s="93"/>
      <c r="C294" s="93"/>
      <c r="D294" s="93"/>
      <c r="E294" s="71"/>
      <c r="F294" s="71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74"/>
      <c r="S294" s="74"/>
      <c r="T294" s="71"/>
      <c r="U294" s="71"/>
      <c r="V294" s="71"/>
      <c r="W294" s="71"/>
      <c r="X294" s="71"/>
    </row>
    <row r="295" spans="1:24" s="139" customFormat="1" x14ac:dyDescent="0.3">
      <c r="A295" s="71"/>
      <c r="B295" s="93"/>
      <c r="C295" s="93"/>
      <c r="D295" s="93"/>
      <c r="E295" s="71"/>
      <c r="F295" s="71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74"/>
      <c r="S295" s="74"/>
      <c r="T295" s="71"/>
      <c r="U295" s="71"/>
      <c r="V295" s="71"/>
      <c r="W295" s="71"/>
      <c r="X295" s="71"/>
    </row>
    <row r="296" spans="1:24" s="139" customFormat="1" x14ac:dyDescent="0.3">
      <c r="A296" s="71"/>
      <c r="B296" s="93"/>
      <c r="C296" s="93"/>
      <c r="D296" s="93"/>
      <c r="E296" s="71"/>
      <c r="F296" s="71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74"/>
      <c r="S296" s="74"/>
      <c r="T296" s="71"/>
      <c r="U296" s="71"/>
      <c r="V296" s="71"/>
      <c r="W296" s="71"/>
      <c r="X296" s="71"/>
    </row>
    <row r="297" spans="1:24" s="139" customFormat="1" x14ac:dyDescent="0.3">
      <c r="A297" s="71"/>
      <c r="B297" s="93"/>
      <c r="C297" s="93"/>
      <c r="D297" s="93"/>
      <c r="E297" s="71"/>
      <c r="F297" s="71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74"/>
      <c r="S297" s="74"/>
      <c r="T297" s="71"/>
      <c r="U297" s="71"/>
      <c r="V297" s="71"/>
      <c r="W297" s="71"/>
      <c r="X297" s="71"/>
    </row>
    <row r="298" spans="1:24" s="139" customFormat="1" x14ac:dyDescent="0.3">
      <c r="A298" s="71"/>
      <c r="B298" s="93"/>
      <c r="C298" s="93"/>
      <c r="D298" s="93"/>
      <c r="E298" s="71"/>
      <c r="F298" s="71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74"/>
      <c r="S298" s="74"/>
      <c r="T298" s="71"/>
      <c r="U298" s="71"/>
      <c r="V298" s="71"/>
      <c r="W298" s="71"/>
      <c r="X298" s="71"/>
    </row>
    <row r="299" spans="1:24" s="139" customFormat="1" x14ac:dyDescent="0.3">
      <c r="A299" s="71"/>
      <c r="B299" s="93"/>
      <c r="C299" s="93"/>
      <c r="D299" s="93"/>
      <c r="E299" s="71"/>
      <c r="F299" s="71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74"/>
      <c r="S299" s="74"/>
      <c r="T299" s="71"/>
      <c r="U299" s="71"/>
      <c r="V299" s="71"/>
      <c r="W299" s="71"/>
      <c r="X299" s="71"/>
    </row>
    <row r="300" spans="1:24" s="139" customFormat="1" x14ac:dyDescent="0.3">
      <c r="A300" s="71"/>
      <c r="B300" s="93"/>
      <c r="C300" s="93"/>
      <c r="D300" s="93"/>
      <c r="E300" s="71"/>
      <c r="F300" s="71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74"/>
      <c r="S300" s="74"/>
      <c r="T300" s="71"/>
      <c r="U300" s="71"/>
      <c r="V300" s="71"/>
      <c r="W300" s="71"/>
      <c r="X300" s="71"/>
    </row>
    <row r="301" spans="1:24" s="139" customFormat="1" x14ac:dyDescent="0.3">
      <c r="A301" s="71"/>
      <c r="B301" s="93"/>
      <c r="C301" s="93"/>
      <c r="D301" s="93"/>
      <c r="E301" s="71"/>
      <c r="F301" s="71"/>
      <c r="G301" s="134"/>
      <c r="H301" s="147"/>
      <c r="I301" s="134"/>
      <c r="J301" s="134"/>
      <c r="K301" s="134"/>
      <c r="L301" s="134"/>
      <c r="M301" s="134"/>
      <c r="N301" s="134"/>
      <c r="O301" s="134"/>
      <c r="P301" s="134"/>
      <c r="Q301" s="134"/>
      <c r="R301" s="74"/>
      <c r="S301" s="74"/>
      <c r="T301" s="71"/>
      <c r="U301" s="71"/>
      <c r="V301" s="71"/>
      <c r="W301" s="71"/>
      <c r="X301" s="71"/>
    </row>
    <row r="302" spans="1:24" s="139" customFormat="1" x14ac:dyDescent="0.3">
      <c r="A302" s="71"/>
      <c r="B302" s="93"/>
      <c r="C302" s="93"/>
      <c r="D302" s="93"/>
      <c r="E302" s="71"/>
      <c r="F302" s="71"/>
      <c r="G302" s="134"/>
      <c r="H302" s="147"/>
      <c r="I302" s="134"/>
      <c r="J302" s="134"/>
      <c r="K302" s="134"/>
      <c r="L302" s="134"/>
      <c r="M302" s="134"/>
      <c r="N302" s="134"/>
      <c r="O302" s="134"/>
      <c r="P302" s="134"/>
      <c r="Q302" s="134"/>
      <c r="R302" s="74"/>
      <c r="S302" s="74"/>
      <c r="T302" s="71"/>
      <c r="U302" s="71"/>
      <c r="V302" s="71"/>
      <c r="W302" s="71"/>
      <c r="X302" s="71"/>
    </row>
    <row r="303" spans="1:24" s="139" customFormat="1" x14ac:dyDescent="0.3">
      <c r="A303" s="71"/>
      <c r="B303" s="93"/>
      <c r="C303" s="93"/>
      <c r="D303" s="93"/>
      <c r="E303" s="71"/>
      <c r="F303" s="71"/>
      <c r="G303" s="134"/>
      <c r="H303" s="147"/>
      <c r="I303" s="134"/>
      <c r="J303" s="134"/>
      <c r="K303" s="134"/>
      <c r="L303" s="134"/>
      <c r="M303" s="134"/>
      <c r="N303" s="134"/>
      <c r="O303" s="134"/>
      <c r="P303" s="134"/>
      <c r="Q303" s="134"/>
      <c r="R303" s="74"/>
      <c r="S303" s="74"/>
      <c r="T303" s="71"/>
      <c r="U303" s="71"/>
      <c r="V303" s="71"/>
      <c r="W303" s="71"/>
      <c r="X303" s="71"/>
    </row>
    <row r="304" spans="1:24" s="139" customFormat="1" x14ac:dyDescent="0.3">
      <c r="A304" s="71"/>
      <c r="B304" s="93"/>
      <c r="C304" s="93"/>
      <c r="D304" s="93"/>
      <c r="E304" s="71"/>
      <c r="F304" s="71"/>
      <c r="G304" s="134"/>
      <c r="H304" s="147"/>
      <c r="I304" s="134"/>
      <c r="J304" s="134"/>
      <c r="K304" s="134"/>
      <c r="L304" s="134"/>
      <c r="M304" s="134"/>
      <c r="N304" s="134"/>
      <c r="O304" s="134"/>
      <c r="P304" s="134"/>
      <c r="Q304" s="134"/>
      <c r="R304" s="74"/>
      <c r="S304" s="74"/>
      <c r="T304" s="71"/>
      <c r="U304" s="71"/>
      <c r="V304" s="71"/>
      <c r="W304" s="71"/>
      <c r="X304" s="71"/>
    </row>
    <row r="305" spans="1:24" s="139" customFormat="1" x14ac:dyDescent="0.3">
      <c r="A305" s="71"/>
      <c r="B305" s="93"/>
      <c r="C305" s="93"/>
      <c r="D305" s="93"/>
      <c r="E305" s="71"/>
      <c r="F305" s="71"/>
      <c r="G305" s="134"/>
      <c r="H305" s="147"/>
      <c r="I305" s="134"/>
      <c r="J305" s="134"/>
      <c r="K305" s="134"/>
      <c r="L305" s="134"/>
      <c r="M305" s="134"/>
      <c r="N305" s="134"/>
      <c r="O305" s="134"/>
      <c r="P305" s="134"/>
      <c r="Q305" s="134"/>
      <c r="R305" s="74"/>
      <c r="S305" s="74"/>
      <c r="T305" s="71"/>
      <c r="U305" s="71"/>
      <c r="V305" s="71"/>
      <c r="W305" s="71"/>
      <c r="X305" s="71"/>
    </row>
    <row r="306" spans="1:24" s="139" customFormat="1" x14ac:dyDescent="0.3">
      <c r="A306" s="71"/>
      <c r="B306" s="93"/>
      <c r="C306" s="93"/>
      <c r="D306" s="93"/>
      <c r="E306" s="71"/>
      <c r="F306" s="71"/>
      <c r="G306" s="134"/>
      <c r="H306" s="147"/>
      <c r="I306" s="134"/>
      <c r="J306" s="134"/>
      <c r="K306" s="134"/>
      <c r="L306" s="134"/>
      <c r="M306" s="134"/>
      <c r="N306" s="134"/>
      <c r="O306" s="134"/>
      <c r="P306" s="134"/>
      <c r="Q306" s="134"/>
      <c r="R306" s="74"/>
      <c r="S306" s="74"/>
      <c r="T306" s="71"/>
      <c r="U306" s="71"/>
      <c r="V306" s="71"/>
      <c r="W306" s="71"/>
      <c r="X306" s="71"/>
    </row>
    <row r="307" spans="1:24" s="139" customFormat="1" x14ac:dyDescent="0.3">
      <c r="A307" s="71"/>
      <c r="B307" s="93"/>
      <c r="C307" s="93"/>
      <c r="D307" s="93"/>
      <c r="E307" s="71"/>
      <c r="F307" s="71"/>
      <c r="G307" s="134"/>
      <c r="H307" s="147"/>
      <c r="I307" s="134"/>
      <c r="J307" s="134"/>
      <c r="K307" s="134"/>
      <c r="L307" s="134"/>
      <c r="M307" s="134"/>
      <c r="N307" s="134"/>
      <c r="O307" s="134"/>
      <c r="P307" s="134"/>
      <c r="Q307" s="134"/>
      <c r="R307" s="74"/>
      <c r="S307" s="74"/>
      <c r="T307" s="71"/>
      <c r="U307" s="71"/>
      <c r="V307" s="71"/>
      <c r="W307" s="71"/>
      <c r="X307" s="71"/>
    </row>
    <row r="308" spans="1:24" s="139" customFormat="1" x14ac:dyDescent="0.3">
      <c r="A308" s="71"/>
      <c r="B308" s="93"/>
      <c r="C308" s="93"/>
      <c r="D308" s="93"/>
      <c r="E308" s="71"/>
      <c r="F308" s="71"/>
      <c r="G308" s="134"/>
      <c r="H308" s="147"/>
      <c r="I308" s="134"/>
      <c r="J308" s="134"/>
      <c r="K308" s="134"/>
      <c r="L308" s="134"/>
      <c r="M308" s="134"/>
      <c r="N308" s="134"/>
      <c r="O308" s="134"/>
      <c r="P308" s="134"/>
      <c r="Q308" s="134"/>
      <c r="R308" s="74"/>
      <c r="S308" s="74"/>
      <c r="T308" s="71"/>
      <c r="U308" s="71"/>
      <c r="V308" s="71"/>
      <c r="W308" s="71"/>
      <c r="X308" s="71"/>
    </row>
    <row r="309" spans="1:24" s="139" customFormat="1" x14ac:dyDescent="0.3">
      <c r="A309" s="71"/>
      <c r="B309" s="93"/>
      <c r="C309" s="93"/>
      <c r="D309" s="93"/>
      <c r="E309" s="71"/>
      <c r="F309" s="71"/>
      <c r="G309" s="134"/>
      <c r="H309" s="147"/>
      <c r="I309" s="134"/>
      <c r="J309" s="134"/>
      <c r="K309" s="134"/>
      <c r="L309" s="134"/>
      <c r="M309" s="134"/>
      <c r="N309" s="134"/>
      <c r="O309" s="134"/>
      <c r="P309" s="134"/>
      <c r="Q309" s="134"/>
      <c r="R309" s="74"/>
      <c r="S309" s="74"/>
      <c r="T309" s="71"/>
      <c r="U309" s="71"/>
      <c r="V309" s="71"/>
      <c r="W309" s="71"/>
      <c r="X309" s="71"/>
    </row>
    <row r="310" spans="1:24" s="139" customFormat="1" x14ac:dyDescent="0.3">
      <c r="A310" s="71"/>
      <c r="B310" s="93"/>
      <c r="C310" s="93"/>
      <c r="D310" s="93"/>
      <c r="E310" s="71"/>
      <c r="F310" s="71"/>
      <c r="G310" s="134"/>
      <c r="H310" s="147"/>
      <c r="I310" s="134"/>
      <c r="J310" s="134"/>
      <c r="K310" s="134"/>
      <c r="L310" s="134"/>
      <c r="M310" s="134"/>
      <c r="N310" s="134"/>
      <c r="O310" s="134"/>
      <c r="P310" s="134"/>
      <c r="Q310" s="134"/>
      <c r="R310" s="74"/>
      <c r="S310" s="74"/>
      <c r="T310" s="71"/>
      <c r="U310" s="71"/>
      <c r="V310" s="71"/>
      <c r="W310" s="71"/>
      <c r="X310" s="71"/>
    </row>
    <row r="311" spans="1:24" s="139" customFormat="1" x14ac:dyDescent="0.3">
      <c r="A311" s="71"/>
      <c r="B311" s="93"/>
      <c r="C311" s="93"/>
      <c r="D311" s="93"/>
      <c r="E311" s="71"/>
      <c r="F311" s="71"/>
      <c r="G311" s="134"/>
      <c r="H311" s="147"/>
      <c r="I311" s="134"/>
      <c r="J311" s="134"/>
      <c r="K311" s="134"/>
      <c r="L311" s="134"/>
      <c r="M311" s="134"/>
      <c r="N311" s="134"/>
      <c r="O311" s="134"/>
      <c r="P311" s="134"/>
      <c r="Q311" s="134"/>
      <c r="R311" s="74"/>
      <c r="S311" s="74"/>
      <c r="T311" s="71"/>
      <c r="U311" s="71"/>
      <c r="V311" s="71"/>
      <c r="W311" s="71"/>
      <c r="X311" s="71"/>
    </row>
    <row r="312" spans="1:24" s="139" customFormat="1" x14ac:dyDescent="0.3">
      <c r="A312" s="71"/>
      <c r="B312" s="93"/>
      <c r="C312" s="93"/>
      <c r="D312" s="93"/>
      <c r="E312" s="71"/>
      <c r="F312" s="71"/>
      <c r="G312" s="134"/>
      <c r="H312" s="147"/>
      <c r="I312" s="134"/>
      <c r="J312" s="134"/>
      <c r="K312" s="134"/>
      <c r="L312" s="134"/>
      <c r="M312" s="134"/>
      <c r="N312" s="134"/>
      <c r="O312" s="134"/>
      <c r="P312" s="134"/>
      <c r="Q312" s="134"/>
      <c r="R312" s="74"/>
      <c r="S312" s="74"/>
      <c r="T312" s="71"/>
      <c r="U312" s="71"/>
      <c r="V312" s="71"/>
      <c r="W312" s="71"/>
      <c r="X312" s="71"/>
    </row>
    <row r="313" spans="1:24" s="139" customFormat="1" x14ac:dyDescent="0.3">
      <c r="A313" s="71"/>
      <c r="B313" s="93"/>
      <c r="C313" s="93"/>
      <c r="D313" s="93"/>
      <c r="E313" s="71"/>
      <c r="F313" s="71"/>
      <c r="G313" s="134"/>
      <c r="H313" s="147"/>
      <c r="I313" s="134"/>
      <c r="J313" s="134"/>
      <c r="K313" s="134"/>
      <c r="L313" s="134"/>
      <c r="M313" s="134"/>
      <c r="N313" s="134"/>
      <c r="O313" s="134"/>
      <c r="P313" s="134"/>
      <c r="Q313" s="134"/>
      <c r="R313" s="74"/>
      <c r="S313" s="74"/>
      <c r="T313" s="71"/>
      <c r="U313" s="71"/>
      <c r="V313" s="71"/>
      <c r="W313" s="71"/>
      <c r="X313" s="71"/>
    </row>
    <row r="314" spans="1:24" s="139" customFormat="1" x14ac:dyDescent="0.3">
      <c r="A314" s="71"/>
      <c r="B314" s="93"/>
      <c r="C314" s="93"/>
      <c r="D314" s="93"/>
      <c r="E314" s="71"/>
      <c r="F314" s="71"/>
      <c r="G314" s="134"/>
      <c r="H314" s="147"/>
      <c r="I314" s="134"/>
      <c r="J314" s="134"/>
      <c r="K314" s="134"/>
      <c r="L314" s="134"/>
      <c r="M314" s="134"/>
      <c r="N314" s="134"/>
      <c r="O314" s="134"/>
      <c r="P314" s="134"/>
      <c r="Q314" s="134"/>
      <c r="R314" s="74"/>
      <c r="S314" s="74"/>
      <c r="T314" s="71"/>
      <c r="U314" s="71"/>
      <c r="V314" s="71"/>
      <c r="W314" s="71"/>
      <c r="X314" s="71"/>
    </row>
    <row r="315" spans="1:24" s="139" customFormat="1" x14ac:dyDescent="0.3">
      <c r="A315" s="71"/>
      <c r="B315" s="93"/>
      <c r="C315" s="93"/>
      <c r="D315" s="93"/>
      <c r="E315" s="71"/>
      <c r="F315" s="71"/>
      <c r="G315" s="134"/>
      <c r="H315" s="147"/>
      <c r="I315" s="134"/>
      <c r="J315" s="134"/>
      <c r="K315" s="134"/>
      <c r="L315" s="134"/>
      <c r="M315" s="134"/>
      <c r="N315" s="134"/>
      <c r="O315" s="134"/>
      <c r="P315" s="134"/>
      <c r="Q315" s="134"/>
      <c r="R315" s="74"/>
      <c r="S315" s="74"/>
      <c r="T315" s="71"/>
      <c r="U315" s="71"/>
      <c r="V315" s="71"/>
      <c r="W315" s="71"/>
      <c r="X315" s="71"/>
    </row>
    <row r="316" spans="1:24" s="139" customFormat="1" x14ac:dyDescent="0.3">
      <c r="A316" s="71"/>
      <c r="B316" s="93"/>
      <c r="C316" s="93"/>
      <c r="D316" s="93"/>
      <c r="E316" s="71"/>
      <c r="F316" s="71"/>
      <c r="G316" s="134"/>
      <c r="H316" s="147"/>
      <c r="I316" s="134"/>
      <c r="J316" s="134"/>
      <c r="K316" s="134"/>
      <c r="L316" s="134"/>
      <c r="M316" s="134"/>
      <c r="N316" s="134"/>
      <c r="O316" s="134"/>
      <c r="P316" s="134"/>
      <c r="Q316" s="134"/>
      <c r="R316" s="74"/>
      <c r="S316" s="74"/>
      <c r="T316" s="71"/>
      <c r="U316" s="71"/>
      <c r="V316" s="71"/>
      <c r="W316" s="71"/>
      <c r="X316" s="71"/>
    </row>
    <row r="317" spans="1:24" s="139" customFormat="1" x14ac:dyDescent="0.3">
      <c r="A317" s="71"/>
      <c r="B317" s="93"/>
      <c r="C317" s="93"/>
      <c r="D317" s="93"/>
      <c r="E317" s="71"/>
      <c r="F317" s="71"/>
      <c r="G317" s="134"/>
      <c r="H317" s="147"/>
      <c r="I317" s="134"/>
      <c r="J317" s="134"/>
      <c r="K317" s="134"/>
      <c r="L317" s="134"/>
      <c r="M317" s="134"/>
      <c r="N317" s="134"/>
      <c r="O317" s="134"/>
      <c r="P317" s="134"/>
      <c r="Q317" s="134"/>
      <c r="R317" s="74"/>
      <c r="S317" s="74"/>
      <c r="T317" s="71"/>
      <c r="U317" s="71"/>
      <c r="V317" s="71"/>
      <c r="W317" s="71"/>
      <c r="X317" s="71"/>
    </row>
    <row r="318" spans="1:24" s="139" customFormat="1" x14ac:dyDescent="0.3">
      <c r="A318" s="71"/>
      <c r="B318" s="93"/>
      <c r="C318" s="93"/>
      <c r="D318" s="93"/>
      <c r="E318" s="71"/>
      <c r="F318" s="71"/>
      <c r="G318" s="134"/>
      <c r="H318" s="147"/>
      <c r="I318" s="134"/>
      <c r="J318" s="134"/>
      <c r="K318" s="134"/>
      <c r="L318" s="134"/>
      <c r="M318" s="134"/>
      <c r="N318" s="134"/>
      <c r="O318" s="134"/>
      <c r="P318" s="134"/>
      <c r="Q318" s="134"/>
      <c r="R318" s="74"/>
      <c r="S318" s="74"/>
      <c r="T318" s="71"/>
      <c r="U318" s="71"/>
      <c r="V318" s="71"/>
      <c r="W318" s="71"/>
      <c r="X318" s="71"/>
    </row>
    <row r="319" spans="1:24" s="139" customFormat="1" x14ac:dyDescent="0.3">
      <c r="A319" s="71"/>
      <c r="B319" s="93"/>
      <c r="C319" s="93"/>
      <c r="D319" s="93"/>
      <c r="E319" s="71"/>
      <c r="F319" s="71"/>
      <c r="G319" s="134"/>
      <c r="H319" s="147"/>
      <c r="I319" s="134"/>
      <c r="J319" s="134"/>
      <c r="K319" s="134"/>
      <c r="L319" s="134"/>
      <c r="M319" s="134"/>
      <c r="N319" s="134"/>
      <c r="O319" s="134"/>
      <c r="P319" s="134"/>
      <c r="Q319" s="134"/>
      <c r="R319" s="74"/>
      <c r="S319" s="74"/>
      <c r="T319" s="71"/>
      <c r="U319" s="71"/>
      <c r="V319" s="71"/>
      <c r="W319" s="71"/>
      <c r="X319" s="71"/>
    </row>
    <row r="320" spans="1:24" s="139" customFormat="1" x14ac:dyDescent="0.3">
      <c r="A320" s="71"/>
      <c r="B320" s="93"/>
      <c r="C320" s="93"/>
      <c r="D320" s="93"/>
      <c r="E320" s="71"/>
      <c r="F320" s="71"/>
      <c r="G320" s="134"/>
      <c r="H320" s="147"/>
      <c r="I320" s="134"/>
      <c r="J320" s="134"/>
      <c r="K320" s="134"/>
      <c r="L320" s="134"/>
      <c r="M320" s="134"/>
      <c r="N320" s="134"/>
      <c r="O320" s="134"/>
      <c r="P320" s="134"/>
      <c r="Q320" s="134"/>
      <c r="R320" s="74"/>
      <c r="S320" s="74"/>
      <c r="T320" s="71"/>
      <c r="U320" s="71"/>
      <c r="V320" s="71"/>
      <c r="W320" s="71"/>
      <c r="X320" s="71"/>
    </row>
    <row r="321" spans="1:24" s="139" customFormat="1" x14ac:dyDescent="0.3">
      <c r="A321" s="71"/>
      <c r="B321" s="93"/>
      <c r="C321" s="93"/>
      <c r="D321" s="93"/>
      <c r="E321" s="71"/>
      <c r="F321" s="71"/>
      <c r="G321" s="134"/>
      <c r="H321" s="147"/>
      <c r="I321" s="134"/>
      <c r="J321" s="134"/>
      <c r="K321" s="134"/>
      <c r="L321" s="134"/>
      <c r="M321" s="134"/>
      <c r="N321" s="134"/>
      <c r="O321" s="134"/>
      <c r="P321" s="134"/>
      <c r="Q321" s="134"/>
      <c r="R321" s="74"/>
      <c r="S321" s="74"/>
      <c r="T321" s="71"/>
      <c r="U321" s="71"/>
      <c r="V321" s="71"/>
      <c r="W321" s="71"/>
      <c r="X321" s="71"/>
    </row>
    <row r="322" spans="1:24" s="139" customFormat="1" x14ac:dyDescent="0.3">
      <c r="A322" s="71"/>
      <c r="B322" s="93"/>
      <c r="C322" s="93"/>
      <c r="D322" s="93"/>
      <c r="E322" s="71"/>
      <c r="F322" s="71"/>
      <c r="G322" s="134"/>
      <c r="H322" s="147"/>
      <c r="I322" s="134"/>
      <c r="J322" s="134"/>
      <c r="K322" s="134"/>
      <c r="L322" s="134"/>
      <c r="M322" s="134"/>
      <c r="N322" s="134"/>
      <c r="O322" s="134"/>
      <c r="P322" s="134"/>
      <c r="Q322" s="134"/>
      <c r="R322" s="74"/>
      <c r="S322" s="74"/>
      <c r="T322" s="71"/>
      <c r="U322" s="71"/>
      <c r="V322" s="71"/>
      <c r="W322" s="71"/>
      <c r="X322" s="71"/>
    </row>
    <row r="323" spans="1:24" s="139" customFormat="1" x14ac:dyDescent="0.3">
      <c r="A323" s="71"/>
      <c r="B323" s="93"/>
      <c r="C323" s="93"/>
      <c r="D323" s="93"/>
      <c r="E323" s="71"/>
      <c r="F323" s="71"/>
      <c r="G323" s="134"/>
      <c r="H323" s="147"/>
      <c r="I323" s="134"/>
      <c r="J323" s="134"/>
      <c r="K323" s="134"/>
      <c r="L323" s="134"/>
      <c r="M323" s="134"/>
      <c r="N323" s="134"/>
      <c r="O323" s="134"/>
      <c r="P323" s="134"/>
      <c r="Q323" s="134"/>
      <c r="R323" s="74"/>
      <c r="S323" s="74"/>
      <c r="T323" s="71"/>
      <c r="U323" s="71"/>
      <c r="V323" s="71"/>
      <c r="W323" s="71"/>
      <c r="X323" s="71"/>
    </row>
    <row r="324" spans="1:24" s="139" customFormat="1" x14ac:dyDescent="0.3">
      <c r="A324" s="71"/>
      <c r="B324" s="93"/>
      <c r="C324" s="93"/>
      <c r="D324" s="93"/>
      <c r="E324" s="71"/>
      <c r="F324" s="71"/>
      <c r="G324" s="134"/>
      <c r="H324" s="147"/>
      <c r="I324" s="134"/>
      <c r="J324" s="134"/>
      <c r="K324" s="134"/>
      <c r="L324" s="134"/>
      <c r="M324" s="134"/>
      <c r="N324" s="134"/>
      <c r="O324" s="134"/>
      <c r="P324" s="134"/>
      <c r="Q324" s="134"/>
      <c r="R324" s="74"/>
      <c r="S324" s="74"/>
      <c r="T324" s="71"/>
      <c r="U324" s="71"/>
      <c r="V324" s="71"/>
      <c r="W324" s="71"/>
      <c r="X324" s="71"/>
    </row>
    <row r="325" spans="1:24" s="139" customFormat="1" x14ac:dyDescent="0.3">
      <c r="A325" s="71"/>
      <c r="B325" s="93"/>
      <c r="C325" s="93"/>
      <c r="D325" s="93"/>
      <c r="E325" s="71"/>
      <c r="F325" s="71"/>
      <c r="G325" s="134"/>
      <c r="H325" s="147"/>
      <c r="I325" s="134"/>
      <c r="J325" s="134"/>
      <c r="K325" s="134"/>
      <c r="L325" s="134"/>
      <c r="M325" s="134"/>
      <c r="N325" s="134"/>
      <c r="O325" s="134"/>
      <c r="P325" s="134"/>
      <c r="Q325" s="134"/>
      <c r="R325" s="74"/>
      <c r="S325" s="74"/>
      <c r="T325" s="71"/>
      <c r="U325" s="71"/>
      <c r="V325" s="71"/>
      <c r="W325" s="71"/>
      <c r="X325" s="71"/>
    </row>
    <row r="326" spans="1:24" s="139" customFormat="1" x14ac:dyDescent="0.3">
      <c r="A326" s="71"/>
      <c r="B326" s="93"/>
      <c r="C326" s="93"/>
      <c r="D326" s="93"/>
      <c r="E326" s="71"/>
      <c r="F326" s="71"/>
      <c r="G326" s="134"/>
      <c r="H326" s="147"/>
      <c r="I326" s="134"/>
      <c r="J326" s="134"/>
      <c r="K326" s="134"/>
      <c r="L326" s="134"/>
      <c r="M326" s="134"/>
      <c r="N326" s="134"/>
      <c r="O326" s="134"/>
      <c r="P326" s="134"/>
      <c r="Q326" s="134"/>
      <c r="R326" s="74"/>
      <c r="S326" s="74"/>
      <c r="T326" s="71"/>
      <c r="U326" s="71"/>
      <c r="V326" s="71"/>
      <c r="W326" s="71"/>
      <c r="X326" s="71"/>
    </row>
    <row r="327" spans="1:24" s="139" customFormat="1" x14ac:dyDescent="0.3">
      <c r="A327" s="71"/>
      <c r="B327" s="93"/>
      <c r="C327" s="93"/>
      <c r="D327" s="93"/>
      <c r="E327" s="71"/>
      <c r="F327" s="71"/>
      <c r="G327" s="134"/>
      <c r="H327" s="147"/>
      <c r="I327" s="134"/>
      <c r="J327" s="134"/>
      <c r="K327" s="134"/>
      <c r="L327" s="134"/>
      <c r="M327" s="134"/>
      <c r="N327" s="134"/>
      <c r="O327" s="134"/>
      <c r="P327" s="134"/>
      <c r="Q327" s="134"/>
      <c r="R327" s="74"/>
      <c r="S327" s="74"/>
      <c r="T327" s="71"/>
      <c r="U327" s="71"/>
      <c r="V327" s="71"/>
      <c r="W327" s="71"/>
      <c r="X327" s="71"/>
    </row>
    <row r="328" spans="1:24" s="139" customFormat="1" x14ac:dyDescent="0.3">
      <c r="A328" s="71"/>
      <c r="B328" s="93"/>
      <c r="C328" s="93"/>
      <c r="D328" s="93"/>
      <c r="E328" s="71"/>
      <c r="F328" s="71"/>
      <c r="G328" s="134"/>
      <c r="H328" s="147"/>
      <c r="I328" s="134"/>
      <c r="J328" s="134"/>
      <c r="K328" s="134"/>
      <c r="L328" s="134"/>
      <c r="M328" s="134"/>
      <c r="N328" s="134"/>
      <c r="O328" s="134"/>
      <c r="P328" s="134"/>
      <c r="Q328" s="134"/>
      <c r="R328" s="74"/>
      <c r="S328" s="74"/>
      <c r="T328" s="71"/>
      <c r="U328" s="71"/>
      <c r="V328" s="71"/>
      <c r="W328" s="71"/>
      <c r="X328" s="71"/>
    </row>
    <row r="329" spans="1:24" s="139" customFormat="1" x14ac:dyDescent="0.3">
      <c r="A329" s="71"/>
      <c r="B329" s="93"/>
      <c r="C329" s="93"/>
      <c r="D329" s="93"/>
      <c r="E329" s="71"/>
      <c r="F329" s="71"/>
      <c r="G329" s="134"/>
      <c r="H329" s="147"/>
      <c r="I329" s="134"/>
      <c r="J329" s="134"/>
      <c r="K329" s="134"/>
      <c r="L329" s="134"/>
      <c r="M329" s="134"/>
      <c r="N329" s="134"/>
      <c r="O329" s="134"/>
      <c r="P329" s="134"/>
      <c r="Q329" s="134"/>
      <c r="R329" s="74"/>
      <c r="S329" s="74"/>
      <c r="T329" s="71"/>
      <c r="U329" s="71"/>
      <c r="V329" s="71"/>
      <c r="W329" s="71"/>
      <c r="X329" s="71"/>
    </row>
    <row r="330" spans="1:24" s="139" customFormat="1" x14ac:dyDescent="0.3">
      <c r="A330" s="71"/>
      <c r="B330" s="93"/>
      <c r="C330" s="93"/>
      <c r="D330" s="93"/>
      <c r="E330" s="71"/>
      <c r="F330" s="71"/>
      <c r="G330" s="134"/>
      <c r="H330" s="147"/>
      <c r="I330" s="134"/>
      <c r="J330" s="134"/>
      <c r="K330" s="134"/>
      <c r="L330" s="134"/>
      <c r="M330" s="134"/>
      <c r="N330" s="134"/>
      <c r="O330" s="134"/>
      <c r="P330" s="134"/>
      <c r="Q330" s="134"/>
      <c r="R330" s="74"/>
      <c r="S330" s="74"/>
      <c r="T330" s="71"/>
      <c r="U330" s="71"/>
      <c r="V330" s="71"/>
      <c r="W330" s="71"/>
      <c r="X330" s="71"/>
    </row>
    <row r="331" spans="1:24" s="139" customFormat="1" x14ac:dyDescent="0.3">
      <c r="A331" s="71"/>
      <c r="B331" s="93"/>
      <c r="C331" s="93"/>
      <c r="D331" s="93"/>
      <c r="E331" s="71"/>
      <c r="F331" s="71"/>
      <c r="G331" s="134"/>
      <c r="H331" s="147"/>
      <c r="I331" s="134"/>
      <c r="J331" s="134"/>
      <c r="K331" s="134"/>
      <c r="L331" s="134"/>
      <c r="M331" s="134"/>
      <c r="N331" s="134"/>
      <c r="O331" s="134"/>
      <c r="P331" s="134"/>
      <c r="Q331" s="134"/>
      <c r="R331" s="74"/>
      <c r="S331" s="74"/>
      <c r="T331" s="71"/>
      <c r="U331" s="71"/>
      <c r="V331" s="71"/>
      <c r="W331" s="71"/>
      <c r="X331" s="71"/>
    </row>
    <row r="332" spans="1:24" s="139" customFormat="1" x14ac:dyDescent="0.3">
      <c r="A332" s="71"/>
      <c r="B332" s="93"/>
      <c r="C332" s="93"/>
      <c r="D332" s="93"/>
      <c r="E332" s="71"/>
      <c r="F332" s="71"/>
      <c r="G332" s="134"/>
      <c r="H332" s="147"/>
      <c r="I332" s="134"/>
      <c r="J332" s="134"/>
      <c r="K332" s="134"/>
      <c r="L332" s="134"/>
      <c r="M332" s="134"/>
      <c r="N332" s="134"/>
      <c r="O332" s="134"/>
      <c r="P332" s="134"/>
      <c r="Q332" s="134"/>
      <c r="R332" s="74"/>
      <c r="S332" s="74"/>
      <c r="T332" s="71"/>
      <c r="U332" s="71"/>
      <c r="V332" s="71"/>
      <c r="W332" s="71"/>
      <c r="X332" s="71"/>
    </row>
    <row r="333" spans="1:24" s="139" customFormat="1" x14ac:dyDescent="0.3">
      <c r="A333" s="71"/>
      <c r="B333" s="93"/>
      <c r="C333" s="93"/>
      <c r="D333" s="93"/>
      <c r="E333" s="71"/>
      <c r="F333" s="71"/>
      <c r="G333" s="134"/>
      <c r="H333" s="147"/>
      <c r="I333" s="134"/>
      <c r="J333" s="134"/>
      <c r="K333" s="134"/>
      <c r="L333" s="134"/>
      <c r="M333" s="134"/>
      <c r="N333" s="134"/>
      <c r="O333" s="134"/>
      <c r="P333" s="134"/>
      <c r="Q333" s="134"/>
      <c r="R333" s="74"/>
      <c r="S333" s="74"/>
      <c r="T333" s="71"/>
      <c r="U333" s="71"/>
      <c r="V333" s="71"/>
      <c r="W333" s="71"/>
      <c r="X333" s="71"/>
    </row>
    <row r="334" spans="1:24" s="139" customFormat="1" x14ac:dyDescent="0.3">
      <c r="A334" s="71"/>
      <c r="B334" s="93"/>
      <c r="C334" s="93"/>
      <c r="D334" s="93"/>
      <c r="E334" s="71"/>
      <c r="F334" s="71"/>
      <c r="G334" s="134"/>
      <c r="H334" s="147"/>
      <c r="I334" s="134"/>
      <c r="J334" s="134"/>
      <c r="K334" s="134"/>
      <c r="L334" s="134"/>
      <c r="M334" s="134"/>
      <c r="N334" s="134"/>
      <c r="O334" s="134"/>
      <c r="P334" s="134"/>
      <c r="Q334" s="134"/>
      <c r="R334" s="74"/>
      <c r="S334" s="74"/>
      <c r="T334" s="71"/>
      <c r="U334" s="71"/>
      <c r="V334" s="71"/>
      <c r="W334" s="71"/>
      <c r="X334" s="71"/>
    </row>
    <row r="335" spans="1:24" s="139" customFormat="1" x14ac:dyDescent="0.3">
      <c r="A335" s="71"/>
      <c r="B335" s="93"/>
      <c r="C335" s="93"/>
      <c r="D335" s="93"/>
      <c r="E335" s="71"/>
      <c r="F335" s="71"/>
      <c r="G335" s="134"/>
      <c r="H335" s="147"/>
      <c r="I335" s="134"/>
      <c r="J335" s="134"/>
      <c r="K335" s="134"/>
      <c r="L335" s="134"/>
      <c r="M335" s="134"/>
      <c r="N335" s="134"/>
      <c r="O335" s="134"/>
      <c r="P335" s="134"/>
      <c r="Q335" s="134"/>
      <c r="R335" s="74"/>
      <c r="S335" s="74"/>
      <c r="T335" s="71"/>
      <c r="U335" s="71"/>
      <c r="V335" s="71"/>
      <c r="W335" s="71"/>
      <c r="X335" s="71"/>
    </row>
    <row r="336" spans="1:24" s="139" customFormat="1" x14ac:dyDescent="0.3">
      <c r="A336" s="71"/>
      <c r="B336" s="93"/>
      <c r="C336" s="93"/>
      <c r="D336" s="93"/>
      <c r="E336" s="71"/>
      <c r="F336" s="71"/>
      <c r="G336" s="134"/>
      <c r="H336" s="147"/>
      <c r="I336" s="134"/>
      <c r="J336" s="134"/>
      <c r="K336" s="134"/>
      <c r="L336" s="134"/>
      <c r="M336" s="134"/>
      <c r="N336" s="134"/>
      <c r="O336" s="134"/>
      <c r="P336" s="134"/>
      <c r="Q336" s="134"/>
      <c r="R336" s="74"/>
      <c r="S336" s="74"/>
      <c r="T336" s="71"/>
      <c r="U336" s="71"/>
      <c r="V336" s="71"/>
      <c r="W336" s="71"/>
      <c r="X336" s="71"/>
    </row>
    <row r="337" spans="1:24" s="139" customFormat="1" x14ac:dyDescent="0.3">
      <c r="A337" s="71"/>
      <c r="B337" s="93"/>
      <c r="C337" s="93"/>
      <c r="D337" s="93"/>
      <c r="E337" s="71"/>
      <c r="F337" s="71"/>
      <c r="G337" s="134"/>
      <c r="H337" s="147"/>
      <c r="I337" s="134"/>
      <c r="J337" s="134"/>
      <c r="K337" s="134"/>
      <c r="L337" s="134"/>
      <c r="M337" s="134"/>
      <c r="N337" s="134"/>
      <c r="O337" s="134"/>
      <c r="P337" s="134"/>
      <c r="Q337" s="134"/>
      <c r="R337" s="74"/>
      <c r="S337" s="74"/>
      <c r="T337" s="71"/>
      <c r="U337" s="71"/>
      <c r="V337" s="71"/>
      <c r="W337" s="71"/>
      <c r="X337" s="71"/>
    </row>
    <row r="338" spans="1:24" s="139" customFormat="1" x14ac:dyDescent="0.3">
      <c r="A338" s="71"/>
      <c r="B338" s="93"/>
      <c r="C338" s="93"/>
      <c r="D338" s="93"/>
      <c r="E338" s="71"/>
      <c r="F338" s="71"/>
      <c r="G338" s="134"/>
      <c r="H338" s="147"/>
      <c r="I338" s="134"/>
      <c r="J338" s="134"/>
      <c r="K338" s="134"/>
      <c r="L338" s="134"/>
      <c r="M338" s="134"/>
      <c r="N338" s="134"/>
      <c r="O338" s="134"/>
      <c r="P338" s="134"/>
      <c r="Q338" s="134"/>
      <c r="R338" s="74"/>
      <c r="S338" s="74"/>
      <c r="T338" s="71"/>
      <c r="U338" s="71"/>
      <c r="V338" s="71"/>
      <c r="W338" s="71"/>
      <c r="X338" s="71"/>
    </row>
    <row r="339" spans="1:24" s="139" customFormat="1" x14ac:dyDescent="0.3">
      <c r="A339" s="71"/>
      <c r="B339" s="93"/>
      <c r="C339" s="93"/>
      <c r="D339" s="93"/>
      <c r="E339" s="71"/>
      <c r="F339" s="71"/>
      <c r="G339" s="134"/>
      <c r="H339" s="147"/>
      <c r="I339" s="134"/>
      <c r="J339" s="134"/>
      <c r="K339" s="134"/>
      <c r="L339" s="134"/>
      <c r="M339" s="134"/>
      <c r="N339" s="134"/>
      <c r="O339" s="134"/>
      <c r="P339" s="134"/>
      <c r="Q339" s="134"/>
      <c r="R339" s="74"/>
      <c r="S339" s="74"/>
      <c r="T339" s="71"/>
      <c r="U339" s="71"/>
      <c r="V339" s="71"/>
      <c r="W339" s="71"/>
      <c r="X339" s="71"/>
    </row>
    <row r="340" spans="1:24" s="139" customFormat="1" x14ac:dyDescent="0.3">
      <c r="A340" s="71"/>
      <c r="B340" s="93"/>
      <c r="C340" s="93"/>
      <c r="D340" s="93"/>
      <c r="E340" s="71"/>
      <c r="F340" s="71"/>
      <c r="G340" s="134"/>
      <c r="H340" s="147"/>
      <c r="I340" s="134"/>
      <c r="J340" s="134"/>
      <c r="K340" s="134"/>
      <c r="L340" s="134"/>
      <c r="M340" s="134"/>
      <c r="N340" s="134"/>
      <c r="O340" s="134"/>
      <c r="P340" s="134"/>
      <c r="Q340" s="134"/>
      <c r="R340" s="74"/>
      <c r="S340" s="74"/>
      <c r="T340" s="71"/>
      <c r="U340" s="71"/>
      <c r="V340" s="71"/>
      <c r="W340" s="71"/>
      <c r="X340" s="71"/>
    </row>
    <row r="341" spans="1:24" s="139" customFormat="1" x14ac:dyDescent="0.3">
      <c r="A341" s="71"/>
      <c r="B341" s="93"/>
      <c r="C341" s="93"/>
      <c r="D341" s="93"/>
      <c r="E341" s="71"/>
      <c r="F341" s="71"/>
      <c r="G341" s="134"/>
      <c r="H341" s="147"/>
      <c r="I341" s="134"/>
      <c r="J341" s="134"/>
      <c r="K341" s="134"/>
      <c r="L341" s="134"/>
      <c r="M341" s="134"/>
      <c r="N341" s="134"/>
      <c r="O341" s="134"/>
      <c r="P341" s="134"/>
      <c r="Q341" s="134"/>
      <c r="R341" s="74"/>
      <c r="S341" s="74"/>
      <c r="T341" s="71"/>
      <c r="U341" s="71"/>
      <c r="V341" s="71"/>
      <c r="W341" s="71"/>
      <c r="X341" s="71"/>
    </row>
    <row r="342" spans="1:24" s="139" customFormat="1" x14ac:dyDescent="0.3">
      <c r="A342" s="71"/>
      <c r="B342" s="93"/>
      <c r="C342" s="93"/>
      <c r="D342" s="93"/>
      <c r="E342" s="71"/>
      <c r="F342" s="71"/>
      <c r="G342" s="134"/>
      <c r="H342" s="147"/>
      <c r="I342" s="134"/>
      <c r="J342" s="134"/>
      <c r="K342" s="134"/>
      <c r="L342" s="134"/>
      <c r="M342" s="134"/>
      <c r="N342" s="134"/>
      <c r="O342" s="134"/>
      <c r="P342" s="134"/>
      <c r="Q342" s="134"/>
      <c r="R342" s="74"/>
      <c r="S342" s="74"/>
      <c r="T342" s="71"/>
      <c r="U342" s="71"/>
      <c r="V342" s="71"/>
      <c r="W342" s="71"/>
      <c r="X342" s="71"/>
    </row>
    <row r="343" spans="1:24" s="139" customFormat="1" x14ac:dyDescent="0.3">
      <c r="A343" s="71"/>
      <c r="B343" s="93"/>
      <c r="C343" s="93"/>
      <c r="D343" s="93"/>
      <c r="E343" s="71"/>
      <c r="F343" s="71"/>
      <c r="G343" s="134"/>
      <c r="H343" s="147"/>
      <c r="I343" s="134"/>
      <c r="J343" s="134"/>
      <c r="K343" s="134"/>
      <c r="L343" s="134"/>
      <c r="M343" s="134"/>
      <c r="N343" s="134"/>
      <c r="O343" s="134"/>
      <c r="P343" s="134"/>
      <c r="Q343" s="134"/>
      <c r="R343" s="74"/>
      <c r="S343" s="74"/>
      <c r="T343" s="71"/>
      <c r="U343" s="71"/>
      <c r="V343" s="71"/>
      <c r="W343" s="71"/>
      <c r="X343" s="71"/>
    </row>
    <row r="344" spans="1:24" s="139" customFormat="1" x14ac:dyDescent="0.3">
      <c r="A344" s="71"/>
      <c r="B344" s="93"/>
      <c r="C344" s="93"/>
      <c r="D344" s="93"/>
      <c r="E344" s="71"/>
      <c r="F344" s="71"/>
      <c r="G344" s="134"/>
      <c r="H344" s="147"/>
      <c r="I344" s="134"/>
      <c r="J344" s="134"/>
      <c r="K344" s="134"/>
      <c r="L344" s="134"/>
      <c r="M344" s="134"/>
      <c r="N344" s="134"/>
      <c r="O344" s="134"/>
      <c r="P344" s="134"/>
      <c r="Q344" s="134"/>
      <c r="R344" s="74"/>
      <c r="S344" s="74"/>
      <c r="T344" s="71"/>
      <c r="U344" s="71"/>
      <c r="V344" s="71"/>
      <c r="W344" s="71"/>
      <c r="X344" s="71"/>
    </row>
    <row r="345" spans="1:24" s="139" customFormat="1" x14ac:dyDescent="0.3">
      <c r="A345" s="71"/>
      <c r="B345" s="93"/>
      <c r="C345" s="93"/>
      <c r="D345" s="93"/>
      <c r="E345" s="71"/>
      <c r="F345" s="71"/>
      <c r="G345" s="134"/>
      <c r="H345" s="147"/>
      <c r="I345" s="134"/>
      <c r="J345" s="134"/>
      <c r="K345" s="134"/>
      <c r="L345" s="134"/>
      <c r="M345" s="134"/>
      <c r="N345" s="134"/>
      <c r="O345" s="134"/>
      <c r="P345" s="134"/>
      <c r="Q345" s="134"/>
      <c r="R345" s="74"/>
      <c r="S345" s="74"/>
      <c r="T345" s="71"/>
      <c r="U345" s="71"/>
      <c r="V345" s="71"/>
      <c r="W345" s="71"/>
      <c r="X345" s="71"/>
    </row>
    <row r="346" spans="1:24" s="139" customFormat="1" x14ac:dyDescent="0.3">
      <c r="A346" s="71"/>
      <c r="B346" s="93"/>
      <c r="C346" s="93"/>
      <c r="D346" s="93"/>
      <c r="E346" s="71"/>
      <c r="F346" s="71"/>
      <c r="G346" s="134"/>
      <c r="H346" s="147"/>
      <c r="I346" s="134"/>
      <c r="J346" s="134"/>
      <c r="K346" s="134"/>
      <c r="L346" s="134"/>
      <c r="M346" s="134"/>
      <c r="N346" s="134"/>
      <c r="O346" s="134"/>
      <c r="P346" s="134"/>
      <c r="Q346" s="134"/>
      <c r="R346" s="74"/>
      <c r="S346" s="74"/>
      <c r="T346" s="71"/>
      <c r="U346" s="71"/>
      <c r="V346" s="71"/>
      <c r="W346" s="71"/>
      <c r="X346" s="71"/>
    </row>
    <row r="347" spans="1:24" s="139" customFormat="1" x14ac:dyDescent="0.3">
      <c r="A347" s="71"/>
      <c r="B347" s="93"/>
      <c r="C347" s="93"/>
      <c r="D347" s="93"/>
      <c r="E347" s="71"/>
      <c r="F347" s="71"/>
      <c r="G347" s="134"/>
      <c r="H347" s="147"/>
      <c r="I347" s="134"/>
      <c r="J347" s="134"/>
      <c r="K347" s="134"/>
      <c r="L347" s="134"/>
      <c r="M347" s="134"/>
      <c r="N347" s="134"/>
      <c r="O347" s="134"/>
      <c r="P347" s="134"/>
      <c r="Q347" s="134"/>
      <c r="R347" s="74"/>
      <c r="S347" s="74"/>
      <c r="T347" s="71"/>
      <c r="U347" s="71"/>
      <c r="V347" s="71"/>
      <c r="W347" s="71"/>
      <c r="X347" s="71"/>
    </row>
    <row r="348" spans="1:24" s="139" customFormat="1" x14ac:dyDescent="0.3">
      <c r="A348" s="71"/>
      <c r="B348" s="93"/>
      <c r="C348" s="93"/>
      <c r="D348" s="93"/>
      <c r="E348" s="71"/>
      <c r="F348" s="71"/>
      <c r="G348" s="134"/>
      <c r="H348" s="147"/>
      <c r="I348" s="134"/>
      <c r="J348" s="134"/>
      <c r="K348" s="134"/>
      <c r="L348" s="134"/>
      <c r="M348" s="134"/>
      <c r="N348" s="134"/>
      <c r="O348" s="134"/>
      <c r="P348" s="134"/>
      <c r="Q348" s="134"/>
      <c r="R348" s="74"/>
      <c r="S348" s="74"/>
      <c r="T348" s="71"/>
      <c r="U348" s="71"/>
      <c r="V348" s="71"/>
      <c r="W348" s="71"/>
      <c r="X348" s="71"/>
    </row>
    <row r="349" spans="1:24" s="139" customFormat="1" x14ac:dyDescent="0.3">
      <c r="A349" s="71"/>
      <c r="B349" s="93"/>
      <c r="C349" s="93"/>
      <c r="D349" s="93"/>
      <c r="E349" s="71"/>
      <c r="F349" s="71"/>
      <c r="G349" s="134"/>
      <c r="H349" s="147"/>
      <c r="I349" s="134"/>
      <c r="J349" s="134"/>
      <c r="K349" s="134"/>
      <c r="L349" s="134"/>
      <c r="M349" s="134"/>
      <c r="N349" s="134"/>
      <c r="O349" s="134"/>
      <c r="P349" s="134"/>
      <c r="Q349" s="134"/>
      <c r="R349" s="74"/>
      <c r="S349" s="74"/>
      <c r="T349" s="71"/>
      <c r="U349" s="71"/>
      <c r="V349" s="71"/>
      <c r="W349" s="71"/>
      <c r="X349" s="71"/>
    </row>
    <row r="350" spans="1:24" s="139" customFormat="1" x14ac:dyDescent="0.3">
      <c r="A350" s="71"/>
      <c r="B350" s="93"/>
      <c r="C350" s="93"/>
      <c r="D350" s="93"/>
      <c r="E350" s="71"/>
      <c r="F350" s="71"/>
      <c r="G350" s="134"/>
      <c r="H350" s="147"/>
      <c r="I350" s="134"/>
      <c r="J350" s="134"/>
      <c r="K350" s="134"/>
      <c r="L350" s="134"/>
      <c r="M350" s="134"/>
      <c r="N350" s="134"/>
      <c r="O350" s="134"/>
      <c r="P350" s="134"/>
      <c r="Q350" s="134"/>
      <c r="R350" s="74"/>
      <c r="S350" s="74"/>
      <c r="T350" s="71"/>
      <c r="U350" s="71"/>
      <c r="V350" s="71"/>
      <c r="W350" s="71"/>
      <c r="X350" s="71"/>
    </row>
    <row r="351" spans="1:24" s="139" customFormat="1" x14ac:dyDescent="0.3">
      <c r="A351" s="71"/>
      <c r="B351" s="93"/>
      <c r="C351" s="93"/>
      <c r="D351" s="93"/>
      <c r="E351" s="71"/>
      <c r="F351" s="71"/>
      <c r="G351" s="134"/>
      <c r="H351" s="147"/>
      <c r="I351" s="134"/>
      <c r="J351" s="134"/>
      <c r="K351" s="134"/>
      <c r="L351" s="134"/>
      <c r="M351" s="134"/>
      <c r="N351" s="134"/>
      <c r="O351" s="134"/>
      <c r="P351" s="134"/>
      <c r="Q351" s="134"/>
      <c r="R351" s="74"/>
      <c r="S351" s="74"/>
      <c r="T351" s="71"/>
      <c r="U351" s="71"/>
      <c r="V351" s="71"/>
      <c r="W351" s="71"/>
      <c r="X351" s="71"/>
    </row>
    <row r="352" spans="1:24" s="139" customFormat="1" x14ac:dyDescent="0.3">
      <c r="A352" s="71"/>
      <c r="B352" s="93"/>
      <c r="C352" s="93"/>
      <c r="D352" s="93"/>
      <c r="E352" s="71"/>
      <c r="F352" s="71"/>
      <c r="G352" s="134"/>
      <c r="H352" s="147"/>
      <c r="I352" s="134"/>
      <c r="J352" s="134"/>
      <c r="K352" s="134"/>
      <c r="L352" s="134"/>
      <c r="M352" s="134"/>
      <c r="N352" s="134"/>
      <c r="O352" s="134"/>
      <c r="P352" s="134"/>
      <c r="Q352" s="134"/>
      <c r="R352" s="74"/>
      <c r="S352" s="74"/>
      <c r="T352" s="71"/>
      <c r="U352" s="71"/>
      <c r="V352" s="71"/>
      <c r="W352" s="71"/>
      <c r="X352" s="71"/>
    </row>
    <row r="353" spans="1:24" s="139" customFormat="1" x14ac:dyDescent="0.3">
      <c r="A353" s="71"/>
      <c r="B353" s="93"/>
      <c r="C353" s="93"/>
      <c r="D353" s="93"/>
      <c r="E353" s="71"/>
      <c r="F353" s="71"/>
      <c r="G353" s="134"/>
      <c r="H353" s="147"/>
      <c r="I353" s="134"/>
      <c r="J353" s="134"/>
      <c r="K353" s="134"/>
      <c r="L353" s="134"/>
      <c r="M353" s="134"/>
      <c r="N353" s="134"/>
      <c r="O353" s="134"/>
      <c r="P353" s="134"/>
      <c r="Q353" s="134"/>
      <c r="R353" s="74"/>
      <c r="S353" s="74"/>
      <c r="T353" s="71"/>
      <c r="U353" s="71"/>
      <c r="V353" s="71"/>
      <c r="W353" s="71"/>
      <c r="X353" s="71"/>
    </row>
    <row r="354" spans="1:24" s="139" customFormat="1" x14ac:dyDescent="0.3">
      <c r="A354" s="71"/>
      <c r="B354" s="93"/>
      <c r="C354" s="93"/>
      <c r="D354" s="93"/>
      <c r="E354" s="71"/>
      <c r="F354" s="71"/>
      <c r="G354" s="134"/>
      <c r="H354" s="147"/>
      <c r="I354" s="134"/>
      <c r="J354" s="134"/>
      <c r="K354" s="134"/>
      <c r="L354" s="134"/>
      <c r="M354" s="134"/>
      <c r="N354" s="134"/>
      <c r="O354" s="134"/>
      <c r="P354" s="134"/>
      <c r="Q354" s="134"/>
      <c r="R354" s="74"/>
      <c r="S354" s="74"/>
      <c r="T354" s="71"/>
      <c r="U354" s="71"/>
      <c r="V354" s="71"/>
      <c r="W354" s="71"/>
      <c r="X354" s="71"/>
    </row>
    <row r="355" spans="1:24" s="139" customFormat="1" x14ac:dyDescent="0.3">
      <c r="A355" s="71"/>
      <c r="B355" s="93"/>
      <c r="C355" s="93"/>
      <c r="D355" s="93"/>
      <c r="E355" s="71"/>
      <c r="F355" s="71"/>
      <c r="G355" s="134"/>
      <c r="H355" s="147"/>
      <c r="I355" s="134"/>
      <c r="J355" s="134"/>
      <c r="K355" s="134"/>
      <c r="L355" s="134"/>
      <c r="M355" s="134"/>
      <c r="N355" s="134"/>
      <c r="O355" s="134"/>
      <c r="P355" s="134"/>
      <c r="Q355" s="134"/>
      <c r="R355" s="74"/>
      <c r="S355" s="74"/>
      <c r="T355" s="71"/>
      <c r="U355" s="71"/>
      <c r="V355" s="71"/>
      <c r="W355" s="71"/>
      <c r="X355" s="71"/>
    </row>
    <row r="356" spans="1:24" s="139" customFormat="1" x14ac:dyDescent="0.3">
      <c r="A356" s="71"/>
      <c r="B356" s="93"/>
      <c r="C356" s="93"/>
      <c r="D356" s="93"/>
      <c r="E356" s="71"/>
      <c r="F356" s="71"/>
      <c r="G356" s="134"/>
      <c r="H356" s="147"/>
      <c r="I356" s="134"/>
      <c r="J356" s="134"/>
      <c r="K356" s="134"/>
      <c r="L356" s="134"/>
      <c r="M356" s="134"/>
      <c r="N356" s="134"/>
      <c r="O356" s="134"/>
      <c r="P356" s="134"/>
      <c r="Q356" s="134"/>
      <c r="R356" s="74"/>
      <c r="S356" s="74"/>
      <c r="T356" s="71"/>
      <c r="U356" s="71"/>
      <c r="V356" s="71"/>
      <c r="W356" s="71"/>
      <c r="X356" s="71"/>
    </row>
    <row r="357" spans="1:24" s="139" customFormat="1" x14ac:dyDescent="0.3">
      <c r="A357" s="71"/>
      <c r="B357" s="93"/>
      <c r="C357" s="93"/>
      <c r="D357" s="93"/>
      <c r="E357" s="71"/>
      <c r="F357" s="71"/>
      <c r="G357" s="134"/>
      <c r="H357" s="147"/>
      <c r="I357" s="134"/>
      <c r="J357" s="134"/>
      <c r="K357" s="134"/>
      <c r="L357" s="134"/>
      <c r="M357" s="134"/>
      <c r="N357" s="134"/>
      <c r="O357" s="134"/>
      <c r="P357" s="134"/>
      <c r="Q357" s="134"/>
      <c r="R357" s="74"/>
      <c r="S357" s="74"/>
      <c r="T357" s="71"/>
      <c r="U357" s="71"/>
      <c r="V357" s="71"/>
      <c r="W357" s="71"/>
      <c r="X357" s="71"/>
    </row>
    <row r="358" spans="1:24" s="139" customFormat="1" x14ac:dyDescent="0.3">
      <c r="A358" s="71"/>
      <c r="B358" s="93"/>
      <c r="C358" s="93"/>
      <c r="D358" s="93"/>
      <c r="E358" s="71"/>
      <c r="F358" s="71"/>
      <c r="G358" s="134"/>
      <c r="H358" s="147"/>
      <c r="I358" s="134"/>
      <c r="J358" s="134"/>
      <c r="K358" s="134"/>
      <c r="L358" s="134"/>
      <c r="M358" s="134"/>
      <c r="N358" s="134"/>
      <c r="O358" s="134"/>
      <c r="P358" s="134"/>
      <c r="Q358" s="134"/>
      <c r="R358" s="74"/>
      <c r="S358" s="74"/>
      <c r="T358" s="71"/>
      <c r="U358" s="71"/>
      <c r="V358" s="71"/>
      <c r="W358" s="71"/>
      <c r="X358" s="71"/>
    </row>
    <row r="359" spans="1:24" s="139" customFormat="1" x14ac:dyDescent="0.3">
      <c r="A359" s="71"/>
      <c r="B359" s="93"/>
      <c r="C359" s="93"/>
      <c r="D359" s="93"/>
      <c r="E359" s="71"/>
      <c r="F359" s="71"/>
      <c r="G359" s="134"/>
      <c r="H359" s="147"/>
      <c r="I359" s="134"/>
      <c r="J359" s="134"/>
      <c r="K359" s="134"/>
      <c r="L359" s="134"/>
      <c r="M359" s="134"/>
      <c r="N359" s="134"/>
      <c r="O359" s="134"/>
      <c r="P359" s="134"/>
      <c r="Q359" s="134"/>
      <c r="R359" s="74"/>
      <c r="S359" s="74"/>
      <c r="T359" s="71"/>
      <c r="U359" s="71"/>
      <c r="V359" s="71"/>
      <c r="W359" s="71"/>
      <c r="X359" s="71"/>
    </row>
    <row r="360" spans="1:24" s="139" customFormat="1" x14ac:dyDescent="0.3">
      <c r="A360" s="71"/>
      <c r="B360" s="93"/>
      <c r="C360" s="93"/>
      <c r="D360" s="93"/>
      <c r="E360" s="71"/>
      <c r="F360" s="71"/>
      <c r="G360" s="134"/>
      <c r="H360" s="147"/>
      <c r="I360" s="134"/>
      <c r="J360" s="134"/>
      <c r="K360" s="134"/>
      <c r="L360" s="134"/>
      <c r="M360" s="134"/>
      <c r="N360" s="134"/>
      <c r="O360" s="134"/>
      <c r="P360" s="134"/>
      <c r="Q360" s="134"/>
      <c r="R360" s="74"/>
      <c r="S360" s="74"/>
      <c r="T360" s="71"/>
      <c r="U360" s="71"/>
      <c r="V360" s="71"/>
      <c r="W360" s="71"/>
      <c r="X360" s="71"/>
    </row>
    <row r="361" spans="1:24" s="139" customFormat="1" x14ac:dyDescent="0.3">
      <c r="A361" s="71"/>
      <c r="B361" s="93"/>
      <c r="C361" s="93"/>
      <c r="D361" s="93"/>
      <c r="E361" s="71"/>
      <c r="F361" s="71"/>
      <c r="G361" s="134"/>
      <c r="H361" s="147"/>
      <c r="I361" s="134"/>
      <c r="J361" s="134"/>
      <c r="K361" s="134"/>
      <c r="L361" s="134"/>
      <c r="M361" s="134"/>
      <c r="N361" s="134"/>
      <c r="O361" s="134"/>
      <c r="P361" s="134"/>
      <c r="Q361" s="134"/>
      <c r="R361" s="74"/>
      <c r="S361" s="74"/>
      <c r="T361" s="71"/>
      <c r="U361" s="71"/>
      <c r="V361" s="71"/>
      <c r="W361" s="71"/>
      <c r="X361" s="71"/>
    </row>
    <row r="362" spans="1:24" s="139" customFormat="1" x14ac:dyDescent="0.3">
      <c r="A362" s="71"/>
      <c r="B362" s="93"/>
      <c r="C362" s="93"/>
      <c r="D362" s="93"/>
      <c r="E362" s="71"/>
      <c r="F362" s="71"/>
      <c r="G362" s="134"/>
      <c r="H362" s="147"/>
      <c r="I362" s="134"/>
      <c r="J362" s="134"/>
      <c r="K362" s="134"/>
      <c r="L362" s="134"/>
      <c r="M362" s="134"/>
      <c r="N362" s="134"/>
      <c r="O362" s="134"/>
      <c r="P362" s="134"/>
      <c r="Q362" s="134"/>
      <c r="R362" s="74"/>
      <c r="S362" s="74"/>
      <c r="T362" s="71"/>
      <c r="U362" s="71"/>
      <c r="V362" s="71"/>
      <c r="W362" s="71"/>
      <c r="X362" s="71"/>
    </row>
    <row r="363" spans="1:24" s="139" customFormat="1" x14ac:dyDescent="0.3">
      <c r="A363" s="71"/>
      <c r="B363" s="93"/>
      <c r="C363" s="93"/>
      <c r="D363" s="93"/>
      <c r="E363" s="71"/>
      <c r="F363" s="71"/>
      <c r="G363" s="134"/>
      <c r="H363" s="147"/>
      <c r="I363" s="134"/>
      <c r="J363" s="134"/>
      <c r="K363" s="134"/>
      <c r="L363" s="134"/>
      <c r="M363" s="134"/>
      <c r="N363" s="134"/>
      <c r="O363" s="134"/>
      <c r="P363" s="134"/>
      <c r="Q363" s="134"/>
      <c r="R363" s="74"/>
      <c r="S363" s="74"/>
      <c r="T363" s="71"/>
      <c r="U363" s="71"/>
      <c r="V363" s="71"/>
      <c r="W363" s="71"/>
      <c r="X363" s="71"/>
    </row>
    <row r="364" spans="1:24" s="139" customFormat="1" x14ac:dyDescent="0.3">
      <c r="A364" s="71"/>
      <c r="B364" s="93"/>
      <c r="C364" s="93"/>
      <c r="D364" s="93"/>
      <c r="E364" s="71"/>
      <c r="F364" s="71"/>
      <c r="G364" s="134"/>
      <c r="H364" s="147"/>
      <c r="I364" s="134"/>
      <c r="J364" s="134"/>
      <c r="K364" s="134"/>
      <c r="L364" s="134"/>
      <c r="M364" s="134"/>
      <c r="N364" s="134"/>
      <c r="O364" s="134"/>
      <c r="P364" s="134"/>
      <c r="Q364" s="134"/>
      <c r="R364" s="74"/>
      <c r="S364" s="74"/>
      <c r="T364" s="71"/>
      <c r="U364" s="71"/>
      <c r="V364" s="71"/>
      <c r="W364" s="71"/>
      <c r="X364" s="71"/>
    </row>
    <row r="365" spans="1:24" s="139" customFormat="1" x14ac:dyDescent="0.3">
      <c r="A365" s="71"/>
      <c r="B365" s="93"/>
      <c r="C365" s="93"/>
      <c r="D365" s="93"/>
      <c r="E365" s="71"/>
      <c r="F365" s="71"/>
      <c r="G365" s="134"/>
      <c r="H365" s="147"/>
      <c r="I365" s="134"/>
      <c r="J365" s="134"/>
      <c r="K365" s="134"/>
      <c r="L365" s="134"/>
      <c r="M365" s="134"/>
      <c r="N365" s="134"/>
      <c r="O365" s="134"/>
      <c r="P365" s="134"/>
      <c r="Q365" s="134"/>
      <c r="R365" s="74"/>
      <c r="S365" s="74"/>
      <c r="T365" s="71"/>
      <c r="U365" s="71"/>
      <c r="V365" s="71"/>
      <c r="W365" s="71"/>
      <c r="X365" s="71"/>
    </row>
    <row r="366" spans="1:24" s="139" customFormat="1" x14ac:dyDescent="0.3">
      <c r="A366" s="71"/>
      <c r="B366" s="93"/>
      <c r="C366" s="93"/>
      <c r="D366" s="93"/>
      <c r="E366" s="71"/>
      <c r="F366" s="71"/>
      <c r="G366" s="134"/>
      <c r="H366" s="147"/>
      <c r="I366" s="134"/>
      <c r="J366" s="134"/>
      <c r="K366" s="134"/>
      <c r="L366" s="134"/>
      <c r="M366" s="134"/>
      <c r="N366" s="134"/>
      <c r="O366" s="134"/>
      <c r="P366" s="134"/>
      <c r="Q366" s="134"/>
      <c r="R366" s="74"/>
      <c r="S366" s="74"/>
      <c r="T366" s="71"/>
      <c r="U366" s="71"/>
      <c r="V366" s="71"/>
      <c r="W366" s="71"/>
      <c r="X366" s="71"/>
    </row>
    <row r="367" spans="1:24" s="139" customFormat="1" x14ac:dyDescent="0.3">
      <c r="A367" s="71"/>
      <c r="B367" s="93"/>
      <c r="C367" s="93"/>
      <c r="D367" s="93"/>
      <c r="E367" s="71"/>
      <c r="F367" s="71"/>
      <c r="G367" s="134"/>
      <c r="H367" s="147"/>
      <c r="I367" s="134"/>
      <c r="J367" s="134"/>
      <c r="K367" s="134"/>
      <c r="L367" s="134"/>
      <c r="M367" s="134"/>
      <c r="N367" s="134"/>
      <c r="O367" s="134"/>
      <c r="P367" s="134"/>
      <c r="Q367" s="134"/>
      <c r="R367" s="74"/>
      <c r="S367" s="74"/>
      <c r="T367" s="71"/>
      <c r="U367" s="71"/>
      <c r="V367" s="71"/>
      <c r="W367" s="71"/>
      <c r="X367" s="71"/>
    </row>
    <row r="368" spans="1:24" s="139" customFormat="1" x14ac:dyDescent="0.3">
      <c r="A368" s="71"/>
      <c r="B368" s="93"/>
      <c r="C368" s="93"/>
      <c r="D368" s="93"/>
      <c r="E368" s="71"/>
      <c r="F368" s="71"/>
      <c r="G368" s="134"/>
      <c r="H368" s="147"/>
      <c r="I368" s="134"/>
      <c r="J368" s="134"/>
      <c r="K368" s="134"/>
      <c r="L368" s="134"/>
      <c r="M368" s="134"/>
      <c r="N368" s="134"/>
      <c r="O368" s="134"/>
      <c r="P368" s="134"/>
      <c r="Q368" s="134"/>
      <c r="R368" s="74"/>
      <c r="S368" s="74"/>
      <c r="T368" s="71"/>
      <c r="U368" s="71"/>
      <c r="V368" s="71"/>
      <c r="W368" s="71"/>
      <c r="X368" s="71"/>
    </row>
    <row r="369" spans="1:24" s="139" customFormat="1" x14ac:dyDescent="0.3">
      <c r="A369" s="71"/>
      <c r="B369" s="93"/>
      <c r="C369" s="93"/>
      <c r="D369" s="93"/>
      <c r="E369" s="71"/>
      <c r="F369" s="71"/>
      <c r="G369" s="134"/>
      <c r="H369" s="147"/>
      <c r="I369" s="134"/>
      <c r="J369" s="134"/>
      <c r="K369" s="134"/>
      <c r="L369" s="134"/>
      <c r="M369" s="134"/>
      <c r="N369" s="134"/>
      <c r="O369" s="134"/>
      <c r="P369" s="134"/>
      <c r="Q369" s="134"/>
      <c r="R369" s="74"/>
      <c r="S369" s="74"/>
      <c r="T369" s="71"/>
      <c r="U369" s="71"/>
      <c r="V369" s="71"/>
      <c r="W369" s="71"/>
      <c r="X369" s="71"/>
    </row>
    <row r="370" spans="1:24" s="139" customFormat="1" x14ac:dyDescent="0.3">
      <c r="A370" s="71"/>
      <c r="B370" s="93"/>
      <c r="C370" s="93"/>
      <c r="D370" s="93"/>
      <c r="E370" s="71"/>
      <c r="F370" s="71"/>
      <c r="G370" s="134"/>
      <c r="H370" s="147"/>
      <c r="I370" s="134"/>
      <c r="J370" s="134"/>
      <c r="K370" s="134"/>
      <c r="L370" s="134"/>
      <c r="M370" s="134"/>
      <c r="N370" s="134"/>
      <c r="O370" s="134"/>
      <c r="P370" s="134"/>
      <c r="Q370" s="134"/>
      <c r="R370" s="74"/>
      <c r="S370" s="74"/>
      <c r="T370" s="71"/>
      <c r="U370" s="71"/>
      <c r="V370" s="71"/>
      <c r="W370" s="71"/>
      <c r="X370" s="71"/>
    </row>
    <row r="371" spans="1:24" s="139" customFormat="1" x14ac:dyDescent="0.3">
      <c r="A371" s="71"/>
      <c r="B371" s="93"/>
      <c r="C371" s="93"/>
      <c r="D371" s="93"/>
      <c r="E371" s="71"/>
      <c r="F371" s="71"/>
      <c r="G371" s="134"/>
      <c r="H371" s="147"/>
      <c r="I371" s="134"/>
      <c r="J371" s="134"/>
      <c r="K371" s="134"/>
      <c r="L371" s="134"/>
      <c r="M371" s="134"/>
      <c r="N371" s="134"/>
      <c r="O371" s="134"/>
      <c r="P371" s="134"/>
      <c r="Q371" s="134"/>
      <c r="R371" s="74"/>
      <c r="S371" s="74"/>
      <c r="T371" s="71"/>
      <c r="U371" s="71"/>
      <c r="V371" s="71"/>
      <c r="W371" s="71"/>
      <c r="X371" s="71"/>
    </row>
    <row r="372" spans="1:24" s="139" customFormat="1" x14ac:dyDescent="0.3">
      <c r="A372" s="71"/>
      <c r="B372" s="93"/>
      <c r="C372" s="93"/>
      <c r="D372" s="93"/>
      <c r="E372" s="71"/>
      <c r="F372" s="71"/>
      <c r="G372" s="134"/>
      <c r="H372" s="147"/>
      <c r="I372" s="134"/>
      <c r="J372" s="134"/>
      <c r="K372" s="134"/>
      <c r="L372" s="134"/>
      <c r="M372" s="134"/>
      <c r="N372" s="134"/>
      <c r="O372" s="134"/>
      <c r="P372" s="134"/>
      <c r="Q372" s="134"/>
      <c r="R372" s="74"/>
      <c r="S372" s="74"/>
      <c r="T372" s="71"/>
      <c r="U372" s="71"/>
      <c r="V372" s="71"/>
      <c r="W372" s="71"/>
      <c r="X372" s="71"/>
    </row>
    <row r="373" spans="1:24" s="139" customFormat="1" x14ac:dyDescent="0.3">
      <c r="A373" s="71"/>
      <c r="B373" s="93"/>
      <c r="C373" s="93"/>
      <c r="D373" s="93"/>
      <c r="E373" s="71"/>
      <c r="F373" s="71"/>
      <c r="G373" s="134"/>
      <c r="H373" s="147"/>
      <c r="I373" s="134"/>
      <c r="J373" s="134"/>
      <c r="K373" s="134"/>
      <c r="L373" s="134"/>
      <c r="M373" s="134"/>
      <c r="N373" s="134"/>
      <c r="O373" s="134"/>
      <c r="P373" s="134"/>
      <c r="Q373" s="134"/>
      <c r="R373" s="74"/>
      <c r="S373" s="74"/>
      <c r="T373" s="71"/>
      <c r="U373" s="71"/>
      <c r="V373" s="71"/>
      <c r="W373" s="71"/>
      <c r="X373" s="71"/>
    </row>
    <row r="374" spans="1:24" s="139" customFormat="1" x14ac:dyDescent="0.3">
      <c r="A374" s="71"/>
      <c r="B374" s="93"/>
      <c r="C374" s="93"/>
      <c r="D374" s="93"/>
      <c r="E374" s="71"/>
      <c r="F374" s="71"/>
      <c r="G374" s="134"/>
      <c r="H374" s="147"/>
      <c r="I374" s="134"/>
      <c r="J374" s="134"/>
      <c r="K374" s="134"/>
      <c r="L374" s="134"/>
      <c r="M374" s="134"/>
      <c r="N374" s="134"/>
      <c r="O374" s="134"/>
      <c r="P374" s="134"/>
      <c r="Q374" s="134"/>
      <c r="R374" s="74"/>
      <c r="S374" s="74"/>
      <c r="T374" s="71"/>
      <c r="U374" s="71"/>
      <c r="V374" s="71"/>
      <c r="W374" s="71"/>
      <c r="X374" s="71"/>
    </row>
    <row r="375" spans="1:24" s="139" customFormat="1" x14ac:dyDescent="0.3">
      <c r="A375" s="71"/>
      <c r="B375" s="93"/>
      <c r="C375" s="93"/>
      <c r="D375" s="93"/>
      <c r="E375" s="71"/>
      <c r="F375" s="71"/>
      <c r="G375" s="134"/>
      <c r="H375" s="147"/>
      <c r="I375" s="134"/>
      <c r="J375" s="134"/>
      <c r="K375" s="134"/>
      <c r="L375" s="134"/>
      <c r="M375" s="134"/>
      <c r="N375" s="134"/>
      <c r="O375" s="134"/>
      <c r="P375" s="134"/>
      <c r="Q375" s="134"/>
      <c r="R375" s="74"/>
      <c r="S375" s="74"/>
      <c r="T375" s="71"/>
      <c r="U375" s="71"/>
      <c r="V375" s="71"/>
      <c r="W375" s="71"/>
      <c r="X375" s="71"/>
    </row>
    <row r="376" spans="1:24" s="139" customFormat="1" x14ac:dyDescent="0.3">
      <c r="A376" s="71"/>
      <c r="B376" s="93"/>
      <c r="C376" s="93"/>
      <c r="D376" s="93"/>
      <c r="E376" s="71"/>
      <c r="F376" s="71"/>
      <c r="G376" s="134"/>
      <c r="H376" s="147"/>
      <c r="I376" s="134"/>
      <c r="J376" s="134"/>
      <c r="K376" s="134"/>
      <c r="L376" s="134"/>
      <c r="M376" s="134"/>
      <c r="N376" s="134"/>
      <c r="O376" s="134"/>
      <c r="P376" s="134"/>
      <c r="Q376" s="134"/>
      <c r="R376" s="74"/>
      <c r="S376" s="74"/>
      <c r="T376" s="71"/>
      <c r="U376" s="71"/>
      <c r="V376" s="71"/>
      <c r="W376" s="71"/>
      <c r="X376" s="71"/>
    </row>
    <row r="377" spans="1:24" s="139" customFormat="1" x14ac:dyDescent="0.3">
      <c r="A377" s="71"/>
      <c r="B377" s="93"/>
      <c r="C377" s="93"/>
      <c r="D377" s="93"/>
      <c r="E377" s="71"/>
      <c r="F377" s="71"/>
      <c r="G377" s="134"/>
      <c r="H377" s="147"/>
      <c r="I377" s="134"/>
      <c r="J377" s="134"/>
      <c r="K377" s="134"/>
      <c r="L377" s="134"/>
      <c r="M377" s="134"/>
      <c r="N377" s="134"/>
      <c r="O377" s="134"/>
      <c r="P377" s="134"/>
      <c r="Q377" s="134"/>
      <c r="R377" s="74"/>
      <c r="S377" s="74"/>
      <c r="T377" s="71"/>
      <c r="U377" s="71"/>
      <c r="V377" s="71"/>
      <c r="W377" s="71"/>
      <c r="X377" s="71"/>
    </row>
    <row r="378" spans="1:24" s="139" customFormat="1" x14ac:dyDescent="0.3">
      <c r="A378" s="71"/>
      <c r="B378" s="93"/>
      <c r="C378" s="93"/>
      <c r="D378" s="93"/>
      <c r="E378" s="71"/>
      <c r="F378" s="71"/>
      <c r="G378" s="134"/>
      <c r="H378" s="147"/>
      <c r="I378" s="134"/>
      <c r="J378" s="134"/>
      <c r="K378" s="134"/>
      <c r="L378" s="134"/>
      <c r="M378" s="134"/>
      <c r="N378" s="134"/>
      <c r="O378" s="134"/>
      <c r="P378" s="134"/>
      <c r="Q378" s="134"/>
      <c r="R378" s="74"/>
      <c r="S378" s="74"/>
      <c r="T378" s="71"/>
      <c r="U378" s="71"/>
      <c r="V378" s="71"/>
      <c r="W378" s="71"/>
      <c r="X378" s="71"/>
    </row>
    <row r="379" spans="1:24" s="139" customFormat="1" x14ac:dyDescent="0.3">
      <c r="A379" s="71"/>
      <c r="B379" s="93"/>
      <c r="C379" s="93"/>
      <c r="D379" s="93"/>
      <c r="E379" s="71"/>
      <c r="F379" s="71"/>
      <c r="G379" s="134"/>
      <c r="H379" s="147"/>
      <c r="I379" s="134"/>
      <c r="J379" s="134"/>
      <c r="K379" s="134"/>
      <c r="L379" s="134"/>
      <c r="M379" s="134"/>
      <c r="N379" s="134"/>
      <c r="O379" s="134"/>
      <c r="P379" s="134"/>
      <c r="Q379" s="134"/>
      <c r="R379" s="74"/>
      <c r="S379" s="74"/>
      <c r="T379" s="71"/>
      <c r="U379" s="71"/>
      <c r="V379" s="71"/>
      <c r="W379" s="71"/>
      <c r="X379" s="71"/>
    </row>
    <row r="380" spans="1:24" s="139" customFormat="1" x14ac:dyDescent="0.3">
      <c r="A380" s="71"/>
      <c r="B380" s="93"/>
      <c r="C380" s="93"/>
      <c r="D380" s="93"/>
      <c r="E380" s="71"/>
      <c r="F380" s="71"/>
      <c r="G380" s="134"/>
      <c r="H380" s="147"/>
      <c r="I380" s="134"/>
      <c r="J380" s="134"/>
      <c r="K380" s="134"/>
      <c r="L380" s="134"/>
      <c r="M380" s="134"/>
      <c r="N380" s="134"/>
      <c r="O380" s="134"/>
      <c r="P380" s="134"/>
      <c r="Q380" s="134"/>
      <c r="R380" s="74"/>
      <c r="S380" s="74"/>
      <c r="T380" s="71"/>
      <c r="U380" s="71"/>
      <c r="V380" s="71"/>
      <c r="W380" s="71"/>
      <c r="X380" s="71"/>
    </row>
    <row r="381" spans="1:24" s="139" customFormat="1" x14ac:dyDescent="0.3">
      <c r="A381" s="71"/>
      <c r="B381" s="93"/>
      <c r="C381" s="93"/>
      <c r="D381" s="93"/>
      <c r="E381" s="71"/>
      <c r="F381" s="71"/>
      <c r="G381" s="134"/>
      <c r="H381" s="147"/>
      <c r="I381" s="134"/>
      <c r="J381" s="134"/>
      <c r="K381" s="134"/>
      <c r="L381" s="134"/>
      <c r="M381" s="134"/>
      <c r="N381" s="134"/>
      <c r="O381" s="134"/>
      <c r="P381" s="134"/>
      <c r="Q381" s="134"/>
      <c r="R381" s="74"/>
      <c r="S381" s="74"/>
      <c r="T381" s="71"/>
      <c r="U381" s="71"/>
      <c r="V381" s="71"/>
      <c r="W381" s="71"/>
      <c r="X381" s="71"/>
    </row>
    <row r="382" spans="1:24" s="139" customFormat="1" x14ac:dyDescent="0.3">
      <c r="A382" s="71"/>
      <c r="B382" s="93"/>
      <c r="C382" s="93"/>
      <c r="D382" s="93"/>
      <c r="E382" s="71"/>
      <c r="F382" s="71"/>
      <c r="G382" s="134"/>
      <c r="H382" s="147"/>
      <c r="I382" s="134"/>
      <c r="J382" s="134"/>
      <c r="K382" s="134"/>
      <c r="L382" s="134"/>
      <c r="M382" s="134"/>
      <c r="N382" s="134"/>
      <c r="O382" s="134"/>
      <c r="P382" s="134"/>
      <c r="Q382" s="134"/>
      <c r="R382" s="74"/>
      <c r="S382" s="74"/>
      <c r="T382" s="71"/>
      <c r="U382" s="71"/>
      <c r="V382" s="71"/>
      <c r="W382" s="71"/>
      <c r="X382" s="71"/>
    </row>
    <row r="383" spans="1:24" s="139" customFormat="1" x14ac:dyDescent="0.3">
      <c r="A383" s="71"/>
      <c r="B383" s="93"/>
      <c r="C383" s="93"/>
      <c r="D383" s="93"/>
      <c r="E383" s="71"/>
      <c r="F383" s="71"/>
      <c r="G383" s="134"/>
      <c r="H383" s="147"/>
      <c r="I383" s="134"/>
      <c r="J383" s="134"/>
      <c r="K383" s="134"/>
      <c r="L383" s="134"/>
      <c r="M383" s="134"/>
      <c r="N383" s="134"/>
      <c r="O383" s="134"/>
      <c r="P383" s="134"/>
      <c r="Q383" s="134"/>
      <c r="R383" s="74"/>
      <c r="S383" s="74"/>
      <c r="T383" s="71"/>
      <c r="U383" s="71"/>
      <c r="V383" s="71"/>
      <c r="W383" s="71"/>
      <c r="X383" s="71"/>
    </row>
    <row r="384" spans="1:24" s="139" customFormat="1" x14ac:dyDescent="0.3">
      <c r="A384" s="71"/>
      <c r="B384" s="93"/>
      <c r="C384" s="93"/>
      <c r="D384" s="93"/>
      <c r="E384" s="71"/>
      <c r="F384" s="71"/>
      <c r="G384" s="134"/>
      <c r="H384" s="147"/>
      <c r="I384" s="134"/>
      <c r="J384" s="134"/>
      <c r="K384" s="134"/>
      <c r="L384" s="134"/>
      <c r="M384" s="134"/>
      <c r="N384" s="134"/>
      <c r="O384" s="134"/>
      <c r="P384" s="134"/>
      <c r="Q384" s="134"/>
      <c r="R384" s="74"/>
      <c r="S384" s="74"/>
      <c r="T384" s="71"/>
      <c r="U384" s="71"/>
      <c r="V384" s="71"/>
      <c r="W384" s="71"/>
      <c r="X384" s="71"/>
    </row>
    <row r="385" spans="1:24" s="139" customFormat="1" x14ac:dyDescent="0.3">
      <c r="A385" s="71"/>
      <c r="B385" s="93"/>
      <c r="C385" s="93"/>
      <c r="D385" s="93"/>
      <c r="E385" s="71"/>
      <c r="F385" s="71"/>
      <c r="G385" s="134"/>
      <c r="H385" s="147"/>
      <c r="I385" s="134"/>
      <c r="J385" s="134"/>
      <c r="K385" s="134"/>
      <c r="L385" s="134"/>
      <c r="M385" s="134"/>
      <c r="N385" s="134"/>
      <c r="O385" s="134"/>
      <c r="P385" s="134"/>
      <c r="Q385" s="134"/>
      <c r="R385" s="74"/>
      <c r="S385" s="74"/>
      <c r="T385" s="71"/>
      <c r="U385" s="71"/>
      <c r="V385" s="71"/>
      <c r="W385" s="71"/>
      <c r="X385" s="71"/>
    </row>
    <row r="386" spans="1:24" s="139" customFormat="1" x14ac:dyDescent="0.3">
      <c r="A386" s="71"/>
      <c r="B386" s="93"/>
      <c r="C386" s="93"/>
      <c r="D386" s="93"/>
      <c r="E386" s="71"/>
      <c r="F386" s="71"/>
      <c r="G386" s="134"/>
      <c r="H386" s="147"/>
      <c r="I386" s="134"/>
      <c r="J386" s="134"/>
      <c r="K386" s="134"/>
      <c r="L386" s="134"/>
      <c r="M386" s="134"/>
      <c r="N386" s="134"/>
      <c r="O386" s="134"/>
      <c r="P386" s="134"/>
      <c r="Q386" s="134"/>
      <c r="R386" s="74"/>
      <c r="S386" s="74"/>
      <c r="T386" s="71"/>
      <c r="U386" s="71"/>
      <c r="V386" s="71"/>
      <c r="W386" s="71"/>
      <c r="X386" s="71"/>
    </row>
    <row r="387" spans="1:24" s="139" customFormat="1" x14ac:dyDescent="0.3">
      <c r="A387" s="71"/>
      <c r="B387" s="93"/>
      <c r="C387" s="93"/>
      <c r="D387" s="93"/>
      <c r="E387" s="71"/>
      <c r="F387" s="71"/>
      <c r="G387" s="134"/>
      <c r="H387" s="147"/>
      <c r="I387" s="134"/>
      <c r="J387" s="134"/>
      <c r="K387" s="134"/>
      <c r="L387" s="134"/>
      <c r="M387" s="134"/>
      <c r="N387" s="134"/>
      <c r="O387" s="134"/>
      <c r="P387" s="134"/>
      <c r="Q387" s="134"/>
      <c r="R387" s="74"/>
      <c r="S387" s="74"/>
      <c r="T387" s="71"/>
      <c r="U387" s="71"/>
      <c r="V387" s="71"/>
      <c r="W387" s="71"/>
      <c r="X387" s="71"/>
    </row>
    <row r="388" spans="1:24" s="139" customFormat="1" x14ac:dyDescent="0.3">
      <c r="A388" s="71"/>
      <c r="B388" s="93"/>
      <c r="C388" s="93"/>
      <c r="D388" s="93"/>
      <c r="E388" s="71"/>
      <c r="F388" s="71"/>
      <c r="G388" s="134"/>
      <c r="H388" s="147"/>
      <c r="I388" s="134"/>
      <c r="J388" s="134"/>
      <c r="K388" s="134"/>
      <c r="L388" s="134"/>
      <c r="M388" s="134"/>
      <c r="N388" s="134"/>
      <c r="O388" s="134"/>
      <c r="P388" s="134"/>
      <c r="Q388" s="134"/>
      <c r="R388" s="74"/>
      <c r="S388" s="74"/>
      <c r="T388" s="71"/>
      <c r="U388" s="71"/>
      <c r="V388" s="71"/>
      <c r="W388" s="71"/>
      <c r="X388" s="71"/>
    </row>
    <row r="389" spans="1:24" s="139" customFormat="1" x14ac:dyDescent="0.3">
      <c r="A389" s="71"/>
      <c r="B389" s="93"/>
      <c r="C389" s="93"/>
      <c r="D389" s="93"/>
      <c r="E389" s="71"/>
      <c r="F389" s="71"/>
      <c r="G389" s="134"/>
      <c r="H389" s="147"/>
      <c r="I389" s="134"/>
      <c r="J389" s="134"/>
      <c r="K389" s="134"/>
      <c r="L389" s="134"/>
      <c r="M389" s="134"/>
      <c r="N389" s="134"/>
      <c r="O389" s="134"/>
      <c r="P389" s="134"/>
      <c r="Q389" s="134"/>
      <c r="R389" s="74"/>
      <c r="S389" s="74"/>
      <c r="T389" s="71"/>
      <c r="U389" s="71"/>
      <c r="V389" s="71"/>
      <c r="W389" s="71"/>
      <c r="X389" s="71"/>
    </row>
    <row r="390" spans="1:24" s="139" customFormat="1" x14ac:dyDescent="0.3">
      <c r="A390" s="71"/>
      <c r="B390" s="93"/>
      <c r="C390" s="93"/>
      <c r="D390" s="93"/>
      <c r="E390" s="71"/>
      <c r="F390" s="71"/>
      <c r="G390" s="134"/>
      <c r="H390" s="147"/>
      <c r="I390" s="134"/>
      <c r="J390" s="134"/>
      <c r="K390" s="134"/>
      <c r="L390" s="134"/>
      <c r="M390" s="134"/>
      <c r="N390" s="134"/>
      <c r="O390" s="134"/>
      <c r="P390" s="134"/>
      <c r="Q390" s="134"/>
      <c r="R390" s="74"/>
      <c r="S390" s="74"/>
      <c r="T390" s="71"/>
      <c r="U390" s="71"/>
      <c r="V390" s="71"/>
      <c r="W390" s="71"/>
      <c r="X390" s="71"/>
    </row>
    <row r="391" spans="1:24" s="139" customFormat="1" x14ac:dyDescent="0.3">
      <c r="A391" s="71"/>
      <c r="B391" s="93"/>
      <c r="C391" s="93"/>
      <c r="D391" s="93"/>
      <c r="E391" s="71"/>
      <c r="F391" s="71"/>
      <c r="G391" s="134"/>
      <c r="H391" s="147"/>
      <c r="I391" s="134"/>
      <c r="J391" s="134"/>
      <c r="K391" s="134"/>
      <c r="L391" s="134"/>
      <c r="M391" s="134"/>
      <c r="N391" s="134"/>
      <c r="O391" s="134"/>
      <c r="P391" s="134"/>
      <c r="Q391" s="134"/>
      <c r="R391" s="74"/>
      <c r="S391" s="74"/>
      <c r="T391" s="71"/>
      <c r="U391" s="71"/>
      <c r="V391" s="71"/>
      <c r="W391" s="71"/>
      <c r="X391" s="71"/>
    </row>
    <row r="392" spans="1:24" s="139" customFormat="1" x14ac:dyDescent="0.3">
      <c r="A392" s="71"/>
      <c r="B392" s="93"/>
      <c r="C392" s="93"/>
      <c r="D392" s="93"/>
      <c r="E392" s="71"/>
      <c r="F392" s="71"/>
      <c r="G392" s="134"/>
      <c r="H392" s="147"/>
      <c r="I392" s="134"/>
      <c r="J392" s="134"/>
      <c r="K392" s="134"/>
      <c r="L392" s="134"/>
      <c r="M392" s="134"/>
      <c r="N392" s="134"/>
      <c r="O392" s="134"/>
      <c r="P392" s="134"/>
      <c r="Q392" s="134"/>
      <c r="R392" s="74"/>
      <c r="S392" s="74"/>
      <c r="T392" s="71"/>
      <c r="U392" s="71"/>
      <c r="V392" s="71"/>
      <c r="W392" s="71"/>
      <c r="X392" s="71"/>
    </row>
    <row r="393" spans="1:24" s="139" customFormat="1" x14ac:dyDescent="0.3">
      <c r="A393" s="71"/>
      <c r="B393" s="93"/>
      <c r="C393" s="93"/>
      <c r="D393" s="93"/>
      <c r="E393" s="71"/>
      <c r="F393" s="71"/>
      <c r="G393" s="134"/>
      <c r="H393" s="147"/>
      <c r="I393" s="134"/>
      <c r="J393" s="134"/>
      <c r="K393" s="134"/>
      <c r="L393" s="134"/>
      <c r="M393" s="134"/>
      <c r="N393" s="134"/>
      <c r="O393" s="134"/>
      <c r="P393" s="134"/>
      <c r="Q393" s="134"/>
      <c r="R393" s="74"/>
      <c r="S393" s="74"/>
      <c r="T393" s="71"/>
      <c r="U393" s="71"/>
      <c r="V393" s="71"/>
      <c r="W393" s="71"/>
      <c r="X393" s="71"/>
    </row>
    <row r="394" spans="1:24" s="139" customFormat="1" x14ac:dyDescent="0.3">
      <c r="A394" s="71"/>
      <c r="B394" s="93"/>
      <c r="C394" s="93"/>
      <c r="D394" s="93"/>
      <c r="E394" s="71"/>
      <c r="F394" s="71"/>
      <c r="G394" s="134"/>
      <c r="H394" s="147"/>
      <c r="I394" s="134"/>
      <c r="J394" s="134"/>
      <c r="K394" s="134"/>
      <c r="L394" s="134"/>
      <c r="M394" s="134"/>
      <c r="N394" s="134"/>
      <c r="O394" s="134"/>
      <c r="P394" s="134"/>
      <c r="Q394" s="134"/>
      <c r="R394" s="74"/>
      <c r="S394" s="74"/>
      <c r="T394" s="71"/>
      <c r="U394" s="71"/>
      <c r="V394" s="71"/>
      <c r="W394" s="71"/>
      <c r="X394" s="71"/>
    </row>
    <row r="395" spans="1:24" s="139" customFormat="1" x14ac:dyDescent="0.3">
      <c r="A395" s="71"/>
      <c r="B395" s="93"/>
      <c r="C395" s="93"/>
      <c r="D395" s="93"/>
      <c r="E395" s="71"/>
      <c r="F395" s="71"/>
      <c r="G395" s="134"/>
      <c r="H395" s="147"/>
      <c r="I395" s="134"/>
      <c r="J395" s="134"/>
      <c r="K395" s="134"/>
      <c r="L395" s="134"/>
      <c r="M395" s="134"/>
      <c r="N395" s="134"/>
      <c r="O395" s="134"/>
      <c r="P395" s="134"/>
      <c r="Q395" s="134"/>
      <c r="R395" s="74"/>
      <c r="S395" s="74"/>
      <c r="T395" s="71"/>
      <c r="U395" s="71"/>
      <c r="V395" s="71"/>
      <c r="W395" s="71"/>
      <c r="X395" s="71"/>
    </row>
    <row r="396" spans="1:24" s="139" customFormat="1" x14ac:dyDescent="0.3">
      <c r="A396" s="71"/>
      <c r="B396" s="93"/>
      <c r="C396" s="93"/>
      <c r="D396" s="93"/>
      <c r="E396" s="71"/>
      <c r="F396" s="71"/>
      <c r="G396" s="134"/>
      <c r="H396" s="147"/>
      <c r="I396" s="134"/>
      <c r="J396" s="134"/>
      <c r="K396" s="134"/>
      <c r="L396" s="134"/>
      <c r="M396" s="134"/>
      <c r="N396" s="134"/>
      <c r="O396" s="134"/>
      <c r="P396" s="134"/>
      <c r="Q396" s="134"/>
      <c r="R396" s="74"/>
      <c r="S396" s="74"/>
      <c r="T396" s="71"/>
      <c r="U396" s="71"/>
      <c r="V396" s="71"/>
      <c r="W396" s="71"/>
      <c r="X396" s="71"/>
    </row>
    <row r="397" spans="1:24" s="139" customFormat="1" x14ac:dyDescent="0.3">
      <c r="A397" s="71"/>
      <c r="B397" s="93"/>
      <c r="C397" s="93"/>
      <c r="D397" s="93"/>
      <c r="E397" s="71"/>
      <c r="F397" s="71"/>
      <c r="G397" s="134"/>
      <c r="H397" s="147"/>
      <c r="I397" s="134"/>
      <c r="J397" s="134"/>
      <c r="K397" s="134"/>
      <c r="L397" s="134"/>
      <c r="M397" s="134"/>
      <c r="N397" s="134"/>
      <c r="O397" s="134"/>
      <c r="P397" s="134"/>
      <c r="Q397" s="134"/>
      <c r="R397" s="74"/>
      <c r="S397" s="74"/>
      <c r="T397" s="71"/>
      <c r="U397" s="71"/>
      <c r="V397" s="71"/>
      <c r="W397" s="71"/>
      <c r="X397" s="71"/>
    </row>
    <row r="398" spans="1:24" s="139" customFormat="1" x14ac:dyDescent="0.3">
      <c r="A398" s="71"/>
      <c r="B398" s="93"/>
      <c r="C398" s="93"/>
      <c r="D398" s="93"/>
      <c r="E398" s="71"/>
      <c r="F398" s="71"/>
      <c r="G398" s="134"/>
      <c r="H398" s="147"/>
      <c r="I398" s="134"/>
      <c r="J398" s="134"/>
      <c r="K398" s="134"/>
      <c r="L398" s="134"/>
      <c r="M398" s="134"/>
      <c r="N398" s="134"/>
      <c r="O398" s="134"/>
      <c r="P398" s="134"/>
      <c r="Q398" s="134"/>
      <c r="R398" s="74"/>
      <c r="S398" s="74"/>
      <c r="T398" s="71"/>
      <c r="U398" s="71"/>
      <c r="V398" s="71"/>
      <c r="W398" s="71"/>
      <c r="X398" s="71"/>
    </row>
    <row r="399" spans="1:24" s="139" customFormat="1" x14ac:dyDescent="0.3">
      <c r="A399" s="71"/>
      <c r="B399" s="93"/>
      <c r="C399" s="93"/>
      <c r="D399" s="93"/>
      <c r="E399" s="71"/>
      <c r="F399" s="71"/>
      <c r="G399" s="134"/>
      <c r="H399" s="147"/>
      <c r="I399" s="134"/>
      <c r="J399" s="134"/>
      <c r="K399" s="134"/>
      <c r="L399" s="134"/>
      <c r="M399" s="134"/>
      <c r="N399" s="134"/>
      <c r="O399" s="134"/>
      <c r="P399" s="134"/>
      <c r="Q399" s="134"/>
      <c r="R399" s="74"/>
      <c r="S399" s="74"/>
      <c r="T399" s="71"/>
      <c r="U399" s="71"/>
      <c r="V399" s="71"/>
      <c r="W399" s="71"/>
      <c r="X399" s="71"/>
    </row>
    <row r="400" spans="1:24" s="139" customFormat="1" x14ac:dyDescent="0.3">
      <c r="A400" s="71"/>
      <c r="B400" s="93"/>
      <c r="C400" s="93"/>
      <c r="D400" s="93"/>
      <c r="E400" s="71"/>
      <c r="F400" s="71"/>
      <c r="G400" s="134"/>
      <c r="H400" s="147"/>
      <c r="I400" s="134"/>
      <c r="J400" s="134"/>
      <c r="K400" s="134"/>
      <c r="L400" s="134"/>
      <c r="M400" s="134"/>
      <c r="N400" s="134"/>
      <c r="O400" s="134"/>
      <c r="P400" s="134"/>
      <c r="Q400" s="134"/>
      <c r="R400" s="74"/>
      <c r="S400" s="74"/>
      <c r="T400" s="71"/>
      <c r="U400" s="71"/>
      <c r="V400" s="71"/>
      <c r="W400" s="71"/>
      <c r="X400" s="71"/>
    </row>
    <row r="401" spans="1:24" s="139" customFormat="1" x14ac:dyDescent="0.3">
      <c r="A401" s="71"/>
      <c r="B401" s="93"/>
      <c r="C401" s="93"/>
      <c r="D401" s="93"/>
      <c r="E401" s="71"/>
      <c r="F401" s="71"/>
      <c r="G401" s="134"/>
      <c r="H401" s="147"/>
      <c r="I401" s="134"/>
      <c r="J401" s="134"/>
      <c r="K401" s="134"/>
      <c r="L401" s="134"/>
      <c r="M401" s="134"/>
      <c r="N401" s="134"/>
      <c r="O401" s="134"/>
      <c r="P401" s="134"/>
      <c r="Q401" s="134"/>
      <c r="R401" s="74"/>
      <c r="S401" s="74"/>
      <c r="T401" s="71"/>
      <c r="U401" s="71"/>
      <c r="V401" s="71"/>
      <c r="W401" s="71"/>
      <c r="X401" s="71"/>
    </row>
    <row r="402" spans="1:24" s="139" customFormat="1" x14ac:dyDescent="0.3">
      <c r="A402" s="71"/>
      <c r="B402" s="93"/>
      <c r="C402" s="93"/>
      <c r="D402" s="93"/>
      <c r="E402" s="71"/>
      <c r="F402" s="71"/>
      <c r="G402" s="134"/>
      <c r="H402" s="147"/>
      <c r="I402" s="134"/>
      <c r="J402" s="134"/>
      <c r="K402" s="134"/>
      <c r="L402" s="134"/>
      <c r="M402" s="134"/>
      <c r="N402" s="134"/>
      <c r="O402" s="134"/>
      <c r="P402" s="134"/>
      <c r="Q402" s="134"/>
      <c r="R402" s="74"/>
      <c r="S402" s="74"/>
      <c r="T402" s="71"/>
      <c r="U402" s="71"/>
      <c r="V402" s="71"/>
      <c r="W402" s="71"/>
      <c r="X402" s="71"/>
    </row>
    <row r="403" spans="1:24" s="139" customFormat="1" x14ac:dyDescent="0.3">
      <c r="A403" s="71"/>
      <c r="B403" s="93"/>
      <c r="C403" s="93"/>
      <c r="D403" s="93"/>
      <c r="E403" s="71"/>
      <c r="F403" s="71"/>
      <c r="G403" s="134"/>
      <c r="H403" s="147"/>
      <c r="I403" s="134"/>
      <c r="J403" s="134"/>
      <c r="K403" s="134"/>
      <c r="L403" s="134"/>
      <c r="M403" s="134"/>
      <c r="N403" s="134"/>
      <c r="O403" s="134"/>
      <c r="P403" s="134"/>
      <c r="Q403" s="134"/>
      <c r="R403" s="74"/>
      <c r="S403" s="74"/>
      <c r="T403" s="71"/>
      <c r="U403" s="71"/>
      <c r="V403" s="71"/>
      <c r="W403" s="71"/>
      <c r="X403" s="71"/>
    </row>
    <row r="404" spans="1:24" s="139" customFormat="1" x14ac:dyDescent="0.3">
      <c r="A404" s="71"/>
      <c r="B404" s="93"/>
      <c r="C404" s="93"/>
      <c r="D404" s="93"/>
      <c r="E404" s="71"/>
      <c r="F404" s="71"/>
      <c r="G404" s="134"/>
      <c r="H404" s="147"/>
      <c r="I404" s="134"/>
      <c r="J404" s="134"/>
      <c r="K404" s="134"/>
      <c r="L404" s="134"/>
      <c r="M404" s="134"/>
      <c r="N404" s="134"/>
      <c r="O404" s="134"/>
      <c r="P404" s="134"/>
      <c r="Q404" s="134"/>
      <c r="R404" s="74"/>
      <c r="S404" s="74"/>
      <c r="T404" s="71"/>
      <c r="U404" s="71"/>
      <c r="V404" s="71"/>
      <c r="W404" s="71"/>
      <c r="X404" s="71"/>
    </row>
    <row r="405" spans="1:24" s="139" customFormat="1" x14ac:dyDescent="0.3">
      <c r="A405" s="71"/>
      <c r="B405" s="93"/>
      <c r="C405" s="93"/>
      <c r="D405" s="93"/>
      <c r="E405" s="71"/>
      <c r="F405" s="71"/>
      <c r="G405" s="134"/>
      <c r="H405" s="147"/>
      <c r="I405" s="134"/>
      <c r="J405" s="134"/>
      <c r="K405" s="134"/>
      <c r="L405" s="134"/>
      <c r="M405" s="134"/>
      <c r="N405" s="134"/>
      <c r="O405" s="134"/>
      <c r="P405" s="134"/>
      <c r="Q405" s="134"/>
      <c r="R405" s="74"/>
      <c r="S405" s="74"/>
      <c r="T405" s="71"/>
      <c r="U405" s="71"/>
      <c r="V405" s="71"/>
      <c r="W405" s="71"/>
      <c r="X405" s="71"/>
    </row>
    <row r="406" spans="1:24" s="139" customFormat="1" x14ac:dyDescent="0.3">
      <c r="A406" s="71"/>
      <c r="B406" s="93"/>
      <c r="C406" s="93"/>
      <c r="D406" s="93"/>
      <c r="E406" s="71"/>
      <c r="F406" s="71"/>
      <c r="G406" s="134"/>
      <c r="H406" s="147"/>
      <c r="I406" s="134"/>
      <c r="J406" s="134"/>
      <c r="K406" s="134"/>
      <c r="L406" s="134"/>
      <c r="M406" s="134"/>
      <c r="N406" s="134"/>
      <c r="O406" s="134"/>
      <c r="P406" s="134"/>
      <c r="Q406" s="134"/>
      <c r="R406" s="74"/>
      <c r="S406" s="74"/>
      <c r="T406" s="71"/>
      <c r="U406" s="71"/>
      <c r="V406" s="71"/>
      <c r="W406" s="71"/>
      <c r="X406" s="71"/>
    </row>
    <row r="407" spans="1:24" s="139" customFormat="1" x14ac:dyDescent="0.3">
      <c r="A407" s="71"/>
      <c r="B407" s="93"/>
      <c r="C407" s="93"/>
      <c r="D407" s="93"/>
      <c r="E407" s="71"/>
      <c r="F407" s="71"/>
      <c r="G407" s="134"/>
      <c r="H407" s="147"/>
      <c r="I407" s="134"/>
      <c r="J407" s="134"/>
      <c r="K407" s="134"/>
      <c r="L407" s="134"/>
      <c r="M407" s="134"/>
      <c r="N407" s="134"/>
      <c r="O407" s="134"/>
      <c r="P407" s="134"/>
      <c r="Q407" s="134"/>
      <c r="R407" s="74"/>
      <c r="S407" s="74"/>
      <c r="T407" s="71"/>
      <c r="U407" s="71"/>
      <c r="V407" s="71"/>
      <c r="W407" s="71"/>
      <c r="X407" s="71"/>
    </row>
    <row r="408" spans="1:24" s="139" customFormat="1" x14ac:dyDescent="0.3">
      <c r="A408" s="71"/>
      <c r="B408" s="93"/>
      <c r="C408" s="93"/>
      <c r="D408" s="93"/>
      <c r="E408" s="71"/>
      <c r="F408" s="71"/>
      <c r="G408" s="134"/>
      <c r="H408" s="147"/>
      <c r="I408" s="134"/>
      <c r="J408" s="134"/>
      <c r="K408" s="134"/>
      <c r="L408" s="134"/>
      <c r="M408" s="134"/>
      <c r="N408" s="134"/>
      <c r="O408" s="134"/>
      <c r="P408" s="134"/>
      <c r="Q408" s="134"/>
      <c r="R408" s="74"/>
      <c r="S408" s="74"/>
      <c r="T408" s="71"/>
      <c r="U408" s="71"/>
      <c r="V408" s="71"/>
      <c r="W408" s="71"/>
      <c r="X408" s="71"/>
    </row>
    <row r="409" spans="1:24" s="139" customFormat="1" x14ac:dyDescent="0.3">
      <c r="A409" s="71"/>
      <c r="B409" s="93"/>
      <c r="C409" s="93"/>
      <c r="D409" s="93"/>
      <c r="E409" s="71"/>
      <c r="F409" s="71"/>
      <c r="G409" s="134"/>
      <c r="H409" s="147"/>
      <c r="I409" s="134"/>
      <c r="J409" s="134"/>
      <c r="K409" s="134"/>
      <c r="L409" s="134"/>
      <c r="M409" s="134"/>
      <c r="N409" s="134"/>
      <c r="O409" s="134"/>
      <c r="P409" s="134"/>
      <c r="Q409" s="134"/>
      <c r="R409" s="74"/>
      <c r="S409" s="74"/>
      <c r="T409" s="71"/>
      <c r="U409" s="71"/>
      <c r="V409" s="71"/>
      <c r="W409" s="71"/>
      <c r="X409" s="71"/>
    </row>
    <row r="410" spans="1:24" s="139" customFormat="1" x14ac:dyDescent="0.3">
      <c r="A410" s="71"/>
      <c r="B410" s="93"/>
      <c r="C410" s="93"/>
      <c r="D410" s="93"/>
      <c r="E410" s="71"/>
      <c r="F410" s="71"/>
      <c r="G410" s="134"/>
      <c r="H410" s="147"/>
      <c r="I410" s="134"/>
      <c r="J410" s="134"/>
      <c r="K410" s="134"/>
      <c r="L410" s="134"/>
      <c r="M410" s="134"/>
      <c r="N410" s="134"/>
      <c r="O410" s="134"/>
      <c r="P410" s="134"/>
      <c r="Q410" s="134"/>
      <c r="R410" s="74"/>
      <c r="S410" s="74"/>
      <c r="T410" s="71"/>
      <c r="U410" s="71"/>
      <c r="V410" s="71"/>
      <c r="W410" s="71"/>
      <c r="X410" s="71"/>
    </row>
    <row r="411" spans="1:24" s="139" customFormat="1" x14ac:dyDescent="0.3">
      <c r="A411" s="71"/>
      <c r="B411" s="93"/>
      <c r="C411" s="93"/>
      <c r="D411" s="93"/>
      <c r="E411" s="71"/>
      <c r="F411" s="71"/>
      <c r="G411" s="134"/>
      <c r="H411" s="147"/>
      <c r="I411" s="134"/>
      <c r="J411" s="134"/>
      <c r="K411" s="134"/>
      <c r="L411" s="134"/>
      <c r="M411" s="134"/>
      <c r="N411" s="134"/>
      <c r="O411" s="134"/>
      <c r="P411" s="134"/>
      <c r="Q411" s="134"/>
      <c r="R411" s="74"/>
      <c r="S411" s="74"/>
      <c r="T411" s="71"/>
      <c r="U411" s="71"/>
      <c r="V411" s="71"/>
      <c r="W411" s="71"/>
      <c r="X411" s="71"/>
    </row>
    <row r="412" spans="1:24" s="139" customFormat="1" x14ac:dyDescent="0.3">
      <c r="A412" s="71"/>
      <c r="B412" s="93"/>
      <c r="C412" s="93"/>
      <c r="D412" s="93"/>
      <c r="E412" s="71"/>
      <c r="F412" s="71"/>
      <c r="G412" s="134"/>
      <c r="H412" s="147"/>
      <c r="I412" s="134"/>
      <c r="J412" s="134"/>
      <c r="K412" s="134"/>
      <c r="L412" s="134"/>
      <c r="M412" s="134"/>
      <c r="N412" s="134"/>
      <c r="O412" s="134"/>
      <c r="P412" s="134"/>
      <c r="Q412" s="134"/>
      <c r="R412" s="74"/>
      <c r="S412" s="74"/>
      <c r="T412" s="71"/>
      <c r="U412" s="71"/>
      <c r="V412" s="71"/>
      <c r="W412" s="71"/>
      <c r="X412" s="71"/>
    </row>
    <row r="413" spans="1:24" s="139" customFormat="1" x14ac:dyDescent="0.3">
      <c r="A413" s="71"/>
      <c r="B413" s="93"/>
      <c r="C413" s="93"/>
      <c r="D413" s="93"/>
      <c r="E413" s="71"/>
      <c r="F413" s="71"/>
      <c r="G413" s="134"/>
      <c r="H413" s="147"/>
      <c r="I413" s="134"/>
      <c r="J413" s="134"/>
      <c r="K413" s="134"/>
      <c r="L413" s="134"/>
      <c r="M413" s="134"/>
      <c r="N413" s="134"/>
      <c r="O413" s="134"/>
      <c r="P413" s="134"/>
      <c r="Q413" s="134"/>
      <c r="R413" s="74"/>
      <c r="S413" s="74"/>
      <c r="T413" s="71"/>
      <c r="U413" s="71"/>
      <c r="V413" s="71"/>
      <c r="W413" s="71"/>
      <c r="X413" s="71"/>
    </row>
    <row r="414" spans="1:24" s="139" customFormat="1" x14ac:dyDescent="0.3">
      <c r="A414" s="71"/>
      <c r="B414" s="93"/>
      <c r="C414" s="93"/>
      <c r="D414" s="93"/>
      <c r="E414" s="71"/>
      <c r="F414" s="71"/>
      <c r="G414" s="134"/>
      <c r="H414" s="147"/>
      <c r="I414" s="134"/>
      <c r="J414" s="134"/>
      <c r="K414" s="134"/>
      <c r="L414" s="134"/>
      <c r="M414" s="134"/>
      <c r="N414" s="134"/>
      <c r="O414" s="134"/>
      <c r="P414" s="134"/>
      <c r="Q414" s="134"/>
      <c r="R414" s="74"/>
      <c r="S414" s="74"/>
      <c r="T414" s="71"/>
      <c r="U414" s="71"/>
      <c r="V414" s="71"/>
      <c r="W414" s="71"/>
      <c r="X414" s="71"/>
    </row>
    <row r="415" spans="1:24" s="139" customFormat="1" x14ac:dyDescent="0.3">
      <c r="A415" s="71"/>
      <c r="B415" s="93"/>
      <c r="C415" s="93"/>
      <c r="D415" s="93"/>
      <c r="E415" s="71"/>
      <c r="F415" s="71"/>
      <c r="G415" s="134"/>
      <c r="H415" s="147"/>
      <c r="I415" s="134"/>
      <c r="J415" s="134"/>
      <c r="K415" s="134"/>
      <c r="L415" s="134"/>
      <c r="M415" s="134"/>
      <c r="N415" s="134"/>
      <c r="O415" s="134"/>
      <c r="P415" s="134"/>
      <c r="Q415" s="134"/>
      <c r="R415" s="74"/>
      <c r="S415" s="74"/>
      <c r="T415" s="71"/>
      <c r="U415" s="71"/>
      <c r="V415" s="71"/>
      <c r="W415" s="71"/>
      <c r="X415" s="71"/>
    </row>
    <row r="416" spans="1:24" s="139" customFormat="1" x14ac:dyDescent="0.3">
      <c r="A416" s="71"/>
      <c r="B416" s="93"/>
      <c r="C416" s="93"/>
      <c r="D416" s="93"/>
      <c r="E416" s="71"/>
      <c r="F416" s="71"/>
      <c r="G416" s="134"/>
      <c r="H416" s="147"/>
      <c r="I416" s="134"/>
      <c r="J416" s="134"/>
      <c r="K416" s="134"/>
      <c r="L416" s="134"/>
      <c r="M416" s="134"/>
      <c r="N416" s="134"/>
      <c r="O416" s="134"/>
      <c r="P416" s="134"/>
      <c r="Q416" s="134"/>
      <c r="R416" s="74"/>
      <c r="S416" s="74"/>
      <c r="T416" s="71"/>
      <c r="U416" s="71"/>
      <c r="V416" s="71"/>
      <c r="W416" s="71"/>
      <c r="X416" s="71"/>
    </row>
    <row r="417" spans="1:24" s="139" customFormat="1" x14ac:dyDescent="0.3">
      <c r="A417" s="71"/>
      <c r="B417" s="93"/>
      <c r="C417" s="93"/>
      <c r="D417" s="93"/>
      <c r="E417" s="71"/>
      <c r="F417" s="71"/>
      <c r="G417" s="134"/>
      <c r="H417" s="147"/>
      <c r="I417" s="134"/>
      <c r="J417" s="134"/>
      <c r="K417" s="134"/>
      <c r="L417" s="134"/>
      <c r="M417" s="134"/>
      <c r="N417" s="134"/>
      <c r="O417" s="134"/>
      <c r="P417" s="134"/>
      <c r="Q417" s="134"/>
      <c r="R417" s="74"/>
      <c r="S417" s="74"/>
      <c r="T417" s="71"/>
      <c r="U417" s="71"/>
      <c r="V417" s="71"/>
      <c r="W417" s="71"/>
      <c r="X417" s="71"/>
    </row>
    <row r="418" spans="1:24" s="139" customFormat="1" x14ac:dyDescent="0.3">
      <c r="A418" s="71"/>
      <c r="B418" s="93"/>
      <c r="C418" s="93"/>
      <c r="D418" s="93"/>
      <c r="E418" s="71"/>
      <c r="F418" s="71"/>
      <c r="G418" s="134"/>
      <c r="H418" s="147"/>
      <c r="I418" s="134"/>
      <c r="J418" s="134"/>
      <c r="K418" s="134"/>
      <c r="L418" s="134"/>
      <c r="M418" s="134"/>
      <c r="N418" s="134"/>
      <c r="O418" s="134"/>
      <c r="P418" s="134"/>
      <c r="Q418" s="134"/>
      <c r="R418" s="74"/>
      <c r="S418" s="74"/>
      <c r="T418" s="71"/>
      <c r="U418" s="71"/>
      <c r="V418" s="71"/>
      <c r="W418" s="71"/>
      <c r="X418" s="71"/>
    </row>
    <row r="419" spans="1:24" s="139" customFormat="1" x14ac:dyDescent="0.3">
      <c r="A419" s="71"/>
      <c r="B419" s="93"/>
      <c r="C419" s="93"/>
      <c r="D419" s="93"/>
      <c r="E419" s="71"/>
      <c r="F419" s="71"/>
      <c r="G419" s="134"/>
      <c r="H419" s="147"/>
      <c r="I419" s="134"/>
      <c r="J419" s="134"/>
      <c r="K419" s="134"/>
      <c r="L419" s="134"/>
      <c r="M419" s="134"/>
      <c r="N419" s="134"/>
      <c r="O419" s="134"/>
      <c r="P419" s="134"/>
      <c r="Q419" s="134"/>
      <c r="R419" s="74"/>
      <c r="S419" s="74"/>
      <c r="T419" s="71"/>
      <c r="U419" s="71"/>
      <c r="V419" s="71"/>
      <c r="W419" s="71"/>
      <c r="X419" s="71"/>
    </row>
    <row r="420" spans="1:24" s="139" customFormat="1" x14ac:dyDescent="0.3">
      <c r="A420" s="71"/>
      <c r="B420" s="93"/>
      <c r="C420" s="93"/>
      <c r="D420" s="93"/>
      <c r="E420" s="71"/>
      <c r="F420" s="71"/>
      <c r="G420" s="134"/>
      <c r="H420" s="147"/>
      <c r="I420" s="134"/>
      <c r="J420" s="134"/>
      <c r="K420" s="134"/>
      <c r="L420" s="134"/>
      <c r="M420" s="134"/>
      <c r="N420" s="134"/>
      <c r="O420" s="134"/>
      <c r="P420" s="134"/>
      <c r="Q420" s="134"/>
      <c r="R420" s="74"/>
      <c r="S420" s="74"/>
      <c r="T420" s="71"/>
      <c r="U420" s="71"/>
      <c r="V420" s="71"/>
      <c r="W420" s="71"/>
      <c r="X420" s="71"/>
    </row>
    <row r="421" spans="1:24" s="139" customFormat="1" x14ac:dyDescent="0.3">
      <c r="A421" s="71"/>
      <c r="B421" s="93"/>
      <c r="C421" s="93"/>
      <c r="D421" s="93"/>
      <c r="E421" s="71"/>
      <c r="F421" s="71"/>
      <c r="G421" s="134"/>
      <c r="H421" s="147"/>
      <c r="I421" s="134"/>
      <c r="J421" s="134"/>
      <c r="K421" s="134"/>
      <c r="L421" s="134"/>
      <c r="M421" s="134"/>
      <c r="N421" s="134"/>
      <c r="O421" s="134"/>
      <c r="P421" s="134"/>
      <c r="Q421" s="134"/>
      <c r="R421" s="74"/>
      <c r="S421" s="74"/>
      <c r="T421" s="71"/>
      <c r="U421" s="71"/>
      <c r="V421" s="71"/>
      <c r="W421" s="71"/>
      <c r="X421" s="71"/>
    </row>
    <row r="422" spans="1:24" s="139" customFormat="1" x14ac:dyDescent="0.3">
      <c r="A422" s="71"/>
      <c r="B422" s="93"/>
      <c r="C422" s="93"/>
      <c r="D422" s="93"/>
      <c r="E422" s="71"/>
      <c r="F422" s="71"/>
      <c r="G422" s="134"/>
      <c r="H422" s="147"/>
      <c r="I422" s="134"/>
      <c r="J422" s="134"/>
      <c r="K422" s="134"/>
      <c r="L422" s="134"/>
      <c r="M422" s="134"/>
      <c r="N422" s="134"/>
      <c r="O422" s="134"/>
      <c r="P422" s="134"/>
      <c r="Q422" s="134"/>
      <c r="R422" s="74"/>
      <c r="S422" s="74"/>
      <c r="T422" s="71"/>
      <c r="U422" s="71"/>
      <c r="V422" s="71"/>
      <c r="W422" s="71"/>
      <c r="X422" s="71"/>
    </row>
    <row r="423" spans="1:24" s="139" customFormat="1" x14ac:dyDescent="0.3">
      <c r="A423" s="71"/>
      <c r="B423" s="93"/>
      <c r="C423" s="93"/>
      <c r="D423" s="93"/>
      <c r="E423" s="71"/>
      <c r="F423" s="71"/>
      <c r="G423" s="134"/>
      <c r="H423" s="147"/>
      <c r="I423" s="134"/>
      <c r="J423" s="134"/>
      <c r="K423" s="134"/>
      <c r="L423" s="134"/>
      <c r="M423" s="134"/>
      <c r="N423" s="134"/>
      <c r="O423" s="134"/>
      <c r="P423" s="134"/>
      <c r="Q423" s="134"/>
      <c r="R423" s="74"/>
      <c r="S423" s="74"/>
      <c r="T423" s="71"/>
      <c r="U423" s="71"/>
      <c r="V423" s="71"/>
      <c r="W423" s="71"/>
      <c r="X423" s="71"/>
    </row>
    <row r="424" spans="1:24" s="139" customFormat="1" x14ac:dyDescent="0.3">
      <c r="A424" s="71"/>
      <c r="B424" s="93"/>
      <c r="C424" s="93"/>
      <c r="D424" s="93"/>
      <c r="E424" s="71"/>
      <c r="F424" s="71"/>
      <c r="G424" s="134"/>
      <c r="H424" s="147"/>
      <c r="I424" s="134"/>
      <c r="J424" s="134"/>
      <c r="K424" s="134"/>
      <c r="L424" s="134"/>
      <c r="M424" s="134"/>
      <c r="N424" s="134"/>
      <c r="O424" s="134"/>
      <c r="P424" s="134"/>
      <c r="Q424" s="134"/>
      <c r="R424" s="74"/>
      <c r="S424" s="74"/>
      <c r="T424" s="71"/>
      <c r="U424" s="71"/>
      <c r="V424" s="71"/>
      <c r="W424" s="71"/>
      <c r="X424" s="71"/>
    </row>
    <row r="425" spans="1:24" s="139" customFormat="1" x14ac:dyDescent="0.3">
      <c r="A425" s="71"/>
      <c r="B425" s="93"/>
      <c r="C425" s="93"/>
      <c r="D425" s="93"/>
      <c r="E425" s="71"/>
      <c r="F425" s="71"/>
      <c r="G425" s="134"/>
      <c r="H425" s="147"/>
      <c r="I425" s="134"/>
      <c r="J425" s="134"/>
      <c r="K425" s="134"/>
      <c r="L425" s="134"/>
      <c r="M425" s="134"/>
      <c r="N425" s="134"/>
      <c r="O425" s="134"/>
      <c r="P425" s="134"/>
      <c r="Q425" s="134"/>
      <c r="R425" s="74"/>
      <c r="S425" s="74"/>
      <c r="T425" s="71"/>
      <c r="U425" s="71"/>
      <c r="V425" s="71"/>
      <c r="W425" s="71"/>
      <c r="X425" s="71"/>
    </row>
    <row r="426" spans="1:24" s="139" customFormat="1" x14ac:dyDescent="0.3">
      <c r="A426" s="71"/>
      <c r="B426" s="93"/>
      <c r="C426" s="93"/>
      <c r="D426" s="93"/>
      <c r="E426" s="71"/>
      <c r="F426" s="71"/>
      <c r="G426" s="134"/>
      <c r="H426" s="147"/>
      <c r="I426" s="134"/>
      <c r="J426" s="134"/>
      <c r="K426" s="134"/>
      <c r="L426" s="134"/>
      <c r="M426" s="134"/>
      <c r="N426" s="134"/>
      <c r="O426" s="134"/>
      <c r="P426" s="134"/>
      <c r="Q426" s="134"/>
      <c r="R426" s="74"/>
      <c r="S426" s="74"/>
      <c r="T426" s="71"/>
      <c r="U426" s="71"/>
      <c r="V426" s="71"/>
      <c r="W426" s="71"/>
      <c r="X426" s="71"/>
    </row>
    <row r="427" spans="1:24" s="139" customFormat="1" x14ac:dyDescent="0.3">
      <c r="A427" s="71"/>
      <c r="B427" s="93"/>
      <c r="C427" s="93"/>
      <c r="D427" s="93"/>
      <c r="E427" s="71"/>
      <c r="F427" s="71"/>
      <c r="G427" s="134"/>
      <c r="H427" s="147"/>
      <c r="I427" s="134"/>
      <c r="J427" s="134"/>
      <c r="K427" s="134"/>
      <c r="L427" s="134"/>
      <c r="M427" s="134"/>
      <c r="N427" s="134"/>
      <c r="O427" s="134"/>
      <c r="P427" s="134"/>
      <c r="Q427" s="134"/>
      <c r="R427" s="74"/>
      <c r="S427" s="74"/>
      <c r="T427" s="71"/>
      <c r="U427" s="71"/>
      <c r="V427" s="71"/>
      <c r="W427" s="71"/>
      <c r="X427" s="71"/>
    </row>
    <row r="428" spans="1:24" s="139" customFormat="1" x14ac:dyDescent="0.3">
      <c r="A428" s="71"/>
      <c r="B428" s="93"/>
      <c r="C428" s="93"/>
      <c r="D428" s="93"/>
      <c r="E428" s="71"/>
      <c r="F428" s="71"/>
      <c r="G428" s="134"/>
      <c r="H428" s="147"/>
      <c r="I428" s="134"/>
      <c r="J428" s="134"/>
      <c r="K428" s="134"/>
      <c r="L428" s="134"/>
      <c r="M428" s="134"/>
      <c r="N428" s="134"/>
      <c r="O428" s="134"/>
      <c r="P428" s="134"/>
      <c r="Q428" s="134"/>
      <c r="R428" s="74"/>
      <c r="S428" s="74"/>
      <c r="T428" s="71"/>
      <c r="U428" s="71"/>
      <c r="V428" s="71"/>
      <c r="W428" s="71"/>
      <c r="X428" s="71"/>
    </row>
    <row r="429" spans="1:24" s="139" customFormat="1" x14ac:dyDescent="0.3">
      <c r="A429" s="71"/>
      <c r="B429" s="93"/>
      <c r="C429" s="93"/>
      <c r="D429" s="93"/>
      <c r="E429" s="71"/>
      <c r="F429" s="71"/>
      <c r="G429" s="134"/>
      <c r="H429" s="147"/>
      <c r="I429" s="134"/>
      <c r="J429" s="134"/>
      <c r="K429" s="134"/>
      <c r="L429" s="134"/>
      <c r="M429" s="134"/>
      <c r="N429" s="134"/>
      <c r="O429" s="134"/>
      <c r="P429" s="134"/>
      <c r="Q429" s="134"/>
      <c r="R429" s="74"/>
      <c r="S429" s="74"/>
      <c r="T429" s="71"/>
      <c r="U429" s="71"/>
      <c r="V429" s="71"/>
      <c r="W429" s="71"/>
      <c r="X429" s="71"/>
    </row>
    <row r="430" spans="1:24" s="139" customFormat="1" x14ac:dyDescent="0.3">
      <c r="A430" s="71"/>
      <c r="B430" s="93"/>
      <c r="C430" s="93"/>
      <c r="D430" s="93"/>
      <c r="E430" s="71"/>
      <c r="F430" s="71"/>
      <c r="G430" s="134"/>
      <c r="H430" s="147"/>
      <c r="I430" s="134"/>
      <c r="J430" s="134"/>
      <c r="K430" s="134"/>
      <c r="L430" s="134"/>
      <c r="M430" s="134"/>
      <c r="N430" s="134"/>
      <c r="O430" s="134"/>
      <c r="P430" s="134"/>
      <c r="Q430" s="134"/>
      <c r="R430" s="74"/>
      <c r="S430" s="74"/>
      <c r="T430" s="71"/>
      <c r="U430" s="71"/>
      <c r="V430" s="71"/>
      <c r="W430" s="71"/>
      <c r="X430" s="71"/>
    </row>
    <row r="431" spans="1:24" s="139" customFormat="1" x14ac:dyDescent="0.3">
      <c r="A431" s="71"/>
      <c r="B431" s="93"/>
      <c r="C431" s="93"/>
      <c r="D431" s="93"/>
      <c r="E431" s="71"/>
      <c r="F431" s="71"/>
      <c r="G431" s="134"/>
      <c r="H431" s="147"/>
      <c r="I431" s="134"/>
      <c r="J431" s="134"/>
      <c r="K431" s="134"/>
      <c r="L431" s="134"/>
      <c r="M431" s="134"/>
      <c r="N431" s="134"/>
      <c r="O431" s="134"/>
      <c r="P431" s="134"/>
      <c r="Q431" s="134"/>
      <c r="R431" s="74"/>
      <c r="S431" s="74"/>
      <c r="T431" s="71"/>
      <c r="U431" s="71"/>
      <c r="V431" s="71"/>
      <c r="W431" s="71"/>
      <c r="X431" s="71"/>
    </row>
    <row r="432" spans="1:24" s="139" customFormat="1" x14ac:dyDescent="0.3">
      <c r="A432" s="71"/>
      <c r="B432" s="93"/>
      <c r="C432" s="93"/>
      <c r="D432" s="93"/>
      <c r="E432" s="71"/>
      <c r="F432" s="71"/>
      <c r="G432" s="134"/>
      <c r="H432" s="147"/>
      <c r="I432" s="134"/>
      <c r="J432" s="134"/>
      <c r="K432" s="134"/>
      <c r="L432" s="134"/>
      <c r="M432" s="134"/>
      <c r="N432" s="134"/>
      <c r="O432" s="134"/>
      <c r="P432" s="134"/>
      <c r="Q432" s="134"/>
      <c r="R432" s="74"/>
      <c r="S432" s="74"/>
      <c r="T432" s="71"/>
      <c r="U432" s="71"/>
      <c r="V432" s="71"/>
      <c r="W432" s="71"/>
      <c r="X432" s="71"/>
    </row>
    <row r="433" spans="1:24" s="139" customFormat="1" x14ac:dyDescent="0.3">
      <c r="A433" s="71"/>
      <c r="B433" s="93"/>
      <c r="C433" s="93"/>
      <c r="D433" s="93"/>
      <c r="E433" s="71"/>
      <c r="F433" s="71"/>
      <c r="G433" s="134"/>
      <c r="H433" s="147"/>
      <c r="I433" s="134"/>
      <c r="J433" s="134"/>
      <c r="K433" s="134"/>
      <c r="L433" s="134"/>
      <c r="M433" s="134"/>
      <c r="N433" s="134"/>
      <c r="O433" s="134"/>
      <c r="P433" s="134"/>
      <c r="Q433" s="134"/>
      <c r="R433" s="74"/>
      <c r="S433" s="74"/>
      <c r="T433" s="71"/>
      <c r="U433" s="71"/>
      <c r="V433" s="71"/>
      <c r="W433" s="71"/>
      <c r="X433" s="71"/>
    </row>
    <row r="434" spans="1:24" s="139" customFormat="1" x14ac:dyDescent="0.3">
      <c r="A434" s="71"/>
      <c r="B434" s="93"/>
      <c r="C434" s="93"/>
      <c r="D434" s="93"/>
      <c r="E434" s="71"/>
      <c r="F434" s="71"/>
      <c r="G434" s="134"/>
      <c r="H434" s="147"/>
      <c r="I434" s="134"/>
      <c r="J434" s="134"/>
      <c r="K434" s="134"/>
      <c r="L434" s="134"/>
      <c r="M434" s="134"/>
      <c r="N434" s="134"/>
      <c r="O434" s="134"/>
      <c r="P434" s="134"/>
      <c r="Q434" s="134"/>
      <c r="R434" s="74"/>
      <c r="S434" s="74"/>
      <c r="T434" s="71"/>
      <c r="U434" s="71"/>
      <c r="V434" s="71"/>
      <c r="W434" s="71"/>
      <c r="X434" s="71"/>
    </row>
    <row r="435" spans="1:24" s="139" customFormat="1" x14ac:dyDescent="0.3">
      <c r="A435" s="71"/>
      <c r="B435" s="93"/>
      <c r="C435" s="93"/>
      <c r="D435" s="93"/>
      <c r="E435" s="71"/>
      <c r="F435" s="71"/>
      <c r="G435" s="134"/>
      <c r="H435" s="147"/>
      <c r="I435" s="134"/>
      <c r="J435" s="134"/>
      <c r="K435" s="134"/>
      <c r="L435" s="134"/>
      <c r="M435" s="134"/>
      <c r="N435" s="134"/>
      <c r="O435" s="134"/>
      <c r="P435" s="134"/>
      <c r="Q435" s="134"/>
      <c r="R435" s="74"/>
      <c r="S435" s="74"/>
      <c r="T435" s="71"/>
      <c r="U435" s="71"/>
      <c r="V435" s="71"/>
      <c r="W435" s="71"/>
      <c r="X435" s="71"/>
    </row>
    <row r="436" spans="1:24" s="139" customFormat="1" x14ac:dyDescent="0.3">
      <c r="A436" s="71"/>
      <c r="B436" s="93"/>
      <c r="C436" s="93"/>
      <c r="D436" s="93"/>
      <c r="E436" s="71"/>
      <c r="F436" s="71"/>
      <c r="G436" s="134"/>
      <c r="H436" s="147"/>
      <c r="I436" s="134"/>
      <c r="J436" s="134"/>
      <c r="K436" s="134"/>
      <c r="L436" s="134"/>
      <c r="M436" s="134"/>
      <c r="N436" s="134"/>
      <c r="O436" s="134"/>
      <c r="P436" s="134"/>
      <c r="Q436" s="134"/>
      <c r="R436" s="74"/>
      <c r="S436" s="74"/>
      <c r="T436" s="71"/>
      <c r="U436" s="71"/>
      <c r="V436" s="71"/>
      <c r="W436" s="71"/>
      <c r="X436" s="71"/>
    </row>
    <row r="437" spans="1:24" s="139" customFormat="1" x14ac:dyDescent="0.3">
      <c r="A437" s="71"/>
      <c r="B437" s="93"/>
      <c r="C437" s="93"/>
      <c r="D437" s="93"/>
      <c r="E437" s="71"/>
      <c r="F437" s="71"/>
      <c r="G437" s="134"/>
      <c r="H437" s="147"/>
      <c r="I437" s="134"/>
      <c r="J437" s="134"/>
      <c r="K437" s="134"/>
      <c r="L437" s="134"/>
      <c r="M437" s="134"/>
      <c r="N437" s="134"/>
      <c r="O437" s="134"/>
      <c r="P437" s="134"/>
      <c r="Q437" s="134"/>
      <c r="R437" s="74"/>
      <c r="S437" s="74"/>
      <c r="T437" s="71"/>
      <c r="U437" s="71"/>
      <c r="V437" s="71"/>
      <c r="W437" s="71"/>
      <c r="X437" s="71"/>
    </row>
    <row r="438" spans="1:24" s="139" customFormat="1" x14ac:dyDescent="0.3">
      <c r="A438" s="71"/>
      <c r="B438" s="93"/>
      <c r="C438" s="93"/>
      <c r="D438" s="93"/>
      <c r="E438" s="71"/>
      <c r="F438" s="71"/>
      <c r="G438" s="134"/>
      <c r="H438" s="147"/>
      <c r="I438" s="134"/>
      <c r="J438" s="134"/>
      <c r="K438" s="134"/>
      <c r="L438" s="134"/>
      <c r="M438" s="134"/>
      <c r="N438" s="134"/>
      <c r="O438" s="134"/>
      <c r="P438" s="134"/>
      <c r="Q438" s="134"/>
      <c r="R438" s="74"/>
      <c r="S438" s="74"/>
      <c r="T438" s="71"/>
      <c r="U438" s="71"/>
      <c r="V438" s="71"/>
      <c r="W438" s="71"/>
      <c r="X438" s="71"/>
    </row>
    <row r="439" spans="1:24" s="139" customFormat="1" x14ac:dyDescent="0.3">
      <c r="A439" s="71"/>
      <c r="B439" s="93"/>
      <c r="C439" s="93"/>
      <c r="D439" s="93"/>
      <c r="E439" s="71"/>
      <c r="F439" s="71"/>
      <c r="G439" s="134"/>
      <c r="H439" s="147"/>
      <c r="I439" s="134"/>
      <c r="J439" s="134"/>
      <c r="K439" s="134"/>
      <c r="L439" s="134"/>
      <c r="M439" s="134"/>
      <c r="N439" s="134"/>
      <c r="O439" s="134"/>
      <c r="P439" s="134"/>
      <c r="Q439" s="134"/>
      <c r="R439" s="74"/>
      <c r="S439" s="74"/>
      <c r="T439" s="71"/>
      <c r="U439" s="71"/>
      <c r="V439" s="71"/>
      <c r="W439" s="71"/>
      <c r="X439" s="71"/>
    </row>
    <row r="440" spans="1:24" s="139" customFormat="1" x14ac:dyDescent="0.3">
      <c r="A440" s="71"/>
      <c r="B440" s="93"/>
      <c r="C440" s="93"/>
      <c r="D440" s="93"/>
      <c r="E440" s="71"/>
      <c r="F440" s="71"/>
      <c r="G440" s="134"/>
      <c r="H440" s="147"/>
      <c r="I440" s="134"/>
      <c r="J440" s="134"/>
      <c r="K440" s="134"/>
      <c r="L440" s="134"/>
      <c r="M440" s="134"/>
      <c r="N440" s="134"/>
      <c r="O440" s="134"/>
      <c r="P440" s="134"/>
      <c r="Q440" s="134"/>
      <c r="R440" s="74"/>
      <c r="S440" s="74"/>
      <c r="T440" s="71"/>
      <c r="U440" s="71"/>
      <c r="V440" s="71"/>
      <c r="W440" s="71"/>
      <c r="X440" s="71"/>
    </row>
    <row r="441" spans="1:24" s="139" customFormat="1" x14ac:dyDescent="0.3">
      <c r="A441" s="71"/>
      <c r="B441" s="93"/>
      <c r="C441" s="93"/>
      <c r="D441" s="93"/>
      <c r="E441" s="71"/>
      <c r="F441" s="71"/>
      <c r="G441" s="134"/>
      <c r="H441" s="147"/>
      <c r="I441" s="134"/>
      <c r="J441" s="134"/>
      <c r="K441" s="134"/>
      <c r="L441" s="134"/>
      <c r="M441" s="134"/>
      <c r="N441" s="134"/>
      <c r="O441" s="134"/>
      <c r="P441" s="134"/>
      <c r="Q441" s="134"/>
      <c r="R441" s="74"/>
      <c r="S441" s="74"/>
      <c r="T441" s="71"/>
      <c r="U441" s="71"/>
      <c r="V441" s="71"/>
      <c r="W441" s="71"/>
      <c r="X441" s="71"/>
    </row>
    <row r="442" spans="1:24" s="139" customFormat="1" x14ac:dyDescent="0.3">
      <c r="A442" s="71"/>
      <c r="B442" s="93"/>
      <c r="C442" s="93"/>
      <c r="D442" s="93"/>
      <c r="E442" s="71"/>
      <c r="F442" s="71"/>
      <c r="G442" s="134"/>
      <c r="H442" s="147"/>
      <c r="I442" s="134"/>
      <c r="J442" s="134"/>
      <c r="K442" s="134"/>
      <c r="L442" s="134"/>
      <c r="M442" s="134"/>
      <c r="N442" s="134"/>
      <c r="O442" s="134"/>
      <c r="P442" s="134"/>
      <c r="Q442" s="134"/>
      <c r="R442" s="74"/>
      <c r="S442" s="74"/>
      <c r="T442" s="71"/>
      <c r="U442" s="71"/>
      <c r="V442" s="71"/>
      <c r="W442" s="71"/>
      <c r="X442" s="71"/>
    </row>
    <row r="443" spans="1:24" s="139" customFormat="1" x14ac:dyDescent="0.3">
      <c r="A443" s="71"/>
      <c r="B443" s="93"/>
      <c r="C443" s="93"/>
      <c r="D443" s="93"/>
      <c r="E443" s="71"/>
      <c r="F443" s="71"/>
      <c r="G443" s="134"/>
      <c r="H443" s="147"/>
      <c r="I443" s="134"/>
      <c r="J443" s="134"/>
      <c r="K443" s="134"/>
      <c r="L443" s="134"/>
      <c r="M443" s="134"/>
      <c r="N443" s="134"/>
      <c r="O443" s="134"/>
      <c r="P443" s="134"/>
      <c r="Q443" s="134"/>
      <c r="R443" s="74"/>
      <c r="S443" s="74"/>
      <c r="T443" s="71"/>
      <c r="U443" s="71"/>
      <c r="V443" s="71"/>
      <c r="W443" s="71"/>
      <c r="X443" s="71"/>
    </row>
    <row r="444" spans="1:24" s="139" customFormat="1" x14ac:dyDescent="0.3">
      <c r="A444" s="71"/>
      <c r="B444" s="93"/>
      <c r="C444" s="93"/>
      <c r="D444" s="93"/>
      <c r="E444" s="71"/>
      <c r="F444" s="71"/>
      <c r="G444" s="134"/>
      <c r="H444" s="147"/>
      <c r="I444" s="134"/>
      <c r="J444" s="134"/>
      <c r="K444" s="134"/>
      <c r="L444" s="134"/>
      <c r="M444" s="134"/>
      <c r="N444" s="134"/>
      <c r="O444" s="134"/>
      <c r="P444" s="134"/>
      <c r="Q444" s="134"/>
      <c r="R444" s="74"/>
      <c r="S444" s="74"/>
      <c r="T444" s="71"/>
      <c r="U444" s="71"/>
      <c r="V444" s="71"/>
      <c r="W444" s="71"/>
      <c r="X444" s="71"/>
    </row>
    <row r="445" spans="1:24" s="139" customFormat="1" x14ac:dyDescent="0.3">
      <c r="A445" s="71"/>
      <c r="B445" s="93"/>
      <c r="C445" s="93"/>
      <c r="D445" s="93"/>
      <c r="E445" s="71"/>
      <c r="F445" s="71"/>
      <c r="G445" s="134"/>
      <c r="H445" s="147"/>
      <c r="I445" s="134"/>
      <c r="J445" s="134"/>
      <c r="K445" s="134"/>
      <c r="L445" s="134"/>
      <c r="M445" s="134"/>
      <c r="N445" s="134"/>
      <c r="O445" s="134"/>
      <c r="P445" s="134"/>
      <c r="Q445" s="134"/>
      <c r="R445" s="74"/>
      <c r="S445" s="74"/>
      <c r="T445" s="71"/>
      <c r="U445" s="71"/>
      <c r="V445" s="71"/>
      <c r="W445" s="71"/>
      <c r="X445" s="71"/>
    </row>
    <row r="446" spans="1:24" s="139" customFormat="1" x14ac:dyDescent="0.3">
      <c r="A446" s="71"/>
      <c r="B446" s="93"/>
      <c r="C446" s="93"/>
      <c r="D446" s="93"/>
      <c r="E446" s="71"/>
      <c r="F446" s="71"/>
      <c r="G446" s="134"/>
      <c r="H446" s="147"/>
      <c r="I446" s="134"/>
      <c r="J446" s="134"/>
      <c r="K446" s="134"/>
      <c r="L446" s="134"/>
      <c r="M446" s="134"/>
      <c r="N446" s="134"/>
      <c r="O446" s="134"/>
      <c r="P446" s="134"/>
      <c r="Q446" s="134"/>
      <c r="R446" s="74"/>
      <c r="S446" s="74"/>
      <c r="T446" s="71"/>
      <c r="U446" s="71"/>
      <c r="V446" s="71"/>
      <c r="W446" s="71"/>
      <c r="X446" s="71"/>
    </row>
    <row r="447" spans="1:24" s="139" customFormat="1" x14ac:dyDescent="0.3">
      <c r="A447" s="71"/>
      <c r="B447" s="93"/>
      <c r="C447" s="93"/>
      <c r="D447" s="93"/>
      <c r="E447" s="71"/>
      <c r="F447" s="71"/>
      <c r="G447" s="134"/>
      <c r="H447" s="147"/>
      <c r="I447" s="134"/>
      <c r="J447" s="134"/>
      <c r="K447" s="134"/>
      <c r="L447" s="134"/>
      <c r="M447" s="134"/>
      <c r="N447" s="134"/>
      <c r="O447" s="134"/>
      <c r="P447" s="134"/>
      <c r="Q447" s="134"/>
      <c r="R447" s="74"/>
      <c r="S447" s="74"/>
      <c r="T447" s="71"/>
      <c r="U447" s="71"/>
      <c r="V447" s="71"/>
      <c r="W447" s="71"/>
      <c r="X447" s="71"/>
    </row>
    <row r="448" spans="1:24" s="139" customFormat="1" x14ac:dyDescent="0.3">
      <c r="A448" s="71"/>
      <c r="B448" s="93"/>
      <c r="C448" s="93"/>
      <c r="D448" s="93"/>
      <c r="E448" s="71"/>
      <c r="F448" s="71"/>
      <c r="G448" s="134"/>
      <c r="H448" s="147"/>
      <c r="I448" s="134"/>
      <c r="J448" s="134"/>
      <c r="K448" s="134"/>
      <c r="L448" s="134"/>
      <c r="M448" s="134"/>
      <c r="N448" s="134"/>
      <c r="O448" s="134"/>
      <c r="P448" s="134"/>
      <c r="Q448" s="134"/>
      <c r="R448" s="74"/>
      <c r="S448" s="74"/>
      <c r="T448" s="71"/>
      <c r="U448" s="71"/>
      <c r="V448" s="71"/>
      <c r="W448" s="71"/>
      <c r="X448" s="71"/>
    </row>
    <row r="449" spans="1:24" s="139" customFormat="1" x14ac:dyDescent="0.3">
      <c r="A449" s="71"/>
      <c r="B449" s="93"/>
      <c r="C449" s="93"/>
      <c r="D449" s="93"/>
      <c r="E449" s="71"/>
      <c r="F449" s="71"/>
      <c r="G449" s="134"/>
      <c r="H449" s="147"/>
      <c r="I449" s="134"/>
      <c r="J449" s="134"/>
      <c r="K449" s="134"/>
      <c r="L449" s="134"/>
      <c r="M449" s="134"/>
      <c r="N449" s="134"/>
      <c r="O449" s="134"/>
      <c r="P449" s="134"/>
      <c r="Q449" s="134"/>
      <c r="R449" s="74"/>
      <c r="S449" s="74"/>
      <c r="T449" s="71"/>
      <c r="U449" s="71"/>
      <c r="V449" s="71"/>
      <c r="W449" s="71"/>
      <c r="X449" s="71"/>
    </row>
    <row r="450" spans="1:24" s="139" customFormat="1" x14ac:dyDescent="0.3">
      <c r="A450" s="71"/>
      <c r="B450" s="93"/>
      <c r="C450" s="93"/>
      <c r="D450" s="93"/>
      <c r="E450" s="71"/>
      <c r="F450" s="71"/>
      <c r="G450" s="134"/>
      <c r="H450" s="147"/>
      <c r="I450" s="134"/>
      <c r="J450" s="134"/>
      <c r="K450" s="134"/>
      <c r="L450" s="134"/>
      <c r="M450" s="134"/>
      <c r="N450" s="134"/>
      <c r="O450" s="134"/>
      <c r="P450" s="134"/>
      <c r="Q450" s="134"/>
      <c r="R450" s="74"/>
      <c r="S450" s="74"/>
      <c r="T450" s="71"/>
      <c r="U450" s="71"/>
      <c r="V450" s="71"/>
      <c r="W450" s="71"/>
      <c r="X450" s="71"/>
    </row>
    <row r="451" spans="1:24" s="139" customFormat="1" x14ac:dyDescent="0.3">
      <c r="A451" s="71"/>
      <c r="B451" s="93"/>
      <c r="C451" s="93"/>
      <c r="D451" s="93"/>
      <c r="E451" s="71"/>
      <c r="F451" s="71"/>
      <c r="G451" s="134"/>
      <c r="H451" s="147"/>
      <c r="I451" s="134"/>
      <c r="J451" s="134"/>
      <c r="K451" s="134"/>
      <c r="L451" s="134"/>
      <c r="M451" s="134"/>
      <c r="N451" s="134"/>
      <c r="O451" s="134"/>
      <c r="P451" s="134"/>
      <c r="Q451" s="134"/>
      <c r="R451" s="74"/>
      <c r="S451" s="74"/>
      <c r="T451" s="71"/>
      <c r="U451" s="71"/>
      <c r="V451" s="71"/>
      <c r="W451" s="71"/>
      <c r="X451" s="71"/>
    </row>
    <row r="452" spans="1:24" s="139" customFormat="1" x14ac:dyDescent="0.3">
      <c r="A452" s="71"/>
      <c r="B452" s="93"/>
      <c r="C452" s="93"/>
      <c r="D452" s="93"/>
      <c r="E452" s="71"/>
      <c r="F452" s="71"/>
      <c r="G452" s="134"/>
      <c r="H452" s="147"/>
      <c r="I452" s="134"/>
      <c r="J452" s="134"/>
      <c r="K452" s="134"/>
      <c r="L452" s="134"/>
      <c r="M452" s="134"/>
      <c r="N452" s="134"/>
      <c r="O452" s="134"/>
      <c r="P452" s="134"/>
      <c r="Q452" s="134"/>
      <c r="R452" s="74"/>
      <c r="S452" s="74"/>
      <c r="T452" s="71"/>
      <c r="U452" s="71"/>
      <c r="V452" s="71"/>
      <c r="W452" s="71"/>
      <c r="X452" s="71"/>
    </row>
    <row r="453" spans="1:24" s="139" customFormat="1" x14ac:dyDescent="0.3">
      <c r="A453" s="71"/>
      <c r="B453" s="93"/>
      <c r="C453" s="93"/>
      <c r="D453" s="93"/>
      <c r="E453" s="71"/>
      <c r="F453" s="71"/>
      <c r="G453" s="134"/>
      <c r="H453" s="147"/>
      <c r="I453" s="134"/>
      <c r="J453" s="134"/>
      <c r="K453" s="134"/>
      <c r="L453" s="134"/>
      <c r="M453" s="134"/>
      <c r="N453" s="134"/>
      <c r="O453" s="134"/>
      <c r="P453" s="134"/>
      <c r="Q453" s="134"/>
      <c r="R453" s="74"/>
      <c r="S453" s="74"/>
      <c r="T453" s="71"/>
      <c r="U453" s="71"/>
      <c r="V453" s="71"/>
      <c r="W453" s="71"/>
      <c r="X453" s="71"/>
    </row>
    <row r="454" spans="1:24" s="139" customFormat="1" x14ac:dyDescent="0.3">
      <c r="A454" s="71"/>
      <c r="B454" s="93"/>
      <c r="C454" s="93"/>
      <c r="D454" s="93"/>
      <c r="E454" s="71"/>
      <c r="F454" s="71"/>
      <c r="G454" s="134"/>
      <c r="H454" s="147"/>
      <c r="I454" s="134"/>
      <c r="J454" s="134"/>
      <c r="K454" s="134"/>
      <c r="L454" s="134"/>
      <c r="M454" s="134"/>
      <c r="N454" s="134"/>
      <c r="O454" s="134"/>
      <c r="P454" s="134"/>
      <c r="Q454" s="134"/>
      <c r="R454" s="74"/>
      <c r="S454" s="74"/>
      <c r="T454" s="71"/>
      <c r="U454" s="71"/>
      <c r="V454" s="71"/>
      <c r="W454" s="71"/>
      <c r="X454" s="71"/>
    </row>
    <row r="455" spans="1:24" s="139" customFormat="1" x14ac:dyDescent="0.3">
      <c r="A455" s="71"/>
      <c r="B455" s="93"/>
      <c r="C455" s="93"/>
      <c r="D455" s="93"/>
      <c r="E455" s="71"/>
      <c r="F455" s="71"/>
      <c r="G455" s="134"/>
      <c r="H455" s="147"/>
      <c r="I455" s="134"/>
      <c r="J455" s="134"/>
      <c r="K455" s="134"/>
      <c r="L455" s="134"/>
      <c r="M455" s="134"/>
      <c r="N455" s="134"/>
      <c r="O455" s="134"/>
      <c r="P455" s="134"/>
      <c r="Q455" s="134"/>
      <c r="R455" s="74"/>
      <c r="S455" s="74"/>
      <c r="T455" s="71"/>
      <c r="U455" s="71"/>
      <c r="V455" s="71"/>
      <c r="W455" s="71"/>
      <c r="X455" s="71"/>
    </row>
    <row r="456" spans="1:24" s="139" customFormat="1" x14ac:dyDescent="0.3">
      <c r="A456" s="71"/>
      <c r="B456" s="93"/>
      <c r="C456" s="93"/>
      <c r="D456" s="93"/>
      <c r="E456" s="71"/>
      <c r="F456" s="71"/>
      <c r="G456" s="134"/>
      <c r="H456" s="147"/>
      <c r="I456" s="134"/>
      <c r="J456" s="134"/>
      <c r="K456" s="134"/>
      <c r="L456" s="134"/>
      <c r="M456" s="134"/>
      <c r="N456" s="134"/>
      <c r="O456" s="134"/>
      <c r="P456" s="134"/>
      <c r="Q456" s="134"/>
      <c r="R456" s="74"/>
      <c r="S456" s="74"/>
      <c r="T456" s="71"/>
      <c r="U456" s="71"/>
      <c r="V456" s="71"/>
      <c r="W456" s="71"/>
      <c r="X456" s="71"/>
    </row>
    <row r="457" spans="1:24" s="139" customFormat="1" x14ac:dyDescent="0.3">
      <c r="A457" s="71"/>
      <c r="B457" s="93"/>
      <c r="C457" s="93"/>
      <c r="D457" s="93"/>
      <c r="E457" s="71"/>
      <c r="F457" s="71"/>
      <c r="G457" s="134"/>
      <c r="H457" s="147"/>
      <c r="I457" s="134"/>
      <c r="J457" s="134"/>
      <c r="K457" s="134"/>
      <c r="L457" s="134"/>
      <c r="M457" s="134"/>
      <c r="N457" s="134"/>
      <c r="O457" s="134"/>
      <c r="P457" s="134"/>
      <c r="Q457" s="134"/>
      <c r="R457" s="74"/>
      <c r="S457" s="74"/>
      <c r="T457" s="71"/>
      <c r="U457" s="71"/>
      <c r="V457" s="71"/>
      <c r="W457" s="71"/>
      <c r="X457" s="71"/>
    </row>
    <row r="458" spans="1:24" s="139" customFormat="1" x14ac:dyDescent="0.3">
      <c r="A458" s="71"/>
      <c r="B458" s="93"/>
      <c r="C458" s="93"/>
      <c r="D458" s="93"/>
      <c r="E458" s="71"/>
      <c r="F458" s="71"/>
      <c r="G458" s="134"/>
      <c r="H458" s="147"/>
      <c r="I458" s="134"/>
      <c r="J458" s="134"/>
      <c r="K458" s="134"/>
      <c r="L458" s="134"/>
      <c r="M458" s="134"/>
      <c r="N458" s="134"/>
      <c r="O458" s="134"/>
      <c r="P458" s="134"/>
      <c r="Q458" s="134"/>
      <c r="R458" s="74"/>
      <c r="S458" s="74"/>
      <c r="T458" s="71"/>
      <c r="U458" s="71"/>
      <c r="V458" s="71"/>
      <c r="W458" s="71"/>
      <c r="X458" s="71"/>
    </row>
    <row r="459" spans="1:24" s="139" customFormat="1" x14ac:dyDescent="0.3">
      <c r="A459" s="71"/>
      <c r="B459" s="93"/>
      <c r="C459" s="93"/>
      <c r="D459" s="93"/>
      <c r="E459" s="71"/>
      <c r="F459" s="71"/>
      <c r="G459" s="134"/>
      <c r="H459" s="147"/>
      <c r="I459" s="134"/>
      <c r="J459" s="134"/>
      <c r="K459" s="134"/>
      <c r="L459" s="134"/>
      <c r="M459" s="134"/>
      <c r="N459" s="134"/>
      <c r="O459" s="134"/>
      <c r="P459" s="134"/>
      <c r="Q459" s="134"/>
      <c r="R459" s="74"/>
      <c r="S459" s="74"/>
      <c r="T459" s="71"/>
      <c r="U459" s="71"/>
      <c r="V459" s="71"/>
      <c r="W459" s="71"/>
      <c r="X459" s="71"/>
    </row>
    <row r="460" spans="1:24" s="139" customFormat="1" x14ac:dyDescent="0.3">
      <c r="A460" s="71"/>
      <c r="B460" s="93"/>
      <c r="C460" s="93"/>
      <c r="D460" s="93"/>
      <c r="E460" s="71"/>
      <c r="F460" s="71"/>
      <c r="G460" s="134"/>
      <c r="H460" s="147"/>
      <c r="I460" s="134"/>
      <c r="J460" s="134"/>
      <c r="K460" s="134"/>
      <c r="L460" s="134"/>
      <c r="M460" s="134"/>
      <c r="N460" s="134"/>
      <c r="O460" s="134"/>
      <c r="P460" s="134"/>
      <c r="Q460" s="134"/>
      <c r="R460" s="74"/>
      <c r="S460" s="74"/>
      <c r="T460" s="71"/>
      <c r="U460" s="71"/>
      <c r="V460" s="71"/>
      <c r="W460" s="71"/>
      <c r="X460" s="71"/>
    </row>
    <row r="461" spans="1:24" s="139" customFormat="1" x14ac:dyDescent="0.3">
      <c r="A461" s="71"/>
      <c r="B461" s="93"/>
      <c r="C461" s="93"/>
      <c r="D461" s="93"/>
      <c r="E461" s="71"/>
      <c r="F461" s="71"/>
      <c r="G461" s="134"/>
      <c r="H461" s="147"/>
      <c r="I461" s="134"/>
      <c r="J461" s="134"/>
      <c r="K461" s="134"/>
      <c r="L461" s="134"/>
      <c r="M461" s="134"/>
      <c r="N461" s="134"/>
      <c r="O461" s="134"/>
      <c r="P461" s="134"/>
      <c r="Q461" s="134"/>
      <c r="R461" s="74"/>
      <c r="S461" s="74"/>
      <c r="T461" s="71"/>
      <c r="U461" s="71"/>
      <c r="V461" s="71"/>
      <c r="W461" s="71"/>
      <c r="X461" s="71"/>
    </row>
    <row r="462" spans="1:24" s="139" customFormat="1" x14ac:dyDescent="0.3">
      <c r="A462" s="71"/>
      <c r="B462" s="93"/>
      <c r="C462" s="93"/>
      <c r="D462" s="93"/>
      <c r="E462" s="71"/>
      <c r="F462" s="71"/>
      <c r="G462" s="134"/>
      <c r="H462" s="147"/>
      <c r="I462" s="134"/>
      <c r="J462" s="134"/>
      <c r="K462" s="134"/>
      <c r="L462" s="134"/>
      <c r="M462" s="134"/>
      <c r="N462" s="134"/>
      <c r="O462" s="134"/>
      <c r="P462" s="134"/>
      <c r="Q462" s="134"/>
      <c r="R462" s="74"/>
      <c r="S462" s="74"/>
      <c r="T462" s="71"/>
      <c r="U462" s="71"/>
      <c r="V462" s="71"/>
      <c r="W462" s="71"/>
      <c r="X462" s="71"/>
    </row>
    <row r="463" spans="1:24" s="139" customFormat="1" x14ac:dyDescent="0.3">
      <c r="A463" s="71"/>
      <c r="B463" s="93"/>
      <c r="C463" s="93"/>
      <c r="D463" s="93"/>
      <c r="E463" s="71"/>
      <c r="F463" s="71"/>
      <c r="G463" s="134"/>
      <c r="H463" s="147"/>
      <c r="I463" s="134"/>
      <c r="J463" s="134"/>
      <c r="K463" s="134"/>
      <c r="L463" s="134"/>
      <c r="M463" s="134"/>
      <c r="N463" s="134"/>
      <c r="O463" s="134"/>
      <c r="P463" s="134"/>
      <c r="Q463" s="134"/>
      <c r="R463" s="74"/>
      <c r="S463" s="74"/>
      <c r="T463" s="71"/>
      <c r="U463" s="71"/>
      <c r="V463" s="71"/>
      <c r="W463" s="71"/>
      <c r="X463" s="71"/>
    </row>
    <row r="464" spans="1:24" s="139" customFormat="1" x14ac:dyDescent="0.3">
      <c r="A464" s="71"/>
      <c r="B464" s="93"/>
      <c r="C464" s="93"/>
      <c r="D464" s="93"/>
      <c r="E464" s="71"/>
      <c r="F464" s="71"/>
      <c r="G464" s="134"/>
      <c r="H464" s="147"/>
      <c r="I464" s="134"/>
      <c r="J464" s="134"/>
      <c r="K464" s="134"/>
      <c r="L464" s="134"/>
      <c r="M464" s="134"/>
      <c r="N464" s="134"/>
      <c r="O464" s="134"/>
      <c r="P464" s="134"/>
      <c r="Q464" s="134"/>
      <c r="R464" s="74"/>
      <c r="S464" s="74"/>
      <c r="T464" s="71"/>
      <c r="U464" s="71"/>
      <c r="V464" s="71"/>
      <c r="W464" s="71"/>
      <c r="X464" s="71"/>
    </row>
    <row r="465" spans="1:24" s="139" customFormat="1" x14ac:dyDescent="0.3">
      <c r="A465" s="71"/>
      <c r="B465" s="93"/>
      <c r="C465" s="93"/>
      <c r="D465" s="93"/>
      <c r="E465" s="71"/>
      <c r="F465" s="71"/>
      <c r="G465" s="134"/>
      <c r="H465" s="147"/>
      <c r="I465" s="134"/>
      <c r="J465" s="134"/>
      <c r="K465" s="134"/>
      <c r="L465" s="134"/>
      <c r="M465" s="134"/>
      <c r="N465" s="134"/>
      <c r="O465" s="134"/>
      <c r="P465" s="134"/>
      <c r="Q465" s="134"/>
      <c r="R465" s="74"/>
      <c r="S465" s="74"/>
      <c r="T465" s="71"/>
      <c r="U465" s="71"/>
      <c r="V465" s="71"/>
      <c r="W465" s="71"/>
      <c r="X465" s="71"/>
    </row>
    <row r="466" spans="1:24" s="139" customFormat="1" x14ac:dyDescent="0.3">
      <c r="A466" s="71"/>
      <c r="B466" s="93"/>
      <c r="C466" s="93"/>
      <c r="D466" s="93"/>
      <c r="E466" s="71"/>
      <c r="F466" s="71"/>
      <c r="G466" s="134"/>
      <c r="H466" s="147"/>
      <c r="I466" s="134"/>
      <c r="J466" s="134"/>
      <c r="K466" s="134"/>
      <c r="L466" s="134"/>
      <c r="M466" s="134"/>
      <c r="N466" s="134"/>
      <c r="O466" s="134"/>
      <c r="P466" s="134"/>
      <c r="Q466" s="134"/>
      <c r="R466" s="74"/>
      <c r="S466" s="74"/>
      <c r="T466" s="71"/>
      <c r="U466" s="71"/>
      <c r="V466" s="71"/>
      <c r="W466" s="71"/>
      <c r="X466" s="71"/>
    </row>
    <row r="467" spans="1:24" s="139" customFormat="1" x14ac:dyDescent="0.3">
      <c r="A467" s="71"/>
      <c r="B467" s="93"/>
      <c r="C467" s="93"/>
      <c r="D467" s="93"/>
      <c r="E467" s="71"/>
      <c r="F467" s="71"/>
      <c r="G467" s="134"/>
      <c r="H467" s="147"/>
      <c r="I467" s="134"/>
      <c r="J467" s="134"/>
      <c r="K467" s="134"/>
      <c r="L467" s="134"/>
      <c r="M467" s="134"/>
      <c r="N467" s="134"/>
      <c r="O467" s="134"/>
      <c r="P467" s="134"/>
      <c r="Q467" s="134"/>
      <c r="R467" s="74"/>
      <c r="S467" s="74"/>
      <c r="T467" s="71"/>
      <c r="U467" s="71"/>
      <c r="V467" s="71"/>
      <c r="W467" s="71"/>
      <c r="X467" s="71"/>
    </row>
    <row r="468" spans="1:24" s="139" customFormat="1" x14ac:dyDescent="0.3">
      <c r="A468" s="71"/>
      <c r="B468" s="93"/>
      <c r="C468" s="93"/>
      <c r="D468" s="93"/>
      <c r="E468" s="71"/>
      <c r="F468" s="71"/>
      <c r="G468" s="134"/>
      <c r="H468" s="147"/>
      <c r="I468" s="134"/>
      <c r="J468" s="134"/>
      <c r="K468" s="134"/>
      <c r="L468" s="134"/>
      <c r="M468" s="134"/>
      <c r="N468" s="134"/>
      <c r="O468" s="134"/>
      <c r="P468" s="134"/>
      <c r="Q468" s="134"/>
      <c r="R468" s="74"/>
      <c r="S468" s="74"/>
      <c r="T468" s="71"/>
      <c r="U468" s="71"/>
      <c r="V468" s="71"/>
      <c r="W468" s="71"/>
      <c r="X468" s="71"/>
    </row>
    <row r="469" spans="1:24" s="139" customFormat="1" x14ac:dyDescent="0.3">
      <c r="A469" s="71"/>
      <c r="B469" s="93"/>
      <c r="C469" s="93"/>
      <c r="D469" s="93"/>
      <c r="E469" s="71"/>
      <c r="F469" s="71"/>
      <c r="G469" s="134"/>
      <c r="H469" s="147"/>
      <c r="I469" s="134"/>
      <c r="J469" s="134"/>
      <c r="K469" s="134"/>
      <c r="L469" s="134"/>
      <c r="M469" s="134"/>
      <c r="N469" s="134"/>
      <c r="O469" s="134"/>
      <c r="P469" s="134"/>
      <c r="Q469" s="134"/>
      <c r="R469" s="74"/>
      <c r="S469" s="74"/>
      <c r="T469" s="71"/>
      <c r="U469" s="71"/>
      <c r="V469" s="71"/>
      <c r="W469" s="71"/>
      <c r="X469" s="71"/>
    </row>
    <row r="470" spans="1:24" s="139" customFormat="1" x14ac:dyDescent="0.3">
      <c r="A470" s="71"/>
      <c r="B470" s="93"/>
      <c r="C470" s="93"/>
      <c r="D470" s="93"/>
      <c r="E470" s="71"/>
      <c r="F470" s="71"/>
      <c r="G470" s="134"/>
      <c r="H470" s="147"/>
      <c r="I470" s="134"/>
      <c r="J470" s="134"/>
      <c r="K470" s="134"/>
      <c r="L470" s="134"/>
      <c r="M470" s="134"/>
      <c r="N470" s="134"/>
      <c r="O470" s="134"/>
      <c r="P470" s="134"/>
      <c r="Q470" s="134"/>
      <c r="R470" s="74"/>
      <c r="S470" s="74"/>
      <c r="T470" s="71"/>
      <c r="U470" s="71"/>
      <c r="V470" s="71"/>
      <c r="W470" s="71"/>
      <c r="X470" s="71"/>
    </row>
    <row r="471" spans="1:24" s="139" customFormat="1" x14ac:dyDescent="0.3">
      <c r="A471" s="71"/>
      <c r="B471" s="93"/>
      <c r="C471" s="93"/>
      <c r="D471" s="93"/>
      <c r="E471" s="71"/>
      <c r="F471" s="71"/>
      <c r="G471" s="134"/>
      <c r="H471" s="147"/>
      <c r="I471" s="134"/>
      <c r="J471" s="134"/>
      <c r="K471" s="134"/>
      <c r="L471" s="134"/>
      <c r="M471" s="134"/>
      <c r="N471" s="134"/>
      <c r="O471" s="134"/>
      <c r="P471" s="134"/>
      <c r="Q471" s="134"/>
      <c r="R471" s="74"/>
      <c r="S471" s="74"/>
      <c r="T471" s="71"/>
      <c r="U471" s="71"/>
      <c r="V471" s="71"/>
      <c r="W471" s="71"/>
      <c r="X471" s="71"/>
    </row>
    <row r="472" spans="1:24" s="139" customFormat="1" x14ac:dyDescent="0.3">
      <c r="A472" s="71"/>
      <c r="B472" s="93"/>
      <c r="C472" s="93"/>
      <c r="D472" s="93"/>
      <c r="E472" s="71"/>
      <c r="F472" s="71"/>
      <c r="G472" s="134"/>
      <c r="H472" s="147"/>
      <c r="I472" s="134"/>
      <c r="J472" s="134"/>
      <c r="K472" s="134"/>
      <c r="L472" s="134"/>
      <c r="M472" s="134"/>
      <c r="N472" s="134"/>
      <c r="O472" s="134"/>
      <c r="P472" s="134"/>
      <c r="Q472" s="134"/>
      <c r="R472" s="74"/>
      <c r="S472" s="74"/>
      <c r="T472" s="71"/>
      <c r="U472" s="71"/>
      <c r="V472" s="71"/>
      <c r="W472" s="71"/>
      <c r="X472" s="71"/>
    </row>
    <row r="473" spans="1:24" s="139" customFormat="1" x14ac:dyDescent="0.3">
      <c r="A473" s="71"/>
      <c r="B473" s="93"/>
      <c r="C473" s="93"/>
      <c r="D473" s="93"/>
      <c r="E473" s="71"/>
      <c r="F473" s="71"/>
      <c r="G473" s="134"/>
      <c r="H473" s="147"/>
      <c r="I473" s="134"/>
      <c r="J473" s="134"/>
      <c r="K473" s="134"/>
      <c r="L473" s="134"/>
      <c r="M473" s="134"/>
      <c r="N473" s="134"/>
      <c r="O473" s="134"/>
      <c r="P473" s="134"/>
      <c r="Q473" s="134"/>
      <c r="R473" s="74"/>
      <c r="S473" s="74"/>
      <c r="T473" s="71"/>
      <c r="U473" s="71"/>
      <c r="V473" s="71"/>
      <c r="W473" s="71"/>
      <c r="X473" s="71"/>
    </row>
    <row r="474" spans="1:24" s="139" customFormat="1" x14ac:dyDescent="0.3">
      <c r="A474" s="71"/>
      <c r="B474" s="93"/>
      <c r="C474" s="93"/>
      <c r="D474" s="93"/>
      <c r="E474" s="71"/>
      <c r="F474" s="71"/>
      <c r="G474" s="134"/>
      <c r="H474" s="147"/>
      <c r="I474" s="134"/>
      <c r="J474" s="134"/>
      <c r="K474" s="134"/>
      <c r="L474" s="134"/>
      <c r="M474" s="134"/>
      <c r="N474" s="134"/>
      <c r="O474" s="134"/>
      <c r="P474" s="134"/>
      <c r="Q474" s="134"/>
      <c r="R474" s="74"/>
      <c r="S474" s="74"/>
      <c r="T474" s="71"/>
      <c r="U474" s="71"/>
      <c r="V474" s="71"/>
      <c r="W474" s="71"/>
      <c r="X474" s="71"/>
    </row>
    <row r="475" spans="1:24" s="139" customFormat="1" x14ac:dyDescent="0.3">
      <c r="A475" s="71"/>
      <c r="B475" s="93"/>
      <c r="C475" s="93"/>
      <c r="D475" s="93"/>
      <c r="E475" s="71"/>
      <c r="F475" s="71"/>
      <c r="G475" s="134"/>
      <c r="H475" s="147"/>
      <c r="I475" s="134"/>
      <c r="J475" s="134"/>
      <c r="K475" s="134"/>
      <c r="L475" s="134"/>
      <c r="M475" s="134"/>
      <c r="N475" s="134"/>
      <c r="O475" s="134"/>
      <c r="P475" s="134"/>
      <c r="Q475" s="134"/>
      <c r="R475" s="74"/>
      <c r="S475" s="74"/>
      <c r="T475" s="71"/>
      <c r="U475" s="71"/>
      <c r="V475" s="71"/>
      <c r="W475" s="71"/>
      <c r="X475" s="71"/>
    </row>
    <row r="476" spans="1:24" s="139" customFormat="1" x14ac:dyDescent="0.3">
      <c r="A476" s="71"/>
      <c r="B476" s="93"/>
      <c r="C476" s="93"/>
      <c r="D476" s="93"/>
      <c r="E476" s="71"/>
      <c r="F476" s="71"/>
      <c r="G476" s="134"/>
      <c r="H476" s="147"/>
      <c r="I476" s="134"/>
      <c r="J476" s="134"/>
      <c r="K476" s="134"/>
      <c r="L476" s="134"/>
      <c r="M476" s="134"/>
      <c r="N476" s="134"/>
      <c r="O476" s="134"/>
      <c r="P476" s="134"/>
      <c r="Q476" s="134"/>
      <c r="R476" s="74"/>
      <c r="S476" s="74"/>
      <c r="T476" s="71"/>
      <c r="U476" s="71"/>
      <c r="V476" s="71"/>
      <c r="W476" s="71"/>
      <c r="X476" s="71"/>
    </row>
    <row r="477" spans="1:24" s="139" customFormat="1" x14ac:dyDescent="0.3">
      <c r="A477" s="71"/>
      <c r="B477" s="93"/>
      <c r="C477" s="93"/>
      <c r="D477" s="93"/>
      <c r="E477" s="71"/>
      <c r="F477" s="71"/>
      <c r="G477" s="134"/>
      <c r="H477" s="147"/>
      <c r="I477" s="134"/>
      <c r="J477" s="134"/>
      <c r="K477" s="134"/>
      <c r="L477" s="134"/>
      <c r="M477" s="134"/>
      <c r="N477" s="134"/>
      <c r="O477" s="134"/>
      <c r="P477" s="134"/>
      <c r="Q477" s="134"/>
      <c r="R477" s="74"/>
      <c r="S477" s="74"/>
      <c r="T477" s="71"/>
      <c r="U477" s="71"/>
      <c r="V477" s="71"/>
      <c r="W477" s="71"/>
      <c r="X477" s="71"/>
    </row>
    <row r="478" spans="1:24" s="139" customFormat="1" x14ac:dyDescent="0.3">
      <c r="A478" s="71"/>
      <c r="B478" s="93"/>
      <c r="C478" s="93"/>
      <c r="D478" s="93"/>
      <c r="E478" s="71"/>
      <c r="F478" s="71"/>
      <c r="G478" s="134"/>
      <c r="H478" s="147"/>
      <c r="I478" s="134"/>
      <c r="J478" s="134"/>
      <c r="K478" s="134"/>
      <c r="L478" s="134"/>
      <c r="M478" s="134"/>
      <c r="N478" s="134"/>
      <c r="O478" s="134"/>
      <c r="P478" s="134"/>
      <c r="Q478" s="134"/>
      <c r="R478" s="74"/>
      <c r="S478" s="74"/>
      <c r="T478" s="71"/>
      <c r="U478" s="71"/>
      <c r="V478" s="71"/>
      <c r="W478" s="71"/>
      <c r="X478" s="71"/>
    </row>
    <row r="479" spans="1:24" s="139" customFormat="1" x14ac:dyDescent="0.3">
      <c r="A479" s="71"/>
      <c r="B479" s="93"/>
      <c r="C479" s="93"/>
      <c r="D479" s="93"/>
      <c r="E479" s="71"/>
      <c r="F479" s="71"/>
      <c r="G479" s="134"/>
      <c r="H479" s="147"/>
      <c r="I479" s="134"/>
      <c r="J479" s="134"/>
      <c r="K479" s="134"/>
      <c r="L479" s="134"/>
      <c r="M479" s="134"/>
      <c r="N479" s="134"/>
      <c r="O479" s="134"/>
      <c r="P479" s="134"/>
      <c r="Q479" s="134"/>
      <c r="R479" s="74"/>
      <c r="S479" s="74"/>
      <c r="T479" s="71"/>
      <c r="U479" s="71"/>
      <c r="V479" s="71"/>
      <c r="W479" s="71"/>
      <c r="X479" s="71"/>
    </row>
    <row r="480" spans="1:24" s="139" customFormat="1" x14ac:dyDescent="0.3">
      <c r="A480" s="71"/>
      <c r="B480" s="93"/>
      <c r="C480" s="93"/>
      <c r="D480" s="93"/>
      <c r="E480" s="71"/>
      <c r="F480" s="71"/>
      <c r="G480" s="134"/>
      <c r="H480" s="147"/>
      <c r="I480" s="134"/>
      <c r="J480" s="134"/>
      <c r="K480" s="134"/>
      <c r="L480" s="134"/>
      <c r="M480" s="134"/>
      <c r="N480" s="134"/>
      <c r="O480" s="134"/>
      <c r="P480" s="134"/>
      <c r="Q480" s="134"/>
      <c r="R480" s="74"/>
      <c r="S480" s="74"/>
      <c r="T480" s="71"/>
      <c r="U480" s="71"/>
      <c r="V480" s="71"/>
      <c r="W480" s="71"/>
      <c r="X480" s="71"/>
    </row>
    <row r="481" spans="1:24" s="139" customFormat="1" x14ac:dyDescent="0.3">
      <c r="A481" s="71"/>
      <c r="B481" s="93"/>
      <c r="C481" s="93"/>
      <c r="D481" s="93"/>
      <c r="E481" s="71"/>
      <c r="F481" s="71"/>
      <c r="G481" s="134"/>
      <c r="H481" s="147"/>
      <c r="I481" s="134"/>
      <c r="J481" s="134"/>
      <c r="K481" s="134"/>
      <c r="L481" s="134"/>
      <c r="M481" s="134"/>
      <c r="N481" s="134"/>
      <c r="O481" s="134"/>
      <c r="P481" s="134"/>
      <c r="Q481" s="134"/>
      <c r="R481" s="74"/>
      <c r="S481" s="74"/>
      <c r="T481" s="71"/>
      <c r="U481" s="71"/>
      <c r="V481" s="71"/>
      <c r="W481" s="71"/>
      <c r="X481" s="71"/>
    </row>
    <row r="482" spans="1:24" s="139" customFormat="1" x14ac:dyDescent="0.3">
      <c r="A482" s="71"/>
      <c r="B482" s="93"/>
      <c r="C482" s="93"/>
      <c r="D482" s="93"/>
      <c r="E482" s="71"/>
      <c r="F482" s="71"/>
      <c r="G482" s="134"/>
      <c r="H482" s="147"/>
      <c r="I482" s="134"/>
      <c r="J482" s="134"/>
      <c r="K482" s="134"/>
      <c r="L482" s="134"/>
      <c r="M482" s="134"/>
      <c r="N482" s="134"/>
      <c r="O482" s="134"/>
      <c r="P482" s="134"/>
      <c r="Q482" s="134"/>
      <c r="R482" s="74"/>
      <c r="S482" s="74"/>
      <c r="T482" s="71"/>
      <c r="U482" s="71"/>
      <c r="V482" s="71"/>
      <c r="W482" s="71"/>
      <c r="X482" s="71"/>
    </row>
    <row r="483" spans="1:24" s="139" customFormat="1" x14ac:dyDescent="0.3">
      <c r="A483" s="71"/>
      <c r="B483" s="93"/>
      <c r="C483" s="93"/>
      <c r="D483" s="93"/>
      <c r="E483" s="71"/>
      <c r="F483" s="71"/>
      <c r="G483" s="134"/>
      <c r="H483" s="147"/>
      <c r="I483" s="134"/>
      <c r="J483" s="134"/>
      <c r="K483" s="134"/>
      <c r="L483" s="134"/>
      <c r="M483" s="134"/>
      <c r="N483" s="134"/>
      <c r="O483" s="134"/>
      <c r="P483" s="134"/>
      <c r="Q483" s="134"/>
      <c r="R483" s="74"/>
      <c r="S483" s="74"/>
      <c r="T483" s="71"/>
      <c r="U483" s="71"/>
      <c r="V483" s="71"/>
      <c r="W483" s="71"/>
      <c r="X483" s="71"/>
    </row>
    <row r="484" spans="1:24" s="139" customFormat="1" x14ac:dyDescent="0.3">
      <c r="A484" s="71"/>
      <c r="B484" s="93"/>
      <c r="C484" s="93"/>
      <c r="D484" s="93"/>
      <c r="E484" s="71"/>
      <c r="F484" s="71"/>
      <c r="G484" s="134"/>
      <c r="H484" s="147"/>
      <c r="I484" s="134"/>
      <c r="J484" s="134"/>
      <c r="K484" s="134"/>
      <c r="L484" s="134"/>
      <c r="M484" s="134"/>
      <c r="N484" s="134"/>
      <c r="O484" s="134"/>
      <c r="P484" s="134"/>
      <c r="Q484" s="134"/>
      <c r="R484" s="74"/>
      <c r="S484" s="74"/>
      <c r="T484" s="71"/>
      <c r="U484" s="71"/>
      <c r="V484" s="71"/>
      <c r="W484" s="71"/>
      <c r="X484" s="71"/>
    </row>
    <row r="485" spans="1:24" s="139" customFormat="1" x14ac:dyDescent="0.3">
      <c r="A485" s="71"/>
      <c r="B485" s="93"/>
      <c r="C485" s="93"/>
      <c r="D485" s="93"/>
      <c r="E485" s="71"/>
      <c r="F485" s="71"/>
      <c r="G485" s="134"/>
      <c r="H485" s="147"/>
      <c r="I485" s="134"/>
      <c r="J485" s="134"/>
      <c r="K485" s="134"/>
      <c r="L485" s="134"/>
      <c r="M485" s="134"/>
      <c r="N485" s="134"/>
      <c r="O485" s="134"/>
      <c r="P485" s="134"/>
      <c r="Q485" s="134"/>
      <c r="R485" s="74"/>
      <c r="S485" s="74"/>
      <c r="T485" s="71"/>
      <c r="U485" s="71"/>
      <c r="V485" s="71"/>
      <c r="W485" s="71"/>
      <c r="X485" s="71"/>
    </row>
  </sheetData>
  <mergeCells count="7">
    <mergeCell ref="O13:P13"/>
    <mergeCell ref="R1:S1"/>
    <mergeCell ref="H3:L6"/>
    <mergeCell ref="G13:H13"/>
    <mergeCell ref="I13:J13"/>
    <mergeCell ref="K13:L13"/>
    <mergeCell ref="M13:N13"/>
  </mergeCells>
  <printOptions horizontalCentered="1"/>
  <pageMargins left="0.5" right="0.5" top="0.75" bottom="0.5" header="0.75" footer="0.25"/>
  <pageSetup scale="74" pageOrder="overThenDown" orientation="landscape" cellComments="asDisplayed" r:id="rId1"/>
  <headerFooter>
    <oddHeader xml:space="preserve">&amp;RDEF’s Response to OPC POD 1 (1-26)
Q7
Page &amp;P of &amp;N
</oddHeader>
    <oddFooter>&amp;R20240025-OPCPOD1-00004246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11A990-E075-4AB5-AB32-52F87A783112}">
  <ds:schemaRefs>
    <ds:schemaRef ds:uri="http://purl.org/dc/terms/"/>
    <ds:schemaRef ds:uri="cb0cb807-e4cb-4197-a0a9-ff4221d065c9"/>
    <ds:schemaRef ds:uri="1f9b4577-d510-4d0a-9b77-58a7ce050573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b449c68-7da9-4414-a7d8-785e223757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C820C7-8B15-4C51-A462-477A23ACA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32E54-F8FC-4D4C-8B80-25BD4AF13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C-16</vt:lpstr>
      <vt:lpstr>Procedures &amp; Inputs</vt:lpstr>
      <vt:lpstr>Threshold Calculation</vt:lpstr>
      <vt:lpstr>C-6</vt:lpstr>
      <vt:lpstr>'C-16'!Print_Area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2024-04-14T19:07:55Z</cp:lastPrinted>
  <dcterms:created xsi:type="dcterms:W3CDTF">2019-12-27T16:22:57Z</dcterms:created>
  <dcterms:modified xsi:type="dcterms:W3CDTF">2024-04-14T19:08:08Z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