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0701E9E1-77DA-499A-B991-E692ED10813A}" xr6:coauthVersionLast="47" xr6:coauthVersionMax="47" xr10:uidLastSave="{00000000-0000-0000-0000-000000000000}"/>
  <bookViews>
    <workbookView xWindow="-108" yWindow="-108" windowWidth="23256" windowHeight="12456" xr2:uid="{53A62961-57DE-4FED-B0F2-4DB327F9D9BC}"/>
  </bookViews>
  <sheets>
    <sheet name="C-29" sheetId="6" r:id="rId1"/>
    <sheet name="A 2021 Indian Shores Land Sal " sheetId="7" r:id="rId2"/>
    <sheet name="B 2022 Pass-A-Grill" sheetId="8" r:id="rId3"/>
    <sheet name="C 2022 Anclote Steam Common" sheetId="9" r:id="rId4"/>
    <sheet name="D 2023 Lake Mary Ops" sheetId="10" r:id="rId5"/>
    <sheet name="E QORVO INC" sheetId="11" r:id="rId6"/>
  </sheets>
  <definedNames>
    <definedName name="\A" localSheetId="0">#REF!</definedName>
    <definedName name="\A" localSheetId="5">#REF!</definedName>
    <definedName name="\A">#REF!</definedName>
    <definedName name="\B" localSheetId="0">#REF!</definedName>
    <definedName name="\B">#REF!</definedName>
    <definedName name="\C" localSheetId="0">#REF!</definedName>
    <definedName name="\C" localSheetId="5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 localSheetId="5">#REF!</definedName>
    <definedName name="\Q">#REF!</definedName>
    <definedName name="\R" localSheetId="0">#REF!</definedName>
    <definedName name="\R">#REF!</definedName>
    <definedName name="\S" localSheetId="0">#REF!</definedName>
    <definedName name="\S" localSheetId="5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localSheetId="5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5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localSheetId="5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localSheetId="5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localSheetId="5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localSheetId="5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localSheetId="5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localSheetId="5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localSheetId="5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localSheetId="5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localSheetId="5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vel" localSheetId="0">#REF!</definedName>
    <definedName name="devel">#REF!</definedName>
    <definedName name="df" localSheetId="5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localSheetId="5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localSheetId="5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localSheetId="5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d" localSheetId="5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626" localSheetId="0">#REF!</definedName>
    <definedName name="FORM4626">#REF!</definedName>
    <definedName name="frt" localSheetId="5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sd" localSheetId="5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localSheetId="5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kkk" localSheetId="5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localSheetId="5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u" localSheetId="5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localSheetId="5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localSheetId="5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 localSheetId="5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 localSheetId="5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localSheetId="5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localSheetId="5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localSheetId="5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 localSheetId="5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 localSheetId="5">#REF!</definedName>
    <definedName name="PENSIONS_PSP">#REF!</definedName>
    <definedName name="pesc1" localSheetId="5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localSheetId="5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localSheetId="5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'C-29'!$A$1:$M$45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 localSheetId="5">OFFSET(Full_Print,0,0,Last_Row)</definedName>
    <definedName name="Print_Area_Reset">OFFSET(Full_Print,0,0,Last_Row)</definedName>
    <definedName name="_xlnm.Print_Titles" localSheetId="5">#REF!</definedName>
    <definedName name="_xlnm.Print_Titles">#REF!</definedName>
    <definedName name="Print_Titles_MI" localSheetId="0">#REF!</definedName>
    <definedName name="Print_Titles_MI">#REF!</definedName>
    <definedName name="Prior_Flow_Through" localSheetId="0">#REF!</definedName>
    <definedName name="Prior_Flow_Through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uarter" localSheetId="0">#REF!</definedName>
    <definedName name="Quarter">#REF!</definedName>
    <definedName name="qw" localSheetId="5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t" localSheetId="5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localSheetId="5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localSheetId="5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 localSheetId="5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 localSheetId="5">INDEX(bs_netplant,1,period_summary_col)</definedName>
    <definedName name="taxable_plant">INDEX(bs_netplant,1,period_summary_col)</definedName>
    <definedName name="TAXDEP" localSheetId="0">#REF!</definedName>
    <definedName name="TAXDEP" localSheetId="5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 localSheetId="5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localSheetId="5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localSheetId="5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erPass" hidden="1">"verify"</definedName>
    <definedName name="Values_Entered" localSheetId="0">IF(Loan_Amount*Interest_Rate*Loan_Years*Loan_Start&gt;0,1,0)</definedName>
    <definedName name="Values_Entered" localSheetId="5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heck." localSheetId="5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localSheetId="5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GL._.154._.BALANCE." localSheetId="5" hidden="1">{#N/A,#N/A,FALSE,"BALANCE"}</definedName>
    <definedName name="wrn.GL._.154._.BALANCE." hidden="1">{#N/A,#N/A,FALSE,"BALANCE"}</definedName>
    <definedName name="wrn.GL154._.ISSUES." localSheetId="5" hidden="1">{#N/A,#N/A,FALSE,"ISSUES"}</definedName>
    <definedName name="wrn.GL154._.ISSUES." hidden="1">{#N/A,#N/A,FALSE,"ISSUES"}</definedName>
    <definedName name="wrn.GL154._.RECEIPTS." localSheetId="5" hidden="1">{#N/A,#N/A,FALSE,"RECEIPTS"}</definedName>
    <definedName name="wrn.GL154._.RECEIPTS." hidden="1">{#N/A,#N/A,FALSE,"RECEIPTS"}</definedName>
    <definedName name="wrn.GL154._.SALVAGE." localSheetId="5" hidden="1">{#N/A,#N/A,FALSE,"SALVAGE"}</definedName>
    <definedName name="wrn.GL154._.SALVAGE." hidden="1">{#N/A,#N/A,FALSE,"SALVAGE"}</definedName>
    <definedName name="wrn.GL154._.SYSTEM._.LEDGER._.REPORTS." localSheetId="5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STETSON.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localSheetId="5" hidden="1">{"PAGE_1",#N/A,FALSE,"MONTH"}</definedName>
    <definedName name="wrn.TESTS." hidden="1">{"PAGE_1",#N/A,FALSE,"MONTH"}</definedName>
    <definedName name="wtyu" localSheetId="5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x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localSheetId="5" hidden="1">{"PAGE_1",#N/A,FALSE,"MONTH"}</definedName>
    <definedName name="XYZ" hidden="1">{"PAGE_1",#N/A,FALSE,"MONTH"}</definedName>
    <definedName name="xyzUserPassword" hidden="1">"abcd"</definedName>
    <definedName name="xz" localSheetId="5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t" localSheetId="5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6" l="1"/>
  <c r="I21" i="6"/>
  <c r="G21" i="6"/>
  <c r="J21" i="6" s="1"/>
  <c r="J4" i="7"/>
  <c r="J9" i="8" l="1"/>
  <c r="J20" i="6" l="1"/>
  <c r="X21" i="10"/>
  <c r="K20" i="6"/>
  <c r="I20" i="6"/>
  <c r="G20" i="6"/>
  <c r="J4" i="10"/>
  <c r="J9" i="10" s="1"/>
  <c r="A17" i="6" l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C11" i="6"/>
  <c r="D11" i="6" s="1"/>
  <c r="E11" i="6" s="1"/>
  <c r="F11" i="6" s="1"/>
  <c r="G11" i="6" s="1"/>
  <c r="H11" i="6" s="1"/>
  <c r="I11" i="6" s="1"/>
  <c r="J11" i="6" s="1"/>
  <c r="K11" i="6" s="1"/>
  <c r="L11" i="6" s="1"/>
  <c r="M11" i="6" s="1"/>
  <c r="A35" i="6" l="1"/>
  <c r="A36" i="6" s="1"/>
  <c r="A37" i="6" s="1"/>
  <c r="A38" i="6" s="1"/>
  <c r="A39" i="6" s="1"/>
  <c r="A40" i="6" s="1"/>
  <c r="A41" i="6" s="1"/>
  <c r="A42" i="6" s="1"/>
  <c r="A43" i="6" s="1"/>
  <c r="J19" i="6"/>
  <c r="J6" i="9"/>
  <c r="J5" i="9"/>
  <c r="J4" i="9"/>
  <c r="J8" i="9" s="1"/>
  <c r="K19" i="6" s="1"/>
  <c r="J4" i="8"/>
  <c r="K18" i="6" s="1"/>
  <c r="J10" i="7"/>
  <c r="K17" i="6" s="1"/>
  <c r="I19" i="6"/>
  <c r="G19" i="6"/>
  <c r="I18" i="6"/>
  <c r="G18" i="6"/>
  <c r="J18" i="6" s="1"/>
  <c r="I17" i="6"/>
  <c r="G17" i="6"/>
  <c r="J17" i="6" l="1"/>
</calcChain>
</file>

<file path=xl/sharedStrings.xml><?xml version="1.0" encoding="utf-8"?>
<sst xmlns="http://schemas.openxmlformats.org/spreadsheetml/2006/main" count="130" uniqueCount="92">
  <si>
    <t>SCHEDULE C-29</t>
  </si>
  <si>
    <t>GAINS AND LOSSES ON DISPOSITION OF PLANT OR PROPERTY</t>
  </si>
  <si>
    <t>Page 1 of 1</t>
  </si>
  <si>
    <t>FLORIDA PUBLIC SERVICE COMMISSION</t>
  </si>
  <si>
    <t>Explanation:</t>
  </si>
  <si>
    <t>Provide a schedule of gains and losses on disposition of plant and property previously used in providing electric service for the test year and the four prior years.  List each item with a gain or loss of $1 million or more, or more than .1% of total plant.  List amounts allowed in prior cases, and the test year of such prior cases.</t>
  </si>
  <si>
    <t xml:space="preserve">                         Type of Data Shown:</t>
  </si>
  <si>
    <t>Projected Test Year 3 Ended</t>
  </si>
  <si>
    <t>COMPANY: Duke Energy Florida, LLC</t>
  </si>
  <si>
    <t>Projected Test Year 2 Ended</t>
  </si>
  <si>
    <t>Projected Test Year 1 Ended</t>
  </si>
  <si>
    <t>($000)</t>
  </si>
  <si>
    <t>Amounts</t>
  </si>
  <si>
    <t>Prior Cases</t>
  </si>
  <si>
    <t>Original</t>
  </si>
  <si>
    <t>Depreciation</t>
  </si>
  <si>
    <t>Net Book</t>
  </si>
  <si>
    <t>Allowed</t>
  </si>
  <si>
    <t>Test Year</t>
  </si>
  <si>
    <t>Line</t>
  </si>
  <si>
    <t>Description</t>
  </si>
  <si>
    <t>Date</t>
  </si>
  <si>
    <t>Classification</t>
  </si>
  <si>
    <t>Reclassification</t>
  </si>
  <si>
    <t>Amount</t>
  </si>
  <si>
    <t>Additions or</t>
  </si>
  <si>
    <t>and</t>
  </si>
  <si>
    <t>Value On</t>
  </si>
  <si>
    <t>Gain or</t>
  </si>
  <si>
    <t>Prior</t>
  </si>
  <si>
    <t>Ended</t>
  </si>
  <si>
    <t>No.</t>
  </si>
  <si>
    <t>Of Property</t>
  </si>
  <si>
    <t>Acquired</t>
  </si>
  <si>
    <t>Disposed</t>
  </si>
  <si>
    <t>Account</t>
  </si>
  <si>
    <t>Account(s)</t>
  </si>
  <si>
    <t>Recorded</t>
  </si>
  <si>
    <t>(Retirements)</t>
  </si>
  <si>
    <t>Amortization</t>
  </si>
  <si>
    <t>Disposal Date</t>
  </si>
  <si>
    <t>(Loss)</t>
  </si>
  <si>
    <t>Cases</t>
  </si>
  <si>
    <t>2.06 acres at Indian Rocks Beach South Shore Substation</t>
  </si>
  <si>
    <t>101000</t>
  </si>
  <si>
    <t>**see tab A</t>
  </si>
  <si>
    <t>Pass A Grille Land</t>
  </si>
  <si>
    <t>**see tab B</t>
  </si>
  <si>
    <t>Anclote Steam Common Land</t>
  </si>
  <si>
    <t>1974</t>
  </si>
  <si>
    <t>**see tab C</t>
  </si>
  <si>
    <t>Supporting Schedules:</t>
  </si>
  <si>
    <t>Recap Schedules:</t>
  </si>
  <si>
    <t>Original Cost of Land</t>
  </si>
  <si>
    <t>NCUC Pg. 305 - Gain or Loss on Dispostion of Property</t>
  </si>
  <si>
    <t>(less) Amount Received:</t>
  </si>
  <si>
    <t>Project: FTN170016</t>
  </si>
  <si>
    <t xml:space="preserve"> Salvage Cash</t>
  </si>
  <si>
    <t xml:space="preserve"> Cost of Removal</t>
  </si>
  <si>
    <t>Gain Loss reversal</t>
  </si>
  <si>
    <t>Reserve Amount</t>
  </si>
  <si>
    <t>Gain</t>
  </si>
  <si>
    <t>ties to GL</t>
  </si>
  <si>
    <t>Duke Energy Florida</t>
  </si>
  <si>
    <t>Project: FTN170023</t>
  </si>
  <si>
    <t>Project: FTN170112</t>
  </si>
  <si>
    <t xml:space="preserve"> X </t>
  </si>
  <si>
    <t>N/A</t>
  </si>
  <si>
    <t>Duke Energy Florida, LLC</t>
  </si>
  <si>
    <t>1940 / 1953 / 1956 / 1962</t>
  </si>
  <si>
    <t>1953 / 1957</t>
  </si>
  <si>
    <t>Original Cost of Building</t>
  </si>
  <si>
    <t>Project: FTN221594</t>
  </si>
  <si>
    <t>Gain/Loss reversal</t>
  </si>
  <si>
    <t>Lake Mary Ops</t>
  </si>
  <si>
    <t>**see tab D</t>
  </si>
  <si>
    <t>1998</t>
  </si>
  <si>
    <t>Prior Gain Loss</t>
  </si>
  <si>
    <t>Gain Loss Reversal</t>
  </si>
  <si>
    <t>DOCKET NO.:  20240025-EI</t>
  </si>
  <si>
    <t>Witness:  Aquilina, O'Hara</t>
  </si>
  <si>
    <t>NCUC Pg. 305 - Gain or Loss on Disposition of Property</t>
  </si>
  <si>
    <t>QORVO INC</t>
  </si>
  <si>
    <t>**see tab E</t>
  </si>
  <si>
    <t>6/2021</t>
  </si>
  <si>
    <t>8/2018</t>
  </si>
  <si>
    <t>12/2021</t>
  </si>
  <si>
    <t>05/2022</t>
  </si>
  <si>
    <t>10/2022</t>
  </si>
  <si>
    <t>07/2023</t>
  </si>
  <si>
    <t>Historical Year Ended</t>
  </si>
  <si>
    <t>Prior Year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</si>
</sst>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  <numFmt numFmtId="166" formatCode="0.000000"/>
    <numFmt numFmtId="167" formatCode="_(&quot;$&quot;* #,##0.00000_);_(&quot;$&quot;* \(#,##0.00000\);_(&quot;$&quot;* &quot;-&quot;?????_);_(@_)"/>
    <numFmt numFmtId="168" formatCode="0_);\(0\)"/>
    <numFmt numFmtId="169" formatCode="_(* #,##0_);_(* \(#,##0\);_(* &quot;-&quot;??_);_(@_)"/>
  </numFmts>
  <fonts count="1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7" fillId="0" borderId="0"/>
    <xf numFmtId="0" fontId="11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</cellStyleXfs>
  <cellXfs count="114">
    <xf numFmtId="0" fontId="0" fillId="0" borderId="0" xfId="0"/>
    <xf numFmtId="0" fontId="8" fillId="0" borderId="0" xfId="0" applyFont="1"/>
    <xf numFmtId="0" fontId="10" fillId="0" borderId="1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Continuous" wrapText="1"/>
    </xf>
    <xf numFmtId="0" fontId="12" fillId="0" borderId="0" xfId="2" applyFont="1" applyAlignment="1">
      <alignment horizontal="right"/>
    </xf>
    <xf numFmtId="0" fontId="13" fillId="0" borderId="0" xfId="2" applyFont="1"/>
    <xf numFmtId="14" fontId="13" fillId="0" borderId="0" xfId="2" applyNumberFormat="1" applyFont="1" applyAlignment="1">
      <alignment horizontal="left"/>
    </xf>
    <xf numFmtId="0" fontId="14" fillId="0" borderId="0" xfId="2" applyFont="1"/>
    <xf numFmtId="0" fontId="8" fillId="0" borderId="0" xfId="0" applyFont="1" applyAlignment="1">
      <alignment vertical="center" wrapText="1"/>
    </xf>
    <xf numFmtId="37" fontId="13" fillId="0" borderId="0" xfId="0" applyNumberFormat="1" applyFont="1" applyAlignment="1">
      <alignment vertical="center"/>
    </xf>
    <xf numFmtId="37" fontId="9" fillId="0" borderId="0" xfId="0" applyNumberFormat="1" applyFont="1" applyAlignment="1">
      <alignment vertical="center"/>
    </xf>
    <xf numFmtId="37" fontId="1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37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44" fontId="13" fillId="0" borderId="0" xfId="0" applyNumberFormat="1" applyFont="1" applyAlignment="1">
      <alignment horizontal="right" vertical="center"/>
    </xf>
    <xf numFmtId="37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37" fontId="13" fillId="0" borderId="0" xfId="0" quotePrefix="1" applyNumberFormat="1" applyFont="1" applyAlignment="1">
      <alignment vertical="center"/>
    </xf>
    <xf numFmtId="44" fontId="13" fillId="0" borderId="0" xfId="0" applyNumberFormat="1" applyFont="1" applyAlignment="1">
      <alignment vertical="center"/>
    </xf>
    <xf numFmtId="0" fontId="9" fillId="0" borderId="0" xfId="8" applyFont="1"/>
    <xf numFmtId="0" fontId="9" fillId="0" borderId="1" xfId="8" applyFont="1" applyBorder="1"/>
    <xf numFmtId="0" fontId="9" fillId="0" borderId="0" xfId="8" applyFont="1" applyAlignment="1">
      <alignment horizontal="left"/>
    </xf>
    <xf numFmtId="14" fontId="9" fillId="0" borderId="0" xfId="8" applyNumberFormat="1" applyFont="1"/>
    <xf numFmtId="0" fontId="13" fillId="0" borderId="1" xfId="8" applyFont="1" applyBorder="1" applyAlignment="1">
      <alignment horizontal="fill" vertical="center"/>
    </xf>
    <xf numFmtId="49" fontId="13" fillId="0" borderId="0" xfId="8" quotePrefix="1" applyNumberFormat="1" applyFont="1" applyAlignment="1">
      <alignment horizontal="center" vertical="center"/>
    </xf>
    <xf numFmtId="0" fontId="9" fillId="0" borderId="0" xfId="8" applyFont="1" applyAlignment="1">
      <alignment vertical="center"/>
    </xf>
    <xf numFmtId="0" fontId="13" fillId="0" borderId="0" xfId="9" quotePrefix="1" applyFont="1" applyAlignment="1">
      <alignment horizontal="center" vertical="center"/>
    </xf>
    <xf numFmtId="0" fontId="9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1" xfId="8" quotePrefix="1" applyFont="1" applyBorder="1" applyAlignment="1">
      <alignment horizontal="center" vertical="center"/>
    </xf>
    <xf numFmtId="6" fontId="13" fillId="0" borderId="1" xfId="8" quotePrefix="1" applyNumberFormat="1" applyFont="1" applyBorder="1" applyAlignment="1">
      <alignment horizontal="center" vertical="center"/>
    </xf>
    <xf numFmtId="49" fontId="13" fillId="0" borderId="1" xfId="8" quotePrefix="1" applyNumberFormat="1" applyFont="1" applyBorder="1" applyAlignment="1">
      <alignment horizontal="center" vertical="center"/>
    </xf>
    <xf numFmtId="0" fontId="9" fillId="0" borderId="1" xfId="8" applyFont="1" applyBorder="1" applyAlignment="1">
      <alignment horizontal="center" vertical="center"/>
    </xf>
    <xf numFmtId="14" fontId="9" fillId="0" borderId="1" xfId="8" applyNumberFormat="1" applyFont="1" applyBorder="1" applyAlignment="1">
      <alignment horizontal="center" vertical="center"/>
    </xf>
    <xf numFmtId="37" fontId="9" fillId="0" borderId="0" xfId="8" applyNumberFormat="1" applyFont="1" applyAlignment="1">
      <alignment vertical="center"/>
    </xf>
    <xf numFmtId="0" fontId="9" fillId="0" borderId="0" xfId="8" quotePrefix="1" applyFont="1" applyAlignment="1">
      <alignment vertical="center"/>
    </xf>
    <xf numFmtId="0" fontId="9" fillId="0" borderId="0" xfId="9" applyFont="1" applyAlignment="1">
      <alignment horizontal="left"/>
    </xf>
    <xf numFmtId="37" fontId="9" fillId="0" borderId="0" xfId="9" quotePrefix="1" applyNumberFormat="1" applyFont="1"/>
    <xf numFmtId="37" fontId="9" fillId="0" borderId="0" xfId="9" applyNumberFormat="1" applyFont="1"/>
    <xf numFmtId="164" fontId="9" fillId="0" borderId="0" xfId="8" applyNumberFormat="1" applyFont="1" applyAlignment="1">
      <alignment vertical="center"/>
    </xf>
    <xf numFmtId="0" fontId="9" fillId="0" borderId="0" xfId="9" applyFont="1" applyAlignment="1">
      <alignment horizontal="right"/>
    </xf>
    <xf numFmtId="165" fontId="9" fillId="0" borderId="0" xfId="8" applyNumberFormat="1" applyFont="1"/>
    <xf numFmtId="166" fontId="9" fillId="0" borderId="0" xfId="9" applyNumberFormat="1" applyFont="1"/>
    <xf numFmtId="166" fontId="9" fillId="0" borderId="0" xfId="8" applyNumberFormat="1" applyFont="1"/>
    <xf numFmtId="167" fontId="9" fillId="0" borderId="0" xfId="8" applyNumberFormat="1" applyFont="1"/>
    <xf numFmtId="44" fontId="9" fillId="0" borderId="0" xfId="8" applyNumberFormat="1" applyFont="1"/>
    <xf numFmtId="0" fontId="4" fillId="0" borderId="0" xfId="10"/>
    <xf numFmtId="8" fontId="4" fillId="0" borderId="0" xfId="10" applyNumberFormat="1"/>
    <xf numFmtId="14" fontId="4" fillId="0" borderId="0" xfId="10" applyNumberFormat="1"/>
    <xf numFmtId="8" fontId="4" fillId="0" borderId="1" xfId="10" applyNumberFormat="1" applyBorder="1"/>
    <xf numFmtId="39" fontId="4" fillId="0" borderId="0" xfId="10" applyNumberFormat="1"/>
    <xf numFmtId="8" fontId="0" fillId="0" borderId="0" xfId="0" applyNumberFormat="1"/>
    <xf numFmtId="14" fontId="0" fillId="0" borderId="0" xfId="0" applyNumberFormat="1"/>
    <xf numFmtId="8" fontId="0" fillId="0" borderId="1" xfId="0" applyNumberFormat="1" applyBorder="1"/>
    <xf numFmtId="39" fontId="0" fillId="0" borderId="0" xfId="0" applyNumberFormat="1"/>
    <xf numFmtId="39" fontId="0" fillId="0" borderId="1" xfId="0" applyNumberFormat="1" applyBorder="1"/>
    <xf numFmtId="39" fontId="0" fillId="0" borderId="3" xfId="0" applyNumberFormat="1" applyBorder="1"/>
    <xf numFmtId="37" fontId="9" fillId="0" borderId="0" xfId="8" applyNumberFormat="1" applyFont="1" applyAlignment="1">
      <alignment horizontal="right" vertical="center"/>
    </xf>
    <xf numFmtId="38" fontId="9" fillId="0" borderId="0" xfId="8" applyNumberFormat="1" applyFont="1" applyAlignment="1">
      <alignment horizontal="right" vertical="center"/>
    </xf>
    <xf numFmtId="0" fontId="8" fillId="0" borderId="1" xfId="0" applyFont="1" applyBorder="1" applyAlignment="1">
      <alignment horizontal="left" vertical="top"/>
    </xf>
    <xf numFmtId="0" fontId="13" fillId="0" borderId="0" xfId="8" applyFont="1" applyAlignment="1">
      <alignment horizontal="fill" vertical="center"/>
    </xf>
    <xf numFmtId="0" fontId="10" fillId="0" borderId="0" xfId="0" applyFont="1"/>
    <xf numFmtId="0" fontId="15" fillId="0" borderId="0" xfId="0" applyFont="1"/>
    <xf numFmtId="0" fontId="8" fillId="0" borderId="0" xfId="0" applyFont="1" applyAlignment="1">
      <alignment horizontal="left" vertical="center" wrapText="1"/>
    </xf>
    <xf numFmtId="168" fontId="13" fillId="0" borderId="2" xfId="1" quotePrefix="1" applyNumberFormat="1" applyFont="1" applyBorder="1" applyAlignment="1">
      <alignment horizontal="center" vertical="center"/>
    </xf>
    <xf numFmtId="168" fontId="13" fillId="0" borderId="2" xfId="9" quotePrefix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37" fontId="13" fillId="0" borderId="2" xfId="0" applyNumberFormat="1" applyFont="1" applyBorder="1" applyAlignment="1">
      <alignment vertical="center"/>
    </xf>
    <xf numFmtId="0" fontId="9" fillId="0" borderId="2" xfId="8" applyFont="1" applyBorder="1"/>
    <xf numFmtId="3" fontId="13" fillId="0" borderId="2" xfId="0" applyNumberFormat="1" applyFont="1" applyBorder="1" applyAlignment="1">
      <alignment vertical="center"/>
    </xf>
    <xf numFmtId="0" fontId="9" fillId="0" borderId="2" xfId="8" applyFont="1" applyBorder="1" applyAlignment="1">
      <alignment horizontal="right"/>
    </xf>
    <xf numFmtId="0" fontId="13" fillId="0" borderId="0" xfId="8" applyFont="1" applyBorder="1" applyAlignment="1">
      <alignment horizontal="center" vertical="center"/>
    </xf>
    <xf numFmtId="0" fontId="13" fillId="0" borderId="0" xfId="8" quotePrefix="1" applyFont="1" applyBorder="1" applyAlignment="1">
      <alignment horizontal="center" vertical="center"/>
    </xf>
    <xf numFmtId="6" fontId="13" fillId="0" borderId="0" xfId="8" quotePrefix="1" applyNumberFormat="1" applyFont="1" applyBorder="1" applyAlignment="1">
      <alignment horizontal="center" vertical="center"/>
    </xf>
    <xf numFmtId="49" fontId="13" fillId="0" borderId="0" xfId="8" quotePrefix="1" applyNumberFormat="1" applyFont="1" applyBorder="1" applyAlignment="1">
      <alignment horizontal="center" vertical="center"/>
    </xf>
    <xf numFmtId="0" fontId="9" fillId="0" borderId="0" xfId="8" applyFont="1" applyBorder="1" applyAlignment="1">
      <alignment horizontal="center" vertical="center"/>
    </xf>
    <xf numFmtId="14" fontId="9" fillId="0" borderId="0" xfId="8" applyNumberFormat="1" applyFont="1" applyBorder="1" applyAlignment="1">
      <alignment horizontal="center" vertical="center"/>
    </xf>
    <xf numFmtId="0" fontId="9" fillId="0" borderId="0" xfId="8" quotePrefix="1" applyFont="1" applyAlignment="1">
      <alignment horizontal="center" vertical="center"/>
    </xf>
    <xf numFmtId="37" fontId="13" fillId="0" borderId="0" xfId="0" quotePrefix="1" applyNumberFormat="1" applyFont="1" applyAlignment="1">
      <alignment horizontal="center" vertical="center"/>
    </xf>
    <xf numFmtId="37" fontId="9" fillId="0" borderId="0" xfId="9" quotePrefix="1" applyNumberFormat="1" applyFont="1" applyAlignment="1">
      <alignment horizontal="center"/>
    </xf>
    <xf numFmtId="37" fontId="13" fillId="0" borderId="0" xfId="0" quotePrefix="1" applyNumberFormat="1" applyFont="1" applyAlignment="1">
      <alignment horizontal="center" vertical="center" wrapText="1"/>
    </xf>
    <xf numFmtId="0" fontId="3" fillId="0" borderId="0" xfId="10" applyFont="1"/>
    <xf numFmtId="8" fontId="0" fillId="2" borderId="0" xfId="0" applyNumberFormat="1" applyFill="1"/>
    <xf numFmtId="0" fontId="0" fillId="2" borderId="0" xfId="0" applyFill="1"/>
    <xf numFmtId="169" fontId="9" fillId="0" borderId="0" xfId="11" quotePrefix="1" applyNumberFormat="1" applyFont="1" applyAlignment="1">
      <alignment horizontal="right" vertical="center"/>
    </xf>
    <xf numFmtId="0" fontId="2" fillId="0" borderId="0" xfId="10" quotePrefix="1" applyFont="1"/>
    <xf numFmtId="37" fontId="13" fillId="0" borderId="0" xfId="0" applyNumberFormat="1" applyFont="1" applyFill="1" applyAlignment="1">
      <alignment horizontal="right" vertical="center"/>
    </xf>
    <xf numFmtId="37" fontId="9" fillId="0" borderId="0" xfId="8" applyNumberFormat="1" applyFont="1" applyFill="1" applyAlignment="1">
      <alignment horizontal="right" vertical="center"/>
    </xf>
    <xf numFmtId="0" fontId="4" fillId="0" borderId="0" xfId="10" applyFill="1"/>
    <xf numFmtId="39" fontId="4" fillId="0" borderId="0" xfId="10" applyNumberFormat="1" applyFill="1"/>
    <xf numFmtId="0" fontId="2" fillId="0" borderId="0" xfId="10" quotePrefix="1" applyFont="1" applyFill="1"/>
    <xf numFmtId="0" fontId="1" fillId="0" borderId="0" xfId="10" applyFont="1" applyFill="1"/>
    <xf numFmtId="39" fontId="4" fillId="0" borderId="1" xfId="10" applyNumberFormat="1" applyFill="1" applyBorder="1"/>
    <xf numFmtId="39" fontId="4" fillId="0" borderId="3" xfId="10" applyNumberFormat="1" applyFill="1" applyBorder="1"/>
    <xf numFmtId="0" fontId="0" fillId="0" borderId="0" xfId="0" applyFill="1"/>
    <xf numFmtId="39" fontId="0" fillId="0" borderId="0" xfId="0" applyNumberFormat="1" applyFill="1"/>
    <xf numFmtId="0" fontId="13" fillId="0" borderId="0" xfId="0" applyFont="1" applyAlignment="1">
      <alignment vertical="center" wrapText="1"/>
    </xf>
    <xf numFmtId="0" fontId="9" fillId="0" borderId="0" xfId="9" applyFont="1" applyAlignment="1">
      <alignment vertical="center" wrapText="1"/>
    </xf>
    <xf numFmtId="37" fontId="9" fillId="0" borderId="0" xfId="9" quotePrefix="1" applyNumberFormat="1" applyFont="1" applyAlignment="1">
      <alignment horizontal="center" vertical="center"/>
    </xf>
    <xf numFmtId="14" fontId="13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2">
    <cellStyle name="Comma" xfId="11" builtinId="3"/>
    <cellStyle name="Normal" xfId="0" builtinId="0"/>
    <cellStyle name="Normal 2" xfId="1" xr:uid="{8B15050E-6D26-4955-9F23-F40C9FF3A01D}"/>
    <cellStyle name="Normal 2 2" xfId="3" xr:uid="{7BA7FD03-3667-4789-A16D-E0B580D78B34}"/>
    <cellStyle name="Normal 2 2 2" xfId="6" xr:uid="{3612C601-B890-4AE8-AC48-A7B4D0BDAE7D}"/>
    <cellStyle name="Normal 2 2 2 2" xfId="9" xr:uid="{275FAEE5-58C5-4805-B966-B0874F400F18}"/>
    <cellStyle name="Normal 2 3" xfId="5" xr:uid="{23F3C239-8BE6-4A86-8A9B-FD16F564E74C}"/>
    <cellStyle name="Normal 2 3 2" xfId="8" xr:uid="{534E8668-18DE-467B-9FF1-39125C5CAE8B}"/>
    <cellStyle name="Normal 3" xfId="4" xr:uid="{3CA1146B-ED99-4C53-821C-1579FAD9D263}"/>
    <cellStyle name="Normal 3 2" xfId="7" xr:uid="{27B812D5-84D3-4E5C-B1E9-8739A29A9EDF}"/>
    <cellStyle name="Normal 3 2 2" xfId="10" xr:uid="{61506F3C-A4F5-4E49-874E-90D6C0235954}"/>
    <cellStyle name="Normal 5" xfId="2" xr:uid="{5A9A68A5-8FA0-4E9C-BBE5-5813205676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cid:image001.png@01D86F54.B0AE2B50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5.png"/><Relationship Id="rId18" Type="http://schemas.openxmlformats.org/officeDocument/2006/relationships/image" Target="../media/image40.png"/><Relationship Id="rId26" Type="http://schemas.openxmlformats.org/officeDocument/2006/relationships/image" Target="../media/image48.png"/><Relationship Id="rId39" Type="http://schemas.openxmlformats.org/officeDocument/2006/relationships/image" Target="../media/image61.png"/><Relationship Id="rId21" Type="http://schemas.openxmlformats.org/officeDocument/2006/relationships/image" Target="../media/image43.png"/><Relationship Id="rId34" Type="http://schemas.openxmlformats.org/officeDocument/2006/relationships/image" Target="../media/image56.png"/><Relationship Id="rId42" Type="http://schemas.openxmlformats.org/officeDocument/2006/relationships/image" Target="../media/image64.png"/><Relationship Id="rId47" Type="http://schemas.openxmlformats.org/officeDocument/2006/relationships/image" Target="../media/image69.png"/><Relationship Id="rId50" Type="http://schemas.openxmlformats.org/officeDocument/2006/relationships/image" Target="../media/image72.png"/><Relationship Id="rId55" Type="http://schemas.openxmlformats.org/officeDocument/2006/relationships/image" Target="../media/image77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6" Type="http://schemas.openxmlformats.org/officeDocument/2006/relationships/image" Target="../media/image38.png"/><Relationship Id="rId29" Type="http://schemas.openxmlformats.org/officeDocument/2006/relationships/image" Target="../media/image51.png"/><Relationship Id="rId11" Type="http://schemas.openxmlformats.org/officeDocument/2006/relationships/image" Target="../media/image33.png"/><Relationship Id="rId24" Type="http://schemas.openxmlformats.org/officeDocument/2006/relationships/image" Target="../media/image46.png"/><Relationship Id="rId32" Type="http://schemas.openxmlformats.org/officeDocument/2006/relationships/image" Target="../media/image54.png"/><Relationship Id="rId37" Type="http://schemas.openxmlformats.org/officeDocument/2006/relationships/image" Target="../media/image59.png"/><Relationship Id="rId40" Type="http://schemas.openxmlformats.org/officeDocument/2006/relationships/image" Target="../media/image62.png"/><Relationship Id="rId45" Type="http://schemas.openxmlformats.org/officeDocument/2006/relationships/image" Target="../media/image67.png"/><Relationship Id="rId53" Type="http://schemas.openxmlformats.org/officeDocument/2006/relationships/image" Target="../media/image75.png"/><Relationship Id="rId58" Type="http://schemas.openxmlformats.org/officeDocument/2006/relationships/image" Target="../media/image80.png"/><Relationship Id="rId5" Type="http://schemas.openxmlformats.org/officeDocument/2006/relationships/image" Target="../media/image27.png"/><Relationship Id="rId19" Type="http://schemas.openxmlformats.org/officeDocument/2006/relationships/image" Target="../media/image41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36.png"/><Relationship Id="rId22" Type="http://schemas.openxmlformats.org/officeDocument/2006/relationships/image" Target="../media/image44.png"/><Relationship Id="rId27" Type="http://schemas.openxmlformats.org/officeDocument/2006/relationships/image" Target="../media/image49.png"/><Relationship Id="rId30" Type="http://schemas.openxmlformats.org/officeDocument/2006/relationships/image" Target="../media/image52.png"/><Relationship Id="rId35" Type="http://schemas.openxmlformats.org/officeDocument/2006/relationships/image" Target="../media/image57.png"/><Relationship Id="rId43" Type="http://schemas.openxmlformats.org/officeDocument/2006/relationships/image" Target="../media/image65.png"/><Relationship Id="rId48" Type="http://schemas.openxmlformats.org/officeDocument/2006/relationships/image" Target="../media/image70.png"/><Relationship Id="rId56" Type="http://schemas.openxmlformats.org/officeDocument/2006/relationships/image" Target="../media/image78.png"/><Relationship Id="rId8" Type="http://schemas.openxmlformats.org/officeDocument/2006/relationships/image" Target="../media/image30.png"/><Relationship Id="rId51" Type="http://schemas.openxmlformats.org/officeDocument/2006/relationships/image" Target="../media/image73.png"/><Relationship Id="rId3" Type="http://schemas.openxmlformats.org/officeDocument/2006/relationships/image" Target="../media/image25.png"/><Relationship Id="rId12" Type="http://schemas.openxmlformats.org/officeDocument/2006/relationships/image" Target="../media/image34.png"/><Relationship Id="rId17" Type="http://schemas.openxmlformats.org/officeDocument/2006/relationships/image" Target="../media/image39.png"/><Relationship Id="rId25" Type="http://schemas.openxmlformats.org/officeDocument/2006/relationships/image" Target="../media/image47.png"/><Relationship Id="rId33" Type="http://schemas.openxmlformats.org/officeDocument/2006/relationships/image" Target="../media/image55.png"/><Relationship Id="rId38" Type="http://schemas.openxmlformats.org/officeDocument/2006/relationships/image" Target="../media/image60.png"/><Relationship Id="rId46" Type="http://schemas.openxmlformats.org/officeDocument/2006/relationships/image" Target="../media/image68.png"/><Relationship Id="rId20" Type="http://schemas.openxmlformats.org/officeDocument/2006/relationships/image" Target="../media/image42.png"/><Relationship Id="rId41" Type="http://schemas.openxmlformats.org/officeDocument/2006/relationships/image" Target="../media/image63.png"/><Relationship Id="rId54" Type="http://schemas.openxmlformats.org/officeDocument/2006/relationships/image" Target="../media/image76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5" Type="http://schemas.openxmlformats.org/officeDocument/2006/relationships/image" Target="../media/image37.png"/><Relationship Id="rId23" Type="http://schemas.openxmlformats.org/officeDocument/2006/relationships/image" Target="../media/image45.png"/><Relationship Id="rId28" Type="http://schemas.openxmlformats.org/officeDocument/2006/relationships/image" Target="../media/image50.png"/><Relationship Id="rId36" Type="http://schemas.openxmlformats.org/officeDocument/2006/relationships/image" Target="../media/image58.png"/><Relationship Id="rId49" Type="http://schemas.openxmlformats.org/officeDocument/2006/relationships/image" Target="../media/image71.png"/><Relationship Id="rId57" Type="http://schemas.openxmlformats.org/officeDocument/2006/relationships/image" Target="../media/image79.png"/><Relationship Id="rId10" Type="http://schemas.openxmlformats.org/officeDocument/2006/relationships/image" Target="../media/image32.png"/><Relationship Id="rId31" Type="http://schemas.openxmlformats.org/officeDocument/2006/relationships/image" Target="../media/image53.png"/><Relationship Id="rId44" Type="http://schemas.openxmlformats.org/officeDocument/2006/relationships/image" Target="../media/image66.png"/><Relationship Id="rId52" Type="http://schemas.openxmlformats.org/officeDocument/2006/relationships/image" Target="../media/image7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2.png"/><Relationship Id="rId1" Type="http://schemas.openxmlformats.org/officeDocument/2006/relationships/image" Target="../media/image8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FE6F65-E2B8-412B-88DA-B921909692A2}"/>
            </a:ext>
          </a:extLst>
        </xdr:cNvPr>
        <xdr:cNvSpPr txBox="1"/>
      </xdr:nvSpPr>
      <xdr:spPr>
        <a:xfrm>
          <a:off x="959167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64DF4D-3042-4ED5-B8ED-5C4B04729002}"/>
            </a:ext>
          </a:extLst>
        </xdr:cNvPr>
        <xdr:cNvSpPr txBox="1"/>
      </xdr:nvSpPr>
      <xdr:spPr>
        <a:xfrm>
          <a:off x="9591675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B7CFB3-8AFE-47E0-A7E4-BCD04ADD5F8A}"/>
            </a:ext>
          </a:extLst>
        </xdr:cNvPr>
        <xdr:cNvSpPr txBox="1"/>
      </xdr:nvSpPr>
      <xdr:spPr>
        <a:xfrm>
          <a:off x="9591675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E4AFE96-5577-4B61-8150-C9D1E4CE13A1}"/>
            </a:ext>
          </a:extLst>
        </xdr:cNvPr>
        <xdr:cNvSpPr txBox="1"/>
      </xdr:nvSpPr>
      <xdr:spPr>
        <a:xfrm>
          <a:off x="9591675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C38293-23E6-48A1-B1EF-7009E1E53494}"/>
            </a:ext>
          </a:extLst>
        </xdr:cNvPr>
        <xdr:cNvSpPr txBox="1"/>
      </xdr:nvSpPr>
      <xdr:spPr>
        <a:xfrm>
          <a:off x="9591675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6FD1150-E9EB-4E41-A504-6FF39E07B8F9}"/>
            </a:ext>
          </a:extLst>
        </xdr:cNvPr>
        <xdr:cNvSpPr txBox="1"/>
      </xdr:nvSpPr>
      <xdr:spPr>
        <a:xfrm>
          <a:off x="9591675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C2D6CB5-181A-4C5F-989D-C2038B4DDC95}"/>
            </a:ext>
          </a:extLst>
        </xdr:cNvPr>
        <xdr:cNvSpPr txBox="1"/>
      </xdr:nvSpPr>
      <xdr:spPr>
        <a:xfrm>
          <a:off x="9591675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E7BDE5E-0F94-4DC7-ABEE-6CA6F133CE31}"/>
            </a:ext>
          </a:extLst>
        </xdr:cNvPr>
        <xdr:cNvSpPr txBox="1"/>
      </xdr:nvSpPr>
      <xdr:spPr>
        <a:xfrm>
          <a:off x="9591675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39</xdr:row>
      <xdr:rowOff>0</xdr:rowOff>
    </xdr:from>
    <xdr:ext cx="8019048" cy="5152381"/>
    <xdr:pic>
      <xdr:nvPicPr>
        <xdr:cNvPr id="2" name="Picture 1">
          <a:extLst>
            <a:ext uri="{FF2B5EF4-FFF2-40B4-BE49-F238E27FC236}">
              <a16:creationId xmlns:a16="http://schemas.microsoft.com/office/drawing/2014/main" id="{4EFEF67A-68D8-418E-8592-A6659A3F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58050"/>
          <a:ext cx="8019048" cy="5152381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39</xdr:row>
      <xdr:rowOff>0</xdr:rowOff>
    </xdr:from>
    <xdr:ext cx="7933333" cy="5285714"/>
    <xdr:pic>
      <xdr:nvPicPr>
        <xdr:cNvPr id="3" name="Picture 2">
          <a:extLst>
            <a:ext uri="{FF2B5EF4-FFF2-40B4-BE49-F238E27FC236}">
              <a16:creationId xmlns:a16="http://schemas.microsoft.com/office/drawing/2014/main" id="{7F0420A1-D98B-4DD0-B198-AC29C034B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0" y="7258050"/>
          <a:ext cx="7933333" cy="52857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15733333" cy="7219048"/>
    <xdr:pic>
      <xdr:nvPicPr>
        <xdr:cNvPr id="4" name="Picture 3">
          <a:extLst>
            <a:ext uri="{FF2B5EF4-FFF2-40B4-BE49-F238E27FC236}">
              <a16:creationId xmlns:a16="http://schemas.microsoft.com/office/drawing/2014/main" id="{51196ED1-763E-497D-9B4E-2BD44AA9B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782550"/>
          <a:ext cx="15733333" cy="72190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7695238" cy="5171429"/>
    <xdr:pic>
      <xdr:nvPicPr>
        <xdr:cNvPr id="5" name="Picture 4">
          <a:extLst>
            <a:ext uri="{FF2B5EF4-FFF2-40B4-BE49-F238E27FC236}">
              <a16:creationId xmlns:a16="http://schemas.microsoft.com/office/drawing/2014/main" id="{3554AA21-683E-4689-B0AF-B6982989B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24050"/>
          <a:ext cx="17695238" cy="5171429"/>
        </a:xfrm>
        <a:prstGeom prst="rect">
          <a:avLst/>
        </a:prstGeom>
      </xdr:spPr>
    </xdr:pic>
    <xdr:clientData/>
  </xdr:oneCellAnchor>
  <xdr:twoCellAnchor>
    <xdr:from>
      <xdr:col>0</xdr:col>
      <xdr:colOff>240030</xdr:colOff>
      <xdr:row>107</xdr:row>
      <xdr:rowOff>49530</xdr:rowOff>
    </xdr:from>
    <xdr:to>
      <xdr:col>25</xdr:col>
      <xdr:colOff>354330</xdr:colOff>
      <xdr:row>138</xdr:row>
      <xdr:rowOff>108857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02EAFFA-6823-40C2-A56B-0DF72C00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" y="20261580"/>
          <a:ext cx="15716250" cy="596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103771</xdr:colOff>
      <xdr:row>71</xdr:row>
      <xdr:rowOff>27924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DD1AD-992D-4ED9-80DC-D6D65FC72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34125"/>
          <a:ext cx="8028571" cy="520952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39</xdr:row>
      <xdr:rowOff>0</xdr:rowOff>
    </xdr:from>
    <xdr:to>
      <xdr:col>37</xdr:col>
      <xdr:colOff>150647</xdr:colOff>
      <xdr:row>91</xdr:row>
      <xdr:rowOff>132281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1FA9E-D2EA-43E6-A748-6C2954CC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6334125"/>
          <a:ext cx="14019047" cy="8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9</xdr:col>
      <xdr:colOff>1075414</xdr:colOff>
      <xdr:row>98</xdr:row>
      <xdr:rowOff>161338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300660-5347-4856-8AC1-77FD2B1C8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353800"/>
          <a:ext cx="7285714" cy="46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86</xdr:row>
      <xdr:rowOff>0</xdr:rowOff>
    </xdr:from>
    <xdr:to>
      <xdr:col>24</xdr:col>
      <xdr:colOff>427705</xdr:colOff>
      <xdr:row>116</xdr:row>
      <xdr:rowOff>132726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A0B99E-BFAA-4EDF-862B-D1C2EE256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0" y="13944600"/>
          <a:ext cx="7361905" cy="49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9</xdr:col>
      <xdr:colOff>1075414</xdr:colOff>
      <xdr:row>126</xdr:row>
      <xdr:rowOff>151794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21FCC5-137C-459B-A740-BDF5DCAF6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725775"/>
          <a:ext cx="7285714" cy="48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114</xdr:row>
      <xdr:rowOff>0</xdr:rowOff>
    </xdr:from>
    <xdr:to>
      <xdr:col>24</xdr:col>
      <xdr:colOff>322943</xdr:colOff>
      <xdr:row>143</xdr:row>
      <xdr:rowOff>132746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0D68558-F11F-455B-9466-F7353A8BB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24800" y="18478500"/>
          <a:ext cx="7257143" cy="4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9</xdr:col>
      <xdr:colOff>999224</xdr:colOff>
      <xdr:row>153</xdr:row>
      <xdr:rowOff>8937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0338196-94D7-4047-B30C-627E132F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0097750"/>
          <a:ext cx="7209524" cy="470476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141</xdr:row>
      <xdr:rowOff>0</xdr:rowOff>
    </xdr:from>
    <xdr:to>
      <xdr:col>24</xdr:col>
      <xdr:colOff>370562</xdr:colOff>
      <xdr:row>171</xdr:row>
      <xdr:rowOff>113679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3ADE0A4-9EC2-4B5F-BEBC-C5111E47D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24800" y="22850475"/>
          <a:ext cx="7304762" cy="49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9</xdr:col>
      <xdr:colOff>1094462</xdr:colOff>
      <xdr:row>180</xdr:row>
      <xdr:rowOff>132746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D35E4A-EDFB-49E9-97E8-7E5B905A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4469725"/>
          <a:ext cx="7304762" cy="482857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169</xdr:row>
      <xdr:rowOff>0</xdr:rowOff>
    </xdr:from>
    <xdr:to>
      <xdr:col>24</xdr:col>
      <xdr:colOff>322943</xdr:colOff>
      <xdr:row>198</xdr:row>
      <xdr:rowOff>161318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9ED036A-A1A5-42B3-98E5-4B05BF55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24800" y="27384375"/>
          <a:ext cx="7257143" cy="4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9</xdr:col>
      <xdr:colOff>1018271</xdr:colOff>
      <xdr:row>206</xdr:row>
      <xdr:rowOff>94692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73C83C1-71E0-4392-A56C-8217C7E57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9003625"/>
          <a:ext cx="7228571" cy="446666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197</xdr:row>
      <xdr:rowOff>0</xdr:rowOff>
    </xdr:from>
    <xdr:to>
      <xdr:col>24</xdr:col>
      <xdr:colOff>313419</xdr:colOff>
      <xdr:row>224</xdr:row>
      <xdr:rowOff>132787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16781A-AB70-4EED-9CDA-3FBDBF49C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924800" y="31918275"/>
          <a:ext cx="7247619" cy="45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29</xdr:col>
      <xdr:colOff>283524</xdr:colOff>
      <xdr:row>44</xdr:row>
      <xdr:rowOff>19050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E86D555-A572-48A5-B775-9699D19DC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638300"/>
          <a:ext cx="17809524" cy="552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10</xdr:col>
      <xdr:colOff>256169</xdr:colOff>
      <xdr:row>60</xdr:row>
      <xdr:rowOff>8876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7D722F-525D-4126-91DE-FC02D4D3D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52950"/>
          <a:ext cx="8047619" cy="519047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32</xdr:col>
      <xdr:colOff>27171</xdr:colOff>
      <xdr:row>79</xdr:row>
      <xdr:rowOff>65634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76C1D8-BB9B-4AED-89FB-A4124646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4552950"/>
          <a:ext cx="11228571" cy="8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9</xdr:col>
      <xdr:colOff>761102</xdr:colOff>
      <xdr:row>86</xdr:row>
      <xdr:rowOff>142270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C7ED59-F96B-4895-9842-8B524531D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248775"/>
          <a:ext cx="7180952" cy="48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28</xdr:col>
      <xdr:colOff>7350</xdr:colOff>
      <xdr:row>31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A09ECE-514B-43F3-B0E5-BB78C8BC6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476375"/>
          <a:ext cx="17400000" cy="3609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10</xdr:col>
      <xdr:colOff>209964</xdr:colOff>
      <xdr:row>69</xdr:row>
      <xdr:rowOff>6608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B36B2B-BC34-4A53-956F-867BF30AE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67550"/>
          <a:ext cx="7944264" cy="518820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22</xdr:col>
      <xdr:colOff>298786</xdr:colOff>
      <xdr:row>69</xdr:row>
      <xdr:rowOff>38359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68F50-8F3F-4E70-97D2-8538F202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7067550"/>
          <a:ext cx="6499561" cy="52199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76200</xdr:rowOff>
    </xdr:from>
    <xdr:to>
      <xdr:col>9</xdr:col>
      <xdr:colOff>895725</xdr:colOff>
      <xdr:row>96</xdr:row>
      <xdr:rowOff>22472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41E0B5-6770-4A06-B740-A9AF766B9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477750"/>
          <a:ext cx="7182225" cy="4965947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533400</xdr:colOff>
      <xdr:row>65</xdr:row>
      <xdr:rowOff>31750</xdr:rowOff>
    </xdr:from>
    <xdr:to>
      <xdr:col>21</xdr:col>
      <xdr:colOff>76575</xdr:colOff>
      <xdr:row>96</xdr:row>
      <xdr:rowOff>22474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AE745B-E7FF-4E36-8783-882F9CC1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53300" y="12433300"/>
          <a:ext cx="7191750" cy="5010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152400</xdr:rowOff>
    </xdr:from>
    <xdr:to>
      <xdr:col>9</xdr:col>
      <xdr:colOff>1010031</xdr:colOff>
      <xdr:row>122</xdr:row>
      <xdr:rowOff>143124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BF21BB4-5071-4C83-9812-52E79817C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7506950"/>
          <a:ext cx="7296531" cy="5010399"/>
        </a:xfrm>
        <a:prstGeom prst="rect">
          <a:avLst/>
        </a:prstGeom>
      </xdr:spPr>
    </xdr:pic>
    <xdr:clientData/>
  </xdr:twoCellAnchor>
  <xdr:twoCellAnchor editAs="oneCell">
    <xdr:from>
      <xdr:col>9</xdr:col>
      <xdr:colOff>577850</xdr:colOff>
      <xdr:row>91</xdr:row>
      <xdr:rowOff>133350</xdr:rowOff>
    </xdr:from>
    <xdr:to>
      <xdr:col>21</xdr:col>
      <xdr:colOff>63872</xdr:colOff>
      <xdr:row>122</xdr:row>
      <xdr:rowOff>105023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DEE894-3BDE-403D-B030-325B3F27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97750" y="17487900"/>
          <a:ext cx="7134597" cy="49913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6350</xdr:rowOff>
    </xdr:from>
    <xdr:to>
      <xdr:col>9</xdr:col>
      <xdr:colOff>984630</xdr:colOff>
      <xdr:row>150</xdr:row>
      <xdr:rowOff>16125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137162-D5C8-4BD1-9BA7-E090D934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694900"/>
          <a:ext cx="7271130" cy="5029450"/>
        </a:xfrm>
        <a:prstGeom prst="rect">
          <a:avLst/>
        </a:prstGeom>
      </xdr:spPr>
    </xdr:pic>
    <xdr:clientData/>
  </xdr:twoCellAnchor>
  <xdr:twoCellAnchor editAs="oneCell">
    <xdr:from>
      <xdr:col>9</xdr:col>
      <xdr:colOff>609600</xdr:colOff>
      <xdr:row>119</xdr:row>
      <xdr:rowOff>12700</xdr:rowOff>
    </xdr:from>
    <xdr:to>
      <xdr:col>21</xdr:col>
      <xdr:colOff>133724</xdr:colOff>
      <xdr:row>149</xdr:row>
      <xdr:rowOff>139948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AF63A0-4ABF-4D9F-9E4B-2800FE22E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29500" y="22701250"/>
          <a:ext cx="7172699" cy="4984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38100</xdr:rowOff>
    </xdr:from>
    <xdr:to>
      <xdr:col>9</xdr:col>
      <xdr:colOff>990980</xdr:colOff>
      <xdr:row>176</xdr:row>
      <xdr:rowOff>152647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5482E2F-0B00-4762-9F51-2D063E437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7870150"/>
          <a:ext cx="7277480" cy="4972297"/>
        </a:xfrm>
        <a:prstGeom prst="rect">
          <a:avLst/>
        </a:prstGeom>
      </xdr:spPr>
    </xdr:pic>
    <xdr:clientData/>
  </xdr:twoCellAnchor>
  <xdr:twoCellAnchor editAs="oneCell">
    <xdr:from>
      <xdr:col>9</xdr:col>
      <xdr:colOff>603250</xdr:colOff>
      <xdr:row>145</xdr:row>
      <xdr:rowOff>152400</xdr:rowOff>
    </xdr:from>
    <xdr:to>
      <xdr:col>21</xdr:col>
      <xdr:colOff>70221</xdr:colOff>
      <xdr:row>176</xdr:row>
      <xdr:rowOff>124073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E7DA78E-8E34-43BF-BF77-52C4AC344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423150" y="27793950"/>
          <a:ext cx="7115546" cy="49913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</xdr:row>
      <xdr:rowOff>69850</xdr:rowOff>
    </xdr:from>
    <xdr:to>
      <xdr:col>9</xdr:col>
      <xdr:colOff>933827</xdr:colOff>
      <xdr:row>204</xdr:row>
      <xdr:rowOff>41523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A159BD5-4250-4198-B878-CE0E5E4A2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33045400"/>
          <a:ext cx="7220327" cy="4991348"/>
        </a:xfrm>
        <a:prstGeom prst="rect">
          <a:avLst/>
        </a:prstGeom>
      </xdr:spPr>
    </xdr:pic>
    <xdr:clientData/>
  </xdr:twoCellAnchor>
  <xdr:twoCellAnchor editAs="oneCell">
    <xdr:from>
      <xdr:col>9</xdr:col>
      <xdr:colOff>584200</xdr:colOff>
      <xdr:row>172</xdr:row>
      <xdr:rowOff>171450</xdr:rowOff>
    </xdr:from>
    <xdr:to>
      <xdr:col>21</xdr:col>
      <xdr:colOff>165477</xdr:colOff>
      <xdr:row>203</xdr:row>
      <xdr:rowOff>95496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E193E06-7B91-496C-B7F7-9E2C0DE3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404100" y="32956500"/>
          <a:ext cx="7229852" cy="49532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200</xdr:row>
      <xdr:rowOff>25400</xdr:rowOff>
    </xdr:from>
    <xdr:to>
      <xdr:col>9</xdr:col>
      <xdr:colOff>933827</xdr:colOff>
      <xdr:row>230</xdr:row>
      <xdr:rowOff>139947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6739BEB-226C-4706-BA68-F1ADCF1A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8144450"/>
          <a:ext cx="7220327" cy="4972297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199</xdr:row>
      <xdr:rowOff>139700</xdr:rowOff>
    </xdr:from>
    <xdr:to>
      <xdr:col>21</xdr:col>
      <xdr:colOff>146428</xdr:colOff>
      <xdr:row>230</xdr:row>
      <xdr:rowOff>111373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5AD94EB-5F26-45A8-9EA6-2A7831931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72350" y="38068250"/>
          <a:ext cx="7242553" cy="499134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227</xdr:row>
      <xdr:rowOff>19050</xdr:rowOff>
    </xdr:from>
    <xdr:to>
      <xdr:col>9</xdr:col>
      <xdr:colOff>971926</xdr:colOff>
      <xdr:row>258</xdr:row>
      <xdr:rowOff>3424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F4B2CD4-8461-4E50-B448-00089AB5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43281600"/>
          <a:ext cx="7201276" cy="5004049"/>
        </a:xfrm>
        <a:prstGeom prst="rect">
          <a:avLst/>
        </a:prstGeom>
      </xdr:spPr>
    </xdr:pic>
    <xdr:clientData/>
  </xdr:twoCellAnchor>
  <xdr:twoCellAnchor editAs="oneCell">
    <xdr:from>
      <xdr:col>9</xdr:col>
      <xdr:colOff>565150</xdr:colOff>
      <xdr:row>227</xdr:row>
      <xdr:rowOff>6350</xdr:rowOff>
    </xdr:from>
    <xdr:to>
      <xdr:col>21</xdr:col>
      <xdr:colOff>108325</xdr:colOff>
      <xdr:row>257</xdr:row>
      <xdr:rowOff>158999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FF2F162-AA88-4C61-BF07-AF6B5EF97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85050" y="43268900"/>
          <a:ext cx="7191750" cy="5010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95250</xdr:rowOff>
    </xdr:from>
    <xdr:to>
      <xdr:col>9</xdr:col>
      <xdr:colOff>914776</xdr:colOff>
      <xdr:row>284</xdr:row>
      <xdr:rowOff>152644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832B36A-7E6E-4B7F-B94A-E027D7D75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48501300"/>
          <a:ext cx="7201276" cy="4915144"/>
        </a:xfrm>
        <a:prstGeom prst="rect">
          <a:avLst/>
        </a:prstGeom>
      </xdr:spPr>
    </xdr:pic>
    <xdr:clientData/>
  </xdr:twoCellAnchor>
  <xdr:twoCellAnchor editAs="oneCell">
    <xdr:from>
      <xdr:col>9</xdr:col>
      <xdr:colOff>673100</xdr:colOff>
      <xdr:row>254</xdr:row>
      <xdr:rowOff>127000</xdr:rowOff>
    </xdr:from>
    <xdr:to>
      <xdr:col>21</xdr:col>
      <xdr:colOff>152772</xdr:colOff>
      <xdr:row>285</xdr:row>
      <xdr:rowOff>60571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33094EB-B390-4E0A-A330-AF1E36DEB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493000" y="48533050"/>
          <a:ext cx="7128247" cy="49532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281</xdr:row>
      <xdr:rowOff>25400</xdr:rowOff>
    </xdr:from>
    <xdr:to>
      <xdr:col>9</xdr:col>
      <xdr:colOff>914776</xdr:colOff>
      <xdr:row>311</xdr:row>
      <xdr:rowOff>101845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4A5EC18-11E5-4870-A2CD-A5B85F757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53574950"/>
          <a:ext cx="7201276" cy="4934195"/>
        </a:xfrm>
        <a:prstGeom prst="rect">
          <a:avLst/>
        </a:prstGeom>
      </xdr:spPr>
    </xdr:pic>
    <xdr:clientData/>
  </xdr:twoCellAnchor>
  <xdr:twoCellAnchor editAs="oneCell">
    <xdr:from>
      <xdr:col>9</xdr:col>
      <xdr:colOff>603250</xdr:colOff>
      <xdr:row>281</xdr:row>
      <xdr:rowOff>82550</xdr:rowOff>
    </xdr:from>
    <xdr:to>
      <xdr:col>21</xdr:col>
      <xdr:colOff>146425</xdr:colOff>
      <xdr:row>312</xdr:row>
      <xdr:rowOff>54223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FC22E8-B350-4D7C-B183-CE826AB5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423150" y="53632100"/>
          <a:ext cx="7191750" cy="49913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307</xdr:row>
      <xdr:rowOff>139700</xdr:rowOff>
    </xdr:from>
    <xdr:to>
      <xdr:col>9</xdr:col>
      <xdr:colOff>895725</xdr:colOff>
      <xdr:row>339</xdr:row>
      <xdr:rowOff>25652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7595BBA-E9BF-4BEB-92DF-C27340A8D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58642250"/>
          <a:ext cx="7182225" cy="5067552"/>
        </a:xfrm>
        <a:prstGeom prst="rect">
          <a:avLst/>
        </a:prstGeom>
      </xdr:spPr>
    </xdr:pic>
    <xdr:clientData/>
  </xdr:twoCellAnchor>
  <xdr:twoCellAnchor editAs="oneCell">
    <xdr:from>
      <xdr:col>9</xdr:col>
      <xdr:colOff>596900</xdr:colOff>
      <xdr:row>308</xdr:row>
      <xdr:rowOff>0</xdr:rowOff>
    </xdr:from>
    <xdr:to>
      <xdr:col>21</xdr:col>
      <xdr:colOff>140075</xdr:colOff>
      <xdr:row>338</xdr:row>
      <xdr:rowOff>133598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D035677-9009-4BBD-8F4E-B66328CB4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416800" y="58693050"/>
          <a:ext cx="7191750" cy="49913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334</xdr:row>
      <xdr:rowOff>158750</xdr:rowOff>
    </xdr:from>
    <xdr:to>
      <xdr:col>9</xdr:col>
      <xdr:colOff>933827</xdr:colOff>
      <xdr:row>365</xdr:row>
      <xdr:rowOff>155824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BCB0CE7-BD58-4331-9710-9F7D46EF0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63804800"/>
          <a:ext cx="7220327" cy="5016749"/>
        </a:xfrm>
        <a:prstGeom prst="rect">
          <a:avLst/>
        </a:prstGeom>
      </xdr:spPr>
    </xdr:pic>
    <xdr:clientData/>
  </xdr:twoCellAnchor>
  <xdr:twoCellAnchor editAs="oneCell">
    <xdr:from>
      <xdr:col>9</xdr:col>
      <xdr:colOff>546100</xdr:colOff>
      <xdr:row>334</xdr:row>
      <xdr:rowOff>133350</xdr:rowOff>
    </xdr:from>
    <xdr:to>
      <xdr:col>21</xdr:col>
      <xdr:colOff>89275</xdr:colOff>
      <xdr:row>365</xdr:row>
      <xdr:rowOff>60571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9FBF61B-0342-4E9D-AB70-ED53A990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366000" y="63779400"/>
          <a:ext cx="7191750" cy="49468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361</xdr:row>
      <xdr:rowOff>76200</xdr:rowOff>
    </xdr:from>
    <xdr:to>
      <xdr:col>9</xdr:col>
      <xdr:colOff>876674</xdr:colOff>
      <xdr:row>392</xdr:row>
      <xdr:rowOff>66924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DCFF168-2CC5-4E87-8A67-E9F8AA375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68865750"/>
          <a:ext cx="7163174" cy="5010399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1079500</xdr:colOff>
      <xdr:row>361</xdr:row>
      <xdr:rowOff>76200</xdr:rowOff>
    </xdr:from>
    <xdr:to>
      <xdr:col>22</xdr:col>
      <xdr:colOff>13071</xdr:colOff>
      <xdr:row>392</xdr:row>
      <xdr:rowOff>66924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45C15BB-22B7-4CFF-BCF9-EA6CD526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899400" y="68865750"/>
          <a:ext cx="7115546" cy="5010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390</xdr:row>
      <xdr:rowOff>114300</xdr:rowOff>
    </xdr:from>
    <xdr:to>
      <xdr:col>9</xdr:col>
      <xdr:colOff>965579</xdr:colOff>
      <xdr:row>421</xdr:row>
      <xdr:rowOff>66922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D83AD0D-D056-4E6A-A852-81CCCE79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74428350"/>
          <a:ext cx="7252079" cy="4972297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1079500</xdr:colOff>
      <xdr:row>390</xdr:row>
      <xdr:rowOff>114300</xdr:rowOff>
    </xdr:from>
    <xdr:to>
      <xdr:col>22</xdr:col>
      <xdr:colOff>70224</xdr:colOff>
      <xdr:row>421</xdr:row>
      <xdr:rowOff>105024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6B7CF48-F25C-4B84-A9CC-7BC00F111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899400" y="74428350"/>
          <a:ext cx="7172699" cy="5010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417</xdr:row>
      <xdr:rowOff>114300</xdr:rowOff>
    </xdr:from>
    <xdr:to>
      <xdr:col>9</xdr:col>
      <xdr:colOff>857623</xdr:colOff>
      <xdr:row>448</xdr:row>
      <xdr:rowOff>47871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DA4F71E-A392-4DF5-804A-2D26669D1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79571850"/>
          <a:ext cx="7144123" cy="4953246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1079500</xdr:colOff>
      <xdr:row>417</xdr:row>
      <xdr:rowOff>114300</xdr:rowOff>
    </xdr:from>
    <xdr:to>
      <xdr:col>22</xdr:col>
      <xdr:colOff>82925</xdr:colOff>
      <xdr:row>448</xdr:row>
      <xdr:rowOff>79623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2784382-A4CC-4513-81B0-6D06B86EE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899400" y="79571850"/>
          <a:ext cx="7185400" cy="4984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445</xdr:row>
      <xdr:rowOff>165100</xdr:rowOff>
    </xdr:from>
    <xdr:to>
      <xdr:col>9</xdr:col>
      <xdr:colOff>876674</xdr:colOff>
      <xdr:row>476</xdr:row>
      <xdr:rowOff>98671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BFA3B09-53C0-4634-A833-8264F635D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84956650"/>
          <a:ext cx="7163174" cy="4953246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1079500</xdr:colOff>
      <xdr:row>445</xdr:row>
      <xdr:rowOff>165100</xdr:rowOff>
    </xdr:from>
    <xdr:to>
      <xdr:col>22</xdr:col>
      <xdr:colOff>108326</xdr:colOff>
      <xdr:row>476</xdr:row>
      <xdr:rowOff>143123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3C47D1B-7900-4FD4-85B3-7514E2FA1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899400" y="84956650"/>
          <a:ext cx="7210801" cy="49976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472</xdr:row>
      <xdr:rowOff>165100</xdr:rowOff>
    </xdr:from>
    <xdr:to>
      <xdr:col>9</xdr:col>
      <xdr:colOff>895725</xdr:colOff>
      <xdr:row>503</xdr:row>
      <xdr:rowOff>98671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1BE4D95-6223-4FF6-B4CB-B19DE4A1A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90100150"/>
          <a:ext cx="7182225" cy="4953246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1079500</xdr:colOff>
      <xdr:row>472</xdr:row>
      <xdr:rowOff>165100</xdr:rowOff>
    </xdr:from>
    <xdr:to>
      <xdr:col>22</xdr:col>
      <xdr:colOff>51173</xdr:colOff>
      <xdr:row>504</xdr:row>
      <xdr:rowOff>32001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430D112-13F8-471C-AA79-F2821C406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899400" y="90100150"/>
          <a:ext cx="7153648" cy="50485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499</xdr:row>
      <xdr:rowOff>95250</xdr:rowOff>
    </xdr:from>
    <xdr:to>
      <xdr:col>9</xdr:col>
      <xdr:colOff>895725</xdr:colOff>
      <xdr:row>530</xdr:row>
      <xdr:rowOff>41522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DC8BD7E-D838-4DC5-9B37-1A8DEAE37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95173800"/>
          <a:ext cx="7182225" cy="4965947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1079500</xdr:colOff>
      <xdr:row>499</xdr:row>
      <xdr:rowOff>95250</xdr:rowOff>
    </xdr:from>
    <xdr:to>
      <xdr:col>22</xdr:col>
      <xdr:colOff>146428</xdr:colOff>
      <xdr:row>530</xdr:row>
      <xdr:rowOff>85974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18F0397-AA8C-4778-9F85-6A4F8C980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899400" y="95173800"/>
          <a:ext cx="7248903" cy="5010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525</xdr:row>
      <xdr:rowOff>158750</xdr:rowOff>
    </xdr:from>
    <xdr:to>
      <xdr:col>9</xdr:col>
      <xdr:colOff>914776</xdr:colOff>
      <xdr:row>556</xdr:row>
      <xdr:rowOff>73270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3C17262-1903-4B76-A7C2-F95FE93F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100190300"/>
          <a:ext cx="7201276" cy="4934195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1079500</xdr:colOff>
      <xdr:row>525</xdr:row>
      <xdr:rowOff>158750</xdr:rowOff>
    </xdr:from>
    <xdr:to>
      <xdr:col>22</xdr:col>
      <xdr:colOff>13071</xdr:colOff>
      <xdr:row>556</xdr:row>
      <xdr:rowOff>136773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4BD2546-6561-4C3F-AC36-B8220C57E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899400" y="100190300"/>
          <a:ext cx="7115546" cy="49976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552</xdr:row>
      <xdr:rowOff>158750</xdr:rowOff>
    </xdr:from>
    <xdr:to>
      <xdr:col>9</xdr:col>
      <xdr:colOff>908426</xdr:colOff>
      <xdr:row>583</xdr:row>
      <xdr:rowOff>136773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89AE10D-07B7-465B-9FD0-0E4C0675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105333800"/>
          <a:ext cx="7194926" cy="4997698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1079500</xdr:colOff>
      <xdr:row>552</xdr:row>
      <xdr:rowOff>158750</xdr:rowOff>
    </xdr:from>
    <xdr:to>
      <xdr:col>22</xdr:col>
      <xdr:colOff>101976</xdr:colOff>
      <xdr:row>583</xdr:row>
      <xdr:rowOff>155824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C3E582A-F20E-4DF8-82C5-E2ACC93F1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899400" y="105333800"/>
          <a:ext cx="7204451" cy="5016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580</xdr:row>
      <xdr:rowOff>82550</xdr:rowOff>
    </xdr:from>
    <xdr:to>
      <xdr:col>9</xdr:col>
      <xdr:colOff>857623</xdr:colOff>
      <xdr:row>611</xdr:row>
      <xdr:rowOff>54223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853C701-626F-4D02-B55D-7FA2600A3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110591600"/>
          <a:ext cx="7144123" cy="4991348"/>
        </a:xfrm>
        <a:prstGeom prst="rect">
          <a:avLst/>
        </a:prstGeom>
      </xdr:spPr>
    </xdr:pic>
    <xdr:clientData/>
  </xdr:twoCellAnchor>
  <xdr:twoCellAnchor editAs="oneCell">
    <xdr:from>
      <xdr:col>9</xdr:col>
      <xdr:colOff>584200</xdr:colOff>
      <xdr:row>580</xdr:row>
      <xdr:rowOff>44450</xdr:rowOff>
    </xdr:from>
    <xdr:to>
      <xdr:col>21</xdr:col>
      <xdr:colOff>197229</xdr:colOff>
      <xdr:row>610</xdr:row>
      <xdr:rowOff>152647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46A7EDFE-9EE0-4C65-B87D-8D6ED3F17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404100" y="110553500"/>
          <a:ext cx="7261604" cy="49659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9</xdr:col>
      <xdr:colOff>895725</xdr:colOff>
      <xdr:row>638</xdr:row>
      <xdr:rowOff>3425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EEB71CB-0225-4172-AB3F-097A2ECF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115652550"/>
          <a:ext cx="7182225" cy="50231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606</xdr:row>
      <xdr:rowOff>171450</xdr:rowOff>
    </xdr:from>
    <xdr:to>
      <xdr:col>21</xdr:col>
      <xdr:colOff>38476</xdr:colOff>
      <xdr:row>637</xdr:row>
      <xdr:rowOff>89146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B43E5392-4680-49EE-BB32-909E1046A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296150" y="115633500"/>
          <a:ext cx="7210801" cy="49468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9</xdr:col>
      <xdr:colOff>914776</xdr:colOff>
      <xdr:row>664</xdr:row>
      <xdr:rowOff>44694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AA48871-D5A6-4673-BB48-0C26E9BF0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120796050"/>
          <a:ext cx="7201276" cy="4902444"/>
        </a:xfrm>
        <a:prstGeom prst="rect">
          <a:avLst/>
        </a:prstGeom>
      </xdr:spPr>
    </xdr:pic>
    <xdr:clientData/>
  </xdr:twoCellAnchor>
  <xdr:twoCellAnchor editAs="oneCell">
    <xdr:from>
      <xdr:col>9</xdr:col>
      <xdr:colOff>482600</xdr:colOff>
      <xdr:row>633</xdr:row>
      <xdr:rowOff>127000</xdr:rowOff>
    </xdr:from>
    <xdr:to>
      <xdr:col>21</xdr:col>
      <xdr:colOff>95629</xdr:colOff>
      <xdr:row>664</xdr:row>
      <xdr:rowOff>60571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FF7D719-A877-4C89-9741-0F14814E6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302500" y="120732550"/>
          <a:ext cx="7261604" cy="49532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9</xdr:col>
      <xdr:colOff>889375</xdr:colOff>
      <xdr:row>690</xdr:row>
      <xdr:rowOff>95496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3DA4A1F-7B34-4DBC-B7CE-FC3B6A708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125749050"/>
          <a:ext cx="7175875" cy="4953246"/>
        </a:xfrm>
        <a:prstGeom prst="rect">
          <a:avLst/>
        </a:prstGeom>
      </xdr:spPr>
    </xdr:pic>
    <xdr:clientData/>
  </xdr:twoCellAnchor>
  <xdr:twoCellAnchor editAs="oneCell">
    <xdr:from>
      <xdr:col>9</xdr:col>
      <xdr:colOff>609600</xdr:colOff>
      <xdr:row>660</xdr:row>
      <xdr:rowOff>38100</xdr:rowOff>
    </xdr:from>
    <xdr:to>
      <xdr:col>21</xdr:col>
      <xdr:colOff>108323</xdr:colOff>
      <xdr:row>691</xdr:row>
      <xdr:rowOff>28824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BBDA3C13-DD75-457F-8BB9-353FAA622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429500" y="125787150"/>
          <a:ext cx="7147298" cy="5010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9</xdr:col>
      <xdr:colOff>1003681</xdr:colOff>
      <xdr:row>717</xdr:row>
      <xdr:rowOff>114547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A9D540E3-710A-4B6F-8306-EBAE38B3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130892550"/>
          <a:ext cx="7290181" cy="4972297"/>
        </a:xfrm>
        <a:prstGeom prst="rect">
          <a:avLst/>
        </a:prstGeom>
      </xdr:spPr>
    </xdr:pic>
    <xdr:clientData/>
  </xdr:twoCellAnchor>
  <xdr:twoCellAnchor editAs="oneCell">
    <xdr:from>
      <xdr:col>9</xdr:col>
      <xdr:colOff>622300</xdr:colOff>
      <xdr:row>686</xdr:row>
      <xdr:rowOff>177800</xdr:rowOff>
    </xdr:from>
    <xdr:to>
      <xdr:col>21</xdr:col>
      <xdr:colOff>165475</xdr:colOff>
      <xdr:row>717</xdr:row>
      <xdr:rowOff>73270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9CDF3BBE-3560-46E3-A7A2-05FA4EA6A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442200" y="130879850"/>
          <a:ext cx="7191750" cy="4934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9</xdr:col>
      <xdr:colOff>889375</xdr:colOff>
      <xdr:row>744</xdr:row>
      <xdr:rowOff>82796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166E6209-DBB0-4A8B-A604-463450AE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136036050"/>
          <a:ext cx="7175875" cy="4940546"/>
        </a:xfrm>
        <a:prstGeom prst="rect">
          <a:avLst/>
        </a:prstGeom>
      </xdr:spPr>
    </xdr:pic>
    <xdr:clientData/>
  </xdr:twoCellAnchor>
  <xdr:twoCellAnchor editAs="oneCell">
    <xdr:from>
      <xdr:col>9</xdr:col>
      <xdr:colOff>673100</xdr:colOff>
      <xdr:row>713</xdr:row>
      <xdr:rowOff>107950</xdr:rowOff>
    </xdr:from>
    <xdr:to>
      <xdr:col>21</xdr:col>
      <xdr:colOff>248027</xdr:colOff>
      <xdr:row>744</xdr:row>
      <xdr:rowOff>41521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8C55591-FB67-42E9-BB65-5ECE6211D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493000" y="135953500"/>
          <a:ext cx="7223502" cy="49532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9</xdr:col>
      <xdr:colOff>908426</xdr:colOff>
      <xdr:row>771</xdr:row>
      <xdr:rowOff>127248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F78D4CB7-CDBB-4ED7-87C8-144F7A82E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141179550"/>
          <a:ext cx="7194926" cy="4984998"/>
        </a:xfrm>
        <a:prstGeom prst="rect">
          <a:avLst/>
        </a:prstGeom>
      </xdr:spPr>
    </xdr:pic>
    <xdr:clientData/>
  </xdr:twoCellAnchor>
  <xdr:twoCellAnchor editAs="oneCell">
    <xdr:from>
      <xdr:col>9</xdr:col>
      <xdr:colOff>622300</xdr:colOff>
      <xdr:row>740</xdr:row>
      <xdr:rowOff>139700</xdr:rowOff>
    </xdr:from>
    <xdr:to>
      <xdr:col>21</xdr:col>
      <xdr:colOff>203577</xdr:colOff>
      <xdr:row>771</xdr:row>
      <xdr:rowOff>35169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00F289E-2BEE-4CE2-9A0D-22E66C827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442200" y="141128750"/>
          <a:ext cx="7229852" cy="49151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9</xdr:col>
      <xdr:colOff>971929</xdr:colOff>
      <xdr:row>798</xdr:row>
      <xdr:rowOff>98670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BD681AB7-376F-4617-BC35-09E5A1457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146323050"/>
          <a:ext cx="7258429" cy="4927845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767</xdr:row>
      <xdr:rowOff>88900</xdr:rowOff>
    </xdr:from>
    <xdr:to>
      <xdr:col>21</xdr:col>
      <xdr:colOff>222624</xdr:colOff>
      <xdr:row>798</xdr:row>
      <xdr:rowOff>89148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127A6495-5858-4CB6-9DF6-72CAB1EAA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518400" y="146221450"/>
          <a:ext cx="7172699" cy="49913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9</xdr:col>
      <xdr:colOff>1086235</xdr:colOff>
      <xdr:row>827</xdr:row>
      <xdr:rowOff>60578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456770B-8A89-44D2-A89F-CBAA938A8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151657050"/>
          <a:ext cx="7372735" cy="5080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15</xdr:col>
      <xdr:colOff>108519</xdr:colOff>
      <xdr:row>43</xdr:row>
      <xdr:rowOff>79645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C7AF4D5C-6A87-4F86-B50A-2466552B9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1924050"/>
          <a:ext cx="10843194" cy="5423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34</xdr:col>
      <xdr:colOff>169162</xdr:colOff>
      <xdr:row>65</xdr:row>
      <xdr:rowOff>36861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0A2290-A3DD-4243-800A-0553BEF72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18304762" cy="9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33</xdr:col>
      <xdr:colOff>488300</xdr:colOff>
      <xdr:row>97</xdr:row>
      <xdr:rowOff>19747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DDB586-784D-105E-C510-B39D7DE1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658600"/>
          <a:ext cx="18090500" cy="4991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64EA-D480-4579-BA14-2C3FDC83FAD7}">
  <dimension ref="A1:N46"/>
  <sheetViews>
    <sheetView tabSelected="1" zoomScale="80" zoomScaleNormal="80" zoomScaleSheetLayoutView="70" workbookViewId="0">
      <selection activeCell="H27" sqref="H27"/>
    </sheetView>
  </sheetViews>
  <sheetFormatPr defaultColWidth="9.109375" defaultRowHeight="13.8" x14ac:dyDescent="0.3"/>
  <cols>
    <col min="1" max="1" width="3.6640625" style="29" customWidth="1"/>
    <col min="2" max="2" width="25" style="29" customWidth="1"/>
    <col min="3" max="3" width="13" style="29" customWidth="1"/>
    <col min="4" max="4" width="12.6640625" style="29" bestFit="1" customWidth="1"/>
    <col min="5" max="5" width="13" style="29" customWidth="1"/>
    <col min="6" max="6" width="16.109375" style="29" customWidth="1"/>
    <col min="7" max="7" width="13.109375" style="29" customWidth="1"/>
    <col min="8" max="8" width="13.44140625" style="29" bestFit="1" customWidth="1"/>
    <col min="9" max="9" width="13" style="29" bestFit="1" customWidth="1"/>
    <col min="10" max="10" width="15.44140625" style="29" customWidth="1"/>
    <col min="11" max="11" width="13" style="29" customWidth="1"/>
    <col min="12" max="12" width="11.6640625" style="29" customWidth="1"/>
    <col min="13" max="13" width="15.6640625" style="29" customWidth="1"/>
    <col min="14" max="16384" width="9.109375" style="29"/>
  </cols>
  <sheetData>
    <row r="1" spans="1:13" ht="12.75" customHeight="1" x14ac:dyDescent="0.3">
      <c r="A1" s="1" t="s">
        <v>0</v>
      </c>
      <c r="B1" s="72"/>
      <c r="C1" s="72"/>
      <c r="D1" s="111" t="s">
        <v>1</v>
      </c>
      <c r="E1" s="111"/>
      <c r="F1" s="111"/>
      <c r="G1" s="111"/>
      <c r="H1" s="111"/>
      <c r="I1" s="111"/>
      <c r="J1" s="1"/>
      <c r="M1" s="3" t="s">
        <v>2</v>
      </c>
    </row>
    <row r="2" spans="1:13" ht="12.75" customHeight="1" x14ac:dyDescent="0.3">
      <c r="A2" s="2"/>
      <c r="B2" s="2"/>
      <c r="C2" s="2"/>
      <c r="D2" s="2"/>
      <c r="E2" s="2"/>
      <c r="F2" s="70"/>
      <c r="G2" s="70"/>
      <c r="H2" s="70"/>
      <c r="I2" s="70"/>
      <c r="J2" s="70"/>
      <c r="K2" s="30"/>
      <c r="L2" s="30"/>
      <c r="M2" s="30"/>
    </row>
    <row r="3" spans="1:13" ht="12.9" customHeight="1" x14ac:dyDescent="0.3">
      <c r="A3" s="29" t="s">
        <v>3</v>
      </c>
      <c r="B3" s="4"/>
      <c r="D3" s="3" t="s">
        <v>4</v>
      </c>
      <c r="E3" s="112" t="s">
        <v>5</v>
      </c>
      <c r="F3" s="112"/>
      <c r="G3" s="112"/>
      <c r="H3" s="112"/>
      <c r="I3" s="112"/>
      <c r="J3" s="31" t="s">
        <v>6</v>
      </c>
      <c r="L3" s="4"/>
      <c r="M3" s="4"/>
    </row>
    <row r="4" spans="1:13" x14ac:dyDescent="0.3">
      <c r="B4" s="4"/>
      <c r="C4" s="4"/>
      <c r="D4" s="9"/>
      <c r="E4" s="113"/>
      <c r="F4" s="113"/>
      <c r="G4" s="113"/>
      <c r="H4" s="113"/>
      <c r="I4" s="113"/>
      <c r="J4" s="5" t="s">
        <v>66</v>
      </c>
      <c r="K4" s="6" t="s">
        <v>7</v>
      </c>
      <c r="L4" s="7"/>
      <c r="M4" s="32">
        <v>46752</v>
      </c>
    </row>
    <row r="5" spans="1:13" x14ac:dyDescent="0.3">
      <c r="A5" s="29" t="s">
        <v>8</v>
      </c>
      <c r="B5" s="73"/>
      <c r="C5" s="73"/>
      <c r="D5" s="9"/>
      <c r="E5" s="113"/>
      <c r="F5" s="113"/>
      <c r="G5" s="113"/>
      <c r="H5" s="113"/>
      <c r="I5" s="113"/>
      <c r="J5" s="5" t="s">
        <v>66</v>
      </c>
      <c r="K5" s="6" t="s">
        <v>9</v>
      </c>
      <c r="L5" s="7"/>
      <c r="M5" s="32">
        <v>46387</v>
      </c>
    </row>
    <row r="6" spans="1:13" x14ac:dyDescent="0.3">
      <c r="A6" s="8"/>
      <c r="D6" s="9"/>
      <c r="E6" s="113"/>
      <c r="F6" s="113"/>
      <c r="G6" s="113"/>
      <c r="H6" s="113"/>
      <c r="I6" s="113"/>
      <c r="J6" s="5" t="s">
        <v>66</v>
      </c>
      <c r="K6" s="6" t="s">
        <v>10</v>
      </c>
      <c r="L6" s="7"/>
      <c r="M6" s="32">
        <v>46022</v>
      </c>
    </row>
    <row r="7" spans="1:13" x14ac:dyDescent="0.3">
      <c r="A7" s="29" t="s">
        <v>79</v>
      </c>
      <c r="D7" s="9"/>
      <c r="E7" s="113"/>
      <c r="F7" s="113"/>
      <c r="G7" s="113"/>
      <c r="H7" s="113"/>
      <c r="I7" s="113"/>
      <c r="J7" s="5" t="s">
        <v>66</v>
      </c>
      <c r="K7" s="6" t="s">
        <v>91</v>
      </c>
      <c r="M7" s="32">
        <v>45657</v>
      </c>
    </row>
    <row r="8" spans="1:13" x14ac:dyDescent="0.3">
      <c r="D8" s="9"/>
      <c r="E8" s="113"/>
      <c r="F8" s="113"/>
      <c r="G8" s="113"/>
      <c r="H8" s="113"/>
      <c r="I8" s="113"/>
      <c r="J8" s="5" t="s">
        <v>66</v>
      </c>
      <c r="K8" s="6" t="s">
        <v>90</v>
      </c>
      <c r="M8" s="32">
        <v>45291</v>
      </c>
    </row>
    <row r="9" spans="1:13" x14ac:dyDescent="0.3">
      <c r="D9" s="9"/>
      <c r="E9" s="74"/>
      <c r="F9" s="74"/>
      <c r="G9" s="74"/>
      <c r="H9" s="74"/>
      <c r="I9" s="74"/>
    </row>
    <row r="10" spans="1:13" s="35" customFormat="1" x14ac:dyDescent="0.3">
      <c r="A10" s="33"/>
      <c r="B10" s="33"/>
      <c r="C10" s="33"/>
      <c r="D10" s="33"/>
      <c r="E10" s="33"/>
      <c r="F10" s="34" t="s">
        <v>11</v>
      </c>
      <c r="G10" s="33"/>
      <c r="H10" s="33"/>
      <c r="I10" s="33"/>
      <c r="J10" s="33"/>
      <c r="K10" s="6" t="s">
        <v>80</v>
      </c>
    </row>
    <row r="11" spans="1:13" s="35" customFormat="1" x14ac:dyDescent="0.25">
      <c r="A11" s="71"/>
      <c r="B11" s="75">
        <v>-1</v>
      </c>
      <c r="C11" s="76">
        <f>+B11-1</f>
        <v>-2</v>
      </c>
      <c r="D11" s="76">
        <f t="shared" ref="D11:M11" si="0">+C11-1</f>
        <v>-3</v>
      </c>
      <c r="E11" s="76">
        <f t="shared" si="0"/>
        <v>-4</v>
      </c>
      <c r="F11" s="76">
        <f t="shared" si="0"/>
        <v>-5</v>
      </c>
      <c r="G11" s="76">
        <f t="shared" si="0"/>
        <v>-6</v>
      </c>
      <c r="H11" s="76">
        <f t="shared" si="0"/>
        <v>-7</v>
      </c>
      <c r="I11" s="76">
        <f t="shared" si="0"/>
        <v>-8</v>
      </c>
      <c r="J11" s="76">
        <f t="shared" si="0"/>
        <v>-9</v>
      </c>
      <c r="K11" s="76">
        <f t="shared" si="0"/>
        <v>-10</v>
      </c>
      <c r="L11" s="76">
        <f t="shared" si="0"/>
        <v>-11</v>
      </c>
      <c r="M11" s="76">
        <f t="shared" si="0"/>
        <v>-12</v>
      </c>
    </row>
    <row r="12" spans="1:13" s="35" customFormat="1" x14ac:dyDescent="0.25">
      <c r="A12" s="71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7" t="s">
        <v>12</v>
      </c>
      <c r="M12" s="37" t="s">
        <v>13</v>
      </c>
    </row>
    <row r="13" spans="1:13" s="35" customFormat="1" x14ac:dyDescent="0.25">
      <c r="A13" s="71"/>
      <c r="B13" s="36"/>
      <c r="C13" s="36"/>
      <c r="D13" s="36"/>
      <c r="E13" s="36" t="s">
        <v>14</v>
      </c>
      <c r="F13" s="36"/>
      <c r="G13" s="36" t="s">
        <v>14</v>
      </c>
      <c r="H13" s="36"/>
      <c r="I13" s="36" t="s">
        <v>15</v>
      </c>
      <c r="J13" s="36" t="s">
        <v>16</v>
      </c>
      <c r="K13" s="36"/>
      <c r="L13" s="37" t="s">
        <v>17</v>
      </c>
      <c r="M13" s="37" t="s">
        <v>18</v>
      </c>
    </row>
    <row r="14" spans="1:13" s="35" customFormat="1" x14ac:dyDescent="0.25">
      <c r="A14" s="38" t="s">
        <v>19</v>
      </c>
      <c r="B14" s="38" t="s">
        <v>20</v>
      </c>
      <c r="C14" s="37" t="s">
        <v>21</v>
      </c>
      <c r="D14" s="37" t="s">
        <v>21</v>
      </c>
      <c r="E14" s="36" t="s">
        <v>22</v>
      </c>
      <c r="F14" s="38" t="s">
        <v>23</v>
      </c>
      <c r="G14" s="36" t="s">
        <v>24</v>
      </c>
      <c r="H14" s="37" t="s">
        <v>25</v>
      </c>
      <c r="I14" s="36" t="s">
        <v>26</v>
      </c>
      <c r="J14" s="36" t="s">
        <v>27</v>
      </c>
      <c r="K14" s="36" t="s">
        <v>28</v>
      </c>
      <c r="L14" s="37" t="s">
        <v>29</v>
      </c>
      <c r="M14" s="37" t="s">
        <v>30</v>
      </c>
    </row>
    <row r="15" spans="1:13" s="35" customFormat="1" x14ac:dyDescent="0.25">
      <c r="A15" s="39" t="s">
        <v>31</v>
      </c>
      <c r="B15" s="40" t="s">
        <v>32</v>
      </c>
      <c r="C15" s="41" t="s">
        <v>33</v>
      </c>
      <c r="D15" s="41" t="s">
        <v>34</v>
      </c>
      <c r="E15" s="42" t="s">
        <v>35</v>
      </c>
      <c r="F15" s="42" t="s">
        <v>36</v>
      </c>
      <c r="G15" s="39" t="s">
        <v>37</v>
      </c>
      <c r="H15" s="42" t="s">
        <v>38</v>
      </c>
      <c r="I15" s="39" t="s">
        <v>39</v>
      </c>
      <c r="J15" s="39" t="s">
        <v>40</v>
      </c>
      <c r="K15" s="39" t="s">
        <v>41</v>
      </c>
      <c r="L15" s="43" t="s">
        <v>42</v>
      </c>
      <c r="M15" s="44"/>
    </row>
    <row r="16" spans="1:13" s="35" customFormat="1" x14ac:dyDescent="0.25">
      <c r="A16" s="82">
        <v>1</v>
      </c>
      <c r="B16" s="83"/>
      <c r="C16" s="84"/>
      <c r="D16" s="84"/>
      <c r="E16" s="85"/>
      <c r="F16" s="85"/>
      <c r="G16" s="82"/>
      <c r="H16" s="85"/>
      <c r="I16" s="82"/>
      <c r="J16" s="82"/>
      <c r="K16" s="82"/>
      <c r="L16" s="86"/>
      <c r="M16" s="87"/>
    </row>
    <row r="17" spans="1:14" s="35" customFormat="1" ht="48" customHeight="1" x14ac:dyDescent="0.25">
      <c r="A17" s="26">
        <f>+A16+1</f>
        <v>2</v>
      </c>
      <c r="B17" s="107" t="s">
        <v>43</v>
      </c>
      <c r="C17" s="89" t="s">
        <v>70</v>
      </c>
      <c r="D17" s="89" t="s">
        <v>86</v>
      </c>
      <c r="E17" s="89" t="s">
        <v>44</v>
      </c>
      <c r="F17" s="10"/>
      <c r="G17" s="97">
        <f>'A 2021 Indian Shores Land Sal '!J2/1000</f>
        <v>16.361000000000001</v>
      </c>
      <c r="H17" s="97">
        <v>0</v>
      </c>
      <c r="I17" s="97">
        <f>-('A 2021 Indian Shores Land Sal '!J9/1000)</f>
        <v>0.20549000000000001</v>
      </c>
      <c r="J17" s="97">
        <f>G17+H17-I17</f>
        <v>16.15551</v>
      </c>
      <c r="K17" s="98">
        <f>-'A 2021 Indian Shores Land Sal '!J10/1000</f>
        <v>1071.1847999999998</v>
      </c>
      <c r="L17" s="35">
        <v>0</v>
      </c>
      <c r="M17" s="88" t="s">
        <v>67</v>
      </c>
      <c r="N17" s="35" t="s">
        <v>45</v>
      </c>
    </row>
    <row r="18" spans="1:14" s="35" customFormat="1" ht="45.6" customHeight="1" x14ac:dyDescent="0.25">
      <c r="A18" s="26">
        <f t="shared" ref="A18:A43" si="1">+A17+1</f>
        <v>3</v>
      </c>
      <c r="B18" s="107" t="s">
        <v>46</v>
      </c>
      <c r="C18" s="91" t="s">
        <v>69</v>
      </c>
      <c r="D18" s="89" t="s">
        <v>87</v>
      </c>
      <c r="E18" s="89" t="s">
        <v>44</v>
      </c>
      <c r="F18" s="10"/>
      <c r="G18" s="14">
        <f>'B 2022 Pass-A-Grill'!J2/1000</f>
        <v>78.52</v>
      </c>
      <c r="H18" s="14">
        <v>0</v>
      </c>
      <c r="I18" s="14">
        <f>-('B 2022 Pass-A-Grill'!J8/1000)</f>
        <v>1.2835999999999999</v>
      </c>
      <c r="J18" s="14">
        <f>G18+H18-I18</f>
        <v>77.236400000000003</v>
      </c>
      <c r="K18" s="68">
        <f>-('B 2022 Pass-A-Grill'!J9/1000)</f>
        <v>2641.5233299999995</v>
      </c>
      <c r="L18" s="35">
        <v>0</v>
      </c>
      <c r="M18" s="88" t="s">
        <v>67</v>
      </c>
      <c r="N18" s="35" t="s">
        <v>47</v>
      </c>
    </row>
    <row r="19" spans="1:14" s="35" customFormat="1" ht="27.75" customHeight="1" x14ac:dyDescent="0.3">
      <c r="A19" s="26">
        <f t="shared" si="1"/>
        <v>4</v>
      </c>
      <c r="B19" s="108" t="s">
        <v>48</v>
      </c>
      <c r="C19" s="90" t="s">
        <v>49</v>
      </c>
      <c r="D19" s="89" t="s">
        <v>88</v>
      </c>
      <c r="E19" s="109" t="s">
        <v>44</v>
      </c>
      <c r="F19" s="28"/>
      <c r="G19" s="14">
        <f>'C 2022 Anclote Steam Common'!J2/1000</f>
        <v>65.25</v>
      </c>
      <c r="H19" s="14">
        <v>0</v>
      </c>
      <c r="I19" s="14">
        <f>'C 2022 Anclote Steam Common'!J7</f>
        <v>0</v>
      </c>
      <c r="J19" s="69">
        <f>'C 2022 Anclote Steam Common'!J2/1000</f>
        <v>65.25</v>
      </c>
      <c r="K19" s="68">
        <f>-('C 2022 Anclote Steam Common'!J8/1000)</f>
        <v>1699.8066200000001</v>
      </c>
      <c r="L19" s="35">
        <v>0</v>
      </c>
      <c r="M19" s="88" t="s">
        <v>67</v>
      </c>
      <c r="N19" s="35" t="s">
        <v>50</v>
      </c>
    </row>
    <row r="20" spans="1:14" s="35" customFormat="1" ht="24.75" customHeight="1" x14ac:dyDescent="0.3">
      <c r="A20" s="26">
        <f t="shared" si="1"/>
        <v>5</v>
      </c>
      <c r="B20" s="24" t="s">
        <v>74</v>
      </c>
      <c r="C20" s="90" t="s">
        <v>76</v>
      </c>
      <c r="D20" s="89" t="s">
        <v>89</v>
      </c>
      <c r="E20" s="109" t="s">
        <v>44</v>
      </c>
      <c r="F20" s="28"/>
      <c r="G20" s="10">
        <f>'D 2023 Lake Mary Ops'!$J$2/1000</f>
        <v>6009.9906200000005</v>
      </c>
      <c r="H20" s="10">
        <v>0</v>
      </c>
      <c r="I20" s="10">
        <f>'D 2023 Lake Mary Ops'!$J$8/1000</f>
        <v>3916.00954</v>
      </c>
      <c r="J20" s="11">
        <f>2165573.61/1000</f>
        <v>2165.5736099999999</v>
      </c>
      <c r="K20" s="95">
        <f>-'D 2023 Lake Mary Ops'!$J$9/1000</f>
        <v>3012.378740000001</v>
      </c>
      <c r="L20" s="35">
        <v>0</v>
      </c>
      <c r="M20" s="88" t="s">
        <v>67</v>
      </c>
      <c r="N20" s="35" t="s">
        <v>75</v>
      </c>
    </row>
    <row r="21" spans="1:14" s="35" customFormat="1" x14ac:dyDescent="0.3">
      <c r="A21" s="26">
        <f t="shared" si="1"/>
        <v>6</v>
      </c>
      <c r="B21" s="47" t="s">
        <v>82</v>
      </c>
      <c r="C21" s="110" t="s">
        <v>85</v>
      </c>
      <c r="D21" s="110" t="s">
        <v>84</v>
      </c>
      <c r="E21" s="89" t="s">
        <v>44</v>
      </c>
      <c r="F21" s="28"/>
      <c r="G21" s="10">
        <f>+'E QORVO INC'!O2/1000</f>
        <v>3861.6792700000001</v>
      </c>
      <c r="H21" s="10">
        <v>0</v>
      </c>
      <c r="I21" s="10">
        <f>+'E QORVO INC'!AF3/1000</f>
        <v>1617.7896699999999</v>
      </c>
      <c r="J21" s="10">
        <f>+G21-I21</f>
        <v>2243.8896000000004</v>
      </c>
      <c r="K21" s="95">
        <f>+'E QORVO INC'!AB3/1000</f>
        <v>1795.7456499999998</v>
      </c>
      <c r="L21" s="35">
        <v>0</v>
      </c>
      <c r="M21" s="88" t="s">
        <v>67</v>
      </c>
      <c r="N21" s="35" t="s">
        <v>83</v>
      </c>
    </row>
    <row r="22" spans="1:14" s="35" customFormat="1" x14ac:dyDescent="0.3">
      <c r="A22" s="26">
        <f t="shared" si="1"/>
        <v>7</v>
      </c>
      <c r="B22" s="47"/>
      <c r="C22" s="48"/>
      <c r="D22" s="27"/>
      <c r="E22" s="27"/>
      <c r="F22" s="28"/>
      <c r="G22" s="10"/>
      <c r="H22" s="10"/>
      <c r="I22" s="10"/>
      <c r="J22" s="10"/>
      <c r="K22" s="45"/>
      <c r="M22" s="46"/>
    </row>
    <row r="23" spans="1:14" s="35" customFormat="1" x14ac:dyDescent="0.25">
      <c r="A23" s="26">
        <f t="shared" si="1"/>
        <v>8</v>
      </c>
    </row>
    <row r="24" spans="1:14" s="35" customFormat="1" x14ac:dyDescent="0.3">
      <c r="A24" s="26">
        <f t="shared" si="1"/>
        <v>9</v>
      </c>
      <c r="B24" s="13"/>
      <c r="C24" s="14"/>
      <c r="D24" s="15"/>
      <c r="E24" s="49"/>
      <c r="F24" s="10"/>
      <c r="G24" s="10"/>
    </row>
    <row r="25" spans="1:14" s="35" customFormat="1" x14ac:dyDescent="0.3">
      <c r="A25" s="26">
        <f t="shared" si="1"/>
        <v>10</v>
      </c>
      <c r="B25" s="47"/>
      <c r="C25" s="11"/>
      <c r="D25" s="11"/>
      <c r="E25" s="15"/>
      <c r="F25" s="10"/>
      <c r="G25" s="10"/>
      <c r="I25" s="45"/>
    </row>
    <row r="26" spans="1:14" s="35" customFormat="1" x14ac:dyDescent="0.25">
      <c r="A26" s="26">
        <f t="shared" si="1"/>
        <v>11</v>
      </c>
      <c r="E26" s="11"/>
      <c r="F26" s="16"/>
      <c r="G26" s="15"/>
      <c r="H26" s="50"/>
      <c r="I26" s="50"/>
      <c r="J26" s="10"/>
    </row>
    <row r="27" spans="1:14" s="35" customFormat="1" x14ac:dyDescent="0.25">
      <c r="A27" s="26">
        <f t="shared" si="1"/>
        <v>12</v>
      </c>
      <c r="F27" s="10"/>
      <c r="G27" s="45"/>
      <c r="H27" s="45"/>
      <c r="I27" s="45"/>
      <c r="J27" s="10"/>
    </row>
    <row r="28" spans="1:14" x14ac:dyDescent="0.3">
      <c r="A28" s="26">
        <f t="shared" si="1"/>
        <v>13</v>
      </c>
      <c r="B28" s="51"/>
      <c r="C28" s="10"/>
      <c r="D28" s="17"/>
      <c r="E28" s="17"/>
      <c r="F28" s="18"/>
      <c r="G28" s="17"/>
      <c r="H28" s="52"/>
      <c r="I28" s="52"/>
      <c r="J28" s="10"/>
      <c r="K28" s="35"/>
      <c r="L28" s="35"/>
      <c r="M28" s="35"/>
    </row>
    <row r="29" spans="1:14" x14ac:dyDescent="0.3">
      <c r="A29" s="26">
        <f t="shared" si="1"/>
        <v>14</v>
      </c>
      <c r="B29" s="13"/>
      <c r="C29" s="12"/>
      <c r="D29" s="18"/>
      <c r="E29" s="18"/>
      <c r="F29" s="18"/>
      <c r="G29" s="18"/>
      <c r="H29" s="52"/>
      <c r="I29" s="52"/>
      <c r="J29" s="14"/>
      <c r="K29" s="35"/>
      <c r="L29" s="35"/>
      <c r="M29" s="35"/>
    </row>
    <row r="30" spans="1:14" x14ac:dyDescent="0.3">
      <c r="A30" s="26">
        <f t="shared" si="1"/>
        <v>15</v>
      </c>
      <c r="B30" s="47"/>
      <c r="C30" s="49"/>
      <c r="D30" s="19"/>
      <c r="E30" s="53"/>
      <c r="F30" s="19"/>
      <c r="G30" s="19"/>
      <c r="H30" s="54"/>
      <c r="I30" s="54"/>
      <c r="J30" s="45"/>
      <c r="K30" s="35"/>
      <c r="L30" s="35"/>
      <c r="M30" s="35"/>
    </row>
    <row r="31" spans="1:14" x14ac:dyDescent="0.3">
      <c r="A31" s="26">
        <f t="shared" si="1"/>
        <v>16</v>
      </c>
      <c r="B31" s="47"/>
      <c r="C31" s="49"/>
      <c r="D31" s="11"/>
      <c r="E31" s="11"/>
      <c r="F31" s="10"/>
      <c r="G31" s="45"/>
      <c r="H31" s="45"/>
      <c r="I31" s="45"/>
      <c r="J31" s="11"/>
    </row>
    <row r="32" spans="1:14" x14ac:dyDescent="0.3">
      <c r="A32" s="26">
        <f t="shared" si="1"/>
        <v>17</v>
      </c>
      <c r="B32" s="47"/>
      <c r="C32" s="49"/>
      <c r="D32" s="10"/>
      <c r="E32" s="49"/>
      <c r="F32" s="10"/>
      <c r="G32" s="10"/>
      <c r="J32" s="10"/>
    </row>
    <row r="33" spans="1:13" x14ac:dyDescent="0.3">
      <c r="A33" s="26">
        <f t="shared" si="1"/>
        <v>18</v>
      </c>
      <c r="B33" s="47"/>
      <c r="C33" s="14"/>
      <c r="D33" s="10"/>
      <c r="E33" s="10"/>
      <c r="F33" s="10"/>
      <c r="G33" s="10"/>
      <c r="J33" s="10"/>
    </row>
    <row r="34" spans="1:13" x14ac:dyDescent="0.3">
      <c r="A34" s="26">
        <f t="shared" si="1"/>
        <v>19</v>
      </c>
      <c r="B34" s="13"/>
      <c r="C34" s="11"/>
      <c r="D34" s="20"/>
      <c r="E34" s="20"/>
      <c r="F34" s="21"/>
      <c r="G34" s="21"/>
      <c r="H34" s="55"/>
      <c r="I34" s="55"/>
      <c r="J34" s="10"/>
    </row>
    <row r="35" spans="1:13" x14ac:dyDescent="0.3">
      <c r="A35" s="26">
        <f t="shared" si="1"/>
        <v>20</v>
      </c>
      <c r="B35" s="13"/>
      <c r="C35" s="14"/>
      <c r="D35" s="22"/>
      <c r="E35" s="22"/>
      <c r="F35" s="22"/>
      <c r="G35" s="22"/>
      <c r="H35" s="56"/>
      <c r="I35" s="56"/>
      <c r="J35" s="10"/>
    </row>
    <row r="36" spans="1:13" x14ac:dyDescent="0.3">
      <c r="A36" s="26">
        <f t="shared" si="1"/>
        <v>21</v>
      </c>
      <c r="B36" s="13"/>
      <c r="C36" s="23"/>
      <c r="D36" s="21"/>
      <c r="E36" s="21"/>
      <c r="F36" s="21"/>
      <c r="G36" s="21"/>
      <c r="H36" s="55"/>
      <c r="I36" s="55"/>
      <c r="J36" s="10"/>
    </row>
    <row r="37" spans="1:13" x14ac:dyDescent="0.3">
      <c r="A37" s="26">
        <f t="shared" si="1"/>
        <v>22</v>
      </c>
      <c r="B37" s="13"/>
      <c r="C37" s="23"/>
      <c r="D37" s="21"/>
      <c r="E37" s="21"/>
      <c r="F37" s="21"/>
      <c r="G37" s="21"/>
      <c r="H37" s="55"/>
      <c r="I37" s="55"/>
      <c r="J37" s="10"/>
    </row>
    <row r="38" spans="1:13" x14ac:dyDescent="0.3">
      <c r="A38" s="26">
        <f t="shared" si="1"/>
        <v>23</v>
      </c>
      <c r="B38" s="13"/>
      <c r="C38" s="23"/>
      <c r="D38" s="21"/>
      <c r="E38" s="21"/>
      <c r="F38" s="21"/>
      <c r="G38" s="21"/>
      <c r="H38" s="55"/>
      <c r="I38" s="55"/>
      <c r="J38" s="10"/>
    </row>
    <row r="39" spans="1:13" x14ac:dyDescent="0.3">
      <c r="A39" s="26">
        <f t="shared" si="1"/>
        <v>24</v>
      </c>
      <c r="B39" s="13"/>
      <c r="C39" s="23"/>
      <c r="D39" s="21"/>
      <c r="E39" s="21"/>
      <c r="F39" s="21"/>
      <c r="G39" s="21"/>
      <c r="H39" s="55"/>
      <c r="I39" s="55"/>
      <c r="J39" s="10"/>
    </row>
    <row r="40" spans="1:13" x14ac:dyDescent="0.3">
      <c r="A40" s="26">
        <f t="shared" si="1"/>
        <v>25</v>
      </c>
      <c r="B40" s="13"/>
      <c r="C40" s="23"/>
      <c r="D40" s="21"/>
      <c r="E40" s="21"/>
      <c r="F40" s="21"/>
      <c r="G40" s="21"/>
      <c r="H40" s="55"/>
      <c r="I40" s="55"/>
      <c r="J40" s="10"/>
    </row>
    <row r="41" spans="1:13" x14ac:dyDescent="0.3">
      <c r="A41" s="26">
        <f t="shared" si="1"/>
        <v>26</v>
      </c>
      <c r="B41" s="13"/>
      <c r="C41" s="23"/>
      <c r="D41" s="21"/>
      <c r="E41" s="21"/>
      <c r="F41" s="21"/>
      <c r="G41" s="21"/>
      <c r="H41" s="55"/>
      <c r="I41" s="55"/>
      <c r="J41" s="10"/>
    </row>
    <row r="42" spans="1:13" x14ac:dyDescent="0.3">
      <c r="A42" s="26">
        <f t="shared" si="1"/>
        <v>27</v>
      </c>
      <c r="B42" s="13"/>
      <c r="C42" s="23"/>
      <c r="D42" s="21"/>
      <c r="E42" s="21"/>
      <c r="F42" s="21"/>
      <c r="G42" s="21"/>
      <c r="H42" s="55"/>
      <c r="I42" s="55"/>
      <c r="J42" s="10"/>
    </row>
    <row r="43" spans="1:13" x14ac:dyDescent="0.3">
      <c r="A43" s="26">
        <f t="shared" si="1"/>
        <v>28</v>
      </c>
      <c r="B43" s="13"/>
      <c r="C43" s="24"/>
      <c r="D43" s="24"/>
      <c r="E43" s="24"/>
      <c r="F43" s="24"/>
      <c r="G43" s="25"/>
      <c r="J43" s="10"/>
    </row>
    <row r="44" spans="1:13" x14ac:dyDescent="0.3">
      <c r="A44" s="26"/>
      <c r="B44" s="13"/>
      <c r="C44" s="13"/>
      <c r="D44" s="10"/>
      <c r="E44" s="10"/>
      <c r="F44" s="25"/>
      <c r="G44" s="25"/>
      <c r="H44" s="25"/>
      <c r="I44" s="25"/>
      <c r="J44" s="25"/>
    </row>
    <row r="45" spans="1:13" x14ac:dyDescent="0.3">
      <c r="A45" s="77" t="s">
        <v>51</v>
      </c>
      <c r="B45" s="77"/>
      <c r="C45" s="77"/>
      <c r="D45" s="78"/>
      <c r="E45" s="78"/>
      <c r="F45" s="79"/>
      <c r="G45" s="80"/>
      <c r="H45" s="80"/>
      <c r="I45" s="80"/>
      <c r="J45" s="80"/>
      <c r="K45" s="79"/>
      <c r="L45" s="79"/>
      <c r="M45" s="81" t="s">
        <v>52</v>
      </c>
    </row>
    <row r="46" spans="1:13" x14ac:dyDescent="0.3">
      <c r="J46" s="25"/>
    </row>
  </sheetData>
  <mergeCells count="2">
    <mergeCell ref="D1:I1"/>
    <mergeCell ref="E3:I8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&amp;R20240025-OPCPOD1-00004259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920C-A7ED-4277-BA0A-FA5CCDD196B4}">
  <dimension ref="B2:K115"/>
  <sheetViews>
    <sheetView tabSelected="1" zoomScaleNormal="100" workbookViewId="0">
      <selection activeCell="H27" sqref="H27"/>
    </sheetView>
  </sheetViews>
  <sheetFormatPr defaultColWidth="9.33203125" defaultRowHeight="14.4" x14ac:dyDescent="0.3"/>
  <cols>
    <col min="1" max="1" width="9.33203125" style="57"/>
    <col min="2" max="2" width="17.6640625" style="57" customWidth="1"/>
    <col min="3" max="8" width="9.33203125" style="57"/>
    <col min="9" max="9" width="26.77734375" style="57" customWidth="1"/>
    <col min="10" max="10" width="23.109375" style="57" customWidth="1"/>
    <col min="11" max="11" width="12" style="57" bestFit="1" customWidth="1"/>
    <col min="12" max="16384" width="9.33203125" style="57"/>
  </cols>
  <sheetData>
    <row r="2" spans="2:11" x14ac:dyDescent="0.3">
      <c r="B2" s="92" t="s">
        <v>68</v>
      </c>
      <c r="I2" s="57" t="s">
        <v>53</v>
      </c>
      <c r="J2" s="58">
        <v>16361</v>
      </c>
    </row>
    <row r="3" spans="2:11" x14ac:dyDescent="0.3">
      <c r="B3" s="57" t="s">
        <v>54</v>
      </c>
    </row>
    <row r="4" spans="2:11" x14ac:dyDescent="0.3">
      <c r="B4" s="59">
        <v>44926</v>
      </c>
      <c r="I4" s="57" t="s">
        <v>55</v>
      </c>
      <c r="J4" s="60">
        <f>J5+J6+J7+J9+J8</f>
        <v>1087545.7999999998</v>
      </c>
    </row>
    <row r="5" spans="2:11" x14ac:dyDescent="0.3">
      <c r="B5" s="57" t="s">
        <v>56</v>
      </c>
      <c r="I5" s="57" t="s">
        <v>57</v>
      </c>
      <c r="J5" s="58">
        <v>1125808.8999999999</v>
      </c>
      <c r="K5" s="96"/>
    </row>
    <row r="6" spans="2:11" x14ac:dyDescent="0.3">
      <c r="I6" s="57" t="s">
        <v>58</v>
      </c>
      <c r="J6" s="61">
        <v>-38057.61</v>
      </c>
      <c r="K6" s="96"/>
    </row>
    <row r="7" spans="2:11" x14ac:dyDescent="0.3">
      <c r="I7" s="102" t="s">
        <v>77</v>
      </c>
      <c r="J7" s="100">
        <v>-2147334.5299999998</v>
      </c>
      <c r="K7" s="101"/>
    </row>
    <row r="8" spans="2:11" x14ac:dyDescent="0.3">
      <c r="I8" s="102" t="s">
        <v>78</v>
      </c>
      <c r="J8" s="100">
        <v>2147334.5299999998</v>
      </c>
      <c r="K8" s="101"/>
    </row>
    <row r="9" spans="2:11" x14ac:dyDescent="0.3">
      <c r="I9" s="99" t="s">
        <v>60</v>
      </c>
      <c r="J9" s="103">
        <v>-205.49</v>
      </c>
      <c r="K9" s="101"/>
    </row>
    <row r="10" spans="2:11" ht="15" thickBot="1" x14ac:dyDescent="0.35">
      <c r="I10" s="102" t="s">
        <v>61</v>
      </c>
      <c r="J10" s="104">
        <f>J2-J4</f>
        <v>-1071184.7999999998</v>
      </c>
      <c r="K10" s="99" t="s">
        <v>62</v>
      </c>
    </row>
    <row r="11" spans="2:11" ht="15" thickTop="1" x14ac:dyDescent="0.3"/>
    <row r="115" spans="10:10" x14ac:dyDescent="0.3">
      <c r="J115"/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0D71-2E5D-4E8F-B782-4FE0C8B4AE87}">
  <dimension ref="B2:K10"/>
  <sheetViews>
    <sheetView tabSelected="1" zoomScale="80" zoomScaleNormal="80" workbookViewId="0">
      <selection activeCell="H27" sqref="H27"/>
    </sheetView>
  </sheetViews>
  <sheetFormatPr defaultRowHeight="13.2" x14ac:dyDescent="0.25"/>
  <cols>
    <col min="2" max="2" width="14" customWidth="1"/>
    <col min="9" max="9" width="29.33203125" customWidth="1"/>
    <col min="10" max="10" width="20.6640625" customWidth="1"/>
  </cols>
  <sheetData>
    <row r="2" spans="2:11" x14ac:dyDescent="0.25">
      <c r="B2" t="s">
        <v>63</v>
      </c>
      <c r="I2" t="s">
        <v>53</v>
      </c>
      <c r="J2" s="62">
        <v>78520</v>
      </c>
    </row>
    <row r="3" spans="2:11" x14ac:dyDescent="0.25">
      <c r="B3" t="s">
        <v>54</v>
      </c>
    </row>
    <row r="4" spans="2:11" x14ac:dyDescent="0.25">
      <c r="B4" s="63">
        <v>44926</v>
      </c>
      <c r="I4" t="s">
        <v>55</v>
      </c>
      <c r="J4" s="64">
        <f>J5+J6+J7+J8</f>
        <v>2720043.3299999996</v>
      </c>
    </row>
    <row r="5" spans="2:11" ht="14.4" x14ac:dyDescent="0.3">
      <c r="B5" t="s">
        <v>64</v>
      </c>
      <c r="I5" t="s">
        <v>57</v>
      </c>
      <c r="J5" s="62">
        <v>2773726.15</v>
      </c>
      <c r="K5" s="96"/>
    </row>
    <row r="6" spans="2:11" ht="14.4" x14ac:dyDescent="0.3">
      <c r="I6" t="s">
        <v>58</v>
      </c>
      <c r="J6" s="65">
        <v>-52399.22</v>
      </c>
      <c r="K6" s="96"/>
    </row>
    <row r="7" spans="2:11" ht="14.4" x14ac:dyDescent="0.3">
      <c r="I7" t="s">
        <v>59</v>
      </c>
      <c r="J7" s="65">
        <v>0</v>
      </c>
      <c r="K7" s="96"/>
    </row>
    <row r="8" spans="2:11" ht="14.4" x14ac:dyDescent="0.3">
      <c r="I8" t="s">
        <v>60</v>
      </c>
      <c r="J8" s="66">
        <v>-1283.5999999999999</v>
      </c>
      <c r="K8" s="96"/>
    </row>
    <row r="9" spans="2:11" ht="13.8" thickBot="1" x14ac:dyDescent="0.3">
      <c r="I9" t="s">
        <v>61</v>
      </c>
      <c r="J9" s="67">
        <f>J2-J4</f>
        <v>-2641523.3299999996</v>
      </c>
      <c r="K9" t="s">
        <v>62</v>
      </c>
    </row>
    <row r="10" spans="2:11" ht="13.8" thickTop="1" x14ac:dyDescent="0.25"/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A30F-9AD0-4CD1-ABC0-7352017F5246}">
  <dimension ref="B2:K9"/>
  <sheetViews>
    <sheetView tabSelected="1" zoomScale="90" zoomScaleNormal="90" workbookViewId="0">
      <selection activeCell="H27" sqref="H27"/>
    </sheetView>
  </sheetViews>
  <sheetFormatPr defaultRowHeight="13.2" x14ac:dyDescent="0.25"/>
  <cols>
    <col min="2" max="2" width="16.109375" customWidth="1"/>
    <col min="9" max="9" width="30.77734375" customWidth="1"/>
    <col min="10" max="10" width="24" customWidth="1"/>
  </cols>
  <sheetData>
    <row r="2" spans="2:11" x14ac:dyDescent="0.25">
      <c r="B2" t="s">
        <v>63</v>
      </c>
      <c r="I2" t="s">
        <v>53</v>
      </c>
      <c r="J2" s="62">
        <v>65250</v>
      </c>
    </row>
    <row r="3" spans="2:11" x14ac:dyDescent="0.25">
      <c r="B3" t="s">
        <v>54</v>
      </c>
    </row>
    <row r="4" spans="2:11" ht="14.4" x14ac:dyDescent="0.3">
      <c r="B4" s="63">
        <v>44926</v>
      </c>
      <c r="I4" t="s">
        <v>55</v>
      </c>
      <c r="J4" s="64">
        <f>SUM(J5+J6+J7)</f>
        <v>1765056.62</v>
      </c>
      <c r="K4" s="96"/>
    </row>
    <row r="5" spans="2:11" ht="14.4" x14ac:dyDescent="0.3">
      <c r="B5" t="s">
        <v>65</v>
      </c>
      <c r="I5" t="s">
        <v>57</v>
      </c>
      <c r="J5" s="62">
        <f>1789738.12-20000</f>
        <v>1769738.12</v>
      </c>
      <c r="K5" s="96"/>
    </row>
    <row r="6" spans="2:11" ht="14.4" x14ac:dyDescent="0.3">
      <c r="I6" t="s">
        <v>58</v>
      </c>
      <c r="J6" s="65">
        <f>-3743.25+-938.25</f>
        <v>-4681.5</v>
      </c>
      <c r="K6" s="96"/>
    </row>
    <row r="7" spans="2:11" ht="14.4" x14ac:dyDescent="0.3">
      <c r="I7" t="s">
        <v>60</v>
      </c>
      <c r="J7" s="66">
        <v>0</v>
      </c>
      <c r="K7" s="96"/>
    </row>
    <row r="8" spans="2:11" ht="13.8" thickBot="1" x14ac:dyDescent="0.3">
      <c r="I8" t="s">
        <v>61</v>
      </c>
      <c r="J8" s="67">
        <f>J2-J4</f>
        <v>-1699806.62</v>
      </c>
      <c r="K8" t="s">
        <v>62</v>
      </c>
    </row>
    <row r="9" spans="2:11" ht="13.8" thickTop="1" x14ac:dyDescent="0.25"/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6433F-48DA-4FF0-BC90-8A47C543CA4E}">
  <dimension ref="B2:X796"/>
  <sheetViews>
    <sheetView tabSelected="1" workbookViewId="0">
      <selection activeCell="H27" sqref="H27"/>
    </sheetView>
  </sheetViews>
  <sheetFormatPr defaultRowHeight="13.2" x14ac:dyDescent="0.25"/>
  <cols>
    <col min="2" max="2" width="17.44140625" customWidth="1"/>
    <col min="9" max="9" width="27.109375" customWidth="1"/>
    <col min="10" max="10" width="25.33203125" customWidth="1"/>
    <col min="13" max="13" width="15.109375" customWidth="1"/>
  </cols>
  <sheetData>
    <row r="2" spans="2:13" x14ac:dyDescent="0.25">
      <c r="B2" t="s">
        <v>63</v>
      </c>
      <c r="I2" t="s">
        <v>71</v>
      </c>
      <c r="J2" s="93">
        <v>6009990.6200000001</v>
      </c>
    </row>
    <row r="3" spans="2:13" x14ac:dyDescent="0.25">
      <c r="B3" t="s">
        <v>81</v>
      </c>
    </row>
    <row r="4" spans="2:13" x14ac:dyDescent="0.25">
      <c r="B4" s="63">
        <v>45291</v>
      </c>
      <c r="I4" t="s">
        <v>55</v>
      </c>
      <c r="J4" s="64">
        <f>SUM(J5+J6+J8+J7)</f>
        <v>9022369.3600000013</v>
      </c>
    </row>
    <row r="5" spans="2:13" x14ac:dyDescent="0.25">
      <c r="B5" t="s">
        <v>72</v>
      </c>
      <c r="I5" t="s">
        <v>57</v>
      </c>
      <c r="J5" s="62">
        <v>5177954.6500000004</v>
      </c>
      <c r="M5" s="62"/>
    </row>
    <row r="6" spans="2:13" x14ac:dyDescent="0.25">
      <c r="I6" t="s">
        <v>58</v>
      </c>
      <c r="J6" s="65">
        <v>-22139.48</v>
      </c>
    </row>
    <row r="7" spans="2:13" x14ac:dyDescent="0.25">
      <c r="I7" s="105" t="s">
        <v>73</v>
      </c>
      <c r="J7" s="106">
        <v>-49455.35</v>
      </c>
      <c r="K7" s="105"/>
    </row>
    <row r="8" spans="2:13" x14ac:dyDescent="0.25">
      <c r="I8" t="s">
        <v>60</v>
      </c>
      <c r="J8" s="66">
        <v>3916009.54</v>
      </c>
      <c r="M8" s="65"/>
    </row>
    <row r="9" spans="2:13" ht="13.8" thickBot="1" x14ac:dyDescent="0.3">
      <c r="I9" t="s">
        <v>61</v>
      </c>
      <c r="J9" s="67">
        <f>J2-J4</f>
        <v>-3012378.7400000012</v>
      </c>
      <c r="K9" t="s">
        <v>62</v>
      </c>
    </row>
    <row r="10" spans="2:13" ht="13.8" thickTop="1" x14ac:dyDescent="0.25"/>
    <row r="21" spans="24:24" x14ac:dyDescent="0.25">
      <c r="X21">
        <f>6081583.15-3916009.54</f>
        <v>2165573.6100000003</v>
      </c>
    </row>
    <row r="796" s="94" customFormat="1" x14ac:dyDescent="0.25"/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976E-3F3C-4BF6-A484-6071B4FBB850}">
  <dimension ref="O2:AF3"/>
  <sheetViews>
    <sheetView tabSelected="1" zoomScale="50" zoomScaleNormal="50" workbookViewId="0">
      <selection activeCell="H27" sqref="H27"/>
    </sheetView>
  </sheetViews>
  <sheetFormatPr defaultRowHeight="13.2" x14ac:dyDescent="0.25"/>
  <sheetData>
    <row r="2" spans="15:32" x14ac:dyDescent="0.25">
      <c r="O2">
        <v>3861679.27</v>
      </c>
    </row>
    <row r="3" spans="15:32" x14ac:dyDescent="0.25">
      <c r="AB3">
        <v>1795745.65</v>
      </c>
      <c r="AF3">
        <v>1617789.67</v>
      </c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474CEAC9-48F8-4174-9A0F-236346B6CE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36000A-7054-4048-8774-2DE5B22E7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A3C043-8B5E-4940-AA11-E28AD78558C5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C-29</vt:lpstr>
      <vt:lpstr>A 2021 Indian Shores Land Sal </vt:lpstr>
      <vt:lpstr>B 2022 Pass-A-Grill</vt:lpstr>
      <vt:lpstr>C 2022 Anclote Steam Common</vt:lpstr>
      <vt:lpstr>D 2023 Lake Mary Ops</vt:lpstr>
      <vt:lpstr>E QORVO INC</vt:lpstr>
      <vt:lpstr>'C-29'!Print_Area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2024-04-14T19:35:49Z</cp:lastPrinted>
  <dcterms:created xsi:type="dcterms:W3CDTF">2020-01-02T21:24:50Z</dcterms:created>
  <dcterms:modified xsi:type="dcterms:W3CDTF">2024-04-14T19:35:56Z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