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oxo\Desktop\Rate Case &amp; MFR\POD\B\"/>
    </mc:Choice>
  </mc:AlternateContent>
  <xr:revisionPtr revIDLastSave="0" documentId="8_{C9D262D0-5A29-483B-ACD9-D35D82EC9CFD}" xr6:coauthVersionLast="47" xr6:coauthVersionMax="47" xr10:uidLastSave="{00000000-0000-0000-0000-000000000000}"/>
  <bookViews>
    <workbookView xWindow="-108" yWindow="-108" windowWidth="23256" windowHeight="12576" xr2:uid="{969C3629-FAC9-426E-A4C3-AC8E89498415}"/>
  </bookViews>
  <sheets>
    <sheet name="B-09 2023A" sheetId="13" r:id="rId1"/>
    <sheet name="ASDR Current" sheetId="12" r:id="rId2"/>
    <sheet name="10803" sheetId="14" r:id="rId3"/>
    <sheet name="Instructions" sheetId="9" r:id="rId4"/>
  </sheets>
  <definedNames>
    <definedName name="_Fill" hidden="1">#REF!</definedName>
    <definedName name="_xlnm._FilterDatabase" localSheetId="0" hidden="1">'B-09 2023A'!#REF!</definedName>
    <definedName name="_Key1" hidden="1">#REF!</definedName>
    <definedName name="_Order1" hidden="1">255</definedName>
    <definedName name="_Sort" hidden="1">#REF!</definedName>
    <definedName name="CIQWBGuid" hidden="1">"f0842c6b-4f67-4da4-8ab9-05f9b8d91da0"</definedName>
    <definedName name="EPMWorkbookOptions_2" hidden="1">"9F3OxBOtzB60hFONCeryveGHd9WJr+7iO45h/1l2AQAA"</definedName>
    <definedName name="EPMWorkbookOptions_4" hidden="1">"6E8MeRREvS+0SUnYctgROJHUxwqaIzX4wXPcx/xMOvmNNbl/cg/z5an9Q+apQ7hbm/7/T6tqTxcJuZJ2ulppmqvR9OFiZW5QrEsa03IVRaNUYmmmfO2KPTcxUkfSBGP2lr12Zi5oLRuCKKp9RT95KbNsucxx3OFLuXSDSzlhMS3Ynt40NKmrajrZEBLh0sxduJlpniDcpqALPbWvidLJyq1UGbpWqx6uXPb2lLuiMS1dXdWFthFX3GvX7Dmp"</definedName>
    <definedName name="EPMWorkbookOptions_5" hidden="1">"KZHH2S/QtnH9L6FzS0ZWun392km5nAJHaJX1P/g9SNOVCssescXmbq+6zTnc2EWS3fX1v4jPyUh8bnUTpf5yVm+rrT5/4llO+fbW7ozBtE4V1YiNd5FmpXmCSGXjT18yRwu1cntCTVjcOHRstw1ZmjfJUu8u2sw0TxCt1tXFvkZ4Fj9Tt9Xb0+0akUSv5K8t3lWameYJKtXlzukHE8fLs3aEPLlqnS0NuErBrJoMkSddLZiVOluw64MqYmoI"</definedName>
    <definedName name="EPMWorkbookOptions_6" hidden="1">"IbAvQJ4zBtMllWzba8W/+sq1q/TMjMRHNXdOVpzQ9TsnGTppSd+vnZHLqe8dSej1Nan3iTW+fntbkITF+f6jK2my2pTvu5CjQKlsdoJSGH8ckMR23DDiqaxbTilrEpt0vX0xbN24fZmM12CAIRypnhqAl1zqSRtjnOgCwrOgqtdDb5AgN80xNrk1R0YWxZwv7vds29Pwqd0wA2sNN10g5PAnwg4yXegAHhK/Re9b9q9fVt6LO3uNfwGmFkse"</definedName>
    <definedName name="EPMWorkbookOptions_7" hidden="1">"7icAAA=="</definedName>
    <definedName name="EV__EVCOM_OPTIONS__" hidden="1">8</definedName>
    <definedName name="EV__EXPOPTIONS__" hidden="1">1</definedName>
    <definedName name="EV__LASTREFTIME__" hidden="1">"(GMT-05:00)4/18/2017 4:58:12 PM"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134217735</definedName>
    <definedName name="EV__WBVERSION__" hidden="1">0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QUIRED_BY_REPORTING_BANK_FDIC" hidden="1">"c6535"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E_BR" hidden="1">"c10"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MENDED_BALANCE_PREVIOUS_YR_FDIC" hidden="1">"c6499"</definedName>
    <definedName name="IQ_AMORT_EXPENSE_FDIC" hidden="1">"c6677"</definedName>
    <definedName name="IQ_AMORTIZED_COST_FDIC" hidden="1">"c6426"</definedName>
    <definedName name="IQ_AP_BR" hidden="1">"c34"</definedName>
    <definedName name="IQ_AR_BR" hidden="1">"c41"</definedName>
    <definedName name="IQ_ASSET_BACKED_FDIC" hidden="1">"c6301"</definedName>
    <definedName name="IQ_ASSET_WRITEDOWN_BR" hidden="1">"c50"</definedName>
    <definedName name="IQ_ASSET_WRITEDOWN_CF_BR" hidden="1">"c53"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PRICE_TARGET" hidden="1">"c82"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CAPEX_BR" hidden="1">"c111"</definedName>
    <definedName name="IQ_CASH_DIVIDENDS_NET_INCOME_FDIC" hidden="1">"c6738"</definedName>
    <definedName name="IQ_CASH_IN_PROCESS_FDIC" hidden="1">"c6386"</definedName>
    <definedName name="IQ_CCE_FDIC" hidden="1">"c6296"</definedName>
    <definedName name="IQ_CH" hidden="1">110000</definedName>
    <definedName name="IQ_CHANGE_AP_BR" hidden="1">"c135"</definedName>
    <definedName name="IQ_CHANGE_AR_BR" hidden="1">"c142"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OTHER_NET_OPER_ASSETS_BR" hidden="1">"c3595"</definedName>
    <definedName name="IQ_CHANGE_OTHER_WORK_CAP_BR" hidden="1">"c154"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LASSB_OUTSTANDING_BS_DATE" hidden="1">"c1972"</definedName>
    <definedName name="IQ_CLASSB_OUTSTANDING_FILING_DATE" hidden="1">"c1974"</definedName>
    <definedName name="IQ_CMO_FDIC" hidden="1">"c6406"</definedName>
    <definedName name="IQ_COLLECTION_DOMESTIC_FDIC" hidden="1">"c6387"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_APIC_BR" hidden="1">"c185"</definedName>
    <definedName name="IQ_COMMON_FDIC" hidden="1">"c6350"</definedName>
    <definedName name="IQ_COMMON_ISSUED_BR" hidden="1">"c199"</definedName>
    <definedName name="IQ_COMMON_REP_BR" hidden="1">"c208"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OF_FUNDING_ASSETS_FDIC" hidden="1">"c6725"</definedName>
    <definedName name="IQ_CQ" hidden="1">5000</definedName>
    <definedName name="IQ_CREDIT_CARD_CHARGE_OFFS_FDIC" hidden="1">"c6652"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PROVISION_NET_CHARGE_OFFS_FDIC" hidden="1">"c6734"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ENCY_COIN_DOMESTIC_FDIC" hidden="1">"c6388"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RIVATIVES_FDIC" hidden="1">"c6523"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EARNING_ASSETS_FDIC" hidden="1">"c6360"</definedName>
    <definedName name="IQ_EARNING_ASSETS_YIELD_FDIC" hidden="1">"c6724"</definedName>
    <definedName name="IQ_EARNINGS_COVERAGE_NET_CHARGE_OFFS_FDIC" hidden="1">"c6735"</definedName>
    <definedName name="IQ_EBT_BR" hidden="1">"c378"</definedName>
    <definedName name="IQ_EBT_EXCL_BR" hidden="1">"c381"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ICIENCY_RATIO_FDIC" hidden="1">"c6736"</definedName>
    <definedName name="IQ_EQUITY_CAPITAL_ASSETS_FDIC" hidden="1">"c6744"</definedName>
    <definedName name="IQ_EQUITY_FDIC" hidden="1">"c6353"</definedName>
    <definedName name="IQ_EQUITY_SECURITIES_FDIC" hidden="1">"c6304"</definedName>
    <definedName name="IQ_EQUITY_SECURITY_EXPOSURES_FDIC" hidden="1">"c6664"</definedName>
    <definedName name="IQ_EST_EPS_SURPRISE" hidden="1">"c1635"</definedName>
    <definedName name="IQ_ESTIMATED_ASSESSABLE_DEPOSITS_FDIC" hidden="1">"c6490"</definedName>
    <definedName name="IQ_ESTIMATED_INSURED_DEPOSITS_FDIC" hidden="1">"c6491"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_BR" hidden="1">"c412"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ED_FUNDS_PURCHASED_FDIC" hidden="1">"c6343"</definedName>
    <definedName name="IQ_FED_FUNDS_SOLD_FDIC" hidden="1">"c6307"</definedName>
    <definedName name="IQ_FH" hidden="1">100000</definedName>
    <definedName name="IQ_FHLB_ADVANCES_FDIC" hidden="1">"c6366"</definedName>
    <definedName name="IQ_FHLB_DUE_AFTER_FIVE" hidden="1">"c2086"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IVE_YEAR_FIXED_AND_FLOATING_RATE_FDIC" hidden="1">"c6422"</definedName>
    <definedName name="IQ_FIVE_YEAR_MORTGAGE_PASS_THROUGHS_FDIC" hidden="1">"c6414"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OSITS_NONTRANSACTION_ACCOUNTS_FDIC" hidden="1">"c6549"</definedName>
    <definedName name="IQ_FOREIGN_DEPOSITS_TRANSACTION_ACCOUNTS_FDIC" hidden="1">"c6541"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Q" hidden="1">500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_CONTRACTS_FDIC" hidden="1">"c6517"</definedName>
    <definedName name="IQ_FX_CONTRACTS_SPOT_FDIC" hidden="1">"c6356"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W_AMORT_BR" hidden="1">"c532"</definedName>
    <definedName name="IQ_GW_INTAN_AMORT_BR" hidden="1">"c1470"</definedName>
    <definedName name="IQ_GW_INTAN_AMORT_CF_BR" hidden="1">"c1473"</definedName>
    <definedName name="IQ_HELD_MATURITY_FDIC" hidden="1">"c6408"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EQUITY_BR" hidden="1">"c550"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SETTLE_BR" hidden="1">"c572"</definedName>
    <definedName name="IQ_INSIDER_LOANS_FDIC" hidden="1">"c6365"</definedName>
    <definedName name="IQ_INSTITUTIONS_EARNINGS_GAINS_FDIC" hidden="1">"c6723"</definedName>
    <definedName name="IQ_INSURANCE_COMMISSION_FEES_FDIC" hidden="1">"c6670"</definedName>
    <definedName name="IQ_INSURANCE_UNDERWRITING_INCOME_FDIC" hidden="1">"c6671"</definedName>
    <definedName name="IQ_INT_DEMAND_NOTES_FDIC" hidden="1">"c6567"</definedName>
    <definedName name="IQ_INT_DOMESTIC_DEPOSITS_FDIC" hidden="1">"c6564"</definedName>
    <definedName name="IQ_INT_EXP_BR" hidden="1">"c586"</definedName>
    <definedName name="IQ_INT_EXP_TOTAL_FDIC" hidden="1">"c6569"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OREIGN_LOANS_FDIC" hidden="1">"c6556"</definedName>
    <definedName name="IQ_INT_INC_LEASE_RECEIVABLES_FDIC" hidden="1">"c6557"</definedName>
    <definedName name="IQ_INT_INC_OTHER_FDIC" hidden="1">"c6562"</definedName>
    <definedName name="IQ_INT_INC_SECURITIES_FDIC" hidden="1">"c6559"</definedName>
    <definedName name="IQ_INT_INC_TOTAL_FDIC" hidden="1">"c6563"</definedName>
    <definedName name="IQ_INT_INC_TRADING_ACCOUNTS_FDIC" hidden="1">"c6560"</definedName>
    <definedName name="IQ_INT_SUB_NOTES_FDIC" hidden="1">"c6568"</definedName>
    <definedName name="IQ_INTEL_EPS_EST" hidden="1">"c24729"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LT_DEBT" hidden="1">"c2086"</definedName>
    <definedName name="IQ_INTEREST_RATE_CONTRACTS_FDIC" hidden="1">"c6512"</definedName>
    <definedName name="IQ_INTEREST_RATE_EXPOSURES_FDIC" hidden="1">"c6662"</definedName>
    <definedName name="IQ_INVEST_LOANS_CF_BR" hidden="1">"c630"</definedName>
    <definedName name="IQ_INVEST_SECURITY_CF_BR" hidden="1">"c639"</definedName>
    <definedName name="IQ_INVESTMENT_BANKING_OTHER_FEES_FDIC" hidden="1">"c6666"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UED_GUARANTEED_US_FDIC" hidden="1">"c6404"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_BR" hidden="1">"c649"</definedName>
    <definedName name="IQ_LIFE_INSURANCE_ASSETS_FDIC" hidden="1">"c6372"</definedName>
    <definedName name="IQ_LISTING_CURRENCY" hidden="1">"c2127"</definedName>
    <definedName name="IQ_LOAN_COMMITMENTS_REVOLVING_FDIC" hidden="1">"c6524"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S_AND_LEASES_HELD_FDIC" hidden="1">"c6367"</definedName>
    <definedName name="IQ_LOANS_CF_BR" hidden="1">"c661"</definedName>
    <definedName name="IQ_LOANS_DEPOSITORY_INSTITUTIONS_FDIC" hidden="1">"c6382"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SS_ALLOWANCE_LOANS_FDIC" hidden="1">"c6739"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ACRO_SURVEY_CONSUMER_SENTIMENT" hidden="1">"c20808"</definedName>
    <definedName name="IQ_MATURITY_ONE_YEAR_LESS_FDIC" hidden="1">"c6425"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RGER_BR" hidden="1">"c715"</definedName>
    <definedName name="IQ_MERGER_RESTRUCTURE_BR" hidden="1">"c721"</definedName>
    <definedName name="IQ_MINORITY_INTEREST_BR" hidden="1">"c729"</definedName>
    <definedName name="IQ_MONEY_MARKET_DEPOSIT_ACCOUNTS_FDIC" hidden="1">"c6553"</definedName>
    <definedName name="IQ_MONTH" hidden="1">15000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41829.3635416667</definedName>
    <definedName name="IQ_NAV_ACT_OR_EST" hidden="1">"c2225"</definedName>
    <definedName name="IQ_NET_CHARGE_OFFS_FDIC" hidden="1">"c6641"</definedName>
    <definedName name="IQ_NET_CHARGE_OFFS_LOANS_FDIC" hidden="1">"c6751"</definedName>
    <definedName name="IQ_NET_DEBT_ISSUED_BR" hidden="1">"c753"</definedName>
    <definedName name="IQ_NET_INCOME_FDIC" hidden="1">"c6587"</definedName>
    <definedName name="IQ_NET_INT_INC_BNK_FDIC" hidden="1">"c6570"</definedName>
    <definedName name="IQ_NET_INT_INC_BR" hidden="1">"c765"</definedName>
    <definedName name="IQ_NET_INTEREST_MARGIN_FDIC" hidden="1">"c6726"</definedName>
    <definedName name="IQ_NET_LOANS_LEASES_CORE_DEPOSITS_FDIC" hidden="1">"c6743"</definedName>
    <definedName name="IQ_NET_LOANS_LEASES_DEPOSITS_FDIC" hidden="1">"c6742"</definedName>
    <definedName name="IQ_NET_OPERATING_INCOME_ASSETS_FDIC" hidden="1">"c6729"</definedName>
    <definedName name="IQ_NET_SECURITIZATION_INCOME_FDIC" hidden="1">"c6669"</definedName>
    <definedName name="IQ_NET_SERVICING_FEES_FDIC" hidden="1">"c6668"</definedName>
    <definedName name="IQ_NON_INT_EXP_FDIC" hidden="1">"c6579"</definedName>
    <definedName name="IQ_NON_INT_INC_FDIC" hidden="1">"c6575"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TM" hidden="1">6000</definedName>
    <definedName name="IQ_NUM_OFFICES" hidden="1">"c2088"</definedName>
    <definedName name="IQ_NUMBER_DEPOSITS_LESS_THAN_100K_FDIC" hidden="1">"c6495"</definedName>
    <definedName name="IQ_NUMBER_DEPOSITS_MORE_THAN_100K_FDIC" hidden="1">"c6493"</definedName>
    <definedName name="IQ_NUMBER_SHAREHOLDERS_CLASSB" hidden="1">"c1969"</definedName>
    <definedName name="IQ_OBLIGATIONS_OF_STATES_TOTAL_LOANS_FOREIGN_FDIC" hidden="1">"c6447"</definedName>
    <definedName name="IQ_OBLIGATIONS_STATES_FDIC" hidden="1">"c6431"</definedName>
    <definedName name="IQ_OG_OTHER_ADJ" hidden="1">"c1999"</definedName>
    <definedName name="IQ_OG_TOTAL_OIL_PRODUCTON" hidden="1">"c2059"</definedName>
    <definedName name="IQ_OPENED55" hidden="1">1</definedName>
    <definedName name="IQ_OPER_INC_BR" hidden="1">"c850"</definedName>
    <definedName name="IQ_OPTIONS_EXCERCISED" hidden="1">"c2116"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MORT_BR" hidden="1">"c5566"</definedName>
    <definedName name="IQ_OTHER_ASSETS_BR" hidden="1">"c862"</definedName>
    <definedName name="IQ_OTHER_ASSETS_FDIC" hidden="1">"c6338"</definedName>
    <definedName name="IQ_OTHER_BORROWED_FUNDS_FDIC" hidden="1">"c6345"</definedName>
    <definedName name="IQ_OTHER_CA_SUPPL_BR" hidden="1">"c871"</definedName>
    <definedName name="IQ_OTHER_CL_SUPPL_BR" hidden="1">"c880"</definedName>
    <definedName name="IQ_OTHER_COMPREHENSIVE_INCOME_FDIC" hidden="1">"c6503"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SURANCE_FEES_FDIC" hidden="1">"c6672"</definedName>
    <definedName name="IQ_OTHER_INTAN_BR" hidden="1">"c909"</definedName>
    <definedName name="IQ_OTHER_INTANGIBLE_FDIC" hidden="1">"c6337"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IABILITIES_FDIC" hidden="1">"c6347"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T_ASSETS_BR" hidden="1">"c948"</definedName>
    <definedName name="IQ_OTHER_NON_INT_EXP_FDIC" hidden="1">"c6578"</definedName>
    <definedName name="IQ_OTHER_NON_INT_EXPENSE_FDIC" hidden="1">"c6679"</definedName>
    <definedName name="IQ_OTHER_NON_INT_INC_FDIC" hidden="1">"c6676"</definedName>
    <definedName name="IQ_OTHER_NON_OPER_EXP_BR" hidden="1">"c957"</definedName>
    <definedName name="IQ_OTHER_NON_OPER_EXP_SUPPL_BR" hidden="1">"c962"</definedName>
    <definedName name="IQ_OTHER_OFF_BS_LIAB_FDIC" hidden="1">"c6533"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_OWNED_FDIC" hidden="1">"c6330"</definedName>
    <definedName name="IQ_OTHER_REV_BR" hidden="1">"c1011"</definedName>
    <definedName name="IQ_OTHER_REV_SUPPL_BR" hidden="1">"c1016"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_BR" hidden="1">"c1561"</definedName>
    <definedName name="IQ_OTHER_UNUSUAL_SUPPL_BR" hidden="1">"c1496"</definedName>
    <definedName name="IQ_OUTSTANDING_FILING_DATE_TOTAL" hidden="1">"c2107"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C_WRITTEN" hidden="1">"c1027"</definedName>
    <definedName name="IQ_PERCENT_INSURED_FDIC" hidden="1">"c6374"</definedName>
    <definedName name="IQ_PERIODDATE_FDIC" hidden="1">"c13646"</definedName>
    <definedName name="IQ_PLEDGED_SECURITIES_FDIC" hidden="1">"c6401"</definedName>
    <definedName name="IQ_PRE_TAX_INCOME_FDIC" hidden="1">"c6581"</definedName>
    <definedName name="IQ_PREF_ISSUED_BR" hidden="1">"c1047"</definedName>
    <definedName name="IQ_PREF_OTHER_BR" hidden="1">"c1055"</definedName>
    <definedName name="IQ_PREF_REP_BR" hidden="1">"c1062"</definedName>
    <definedName name="IQ_PREFERRED_FDIC" hidden="1">"c6349"</definedName>
    <definedName name="IQ_PREMISES_EQUIPMENT_FDIC" hidden="1">"c6577"</definedName>
    <definedName name="IQ_PRETAX_RETURN_ASSETS_FDIC" hidden="1">"c6731"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LATED_PLANS_FDIC" hidden="1">"c6320"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IDENTIAL_LOANS" hidden="1">"c1102"</definedName>
    <definedName name="IQ_RESTATEMENTS_NET_FDIC" hidden="1">"c6500"</definedName>
    <definedName name="IQ_RESTRUCTURE_BR" hidden="1">"c1106"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INGS_AVERAGE_EQUITY_FDIC" hidden="1">"c6733"</definedName>
    <definedName name="IQ_RETURN_ASSETS_BROK" hidden="1">"c1115"</definedName>
    <definedName name="IQ_RETURN_ASSETS_FDIC" hidden="1">"c6730"</definedName>
    <definedName name="IQ_RETURN_EQUITY_BROK" hidden="1">"c1120"</definedName>
    <definedName name="IQ_RETURN_EQUITY_FDIC" hidden="1">"c6732"</definedName>
    <definedName name="IQ_REVALUATION_GAINS_FDIC" hidden="1">"c6428"</definedName>
    <definedName name="IQ_REVALUATION_LOSSES_FDIC" hidden="1">"c6429"</definedName>
    <definedName name="IQ_RISK_WEIGHTED_ASSETS_FDIC" hidden="1">"c6370"</definedName>
    <definedName name="IQ_SALARY_FDIC" hidden="1">"c6576"</definedName>
    <definedName name="IQ_SALE_CONVERSION_RETIREMENT_STOCK_FDIC" hidden="1">"c6661"</definedName>
    <definedName name="IQ_SALE_INTAN_CF_BR" hidden="1">"c1133"</definedName>
    <definedName name="IQ_SALE_PPE_CF_BR" hidden="1">"c1139"</definedName>
    <definedName name="IQ_SALE_REAL_ESTATE_CF_BR" hidden="1">"c1145"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RVICE_CHARGES_FDIC" hidden="1">"c6572"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UB_DEBT_FDIC" hidden="1">"c6346"</definedName>
    <definedName name="IQ_SURPLUS_FDIC" hidden="1">"c6351"</definedName>
    <definedName name="IQ_TARGET_PRICE_LASTCLOSE" hidden="1">"c1855"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AL_AR_BR" hidden="1">"c1231"</definedName>
    <definedName name="IQ_TOTAL_ASSETS_FDIC" hidden="1">"c6339"</definedName>
    <definedName name="IQ_TOTAL_CHARGE_OFFS_FDIC" hidden="1">"c6603"</definedName>
    <definedName name="IQ_TOTAL_DEBT_ISSUED_BR" hidden="1">"c1253"</definedName>
    <definedName name="IQ_TOTAL_DEBT_REPAID_BR" hidden="1">"c1260"</definedName>
    <definedName name="IQ_TOTAL_DEBT_SECURITIES_FDIC" hidden="1">"c6410"</definedName>
    <definedName name="IQ_TOTAL_DEPOSITS_FDIC" hidden="1">"c6342"</definedName>
    <definedName name="IQ_TOTAL_EMPLOYEES_FDIC" hidden="1">"c6355"</definedName>
    <definedName name="IQ_TOTAL_LIAB_BR" hidden="1">"c1278"</definedName>
    <definedName name="IQ_TOTAL_LIAB_EQUITY_FDIC" hidden="1">"c6354"</definedName>
    <definedName name="IQ_TOTAL_LIABILITIES_FDIC" hidden="1">"c6348"</definedName>
    <definedName name="IQ_TOTAL_OPER_EXP_BR" hidden="1">"c1284"</definedName>
    <definedName name="IQ_TOTAL_PENSION_OBLIGATION" hidden="1">"c1292"</definedName>
    <definedName name="IQ_TOTAL_RECOVERIES_FDIC" hidden="1">"c6622"</definedName>
    <definedName name="IQ_TOTAL_REV_BNK_FDIC" hidden="1">"c6786"</definedName>
    <definedName name="IQ_TOTAL_REV_BR" hidden="1">"c1303"</definedName>
    <definedName name="IQ_TOTAL_RISK_BASED_CAPITAL_RATIO_FDIC" hidden="1">"c6747"</definedName>
    <definedName name="IQ_TOTAL_SECURITIES_FDIC" hidden="1">"c6306"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_BR" hidden="1">"c5517"</definedName>
    <definedName name="IQ_TRADING_ACCOUNT_GAINS_FEES_FDIC" hidden="1">"c6573"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_OTHER_EQUITY_BR" hidden="1">"c1314"</definedName>
    <definedName name="IQ_TREASURY_STOCK_TRANSACTIONS_FDIC" hidden="1">"c6501"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REV_CURRENT_BR" hidden="1">"c1324"</definedName>
    <definedName name="IQ_UNEARNED_INCOME_FDIC" hidden="1">"c6324"</definedName>
    <definedName name="IQ_UNEARNED_INCOME_FOREIGN_FDIC" hidden="1">"c6385"</definedName>
    <definedName name="IQ_UNPROFITABLE_INSTITUTIONS_FDIC" hidden="1">"c6722"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VALUATION_ALLOWANCES_FDIC" hidden="1">"c6400"</definedName>
    <definedName name="IQ_VC_REVENUE_FDIC" hidden="1">"c6667"</definedName>
    <definedName name="IQ_VOLATILE_LIABILITIES_FDIC" hidden="1">"c6364"</definedName>
    <definedName name="IQ_WEEK" hidden="1">50000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TD" hidden="1">3000</definedName>
    <definedName name="IQ_YTDMONTH" hidden="1">130000</definedName>
    <definedName name="jjj" hidden="1">{"Page 1",#N/A,FALSE,"INDSDUE2";"Page 2",#N/A,FALSE,"INDSDUE2"}</definedName>
    <definedName name="_xlnm.Print_Area" localSheetId="0">'B-09 2023A'!$A$1:$T$570</definedName>
    <definedName name="wrn.Print." hidden="1">{"Page 1",#N/A,FALSE,"INDSDUE2";"Page 2",#N/A,FALSE,"INDSDUE2"}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514" i="13" l="1"/>
  <c r="T1" i="13"/>
  <c r="T457" i="13"/>
  <c r="T400" i="13"/>
  <c r="T343" i="13"/>
  <c r="T286" i="13"/>
  <c r="T229" i="13"/>
  <c r="T172" i="13"/>
  <c r="T115" i="13"/>
  <c r="T58" i="13"/>
  <c r="F508" i="13"/>
  <c r="P438" i="13" l="1"/>
  <c r="J360" i="13"/>
  <c r="T426" i="13"/>
  <c r="P487" i="13"/>
  <c r="P442" i="13"/>
  <c r="P393" i="13"/>
  <c r="J421" i="13"/>
  <c r="P451" i="13"/>
  <c r="T428" i="13"/>
  <c r="P443" i="13"/>
  <c r="P444" i="13"/>
  <c r="T434" i="13"/>
  <c r="T450" i="13"/>
  <c r="T440" i="13"/>
  <c r="P446" i="13"/>
  <c r="P449" i="13"/>
  <c r="T505" i="13"/>
  <c r="T504" i="13"/>
  <c r="T501" i="13"/>
  <c r="T500" i="13"/>
  <c r="T499" i="13"/>
  <c r="T493" i="13"/>
  <c r="T492" i="13"/>
  <c r="T488" i="13"/>
  <c r="T487" i="13"/>
  <c r="T486" i="13"/>
  <c r="T485" i="13"/>
  <c r="T481" i="13"/>
  <c r="T480" i="13"/>
  <c r="T479" i="13"/>
  <c r="T475" i="13"/>
  <c r="T473" i="13"/>
  <c r="T472" i="13"/>
  <c r="T471" i="13"/>
  <c r="T451" i="13"/>
  <c r="T449" i="13"/>
  <c r="T448" i="13"/>
  <c r="T447" i="13"/>
  <c r="T446" i="13"/>
  <c r="T445" i="13"/>
  <c r="T444" i="13"/>
  <c r="T443" i="13"/>
  <c r="T442" i="13"/>
  <c r="T441" i="13"/>
  <c r="T439" i="13"/>
  <c r="T438" i="13"/>
  <c r="T437" i="13"/>
  <c r="T436" i="13"/>
  <c r="T435" i="13"/>
  <c r="T433" i="13"/>
  <c r="T429" i="13"/>
  <c r="T427" i="13"/>
  <c r="T425" i="13"/>
  <c r="T424" i="13"/>
  <c r="T423" i="13"/>
  <c r="T422" i="13"/>
  <c r="T421" i="13"/>
  <c r="T420" i="13"/>
  <c r="T419" i="13"/>
  <c r="T418" i="13"/>
  <c r="T417" i="13"/>
  <c r="T416" i="13"/>
  <c r="T415" i="13"/>
  <c r="T394" i="13"/>
  <c r="T393" i="13"/>
  <c r="T392" i="13"/>
  <c r="T391" i="13"/>
  <c r="T390" i="13"/>
  <c r="T389" i="13"/>
  <c r="T388" i="13"/>
  <c r="T387" i="13"/>
  <c r="T386" i="13"/>
  <c r="T385" i="13"/>
  <c r="T384" i="13"/>
  <c r="T376" i="13"/>
  <c r="T375" i="13"/>
  <c r="T374" i="13"/>
  <c r="T373" i="13"/>
  <c r="T372" i="13"/>
  <c r="T371" i="13"/>
  <c r="T367" i="13"/>
  <c r="T366" i="13"/>
  <c r="T365" i="13"/>
  <c r="T364" i="13"/>
  <c r="T360" i="13"/>
  <c r="T359" i="13"/>
  <c r="T358" i="13"/>
  <c r="T357" i="13"/>
  <c r="T339" i="13"/>
  <c r="T336" i="13"/>
  <c r="T335" i="13"/>
  <c r="T334" i="13"/>
  <c r="T333" i="13"/>
  <c r="T332" i="13"/>
  <c r="T328" i="13"/>
  <c r="T327" i="13"/>
  <c r="T326" i="13"/>
  <c r="T325" i="13"/>
  <c r="T324" i="13"/>
  <c r="T320" i="13"/>
  <c r="T319" i="13"/>
  <c r="T318" i="13"/>
  <c r="T317" i="13"/>
  <c r="T316" i="13"/>
  <c r="T312" i="13"/>
  <c r="T311" i="13"/>
  <c r="T310" i="13"/>
  <c r="T309" i="13"/>
  <c r="T308" i="13"/>
  <c r="T304" i="13"/>
  <c r="T303" i="13"/>
  <c r="T302" i="13"/>
  <c r="T301" i="13"/>
  <c r="T300" i="13"/>
  <c r="T279" i="13"/>
  <c r="T278" i="13"/>
  <c r="T277" i="13"/>
  <c r="T276" i="13"/>
  <c r="T275" i="13"/>
  <c r="T271" i="13"/>
  <c r="T270" i="13"/>
  <c r="T269" i="13"/>
  <c r="T268" i="13"/>
  <c r="T267" i="13"/>
  <c r="T259" i="13"/>
  <c r="T258" i="13"/>
  <c r="T255" i="13"/>
  <c r="T254" i="13"/>
  <c r="T253" i="13"/>
  <c r="T252" i="13"/>
  <c r="T251" i="13"/>
  <c r="T247" i="13"/>
  <c r="T246" i="13"/>
  <c r="T245" i="13"/>
  <c r="T244" i="13"/>
  <c r="T243" i="13"/>
  <c r="T223" i="13"/>
  <c r="T222" i="13"/>
  <c r="T221" i="13"/>
  <c r="T220" i="13"/>
  <c r="T219" i="13"/>
  <c r="T215" i="13"/>
  <c r="T214" i="13"/>
  <c r="T213" i="13"/>
  <c r="T212" i="13"/>
  <c r="T211" i="13"/>
  <c r="T207" i="13"/>
  <c r="T206" i="13"/>
  <c r="T205" i="13"/>
  <c r="T204" i="13"/>
  <c r="T203" i="13"/>
  <c r="T199" i="13"/>
  <c r="T198" i="13"/>
  <c r="T197" i="13"/>
  <c r="T196" i="13"/>
  <c r="T195" i="13"/>
  <c r="T191" i="13"/>
  <c r="T190" i="13"/>
  <c r="T189" i="13"/>
  <c r="T188" i="13"/>
  <c r="T187" i="13"/>
  <c r="T166" i="13"/>
  <c r="T165" i="13"/>
  <c r="T164" i="13"/>
  <c r="T163" i="13"/>
  <c r="T162" i="13"/>
  <c r="T158" i="13"/>
  <c r="T157" i="13"/>
  <c r="T156" i="13"/>
  <c r="T155" i="13"/>
  <c r="T154" i="13"/>
  <c r="T150" i="13"/>
  <c r="T149" i="13"/>
  <c r="T148" i="13"/>
  <c r="T147" i="13"/>
  <c r="T146" i="13"/>
  <c r="T142" i="13"/>
  <c r="T141" i="13"/>
  <c r="T140" i="13"/>
  <c r="T139" i="13"/>
  <c r="T138" i="13"/>
  <c r="T129" i="13"/>
  <c r="T128" i="13"/>
  <c r="T110" i="13"/>
  <c r="T109" i="13"/>
  <c r="T108" i="13"/>
  <c r="T107" i="13"/>
  <c r="T103" i="13"/>
  <c r="T102" i="13"/>
  <c r="T101" i="13"/>
  <c r="T100" i="13"/>
  <c r="T96" i="13"/>
  <c r="T95" i="13"/>
  <c r="T94" i="13"/>
  <c r="T93" i="13"/>
  <c r="T89" i="13"/>
  <c r="T88" i="13"/>
  <c r="T87" i="13"/>
  <c r="T86" i="13"/>
  <c r="T82" i="13"/>
  <c r="T81" i="13"/>
  <c r="T80" i="13"/>
  <c r="T79" i="13"/>
  <c r="T75" i="13"/>
  <c r="T74" i="13"/>
  <c r="T73" i="13"/>
  <c r="T72" i="13"/>
  <c r="T53" i="13"/>
  <c r="T52" i="13"/>
  <c r="T51" i="13"/>
  <c r="T50" i="13"/>
  <c r="T49" i="13"/>
  <c r="T45" i="13"/>
  <c r="T44" i="13"/>
  <c r="T43" i="13"/>
  <c r="T42" i="13"/>
  <c r="T41" i="13"/>
  <c r="T37" i="13"/>
  <c r="T36" i="13"/>
  <c r="T35" i="13"/>
  <c r="T34" i="13"/>
  <c r="T33" i="13"/>
  <c r="T29" i="13"/>
  <c r="T28" i="13"/>
  <c r="T27" i="13"/>
  <c r="T26" i="13"/>
  <c r="T25" i="13"/>
  <c r="T21" i="13"/>
  <c r="T20" i="13"/>
  <c r="T19" i="13"/>
  <c r="T18" i="13"/>
  <c r="T17" i="13"/>
  <c r="P507" i="13"/>
  <c r="P505" i="13"/>
  <c r="P504" i="13"/>
  <c r="P501" i="13"/>
  <c r="P500" i="13"/>
  <c r="P499" i="13"/>
  <c r="P493" i="13"/>
  <c r="P492" i="13"/>
  <c r="P488" i="13"/>
  <c r="P486" i="13"/>
  <c r="P485" i="13"/>
  <c r="P481" i="13"/>
  <c r="P480" i="13"/>
  <c r="P479" i="13"/>
  <c r="P475" i="13"/>
  <c r="P474" i="13"/>
  <c r="P473" i="13"/>
  <c r="P472" i="13"/>
  <c r="P471" i="13"/>
  <c r="P450" i="13"/>
  <c r="P448" i="13"/>
  <c r="P447" i="13"/>
  <c r="P445" i="13"/>
  <c r="P441" i="13"/>
  <c r="P440" i="13"/>
  <c r="P439" i="13"/>
  <c r="P437" i="13"/>
  <c r="P436" i="13"/>
  <c r="P435" i="13"/>
  <c r="P434" i="13"/>
  <c r="P433" i="13"/>
  <c r="P429" i="13"/>
  <c r="P428" i="13"/>
  <c r="P427" i="13"/>
  <c r="P426" i="13"/>
  <c r="P425" i="13"/>
  <c r="P424" i="13"/>
  <c r="P423" i="13"/>
  <c r="P422" i="13"/>
  <c r="P421" i="13"/>
  <c r="P420" i="13"/>
  <c r="P419" i="13"/>
  <c r="P418" i="13"/>
  <c r="P417" i="13"/>
  <c r="P416" i="13"/>
  <c r="P415" i="13"/>
  <c r="P394" i="13"/>
  <c r="P392" i="13"/>
  <c r="P391" i="13"/>
  <c r="P390" i="13"/>
  <c r="P389" i="13"/>
  <c r="P388" i="13"/>
  <c r="P387" i="13"/>
  <c r="P386" i="13"/>
  <c r="P385" i="13"/>
  <c r="P384" i="13"/>
  <c r="P376" i="13"/>
  <c r="P375" i="13"/>
  <c r="P374" i="13"/>
  <c r="P373" i="13"/>
  <c r="P372" i="13"/>
  <c r="P371" i="13"/>
  <c r="P367" i="13"/>
  <c r="P366" i="13"/>
  <c r="P365" i="13"/>
  <c r="P364" i="13"/>
  <c r="P360" i="13"/>
  <c r="P359" i="13"/>
  <c r="P358" i="13"/>
  <c r="P357" i="13"/>
  <c r="P339" i="13"/>
  <c r="P336" i="13"/>
  <c r="P335" i="13"/>
  <c r="P334" i="13"/>
  <c r="P333" i="13"/>
  <c r="P332" i="13"/>
  <c r="P328" i="13"/>
  <c r="P327" i="13"/>
  <c r="P326" i="13"/>
  <c r="P325" i="13"/>
  <c r="P324" i="13"/>
  <c r="P320" i="13"/>
  <c r="P319" i="13"/>
  <c r="P318" i="13"/>
  <c r="P317" i="13"/>
  <c r="P316" i="13"/>
  <c r="P312" i="13"/>
  <c r="P311" i="13"/>
  <c r="P310" i="13"/>
  <c r="P309" i="13"/>
  <c r="P308" i="13"/>
  <c r="P304" i="13"/>
  <c r="P303" i="13"/>
  <c r="P302" i="13"/>
  <c r="P301" i="13"/>
  <c r="P300" i="13"/>
  <c r="P279" i="13"/>
  <c r="P278" i="13"/>
  <c r="P277" i="13"/>
  <c r="P276" i="13"/>
  <c r="P275" i="13"/>
  <c r="P271" i="13"/>
  <c r="P270" i="13"/>
  <c r="P269" i="13"/>
  <c r="P268" i="13"/>
  <c r="P267" i="13"/>
  <c r="P259" i="13"/>
  <c r="P258" i="13"/>
  <c r="P255" i="13"/>
  <c r="P254" i="13"/>
  <c r="P253" i="13"/>
  <c r="P252" i="13"/>
  <c r="P251" i="13"/>
  <c r="P247" i="13"/>
  <c r="P246" i="13"/>
  <c r="P245" i="13"/>
  <c r="P244" i="13"/>
  <c r="P243" i="13"/>
  <c r="P223" i="13"/>
  <c r="P222" i="13"/>
  <c r="P221" i="13"/>
  <c r="P220" i="13"/>
  <c r="P219" i="13"/>
  <c r="P215" i="13"/>
  <c r="P214" i="13"/>
  <c r="P213" i="13"/>
  <c r="P212" i="13"/>
  <c r="P211" i="13"/>
  <c r="P207" i="13"/>
  <c r="P206" i="13"/>
  <c r="P205" i="13"/>
  <c r="P204" i="13"/>
  <c r="P203" i="13"/>
  <c r="P199" i="13"/>
  <c r="P198" i="13"/>
  <c r="P197" i="13"/>
  <c r="P196" i="13"/>
  <c r="P195" i="13"/>
  <c r="P191" i="13"/>
  <c r="P190" i="13"/>
  <c r="P189" i="13"/>
  <c r="P188" i="13"/>
  <c r="P187" i="13"/>
  <c r="P166" i="13"/>
  <c r="P165" i="13"/>
  <c r="P164" i="13"/>
  <c r="P163" i="13"/>
  <c r="P162" i="13"/>
  <c r="P158" i="13"/>
  <c r="P157" i="13"/>
  <c r="P156" i="13"/>
  <c r="P155" i="13"/>
  <c r="P154" i="13"/>
  <c r="P150" i="13"/>
  <c r="P149" i="13"/>
  <c r="P148" i="13"/>
  <c r="P147" i="13"/>
  <c r="P146" i="13"/>
  <c r="P142" i="13"/>
  <c r="P141" i="13"/>
  <c r="P140" i="13"/>
  <c r="P139" i="13"/>
  <c r="P138" i="13"/>
  <c r="P129" i="13"/>
  <c r="P128" i="13"/>
  <c r="P110" i="13"/>
  <c r="P109" i="13"/>
  <c r="P108" i="13"/>
  <c r="P107" i="13"/>
  <c r="P103" i="13"/>
  <c r="P102" i="13"/>
  <c r="P101" i="13"/>
  <c r="P100" i="13"/>
  <c r="P96" i="13"/>
  <c r="P95" i="13"/>
  <c r="P94" i="13"/>
  <c r="P93" i="13"/>
  <c r="P89" i="13"/>
  <c r="P88" i="13"/>
  <c r="P87" i="13"/>
  <c r="P86" i="13"/>
  <c r="P82" i="13"/>
  <c r="P81" i="13"/>
  <c r="P80" i="13"/>
  <c r="P79" i="13"/>
  <c r="P75" i="13"/>
  <c r="P74" i="13"/>
  <c r="P73" i="13"/>
  <c r="P72" i="13"/>
  <c r="P53" i="13"/>
  <c r="P52" i="13"/>
  <c r="P51" i="13"/>
  <c r="P50" i="13"/>
  <c r="P49" i="13"/>
  <c r="P45" i="13"/>
  <c r="P44" i="13"/>
  <c r="P43" i="13"/>
  <c r="P42" i="13"/>
  <c r="P41" i="13"/>
  <c r="P37" i="13"/>
  <c r="P36" i="13"/>
  <c r="P35" i="13"/>
  <c r="P34" i="13"/>
  <c r="P33" i="13"/>
  <c r="P29" i="13"/>
  <c r="P28" i="13"/>
  <c r="P27" i="13"/>
  <c r="P26" i="13"/>
  <c r="P25" i="13"/>
  <c r="P21" i="13"/>
  <c r="P20" i="13"/>
  <c r="P19" i="13"/>
  <c r="P18" i="13"/>
  <c r="P17" i="13"/>
  <c r="N507" i="13"/>
  <c r="N505" i="13"/>
  <c r="N504" i="13"/>
  <c r="N501" i="13"/>
  <c r="N500" i="13"/>
  <c r="N499" i="13"/>
  <c r="N493" i="13"/>
  <c r="N492" i="13"/>
  <c r="N488" i="13"/>
  <c r="N487" i="13"/>
  <c r="N486" i="13"/>
  <c r="N485" i="13"/>
  <c r="N481" i="13"/>
  <c r="N480" i="13"/>
  <c r="N479" i="13"/>
  <c r="N475" i="13"/>
  <c r="N474" i="13"/>
  <c r="N473" i="13"/>
  <c r="N472" i="13"/>
  <c r="N471" i="13"/>
  <c r="N451" i="13"/>
  <c r="N450" i="13"/>
  <c r="N449" i="13"/>
  <c r="N448" i="13"/>
  <c r="N447" i="13"/>
  <c r="N446" i="13"/>
  <c r="N445" i="13"/>
  <c r="N444" i="13"/>
  <c r="N443" i="13"/>
  <c r="N442" i="13"/>
  <c r="N441" i="13"/>
  <c r="N440" i="13"/>
  <c r="N439" i="13"/>
  <c r="N438" i="13"/>
  <c r="N437" i="13"/>
  <c r="N436" i="13"/>
  <c r="N435" i="13"/>
  <c r="N434" i="13"/>
  <c r="N433" i="13"/>
  <c r="N429" i="13"/>
  <c r="N427" i="13"/>
  <c r="N426" i="13"/>
  <c r="N425" i="13"/>
  <c r="N424" i="13"/>
  <c r="N423" i="13"/>
  <c r="N422" i="13"/>
  <c r="N421" i="13"/>
  <c r="N420" i="13"/>
  <c r="N419" i="13"/>
  <c r="N418" i="13"/>
  <c r="N417" i="13"/>
  <c r="N416" i="13"/>
  <c r="N415" i="13"/>
  <c r="N394" i="13"/>
  <c r="N393" i="13"/>
  <c r="N392" i="13"/>
  <c r="N391" i="13"/>
  <c r="N390" i="13"/>
  <c r="N389" i="13"/>
  <c r="N388" i="13"/>
  <c r="N387" i="13"/>
  <c r="N386" i="13"/>
  <c r="N385" i="13"/>
  <c r="N384" i="13"/>
  <c r="N376" i="13"/>
  <c r="N375" i="13"/>
  <c r="N374" i="13"/>
  <c r="N373" i="13"/>
  <c r="N372" i="13"/>
  <c r="N371" i="13"/>
  <c r="N367" i="13"/>
  <c r="N366" i="13"/>
  <c r="N365" i="13"/>
  <c r="N364" i="13"/>
  <c r="N360" i="13"/>
  <c r="N359" i="13"/>
  <c r="N358" i="13"/>
  <c r="N357" i="13"/>
  <c r="N339" i="13"/>
  <c r="N336" i="13"/>
  <c r="N335" i="13"/>
  <c r="N334" i="13"/>
  <c r="N333" i="13"/>
  <c r="N332" i="13"/>
  <c r="N328" i="13"/>
  <c r="N327" i="13"/>
  <c r="N326" i="13"/>
  <c r="N325" i="13"/>
  <c r="N324" i="13"/>
  <c r="N320" i="13"/>
  <c r="N319" i="13"/>
  <c r="N318" i="13"/>
  <c r="N317" i="13"/>
  <c r="N316" i="13"/>
  <c r="N312" i="13"/>
  <c r="N311" i="13"/>
  <c r="N310" i="13"/>
  <c r="N309" i="13"/>
  <c r="N308" i="13"/>
  <c r="N304" i="13"/>
  <c r="N303" i="13"/>
  <c r="N302" i="13"/>
  <c r="N301" i="13"/>
  <c r="N300" i="13"/>
  <c r="N279" i="13"/>
  <c r="N278" i="13"/>
  <c r="N277" i="13"/>
  <c r="N276" i="13"/>
  <c r="N275" i="13"/>
  <c r="N271" i="13"/>
  <c r="N270" i="13"/>
  <c r="N269" i="13"/>
  <c r="N268" i="13"/>
  <c r="N267" i="13"/>
  <c r="N259" i="13"/>
  <c r="N258" i="13"/>
  <c r="N255" i="13"/>
  <c r="N254" i="13"/>
  <c r="N253" i="13"/>
  <c r="N252" i="13"/>
  <c r="N251" i="13"/>
  <c r="N247" i="13"/>
  <c r="N246" i="13"/>
  <c r="N245" i="13"/>
  <c r="N244" i="13"/>
  <c r="N243" i="13"/>
  <c r="N223" i="13"/>
  <c r="N222" i="13"/>
  <c r="N221" i="13"/>
  <c r="N220" i="13"/>
  <c r="N219" i="13"/>
  <c r="N215" i="13"/>
  <c r="N214" i="13"/>
  <c r="N213" i="13"/>
  <c r="N212" i="13"/>
  <c r="N211" i="13"/>
  <c r="N207" i="13"/>
  <c r="N206" i="13"/>
  <c r="N205" i="13"/>
  <c r="N204" i="13"/>
  <c r="N203" i="13"/>
  <c r="N199" i="13"/>
  <c r="N198" i="13"/>
  <c r="N197" i="13"/>
  <c r="N196" i="13"/>
  <c r="N195" i="13"/>
  <c r="N191" i="13"/>
  <c r="N190" i="13"/>
  <c r="N189" i="13"/>
  <c r="N188" i="13"/>
  <c r="N187" i="13"/>
  <c r="N166" i="13"/>
  <c r="N165" i="13"/>
  <c r="N164" i="13"/>
  <c r="N163" i="13"/>
  <c r="N162" i="13"/>
  <c r="N158" i="13"/>
  <c r="N157" i="13"/>
  <c r="N156" i="13"/>
  <c r="N155" i="13"/>
  <c r="N154" i="13"/>
  <c r="N150" i="13"/>
  <c r="N149" i="13"/>
  <c r="N148" i="13"/>
  <c r="N147" i="13"/>
  <c r="N146" i="13"/>
  <c r="N142" i="13"/>
  <c r="N141" i="13"/>
  <c r="N140" i="13"/>
  <c r="N139" i="13"/>
  <c r="N138" i="13"/>
  <c r="N129" i="13"/>
  <c r="N128" i="13"/>
  <c r="N110" i="13"/>
  <c r="N109" i="13"/>
  <c r="N108" i="13"/>
  <c r="N107" i="13"/>
  <c r="N103" i="13"/>
  <c r="N102" i="13"/>
  <c r="N101" i="13"/>
  <c r="N100" i="13"/>
  <c r="N96" i="13"/>
  <c r="N95" i="13"/>
  <c r="N94" i="13"/>
  <c r="N93" i="13"/>
  <c r="N89" i="13"/>
  <c r="N88" i="13"/>
  <c r="N87" i="13"/>
  <c r="N86" i="13"/>
  <c r="N82" i="13"/>
  <c r="N81" i="13"/>
  <c r="N80" i="13"/>
  <c r="N79" i="13"/>
  <c r="N75" i="13"/>
  <c r="N74" i="13"/>
  <c r="N73" i="13"/>
  <c r="N72" i="13"/>
  <c r="N53" i="13"/>
  <c r="N52" i="13"/>
  <c r="N51" i="13"/>
  <c r="N50" i="13"/>
  <c r="N49" i="13"/>
  <c r="N45" i="13"/>
  <c r="N44" i="13"/>
  <c r="N43" i="13"/>
  <c r="N42" i="13"/>
  <c r="N41" i="13"/>
  <c r="N37" i="13"/>
  <c r="N36" i="13"/>
  <c r="N35" i="13"/>
  <c r="N34" i="13"/>
  <c r="N33" i="13"/>
  <c r="N29" i="13"/>
  <c r="N28" i="13"/>
  <c r="N27" i="13"/>
  <c r="N26" i="13"/>
  <c r="N25" i="13"/>
  <c r="N21" i="13"/>
  <c r="N20" i="13"/>
  <c r="N19" i="13"/>
  <c r="N18" i="13"/>
  <c r="N17" i="13"/>
  <c r="L507" i="13"/>
  <c r="L505" i="13"/>
  <c r="L504" i="13"/>
  <c r="L501" i="13"/>
  <c r="L500" i="13"/>
  <c r="L499" i="13"/>
  <c r="L493" i="13"/>
  <c r="L492" i="13"/>
  <c r="L488" i="13"/>
  <c r="L487" i="13"/>
  <c r="L486" i="13"/>
  <c r="L485" i="13"/>
  <c r="L481" i="13"/>
  <c r="L480" i="13"/>
  <c r="L479" i="13"/>
  <c r="L475" i="13"/>
  <c r="L474" i="13"/>
  <c r="L473" i="13"/>
  <c r="L472" i="13"/>
  <c r="L471" i="13"/>
  <c r="L451" i="13"/>
  <c r="L450" i="13"/>
  <c r="L449" i="13"/>
  <c r="L448" i="13"/>
  <c r="L447" i="13"/>
  <c r="L446" i="13"/>
  <c r="L445" i="13"/>
  <c r="L444" i="13"/>
  <c r="L443" i="13"/>
  <c r="L442" i="13"/>
  <c r="L441" i="13"/>
  <c r="L440" i="13"/>
  <c r="L439" i="13"/>
  <c r="L438" i="13"/>
  <c r="L437" i="13"/>
  <c r="L435" i="13"/>
  <c r="L434" i="13"/>
  <c r="L433" i="13"/>
  <c r="L429" i="13"/>
  <c r="L427" i="13"/>
  <c r="L426" i="13"/>
  <c r="L425" i="13"/>
  <c r="L424" i="13"/>
  <c r="L423" i="13"/>
  <c r="L422" i="13"/>
  <c r="L421" i="13"/>
  <c r="L420" i="13"/>
  <c r="L419" i="13"/>
  <c r="L418" i="13"/>
  <c r="L417" i="13"/>
  <c r="L416" i="13"/>
  <c r="L415" i="13"/>
  <c r="L394" i="13"/>
  <c r="L393" i="13"/>
  <c r="L392" i="13"/>
  <c r="L391" i="13"/>
  <c r="L390" i="13"/>
  <c r="L389" i="13"/>
  <c r="L388" i="13"/>
  <c r="L387" i="13"/>
  <c r="L386" i="13"/>
  <c r="L385" i="13"/>
  <c r="L384" i="13"/>
  <c r="L376" i="13"/>
  <c r="L375" i="13"/>
  <c r="L374" i="13"/>
  <c r="L373" i="13"/>
  <c r="L372" i="13"/>
  <c r="L371" i="13"/>
  <c r="L367" i="13"/>
  <c r="L366" i="13"/>
  <c r="L365" i="13"/>
  <c r="L364" i="13"/>
  <c r="L360" i="13"/>
  <c r="L359" i="13"/>
  <c r="L358" i="13"/>
  <c r="L357" i="13"/>
  <c r="L339" i="13"/>
  <c r="L336" i="13"/>
  <c r="L335" i="13"/>
  <c r="L334" i="13"/>
  <c r="L333" i="13"/>
  <c r="L332" i="13"/>
  <c r="L328" i="13"/>
  <c r="L327" i="13"/>
  <c r="L326" i="13"/>
  <c r="L325" i="13"/>
  <c r="L324" i="13"/>
  <c r="L320" i="13"/>
  <c r="L319" i="13"/>
  <c r="L318" i="13"/>
  <c r="L317" i="13"/>
  <c r="L316" i="13"/>
  <c r="L312" i="13"/>
  <c r="L311" i="13"/>
  <c r="L310" i="13"/>
  <c r="L309" i="13"/>
  <c r="L308" i="13"/>
  <c r="L304" i="13"/>
  <c r="L303" i="13"/>
  <c r="L302" i="13"/>
  <c r="L301" i="13"/>
  <c r="L300" i="13"/>
  <c r="L279" i="13"/>
  <c r="L278" i="13"/>
  <c r="L277" i="13"/>
  <c r="L276" i="13"/>
  <c r="L275" i="13"/>
  <c r="L271" i="13"/>
  <c r="L270" i="13"/>
  <c r="L269" i="13"/>
  <c r="L268" i="13"/>
  <c r="L267" i="13"/>
  <c r="L259" i="13"/>
  <c r="L258" i="13"/>
  <c r="L255" i="13"/>
  <c r="L254" i="13"/>
  <c r="L253" i="13"/>
  <c r="L252" i="13"/>
  <c r="L251" i="13"/>
  <c r="L247" i="13"/>
  <c r="L246" i="13"/>
  <c r="L245" i="13"/>
  <c r="L244" i="13"/>
  <c r="L243" i="13"/>
  <c r="L223" i="13"/>
  <c r="L222" i="13"/>
  <c r="L221" i="13"/>
  <c r="L220" i="13"/>
  <c r="L219" i="13"/>
  <c r="L215" i="13"/>
  <c r="L214" i="13"/>
  <c r="L213" i="13"/>
  <c r="L212" i="13"/>
  <c r="L211" i="13"/>
  <c r="L207" i="13"/>
  <c r="L206" i="13"/>
  <c r="L205" i="13"/>
  <c r="L204" i="13"/>
  <c r="L203" i="13"/>
  <c r="L199" i="13"/>
  <c r="L198" i="13"/>
  <c r="L197" i="13"/>
  <c r="L196" i="13"/>
  <c r="L195" i="13"/>
  <c r="L191" i="13"/>
  <c r="L190" i="13"/>
  <c r="L189" i="13"/>
  <c r="L188" i="13"/>
  <c r="L187" i="13"/>
  <c r="L166" i="13"/>
  <c r="L165" i="13"/>
  <c r="L164" i="13"/>
  <c r="L163" i="13"/>
  <c r="L162" i="13"/>
  <c r="L158" i="13"/>
  <c r="L157" i="13"/>
  <c r="L156" i="13"/>
  <c r="L155" i="13"/>
  <c r="L154" i="13"/>
  <c r="L150" i="13"/>
  <c r="L149" i="13"/>
  <c r="L148" i="13"/>
  <c r="L147" i="13"/>
  <c r="L146" i="13"/>
  <c r="L142" i="13"/>
  <c r="L141" i="13"/>
  <c r="L140" i="13"/>
  <c r="L139" i="13"/>
  <c r="L138" i="13"/>
  <c r="L129" i="13"/>
  <c r="L128" i="13"/>
  <c r="L110" i="13"/>
  <c r="L109" i="13"/>
  <c r="L108" i="13"/>
  <c r="L107" i="13"/>
  <c r="L103" i="13"/>
  <c r="L102" i="13"/>
  <c r="L101" i="13"/>
  <c r="L100" i="13"/>
  <c r="L96" i="13"/>
  <c r="L95" i="13"/>
  <c r="L94" i="13"/>
  <c r="L93" i="13"/>
  <c r="L89" i="13"/>
  <c r="L88" i="13"/>
  <c r="L87" i="13"/>
  <c r="L86" i="13"/>
  <c r="L82" i="13"/>
  <c r="L81" i="13"/>
  <c r="L80" i="13"/>
  <c r="L79" i="13"/>
  <c r="L75" i="13"/>
  <c r="L74" i="13"/>
  <c r="L73" i="13"/>
  <c r="L72" i="13"/>
  <c r="L53" i="13"/>
  <c r="L52" i="13"/>
  <c r="L51" i="13"/>
  <c r="L50" i="13"/>
  <c r="L49" i="13"/>
  <c r="L45" i="13"/>
  <c r="L44" i="13"/>
  <c r="L43" i="13"/>
  <c r="L42" i="13"/>
  <c r="L41" i="13"/>
  <c r="L37" i="13"/>
  <c r="L36" i="13"/>
  <c r="L35" i="13"/>
  <c r="L34" i="13"/>
  <c r="L33" i="13"/>
  <c r="L29" i="13"/>
  <c r="L28" i="13"/>
  <c r="L27" i="13"/>
  <c r="L26" i="13"/>
  <c r="L25" i="13"/>
  <c r="L21" i="13"/>
  <c r="L20" i="13"/>
  <c r="L19" i="13"/>
  <c r="L18" i="13"/>
  <c r="L17" i="13"/>
  <c r="J507" i="13"/>
  <c r="J505" i="13"/>
  <c r="J504" i="13"/>
  <c r="J501" i="13"/>
  <c r="J500" i="13"/>
  <c r="J499" i="13"/>
  <c r="J493" i="13"/>
  <c r="J492" i="13"/>
  <c r="J488" i="13"/>
  <c r="J487" i="13"/>
  <c r="J486" i="13"/>
  <c r="J485" i="13"/>
  <c r="J481" i="13"/>
  <c r="J480" i="13"/>
  <c r="J479" i="13"/>
  <c r="J475" i="13"/>
  <c r="J474" i="13"/>
  <c r="J473" i="13"/>
  <c r="J472" i="13"/>
  <c r="J471" i="13"/>
  <c r="J451" i="13"/>
  <c r="J450" i="13"/>
  <c r="J449" i="13"/>
  <c r="J448" i="13"/>
  <c r="J447" i="13"/>
  <c r="J446" i="13"/>
  <c r="J445" i="13"/>
  <c r="J444" i="13"/>
  <c r="J443" i="13"/>
  <c r="J442" i="13"/>
  <c r="J441" i="13"/>
  <c r="J440" i="13"/>
  <c r="J439" i="13"/>
  <c r="J438" i="13"/>
  <c r="J437" i="13"/>
  <c r="J436" i="13"/>
  <c r="J435" i="13"/>
  <c r="J434" i="13"/>
  <c r="J433" i="13"/>
  <c r="J429" i="13"/>
  <c r="J428" i="13"/>
  <c r="J427" i="13"/>
  <c r="J426" i="13"/>
  <c r="J425" i="13"/>
  <c r="J424" i="13"/>
  <c r="J423" i="13"/>
  <c r="J422" i="13"/>
  <c r="J420" i="13"/>
  <c r="J419" i="13"/>
  <c r="J418" i="13"/>
  <c r="J417" i="13"/>
  <c r="J416" i="13"/>
  <c r="J415" i="13"/>
  <c r="J394" i="13"/>
  <c r="J393" i="13"/>
  <c r="J392" i="13"/>
  <c r="J391" i="13"/>
  <c r="J390" i="13"/>
  <c r="J389" i="13"/>
  <c r="J388" i="13"/>
  <c r="J387" i="13"/>
  <c r="J386" i="13"/>
  <c r="J385" i="13"/>
  <c r="J384" i="13"/>
  <c r="J376" i="13"/>
  <c r="J375" i="13"/>
  <c r="J374" i="13"/>
  <c r="J373" i="13"/>
  <c r="J372" i="13"/>
  <c r="J371" i="13"/>
  <c r="J367" i="13"/>
  <c r="J366" i="13"/>
  <c r="J365" i="13"/>
  <c r="J364" i="13"/>
  <c r="J359" i="13"/>
  <c r="J358" i="13"/>
  <c r="J357" i="13"/>
  <c r="J339" i="13"/>
  <c r="J336" i="13"/>
  <c r="J335" i="13"/>
  <c r="J334" i="13"/>
  <c r="J333" i="13"/>
  <c r="J332" i="13"/>
  <c r="J328" i="13"/>
  <c r="J327" i="13"/>
  <c r="J326" i="13"/>
  <c r="J325" i="13"/>
  <c r="J324" i="13"/>
  <c r="J320" i="13"/>
  <c r="J319" i="13"/>
  <c r="J318" i="13"/>
  <c r="J317" i="13"/>
  <c r="J316" i="13"/>
  <c r="J312" i="13"/>
  <c r="J311" i="13"/>
  <c r="J310" i="13"/>
  <c r="J309" i="13"/>
  <c r="J308" i="13"/>
  <c r="J304" i="13"/>
  <c r="J303" i="13"/>
  <c r="J302" i="13"/>
  <c r="J301" i="13"/>
  <c r="J300" i="13"/>
  <c r="J279" i="13"/>
  <c r="J278" i="13"/>
  <c r="J277" i="13"/>
  <c r="J276" i="13"/>
  <c r="J275" i="13"/>
  <c r="J271" i="13"/>
  <c r="J270" i="13"/>
  <c r="J269" i="13"/>
  <c r="J268" i="13"/>
  <c r="J267" i="13"/>
  <c r="J259" i="13"/>
  <c r="J258" i="13"/>
  <c r="J255" i="13"/>
  <c r="J254" i="13"/>
  <c r="J253" i="13"/>
  <c r="J252" i="13"/>
  <c r="J251" i="13"/>
  <c r="J247" i="13"/>
  <c r="J246" i="13"/>
  <c r="J245" i="13"/>
  <c r="J244" i="13"/>
  <c r="J243" i="13"/>
  <c r="J223" i="13"/>
  <c r="J222" i="13"/>
  <c r="J221" i="13"/>
  <c r="J220" i="13"/>
  <c r="J219" i="13"/>
  <c r="J215" i="13"/>
  <c r="J214" i="13"/>
  <c r="J213" i="13"/>
  <c r="J212" i="13"/>
  <c r="J211" i="13"/>
  <c r="J207" i="13"/>
  <c r="J206" i="13"/>
  <c r="J205" i="13"/>
  <c r="J204" i="13"/>
  <c r="J203" i="13"/>
  <c r="J199" i="13"/>
  <c r="J198" i="13"/>
  <c r="J197" i="13"/>
  <c r="J196" i="13"/>
  <c r="J195" i="13"/>
  <c r="J191" i="13"/>
  <c r="J190" i="13"/>
  <c r="J189" i="13"/>
  <c r="J188" i="13"/>
  <c r="J187" i="13"/>
  <c r="J166" i="13"/>
  <c r="J165" i="13"/>
  <c r="J164" i="13"/>
  <c r="J163" i="13"/>
  <c r="J162" i="13"/>
  <c r="J158" i="13"/>
  <c r="J157" i="13"/>
  <c r="J156" i="13"/>
  <c r="J155" i="13"/>
  <c r="J154" i="13"/>
  <c r="J150" i="13"/>
  <c r="J149" i="13"/>
  <c r="J148" i="13"/>
  <c r="J147" i="13"/>
  <c r="J146" i="13"/>
  <c r="J142" i="13"/>
  <c r="J141" i="13"/>
  <c r="J140" i="13"/>
  <c r="J139" i="13"/>
  <c r="J138" i="13"/>
  <c r="J129" i="13"/>
  <c r="J128" i="13"/>
  <c r="J110" i="13"/>
  <c r="J109" i="13"/>
  <c r="J108" i="13"/>
  <c r="J107" i="13"/>
  <c r="J103" i="13"/>
  <c r="J102" i="13"/>
  <c r="J101" i="13"/>
  <c r="J100" i="13"/>
  <c r="J96" i="13"/>
  <c r="J95" i="13"/>
  <c r="J94" i="13"/>
  <c r="J93" i="13"/>
  <c r="J89" i="13"/>
  <c r="J88" i="13"/>
  <c r="J87" i="13"/>
  <c r="J86" i="13"/>
  <c r="J82" i="13"/>
  <c r="J81" i="13"/>
  <c r="J80" i="13"/>
  <c r="J79" i="13"/>
  <c r="J75" i="13"/>
  <c r="J74" i="13"/>
  <c r="J73" i="13"/>
  <c r="J72" i="13"/>
  <c r="J53" i="13"/>
  <c r="J52" i="13"/>
  <c r="J51" i="13"/>
  <c r="J50" i="13"/>
  <c r="J49" i="13"/>
  <c r="J45" i="13"/>
  <c r="J44" i="13"/>
  <c r="J43" i="13"/>
  <c r="J42" i="13"/>
  <c r="J41" i="13"/>
  <c r="J37" i="13"/>
  <c r="J36" i="13"/>
  <c r="J35" i="13"/>
  <c r="J34" i="13"/>
  <c r="J33" i="13"/>
  <c r="J29" i="13"/>
  <c r="J28" i="13"/>
  <c r="J27" i="13"/>
  <c r="J26" i="13"/>
  <c r="J25" i="13"/>
  <c r="J21" i="13"/>
  <c r="J20" i="13"/>
  <c r="J19" i="13"/>
  <c r="J18" i="13"/>
  <c r="J17" i="13"/>
  <c r="H508" i="13"/>
  <c r="H507" i="13" s="1"/>
  <c r="H505" i="13"/>
  <c r="H504" i="13"/>
  <c r="H501" i="13"/>
  <c r="H500" i="13"/>
  <c r="H499" i="13"/>
  <c r="H493" i="13"/>
  <c r="H492" i="13"/>
  <c r="H488" i="13"/>
  <c r="H487" i="13"/>
  <c r="H486" i="13"/>
  <c r="H485" i="13"/>
  <c r="H481" i="13"/>
  <c r="H480" i="13"/>
  <c r="H479" i="13"/>
  <c r="H475" i="13"/>
  <c r="H474" i="13"/>
  <c r="H473" i="13"/>
  <c r="H472" i="13"/>
  <c r="H471" i="13"/>
  <c r="H451" i="13"/>
  <c r="H450" i="13"/>
  <c r="H449" i="13"/>
  <c r="H448" i="13"/>
  <c r="H447" i="13"/>
  <c r="H446" i="13"/>
  <c r="H444" i="13"/>
  <c r="H443" i="13"/>
  <c r="H442" i="13"/>
  <c r="H441" i="13"/>
  <c r="H440" i="13"/>
  <c r="H439" i="13"/>
  <c r="H438" i="13"/>
  <c r="H437" i="13"/>
  <c r="H436" i="13"/>
  <c r="H435" i="13"/>
  <c r="H434" i="13"/>
  <c r="H433" i="13"/>
  <c r="H429" i="13"/>
  <c r="H428" i="13"/>
  <c r="H427" i="13"/>
  <c r="H426" i="13"/>
  <c r="H425" i="13"/>
  <c r="H424" i="13"/>
  <c r="H423" i="13"/>
  <c r="H422" i="13"/>
  <c r="H421" i="13"/>
  <c r="H420" i="13"/>
  <c r="H419" i="13"/>
  <c r="H418" i="13"/>
  <c r="H417" i="13"/>
  <c r="H416" i="13"/>
  <c r="H415" i="13"/>
  <c r="H394" i="13"/>
  <c r="H393" i="13"/>
  <c r="H392" i="13"/>
  <c r="H391" i="13"/>
  <c r="H390" i="13"/>
  <c r="H389" i="13"/>
  <c r="H388" i="13"/>
  <c r="H387" i="13"/>
  <c r="H386" i="13"/>
  <c r="H385" i="13"/>
  <c r="H384" i="13"/>
  <c r="H376" i="13"/>
  <c r="H375" i="13"/>
  <c r="H374" i="13"/>
  <c r="H373" i="13"/>
  <c r="H372" i="13"/>
  <c r="H371" i="13"/>
  <c r="H367" i="13"/>
  <c r="H366" i="13"/>
  <c r="H365" i="13"/>
  <c r="H364" i="13"/>
  <c r="H360" i="13"/>
  <c r="H359" i="13"/>
  <c r="H358" i="13"/>
  <c r="H357" i="13"/>
  <c r="H339" i="13"/>
  <c r="H336" i="13"/>
  <c r="H335" i="13"/>
  <c r="H334" i="13"/>
  <c r="H333" i="13"/>
  <c r="H332" i="13"/>
  <c r="H328" i="13"/>
  <c r="H327" i="13"/>
  <c r="H326" i="13"/>
  <c r="H325" i="13"/>
  <c r="H324" i="13"/>
  <c r="H320" i="13"/>
  <c r="H319" i="13"/>
  <c r="H318" i="13"/>
  <c r="H317" i="13"/>
  <c r="H316" i="13"/>
  <c r="H312" i="13"/>
  <c r="H311" i="13"/>
  <c r="H310" i="13"/>
  <c r="H309" i="13"/>
  <c r="H308" i="13"/>
  <c r="H304" i="13"/>
  <c r="H303" i="13"/>
  <c r="H302" i="13"/>
  <c r="H301" i="13"/>
  <c r="H300" i="13"/>
  <c r="H279" i="13"/>
  <c r="H278" i="13"/>
  <c r="H277" i="13"/>
  <c r="H276" i="13"/>
  <c r="H275" i="13"/>
  <c r="H271" i="13"/>
  <c r="H270" i="13"/>
  <c r="H269" i="13"/>
  <c r="H268" i="13"/>
  <c r="H267" i="13"/>
  <c r="H259" i="13"/>
  <c r="H258" i="13"/>
  <c r="H255" i="13"/>
  <c r="H254" i="13"/>
  <c r="H253" i="13"/>
  <c r="H252" i="13"/>
  <c r="H251" i="13"/>
  <c r="H247" i="13"/>
  <c r="H246" i="13"/>
  <c r="H245" i="13"/>
  <c r="H244" i="13"/>
  <c r="H243" i="13"/>
  <c r="H223" i="13"/>
  <c r="H222" i="13"/>
  <c r="H221" i="13"/>
  <c r="H220" i="13"/>
  <c r="H219" i="13"/>
  <c r="H215" i="13"/>
  <c r="H214" i="13"/>
  <c r="H213" i="13"/>
  <c r="H212" i="13"/>
  <c r="H211" i="13"/>
  <c r="H207" i="13"/>
  <c r="H206" i="13"/>
  <c r="H205" i="13"/>
  <c r="H204" i="13"/>
  <c r="H203" i="13"/>
  <c r="H199" i="13"/>
  <c r="H198" i="13"/>
  <c r="H197" i="13"/>
  <c r="H196" i="13"/>
  <c r="H195" i="13"/>
  <c r="H191" i="13"/>
  <c r="H190" i="13"/>
  <c r="H189" i="13"/>
  <c r="H188" i="13"/>
  <c r="H187" i="13"/>
  <c r="H166" i="13"/>
  <c r="H165" i="13"/>
  <c r="H164" i="13"/>
  <c r="H163" i="13"/>
  <c r="H162" i="13"/>
  <c r="H158" i="13"/>
  <c r="H157" i="13"/>
  <c r="H156" i="13"/>
  <c r="H155" i="13"/>
  <c r="H154" i="13"/>
  <c r="H150" i="13"/>
  <c r="H149" i="13"/>
  <c r="H148" i="13"/>
  <c r="H147" i="13"/>
  <c r="H146" i="13"/>
  <c r="H142" i="13"/>
  <c r="H141" i="13"/>
  <c r="H140" i="13"/>
  <c r="H139" i="13"/>
  <c r="H138" i="13"/>
  <c r="H129" i="13"/>
  <c r="H128" i="13"/>
  <c r="H110" i="13"/>
  <c r="H109" i="13"/>
  <c r="H108" i="13"/>
  <c r="H107" i="13"/>
  <c r="H103" i="13"/>
  <c r="H102" i="13"/>
  <c r="H101" i="13"/>
  <c r="H100" i="13"/>
  <c r="H96" i="13"/>
  <c r="H95" i="13"/>
  <c r="H94" i="13"/>
  <c r="H93" i="13"/>
  <c r="H89" i="13"/>
  <c r="H88" i="13"/>
  <c r="H87" i="13"/>
  <c r="H86" i="13"/>
  <c r="H82" i="13"/>
  <c r="H81" i="13"/>
  <c r="H80" i="13"/>
  <c r="H79" i="13"/>
  <c r="H75" i="13"/>
  <c r="H74" i="13"/>
  <c r="H73" i="13"/>
  <c r="H72" i="13"/>
  <c r="H53" i="13"/>
  <c r="H52" i="13"/>
  <c r="H51" i="13"/>
  <c r="H50" i="13"/>
  <c r="H49" i="13"/>
  <c r="H45" i="13"/>
  <c r="H44" i="13"/>
  <c r="H43" i="13"/>
  <c r="H42" i="13"/>
  <c r="H41" i="13"/>
  <c r="H37" i="13"/>
  <c r="H36" i="13"/>
  <c r="H35" i="13"/>
  <c r="H34" i="13"/>
  <c r="H33" i="13"/>
  <c r="H29" i="13"/>
  <c r="H28" i="13"/>
  <c r="H27" i="13"/>
  <c r="H26" i="13"/>
  <c r="H25" i="13"/>
  <c r="H21" i="13"/>
  <c r="H20" i="13"/>
  <c r="H19" i="13"/>
  <c r="H18" i="13"/>
  <c r="H17" i="13"/>
  <c r="F507" i="13"/>
  <c r="F505" i="13"/>
  <c r="F504" i="13"/>
  <c r="F501" i="13"/>
  <c r="F500" i="13"/>
  <c r="F499" i="13"/>
  <c r="F493" i="13"/>
  <c r="F492" i="13"/>
  <c r="F488" i="13"/>
  <c r="F487" i="13"/>
  <c r="F486" i="13"/>
  <c r="F485" i="13"/>
  <c r="F481" i="13"/>
  <c r="F480" i="13"/>
  <c r="F479" i="13"/>
  <c r="F475" i="13"/>
  <c r="F474" i="13"/>
  <c r="F473" i="13"/>
  <c r="F472" i="13"/>
  <c r="F471" i="13"/>
  <c r="F451" i="13"/>
  <c r="F450" i="13"/>
  <c r="F449" i="13"/>
  <c r="F448" i="13"/>
  <c r="F447" i="13"/>
  <c r="F446" i="13"/>
  <c r="F445" i="13"/>
  <c r="F444" i="13"/>
  <c r="F443" i="13"/>
  <c r="F442" i="13"/>
  <c r="F441" i="13"/>
  <c r="F440" i="13"/>
  <c r="F439" i="13"/>
  <c r="F438" i="13"/>
  <c r="F437" i="13"/>
  <c r="F436" i="13"/>
  <c r="F435" i="13"/>
  <c r="F434" i="13"/>
  <c r="F433" i="13"/>
  <c r="F428" i="13"/>
  <c r="F427" i="13"/>
  <c r="F426" i="13"/>
  <c r="F425" i="13"/>
  <c r="F424" i="13"/>
  <c r="F423" i="13"/>
  <c r="F422" i="13"/>
  <c r="F421" i="13"/>
  <c r="F420" i="13"/>
  <c r="F419" i="13"/>
  <c r="F418" i="13"/>
  <c r="F417" i="13"/>
  <c r="F416" i="13"/>
  <c r="F415" i="13"/>
  <c r="F394" i="13"/>
  <c r="F393" i="13"/>
  <c r="F392" i="13"/>
  <c r="F391" i="13"/>
  <c r="F390" i="13"/>
  <c r="F389" i="13"/>
  <c r="F388" i="13"/>
  <c r="F387" i="13"/>
  <c r="F386" i="13"/>
  <c r="F385" i="13"/>
  <c r="F384" i="13"/>
  <c r="F376" i="13"/>
  <c r="F375" i="13"/>
  <c r="F374" i="13"/>
  <c r="F373" i="13"/>
  <c r="F372" i="13"/>
  <c r="F371" i="13"/>
  <c r="F367" i="13"/>
  <c r="F366" i="13"/>
  <c r="F365" i="13"/>
  <c r="F364" i="13"/>
  <c r="F360" i="13"/>
  <c r="F359" i="13"/>
  <c r="F358" i="13"/>
  <c r="F357" i="13"/>
  <c r="F339" i="13"/>
  <c r="F336" i="13"/>
  <c r="F335" i="13"/>
  <c r="F334" i="13"/>
  <c r="F333" i="13"/>
  <c r="F332" i="13"/>
  <c r="F328" i="13"/>
  <c r="F327" i="13"/>
  <c r="F326" i="13"/>
  <c r="F325" i="13"/>
  <c r="F324" i="13"/>
  <c r="F320" i="13"/>
  <c r="F319" i="13"/>
  <c r="F318" i="13"/>
  <c r="F317" i="13"/>
  <c r="F316" i="13"/>
  <c r="F312" i="13"/>
  <c r="F311" i="13"/>
  <c r="F310" i="13"/>
  <c r="F309" i="13"/>
  <c r="F308" i="13"/>
  <c r="F304" i="13"/>
  <c r="F303" i="13"/>
  <c r="F302" i="13"/>
  <c r="F301" i="13"/>
  <c r="F300" i="13"/>
  <c r="F279" i="13"/>
  <c r="F278" i="13"/>
  <c r="F277" i="13"/>
  <c r="F276" i="13"/>
  <c r="F275" i="13"/>
  <c r="F271" i="13"/>
  <c r="F270" i="13"/>
  <c r="F269" i="13"/>
  <c r="F268" i="13"/>
  <c r="F267" i="13"/>
  <c r="F259" i="13"/>
  <c r="F258" i="13"/>
  <c r="F255" i="13"/>
  <c r="F254" i="13"/>
  <c r="F253" i="13"/>
  <c r="F252" i="13"/>
  <c r="F251" i="13"/>
  <c r="F247" i="13"/>
  <c r="F246" i="13"/>
  <c r="F245" i="13"/>
  <c r="F244" i="13"/>
  <c r="F243" i="13"/>
  <c r="F223" i="13"/>
  <c r="F222" i="13"/>
  <c r="F221" i="13"/>
  <c r="F220" i="13"/>
  <c r="F219" i="13"/>
  <c r="F215" i="13"/>
  <c r="F214" i="13"/>
  <c r="F213" i="13"/>
  <c r="F212" i="13"/>
  <c r="F211" i="13"/>
  <c r="F207" i="13"/>
  <c r="F206" i="13"/>
  <c r="F205" i="13"/>
  <c r="F204" i="13"/>
  <c r="F203" i="13"/>
  <c r="F199" i="13"/>
  <c r="F198" i="13"/>
  <c r="F197" i="13"/>
  <c r="F196" i="13"/>
  <c r="F195" i="13"/>
  <c r="F191" i="13"/>
  <c r="F190" i="13"/>
  <c r="F189" i="13"/>
  <c r="F188" i="13"/>
  <c r="F187" i="13"/>
  <c r="F166" i="13"/>
  <c r="F165" i="13"/>
  <c r="F164" i="13"/>
  <c r="F163" i="13"/>
  <c r="F162" i="13"/>
  <c r="F158" i="13"/>
  <c r="F157" i="13"/>
  <c r="F156" i="13"/>
  <c r="F155" i="13"/>
  <c r="F154" i="13"/>
  <c r="F150" i="13"/>
  <c r="F149" i="13"/>
  <c r="F148" i="13"/>
  <c r="F147" i="13"/>
  <c r="F146" i="13"/>
  <c r="F142" i="13"/>
  <c r="F141" i="13"/>
  <c r="F140" i="13"/>
  <c r="F139" i="13"/>
  <c r="F138" i="13"/>
  <c r="F129" i="13"/>
  <c r="F128" i="13"/>
  <c r="F110" i="13"/>
  <c r="F109" i="13"/>
  <c r="F108" i="13"/>
  <c r="F107" i="13"/>
  <c r="F103" i="13"/>
  <c r="F102" i="13"/>
  <c r="F101" i="13"/>
  <c r="F100" i="13"/>
  <c r="F96" i="13"/>
  <c r="F95" i="13"/>
  <c r="F94" i="13"/>
  <c r="F93" i="13"/>
  <c r="F89" i="13"/>
  <c r="F88" i="13"/>
  <c r="F87" i="13"/>
  <c r="F86" i="13"/>
  <c r="F82" i="13"/>
  <c r="F81" i="13"/>
  <c r="F80" i="13"/>
  <c r="F79" i="13"/>
  <c r="F75" i="13"/>
  <c r="F74" i="13"/>
  <c r="F73" i="13"/>
  <c r="F72" i="13"/>
  <c r="F53" i="13"/>
  <c r="F52" i="13"/>
  <c r="F51" i="13"/>
  <c r="F50" i="13"/>
  <c r="F49" i="13"/>
  <c r="F45" i="13"/>
  <c r="F44" i="13"/>
  <c r="F43" i="13"/>
  <c r="F42" i="13"/>
  <c r="F41" i="13"/>
  <c r="F37" i="13"/>
  <c r="F36" i="13"/>
  <c r="F35" i="13"/>
  <c r="F34" i="13"/>
  <c r="F33" i="13"/>
  <c r="F29" i="13"/>
  <c r="F28" i="13"/>
  <c r="F27" i="13"/>
  <c r="F26" i="13"/>
  <c r="F25" i="13"/>
  <c r="F21" i="13"/>
  <c r="F20" i="13"/>
  <c r="F19" i="13"/>
  <c r="F18" i="13"/>
  <c r="F17" i="13"/>
  <c r="N428" i="13" l="1"/>
  <c r="L428" i="13"/>
  <c r="F429" i="13"/>
  <c r="H445" i="13"/>
  <c r="L436" i="13"/>
  <c r="T474" i="13"/>
  <c r="R570" i="13"/>
  <c r="A570" i="13"/>
  <c r="A532" i="13"/>
  <c r="A533" i="13" s="1"/>
  <c r="A534" i="13" s="1"/>
  <c r="A535" i="13" s="1"/>
  <c r="A536" i="13" s="1"/>
  <c r="A537" i="13" s="1"/>
  <c r="A538" i="13" s="1"/>
  <c r="A539" i="13" s="1"/>
  <c r="A540" i="13" s="1"/>
  <c r="A541" i="13" s="1"/>
  <c r="A542" i="13" s="1"/>
  <c r="A543" i="13" s="1"/>
  <c r="A544" i="13" s="1"/>
  <c r="A545" i="13" s="1"/>
  <c r="A546" i="13" s="1"/>
  <c r="A547" i="13" s="1"/>
  <c r="A548" i="13" s="1"/>
  <c r="A549" i="13" s="1"/>
  <c r="A550" i="13" s="1"/>
  <c r="A551" i="13" s="1"/>
  <c r="A552" i="13" s="1"/>
  <c r="A553" i="13" s="1"/>
  <c r="A554" i="13" s="1"/>
  <c r="A555" i="13" s="1"/>
  <c r="A556" i="13" s="1"/>
  <c r="A557" i="13" s="1"/>
  <c r="A558" i="13" s="1"/>
  <c r="A559" i="13" s="1"/>
  <c r="A560" i="13" s="1"/>
  <c r="A561" i="13" s="1"/>
  <c r="A562" i="13" s="1"/>
  <c r="A563" i="13" s="1"/>
  <c r="A564" i="13" s="1"/>
  <c r="A565" i="13" s="1"/>
  <c r="A566" i="13" s="1"/>
  <c r="A567" i="13" s="1"/>
  <c r="A568" i="13" s="1"/>
  <c r="A569" i="13" s="1"/>
  <c r="A527" i="13"/>
  <c r="A528" i="13" s="1"/>
  <c r="A529" i="13" s="1"/>
  <c r="A530" i="13" s="1"/>
  <c r="A531" i="13" s="1"/>
  <c r="R520" i="13"/>
  <c r="H520" i="13"/>
  <c r="F520" i="13"/>
  <c r="A520" i="13"/>
  <c r="R519" i="13"/>
  <c r="R518" i="13"/>
  <c r="Q518" i="13"/>
  <c r="F518" i="13"/>
  <c r="R517" i="13"/>
  <c r="Q517" i="13"/>
  <c r="F517" i="13"/>
  <c r="A517" i="13"/>
  <c r="R516" i="13"/>
  <c r="Q516" i="13"/>
  <c r="F516" i="13"/>
  <c r="R515" i="13"/>
  <c r="F515" i="13"/>
  <c r="E515" i="13"/>
  <c r="A515" i="13"/>
  <c r="F514" i="13"/>
  <c r="A514" i="13"/>
  <c r="R513" i="13"/>
  <c r="A513" i="13"/>
  <c r="A470" i="13"/>
  <c r="A471" i="13" s="1"/>
  <c r="A472" i="13" s="1"/>
  <c r="A473" i="13" s="1"/>
  <c r="A474" i="13" s="1"/>
  <c r="A475" i="13" s="1"/>
  <c r="A476" i="13" s="1"/>
  <c r="A477" i="13" s="1"/>
  <c r="A478" i="13" s="1"/>
  <c r="A479" i="13" s="1"/>
  <c r="A480" i="13" s="1"/>
  <c r="A481" i="13" s="1"/>
  <c r="A482" i="13" s="1"/>
  <c r="A483" i="13" s="1"/>
  <c r="A484" i="13" s="1"/>
  <c r="A485" i="13" s="1"/>
  <c r="A486" i="13" s="1"/>
  <c r="A487" i="13" s="1"/>
  <c r="A488" i="13" s="1"/>
  <c r="A489" i="13" s="1"/>
  <c r="A490" i="13" s="1"/>
  <c r="A491" i="13" s="1"/>
  <c r="A492" i="13" s="1"/>
  <c r="A493" i="13" s="1"/>
  <c r="A494" i="13" s="1"/>
  <c r="A495" i="13" s="1"/>
  <c r="A496" i="13" s="1"/>
  <c r="A497" i="13" s="1"/>
  <c r="A498" i="13" s="1"/>
  <c r="A499" i="13" s="1"/>
  <c r="A500" i="13" s="1"/>
  <c r="A501" i="13" s="1"/>
  <c r="A502" i="13" s="1"/>
  <c r="A503" i="13" s="1"/>
  <c r="A504" i="13" s="1"/>
  <c r="A505" i="13" s="1"/>
  <c r="A506" i="13" s="1"/>
  <c r="A507" i="13" s="1"/>
  <c r="A508" i="13" s="1"/>
  <c r="A509" i="13" s="1"/>
  <c r="A510" i="13" s="1"/>
  <c r="A511" i="13" s="1"/>
  <c r="A512" i="13" s="1"/>
  <c r="R463" i="13"/>
  <c r="H463" i="13"/>
  <c r="F463" i="13"/>
  <c r="A463" i="13"/>
  <c r="R462" i="13"/>
  <c r="R461" i="13"/>
  <c r="Q461" i="13"/>
  <c r="F461" i="13"/>
  <c r="R460" i="13"/>
  <c r="Q460" i="13"/>
  <c r="F460" i="13"/>
  <c r="A460" i="13"/>
  <c r="R459" i="13"/>
  <c r="Q459" i="13"/>
  <c r="F459" i="13"/>
  <c r="R458" i="13"/>
  <c r="F458" i="13"/>
  <c r="E458" i="13"/>
  <c r="A458" i="13"/>
  <c r="F457" i="13"/>
  <c r="A457" i="13"/>
  <c r="R456" i="13"/>
  <c r="A456" i="13"/>
  <c r="A413" i="13"/>
  <c r="A414" i="13" s="1"/>
  <c r="A415" i="13" s="1"/>
  <c r="A416" i="13" s="1"/>
  <c r="A417" i="13" s="1"/>
  <c r="A418" i="13" s="1"/>
  <c r="A419" i="13" s="1"/>
  <c r="A420" i="13" s="1"/>
  <c r="A421" i="13" s="1"/>
  <c r="A422" i="13" s="1"/>
  <c r="A423" i="13" s="1"/>
  <c r="A424" i="13" s="1"/>
  <c r="A425" i="13" s="1"/>
  <c r="A426" i="13" s="1"/>
  <c r="A427" i="13" s="1"/>
  <c r="A428" i="13" s="1"/>
  <c r="A429" i="13" s="1"/>
  <c r="A430" i="13" s="1"/>
  <c r="A431" i="13" s="1"/>
  <c r="A432" i="13" s="1"/>
  <c r="A433" i="13" s="1"/>
  <c r="A434" i="13" s="1"/>
  <c r="A435" i="13" s="1"/>
  <c r="A436" i="13" s="1"/>
  <c r="A437" i="13" s="1"/>
  <c r="A438" i="13" s="1"/>
  <c r="A439" i="13" s="1"/>
  <c r="A440" i="13" s="1"/>
  <c r="A441" i="13" s="1"/>
  <c r="A442" i="13" s="1"/>
  <c r="A443" i="13" s="1"/>
  <c r="A444" i="13" s="1"/>
  <c r="A445" i="13" s="1"/>
  <c r="A446" i="13" s="1"/>
  <c r="A447" i="13" s="1"/>
  <c r="A448" i="13" s="1"/>
  <c r="A449" i="13" s="1"/>
  <c r="A450" i="13" s="1"/>
  <c r="A451" i="13" s="1"/>
  <c r="A452" i="13" s="1"/>
  <c r="A453" i="13" s="1"/>
  <c r="A454" i="13" s="1"/>
  <c r="A455" i="13" s="1"/>
  <c r="R406" i="13"/>
  <c r="H406" i="13"/>
  <c r="F406" i="13"/>
  <c r="A406" i="13"/>
  <c r="R405" i="13"/>
  <c r="R404" i="13"/>
  <c r="Q404" i="13"/>
  <c r="F404" i="13"/>
  <c r="R403" i="13"/>
  <c r="Q403" i="13"/>
  <c r="F403" i="13"/>
  <c r="A403" i="13"/>
  <c r="R402" i="13"/>
  <c r="Q402" i="13"/>
  <c r="F402" i="13"/>
  <c r="R401" i="13"/>
  <c r="F401" i="13"/>
  <c r="E401" i="13"/>
  <c r="A401" i="13"/>
  <c r="F400" i="13"/>
  <c r="A400" i="13"/>
  <c r="R399" i="13"/>
  <c r="A399" i="13"/>
  <c r="A356" i="13"/>
  <c r="A357" i="13" s="1"/>
  <c r="A358" i="13" s="1"/>
  <c r="A359" i="13" s="1"/>
  <c r="A360" i="13" s="1"/>
  <c r="A361" i="13" s="1"/>
  <c r="A362" i="13" s="1"/>
  <c r="A363" i="13" s="1"/>
  <c r="A364" i="13" s="1"/>
  <c r="A365" i="13" s="1"/>
  <c r="A366" i="13" s="1"/>
  <c r="A367" i="13" s="1"/>
  <c r="A368" i="13" s="1"/>
  <c r="A369" i="13" s="1"/>
  <c r="A370" i="13" s="1"/>
  <c r="A371" i="13" s="1"/>
  <c r="A372" i="13" s="1"/>
  <c r="A373" i="13" s="1"/>
  <c r="A374" i="13" s="1"/>
  <c r="A375" i="13" s="1"/>
  <c r="A376" i="13" s="1"/>
  <c r="A377" i="13" s="1"/>
  <c r="A378" i="13" s="1"/>
  <c r="A379" i="13" s="1"/>
  <c r="A380" i="13" s="1"/>
  <c r="A381" i="13" s="1"/>
  <c r="A382" i="13" s="1"/>
  <c r="A383" i="13" s="1"/>
  <c r="A384" i="13" s="1"/>
  <c r="A385" i="13" s="1"/>
  <c r="A386" i="13" s="1"/>
  <c r="A387" i="13" s="1"/>
  <c r="A388" i="13" s="1"/>
  <c r="A389" i="13" s="1"/>
  <c r="A390" i="13" s="1"/>
  <c r="A391" i="13" s="1"/>
  <c r="A392" i="13" s="1"/>
  <c r="A393" i="13" s="1"/>
  <c r="A394" i="13" s="1"/>
  <c r="A395" i="13" s="1"/>
  <c r="A396" i="13" s="1"/>
  <c r="A397" i="13" s="1"/>
  <c r="A398" i="13" s="1"/>
  <c r="R349" i="13"/>
  <c r="H349" i="13"/>
  <c r="F349" i="13"/>
  <c r="A349" i="13"/>
  <c r="R348" i="13"/>
  <c r="R347" i="13"/>
  <c r="Q347" i="13"/>
  <c r="F347" i="13"/>
  <c r="R346" i="13"/>
  <c r="Q346" i="13"/>
  <c r="F346" i="13"/>
  <c r="A346" i="13"/>
  <c r="R345" i="13"/>
  <c r="Q345" i="13"/>
  <c r="F345" i="13"/>
  <c r="R344" i="13"/>
  <c r="F344" i="13"/>
  <c r="E344" i="13"/>
  <c r="A344" i="13"/>
  <c r="F343" i="13"/>
  <c r="A343" i="13"/>
  <c r="R342" i="13"/>
  <c r="A342" i="13"/>
  <c r="A299" i="13"/>
  <c r="A300" i="13" s="1"/>
  <c r="A301" i="13" s="1"/>
  <c r="A302" i="13" s="1"/>
  <c r="A303" i="13" s="1"/>
  <c r="A304" i="13" s="1"/>
  <c r="A305" i="13" s="1"/>
  <c r="A306" i="13" s="1"/>
  <c r="A307" i="13" s="1"/>
  <c r="A308" i="13" s="1"/>
  <c r="A309" i="13" s="1"/>
  <c r="A310" i="13" s="1"/>
  <c r="A311" i="13" s="1"/>
  <c r="A312" i="13" s="1"/>
  <c r="A313" i="13" s="1"/>
  <c r="A314" i="13" s="1"/>
  <c r="A315" i="13" s="1"/>
  <c r="A316" i="13" s="1"/>
  <c r="A317" i="13" s="1"/>
  <c r="A318" i="13" s="1"/>
  <c r="A319" i="13" s="1"/>
  <c r="A320" i="13" s="1"/>
  <c r="A321" i="13" s="1"/>
  <c r="A322" i="13" s="1"/>
  <c r="A323" i="13" s="1"/>
  <c r="A324" i="13" s="1"/>
  <c r="A325" i="13" s="1"/>
  <c r="A326" i="13" s="1"/>
  <c r="A327" i="13" s="1"/>
  <c r="A328" i="13" s="1"/>
  <c r="A329" i="13" s="1"/>
  <c r="A330" i="13" s="1"/>
  <c r="A331" i="13" s="1"/>
  <c r="A332" i="13" s="1"/>
  <c r="A333" i="13" s="1"/>
  <c r="A334" i="13" s="1"/>
  <c r="A335" i="13" s="1"/>
  <c r="A336" i="13" s="1"/>
  <c r="A337" i="13" s="1"/>
  <c r="A338" i="13" s="1"/>
  <c r="A339" i="13" s="1"/>
  <c r="A340" i="13" s="1"/>
  <c r="A341" i="13" s="1"/>
  <c r="R292" i="13"/>
  <c r="H292" i="13"/>
  <c r="F292" i="13"/>
  <c r="A292" i="13"/>
  <c r="R291" i="13"/>
  <c r="R290" i="13"/>
  <c r="Q290" i="13"/>
  <c r="F290" i="13"/>
  <c r="R289" i="13"/>
  <c r="Q289" i="13"/>
  <c r="F289" i="13"/>
  <c r="A289" i="13"/>
  <c r="R288" i="13"/>
  <c r="Q288" i="13"/>
  <c r="F288" i="13"/>
  <c r="R287" i="13"/>
  <c r="F287" i="13"/>
  <c r="E287" i="13"/>
  <c r="A287" i="13"/>
  <c r="F286" i="13"/>
  <c r="A286" i="13"/>
  <c r="R285" i="13"/>
  <c r="A285" i="13"/>
  <c r="A242" i="13"/>
  <c r="A243" i="13" s="1"/>
  <c r="A244" i="13" s="1"/>
  <c r="A245" i="13" s="1"/>
  <c r="A246" i="13" s="1"/>
  <c r="A247" i="13" s="1"/>
  <c r="A248" i="13" s="1"/>
  <c r="A249" i="13" s="1"/>
  <c r="A250" i="13" s="1"/>
  <c r="A251" i="13" s="1"/>
  <c r="A252" i="13" s="1"/>
  <c r="A253" i="13" s="1"/>
  <c r="A254" i="13" s="1"/>
  <c r="A255" i="13" s="1"/>
  <c r="A256" i="13" s="1"/>
  <c r="A257" i="13" s="1"/>
  <c r="A258" i="13" s="1"/>
  <c r="A259" i="13" s="1"/>
  <c r="A260" i="13" s="1"/>
  <c r="A261" i="13" s="1"/>
  <c r="A262" i="13" s="1"/>
  <c r="A263" i="13" s="1"/>
  <c r="A264" i="13" s="1"/>
  <c r="A265" i="13" s="1"/>
  <c r="A266" i="13" s="1"/>
  <c r="A267" i="13" s="1"/>
  <c r="A268" i="13" s="1"/>
  <c r="A269" i="13" s="1"/>
  <c r="A270" i="13" s="1"/>
  <c r="A271" i="13" s="1"/>
  <c r="A272" i="13" s="1"/>
  <c r="A273" i="13" s="1"/>
  <c r="A274" i="13" s="1"/>
  <c r="A275" i="13" s="1"/>
  <c r="A276" i="13" s="1"/>
  <c r="A277" i="13" s="1"/>
  <c r="A278" i="13" s="1"/>
  <c r="A279" i="13" s="1"/>
  <c r="A280" i="13" s="1"/>
  <c r="A281" i="13" s="1"/>
  <c r="A282" i="13" s="1"/>
  <c r="A283" i="13" s="1"/>
  <c r="A284" i="13" s="1"/>
  <c r="R235" i="13"/>
  <c r="H235" i="13"/>
  <c r="F235" i="13"/>
  <c r="A235" i="13"/>
  <c r="R234" i="13"/>
  <c r="R233" i="13"/>
  <c r="Q233" i="13"/>
  <c r="F233" i="13"/>
  <c r="R232" i="13"/>
  <c r="Q232" i="13"/>
  <c r="F232" i="13"/>
  <c r="A232" i="13"/>
  <c r="R231" i="13"/>
  <c r="Q231" i="13"/>
  <c r="F231" i="13"/>
  <c r="R230" i="13"/>
  <c r="F230" i="13"/>
  <c r="E230" i="13"/>
  <c r="A230" i="13"/>
  <c r="F229" i="13"/>
  <c r="A229" i="13"/>
  <c r="R228" i="13"/>
  <c r="A228" i="13"/>
  <c r="A187" i="13"/>
  <c r="A188" i="13" s="1"/>
  <c r="A189" i="13" s="1"/>
  <c r="A190" i="13" s="1"/>
  <c r="A191" i="13" s="1"/>
  <c r="A192" i="13" s="1"/>
  <c r="A193" i="13" s="1"/>
  <c r="A194" i="13" s="1"/>
  <c r="A195" i="13" s="1"/>
  <c r="A196" i="13" s="1"/>
  <c r="A197" i="13" s="1"/>
  <c r="A198" i="13" s="1"/>
  <c r="A199" i="13" s="1"/>
  <c r="A200" i="13" s="1"/>
  <c r="A201" i="13" s="1"/>
  <c r="A202" i="13" s="1"/>
  <c r="A203" i="13" s="1"/>
  <c r="A204" i="13" s="1"/>
  <c r="A205" i="13" s="1"/>
  <c r="A206" i="13" s="1"/>
  <c r="A207" i="13" s="1"/>
  <c r="A208" i="13" s="1"/>
  <c r="A209" i="13" s="1"/>
  <c r="A210" i="13" s="1"/>
  <c r="A211" i="13" s="1"/>
  <c r="A212" i="13" s="1"/>
  <c r="A213" i="13" s="1"/>
  <c r="A214" i="13" s="1"/>
  <c r="A215" i="13" s="1"/>
  <c r="A216" i="13" s="1"/>
  <c r="A217" i="13" s="1"/>
  <c r="A218" i="13" s="1"/>
  <c r="A219" i="13" s="1"/>
  <c r="A220" i="13" s="1"/>
  <c r="A221" i="13" s="1"/>
  <c r="A222" i="13" s="1"/>
  <c r="A223" i="13" s="1"/>
  <c r="A224" i="13" s="1"/>
  <c r="A225" i="13" s="1"/>
  <c r="A226" i="13" s="1"/>
  <c r="A227" i="13" s="1"/>
  <c r="A185" i="13"/>
  <c r="A186" i="13" s="1"/>
  <c r="R178" i="13"/>
  <c r="H178" i="13"/>
  <c r="F178" i="13"/>
  <c r="A178" i="13"/>
  <c r="R177" i="13"/>
  <c r="R176" i="13"/>
  <c r="Q176" i="13"/>
  <c r="F176" i="13"/>
  <c r="R175" i="13"/>
  <c r="Q175" i="13"/>
  <c r="F175" i="13"/>
  <c r="A175" i="13"/>
  <c r="R174" i="13"/>
  <c r="Q174" i="13"/>
  <c r="F174" i="13"/>
  <c r="R173" i="13"/>
  <c r="F173" i="13"/>
  <c r="E173" i="13"/>
  <c r="A173" i="13"/>
  <c r="F172" i="13"/>
  <c r="A172" i="13"/>
  <c r="R171" i="13"/>
  <c r="A171" i="13"/>
  <c r="A128" i="13"/>
  <c r="A129" i="13" s="1"/>
  <c r="A130" i="13" s="1"/>
  <c r="A131" i="13" s="1"/>
  <c r="A132" i="13" s="1"/>
  <c r="A133" i="13" s="1"/>
  <c r="A134" i="13" s="1"/>
  <c r="A135" i="13" s="1"/>
  <c r="A136" i="13" s="1"/>
  <c r="A137" i="13" s="1"/>
  <c r="A138" i="13" s="1"/>
  <c r="A139" i="13" s="1"/>
  <c r="A140" i="13" s="1"/>
  <c r="A141" i="13" s="1"/>
  <c r="A142" i="13" s="1"/>
  <c r="A143" i="13" s="1"/>
  <c r="A144" i="13" s="1"/>
  <c r="A145" i="13" s="1"/>
  <c r="A146" i="13" s="1"/>
  <c r="A147" i="13" s="1"/>
  <c r="A148" i="13" s="1"/>
  <c r="A149" i="13" s="1"/>
  <c r="A150" i="13" s="1"/>
  <c r="A151" i="13" s="1"/>
  <c r="A152" i="13" s="1"/>
  <c r="A153" i="13" s="1"/>
  <c r="A154" i="13" s="1"/>
  <c r="A155" i="13" s="1"/>
  <c r="A156" i="13" s="1"/>
  <c r="A157" i="13" s="1"/>
  <c r="A158" i="13" s="1"/>
  <c r="A159" i="13" s="1"/>
  <c r="A160" i="13" s="1"/>
  <c r="A161" i="13" s="1"/>
  <c r="A162" i="13" s="1"/>
  <c r="A163" i="13" s="1"/>
  <c r="A164" i="13" s="1"/>
  <c r="A165" i="13" s="1"/>
  <c r="A166" i="13" s="1"/>
  <c r="A167" i="13" s="1"/>
  <c r="A168" i="13" s="1"/>
  <c r="A169" i="13" s="1"/>
  <c r="A170" i="13" s="1"/>
  <c r="R121" i="13"/>
  <c r="H121" i="13"/>
  <c r="F121" i="13"/>
  <c r="A121" i="13"/>
  <c r="R120" i="13"/>
  <c r="R119" i="13"/>
  <c r="Q119" i="13"/>
  <c r="F119" i="13"/>
  <c r="R118" i="13"/>
  <c r="Q118" i="13"/>
  <c r="F118" i="13"/>
  <c r="A118" i="13"/>
  <c r="R117" i="13"/>
  <c r="Q117" i="13"/>
  <c r="F117" i="13"/>
  <c r="R116" i="13"/>
  <c r="F116" i="13"/>
  <c r="E116" i="13"/>
  <c r="A116" i="13"/>
  <c r="F115" i="13"/>
  <c r="A115" i="13"/>
  <c r="R114" i="13"/>
  <c r="A114" i="13"/>
  <c r="A71" i="13"/>
  <c r="A72" i="13" s="1"/>
  <c r="A73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A91" i="13" s="1"/>
  <c r="A92" i="13" s="1"/>
  <c r="A93" i="13" s="1"/>
  <c r="A94" i="13" s="1"/>
  <c r="A95" i="13" s="1"/>
  <c r="A96" i="13" s="1"/>
  <c r="A97" i="13" s="1"/>
  <c r="A98" i="13" s="1"/>
  <c r="A99" i="13" s="1"/>
  <c r="A100" i="13" s="1"/>
  <c r="A101" i="13" s="1"/>
  <c r="A102" i="13" s="1"/>
  <c r="A103" i="13" s="1"/>
  <c r="A104" i="13" s="1"/>
  <c r="A105" i="13" s="1"/>
  <c r="A106" i="13" s="1"/>
  <c r="A107" i="13" s="1"/>
  <c r="A108" i="13" s="1"/>
  <c r="A109" i="13" s="1"/>
  <c r="A110" i="13" s="1"/>
  <c r="A111" i="13" s="1"/>
  <c r="A112" i="13" s="1"/>
  <c r="A113" i="13" s="1"/>
  <c r="R64" i="13"/>
  <c r="H64" i="13"/>
  <c r="F64" i="13"/>
  <c r="A64" i="13"/>
  <c r="R63" i="13"/>
  <c r="R62" i="13"/>
  <c r="Q62" i="13"/>
  <c r="F62" i="13"/>
  <c r="R61" i="13"/>
  <c r="Q61" i="13"/>
  <c r="F61" i="13"/>
  <c r="A61" i="13"/>
  <c r="R60" i="13"/>
  <c r="Q60" i="13"/>
  <c r="F60" i="13"/>
  <c r="R59" i="13"/>
  <c r="F59" i="13"/>
  <c r="E59" i="13"/>
  <c r="A59" i="13"/>
  <c r="F58" i="13"/>
  <c r="A58" i="13"/>
  <c r="A14" i="13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R508" i="13" l="1"/>
  <c r="T508" i="13" s="1"/>
  <c r="T507" i="13" s="1"/>
  <c r="J395" i="13" l="1"/>
  <c r="R196" i="13"/>
  <c r="P143" i="13"/>
  <c r="P272" i="13"/>
  <c r="P368" i="13"/>
  <c r="P54" i="13"/>
  <c r="H208" i="13"/>
  <c r="H452" i="13"/>
  <c r="R327" i="13"/>
  <c r="P337" i="13"/>
  <c r="N200" i="13"/>
  <c r="J200" i="13"/>
  <c r="R333" i="13"/>
  <c r="H167" i="13"/>
  <c r="R44" i="13"/>
  <c r="T208" i="13"/>
  <c r="R359" i="13"/>
  <c r="R207" i="13"/>
  <c r="R486" i="13"/>
  <c r="P216" i="13"/>
  <c r="P224" i="13"/>
  <c r="P321" i="13"/>
  <c r="J321" i="13"/>
  <c r="P192" i="13"/>
  <c r="P489" i="13"/>
  <c r="H368" i="13"/>
  <c r="P83" i="13"/>
  <c r="J368" i="13"/>
  <c r="T452" i="13"/>
  <c r="H159" i="13"/>
  <c r="T329" i="13"/>
  <c r="J248" i="13"/>
  <c r="H305" i="13"/>
  <c r="J272" i="13"/>
  <c r="P208" i="13"/>
  <c r="T368" i="13"/>
  <c r="J97" i="13"/>
  <c r="T377" i="13"/>
  <c r="H83" i="13"/>
  <c r="R420" i="13"/>
  <c r="P395" i="13"/>
  <c r="H280" i="13"/>
  <c r="P377" i="13"/>
  <c r="P305" i="13"/>
  <c r="H224" i="13"/>
  <c r="T167" i="13"/>
  <c r="J143" i="13"/>
  <c r="T272" i="13"/>
  <c r="P200" i="13"/>
  <c r="H111" i="13"/>
  <c r="L452" i="13"/>
  <c r="R223" i="13"/>
  <c r="R197" i="13"/>
  <c r="P361" i="13"/>
  <c r="P280" i="13"/>
  <c r="P159" i="13"/>
  <c r="J489" i="13"/>
  <c r="F208" i="13"/>
  <c r="L321" i="13"/>
  <c r="P248" i="13"/>
  <c r="T143" i="13"/>
  <c r="P38" i="13"/>
  <c r="R213" i="13"/>
  <c r="J377" i="13"/>
  <c r="P167" i="13"/>
  <c r="H377" i="13"/>
  <c r="N104" i="13"/>
  <c r="J208" i="13"/>
  <c r="P76" i="13"/>
  <c r="R95" i="13"/>
  <c r="H200" i="13"/>
  <c r="R108" i="13"/>
  <c r="N256" i="13"/>
  <c r="T337" i="13"/>
  <c r="F377" i="13"/>
  <c r="R271" i="13"/>
  <c r="R440" i="13"/>
  <c r="R505" i="13"/>
  <c r="F556" i="13"/>
  <c r="R37" i="13"/>
  <c r="N143" i="13"/>
  <c r="T224" i="13"/>
  <c r="J305" i="13"/>
  <c r="R334" i="13"/>
  <c r="H482" i="13"/>
  <c r="F494" i="13"/>
  <c r="R492" i="13"/>
  <c r="R493" i="13"/>
  <c r="P502" i="13"/>
  <c r="N38" i="13"/>
  <c r="H90" i="13"/>
  <c r="R103" i="13"/>
  <c r="P46" i="13"/>
  <c r="T76" i="13"/>
  <c r="L111" i="13"/>
  <c r="H38" i="13"/>
  <c r="H54" i="13"/>
  <c r="R157" i="13"/>
  <c r="R27" i="13"/>
  <c r="R43" i="13"/>
  <c r="R36" i="13"/>
  <c r="R88" i="13"/>
  <c r="L90" i="13"/>
  <c r="P104" i="13"/>
  <c r="T111" i="13"/>
  <c r="R190" i="13"/>
  <c r="T97" i="13"/>
  <c r="H248" i="13"/>
  <c r="J256" i="13"/>
  <c r="P256" i="13"/>
  <c r="R302" i="13"/>
  <c r="R312" i="13"/>
  <c r="T305" i="13"/>
  <c r="T321" i="13"/>
  <c r="R308" i="13"/>
  <c r="F313" i="13"/>
  <c r="R446" i="13"/>
  <c r="P482" i="13"/>
  <c r="T482" i="13"/>
  <c r="N502" i="13"/>
  <c r="R148" i="13"/>
  <c r="R221" i="13"/>
  <c r="R146" i="13"/>
  <c r="F151" i="13"/>
  <c r="J111" i="13"/>
  <c r="R417" i="13"/>
  <c r="F502" i="13"/>
  <c r="R499" i="13"/>
  <c r="H509" i="13"/>
  <c r="T38" i="13"/>
  <c r="T22" i="13"/>
  <c r="P22" i="13"/>
  <c r="R18" i="13"/>
  <c r="P97" i="13"/>
  <c r="T104" i="13"/>
  <c r="T159" i="13"/>
  <c r="R93" i="13"/>
  <c r="F97" i="13"/>
  <c r="H151" i="13"/>
  <c r="T256" i="13"/>
  <c r="J313" i="13"/>
  <c r="R251" i="13"/>
  <c r="N321" i="13"/>
  <c r="H313" i="13"/>
  <c r="R324" i="13"/>
  <c r="R366" i="13"/>
  <c r="F395" i="13"/>
  <c r="R384" i="13"/>
  <c r="L482" i="13"/>
  <c r="L554" i="13"/>
  <c r="H502" i="13"/>
  <c r="T200" i="13"/>
  <c r="R53" i="13"/>
  <c r="J167" i="13"/>
  <c r="R25" i="13"/>
  <c r="R41" i="13"/>
  <c r="H76" i="13"/>
  <c r="J22" i="13"/>
  <c r="J38" i="13"/>
  <c r="J54" i="13"/>
  <c r="R87" i="13"/>
  <c r="L97" i="13"/>
  <c r="P111" i="13"/>
  <c r="R166" i="13"/>
  <c r="P90" i="13"/>
  <c r="R147" i="13"/>
  <c r="R163" i="13"/>
  <c r="R211" i="13"/>
  <c r="R390" i="13"/>
  <c r="P313" i="13"/>
  <c r="R309" i="13"/>
  <c r="R481" i="13"/>
  <c r="T361" i="13"/>
  <c r="J482" i="13"/>
  <c r="T502" i="13"/>
  <c r="J556" i="13"/>
  <c r="R500" i="13"/>
  <c r="R501" i="13"/>
  <c r="F554" i="13"/>
  <c r="R504" i="13"/>
  <c r="T46" i="13"/>
  <c r="R79" i="13"/>
  <c r="R73" i="13"/>
  <c r="F143" i="13"/>
  <c r="J104" i="13"/>
  <c r="H192" i="13"/>
  <c r="R154" i="13"/>
  <c r="F159" i="13"/>
  <c r="R319" i="13"/>
  <c r="T216" i="13"/>
  <c r="T280" i="13"/>
  <c r="T430" i="13"/>
  <c r="R485" i="13"/>
  <c r="R441" i="13"/>
  <c r="R450" i="13"/>
  <c r="F509" i="13"/>
  <c r="R507" i="13"/>
  <c r="P554" i="13"/>
  <c r="P556" i="13"/>
  <c r="T554" i="13"/>
  <c r="T556" i="13"/>
  <c r="T30" i="13"/>
  <c r="R86" i="13"/>
  <c r="F90" i="13"/>
  <c r="T192" i="13"/>
  <c r="H30" i="13"/>
  <c r="H46" i="13"/>
  <c r="J76" i="13"/>
  <c r="R35" i="13"/>
  <c r="R51" i="13"/>
  <c r="R102" i="13"/>
  <c r="N76" i="13"/>
  <c r="L104" i="13"/>
  <c r="R80" i="13"/>
  <c r="N151" i="13"/>
  <c r="J83" i="13"/>
  <c r="J192" i="13"/>
  <c r="R107" i="13"/>
  <c r="F111" i="13"/>
  <c r="H104" i="13"/>
  <c r="H256" i="13"/>
  <c r="N313" i="13"/>
  <c r="R259" i="13"/>
  <c r="P329" i="13"/>
  <c r="J280" i="13"/>
  <c r="T313" i="13"/>
  <c r="R316" i="13"/>
  <c r="F321" i="13"/>
  <c r="L337" i="13"/>
  <c r="H361" i="13"/>
  <c r="R421" i="13"/>
  <c r="P494" i="13"/>
  <c r="J554" i="13"/>
  <c r="N554" i="13"/>
  <c r="N556" i="13"/>
  <c r="L509" i="13"/>
  <c r="N509" i="13"/>
  <c r="P509" i="13"/>
  <c r="R21" i="13"/>
  <c r="T54" i="13"/>
  <c r="T83" i="13"/>
  <c r="F30" i="13"/>
  <c r="R42" i="13"/>
  <c r="R96" i="13"/>
  <c r="R158" i="13"/>
  <c r="P151" i="13"/>
  <c r="N90" i="13"/>
  <c r="R187" i="13"/>
  <c r="T151" i="13"/>
  <c r="R101" i="13"/>
  <c r="H143" i="13"/>
  <c r="H216" i="13"/>
  <c r="T248" i="13"/>
  <c r="R243" i="13"/>
  <c r="R252" i="13"/>
  <c r="R318" i="13"/>
  <c r="T395" i="13"/>
  <c r="R320" i="13"/>
  <c r="H272" i="13"/>
  <c r="H321" i="13"/>
  <c r="J337" i="13"/>
  <c r="R358" i="13"/>
  <c r="R394" i="13"/>
  <c r="H554" i="13"/>
  <c r="H556" i="13"/>
  <c r="L556" i="13"/>
  <c r="J509" i="13"/>
  <c r="N494" i="13"/>
  <c r="N46" i="13"/>
  <c r="F76" i="13"/>
  <c r="R72" i="13"/>
  <c r="P30" i="13"/>
  <c r="R17" i="13"/>
  <c r="F22" i="13"/>
  <c r="R33" i="13"/>
  <c r="F38" i="13"/>
  <c r="R49" i="13"/>
  <c r="F54" i="13"/>
  <c r="R94" i="13"/>
  <c r="R74" i="13"/>
  <c r="J30" i="13"/>
  <c r="J46" i="13"/>
  <c r="L76" i="13"/>
  <c r="J151" i="13"/>
  <c r="R20" i="13"/>
  <c r="J90" i="13"/>
  <c r="F83" i="13"/>
  <c r="R189" i="13"/>
  <c r="N83" i="13"/>
  <c r="J224" i="13"/>
  <c r="T90" i="13"/>
  <c r="R139" i="13"/>
  <c r="R222" i="13"/>
  <c r="R277" i="13"/>
  <c r="F305" i="13"/>
  <c r="R317" i="13"/>
  <c r="R365" i="13"/>
  <c r="N337" i="13"/>
  <c r="R374" i="13"/>
  <c r="J361" i="13"/>
  <c r="R371" i="13"/>
  <c r="R386" i="13"/>
  <c r="R425" i="13"/>
  <c r="R388" i="13"/>
  <c r="R475" i="13"/>
  <c r="T494" i="13"/>
  <c r="H494" i="13"/>
  <c r="J494" i="13"/>
  <c r="L494" i="13"/>
  <c r="R429" i="13" l="1"/>
  <c r="R164" i="13"/>
  <c r="P476" i="13"/>
  <c r="H538" i="13"/>
  <c r="R268" i="13"/>
  <c r="L216" i="13"/>
  <c r="R206" i="13"/>
  <c r="R434" i="13"/>
  <c r="R191" i="13"/>
  <c r="L167" i="13"/>
  <c r="N558" i="13"/>
  <c r="T489" i="13"/>
  <c r="R204" i="13"/>
  <c r="N272" i="13"/>
  <c r="R255" i="13"/>
  <c r="N208" i="13"/>
  <c r="R142" i="13"/>
  <c r="N430" i="13"/>
  <c r="R325" i="13"/>
  <c r="R269" i="13"/>
  <c r="R52" i="13"/>
  <c r="J131" i="13"/>
  <c r="H552" i="13"/>
  <c r="R444" i="13"/>
  <c r="R244" i="13"/>
  <c r="F256" i="13"/>
  <c r="R75" i="13"/>
  <c r="N224" i="13"/>
  <c r="J502" i="13"/>
  <c r="R447" i="13"/>
  <c r="R129" i="13"/>
  <c r="J216" i="13"/>
  <c r="J261" i="13" s="1"/>
  <c r="P552" i="13"/>
  <c r="P430" i="13"/>
  <c r="J546" i="13"/>
  <c r="T538" i="13"/>
  <c r="P340" i="13"/>
  <c r="R321" i="13"/>
  <c r="R416" i="13"/>
  <c r="N248" i="13"/>
  <c r="T340" i="13"/>
  <c r="R360" i="13"/>
  <c r="N329" i="13"/>
  <c r="L159" i="13"/>
  <c r="J558" i="13"/>
  <c r="R427" i="13"/>
  <c r="L143" i="13"/>
  <c r="L329" i="13"/>
  <c r="R188" i="13"/>
  <c r="R19" i="13"/>
  <c r="R509" i="13"/>
  <c r="J452" i="13"/>
  <c r="R391" i="13"/>
  <c r="N22" i="13"/>
  <c r="T552" i="13"/>
  <c r="R373" i="13"/>
  <c r="R246" i="13"/>
  <c r="L46" i="13"/>
  <c r="L544" i="13"/>
  <c r="R275" i="13"/>
  <c r="F280" i="13"/>
  <c r="R97" i="13"/>
  <c r="R50" i="13"/>
  <c r="R149" i="13"/>
  <c r="N482" i="13"/>
  <c r="L280" i="13"/>
  <c r="L54" i="13"/>
  <c r="R480" i="13"/>
  <c r="R385" i="13"/>
  <c r="N280" i="13"/>
  <c r="H97" i="13"/>
  <c r="J329" i="13"/>
  <c r="L248" i="13"/>
  <c r="R375" i="13"/>
  <c r="N368" i="13"/>
  <c r="P169" i="13"/>
  <c r="R554" i="13"/>
  <c r="L305" i="13"/>
  <c r="P131" i="13"/>
  <c r="L548" i="13"/>
  <c r="T548" i="13"/>
  <c r="R479" i="13"/>
  <c r="F482" i="13"/>
  <c r="R387" i="13"/>
  <c r="R212" i="13"/>
  <c r="R205" i="13"/>
  <c r="R389" i="13"/>
  <c r="R436" i="13"/>
  <c r="R328" i="13"/>
  <c r="R270" i="13"/>
  <c r="L558" i="13"/>
  <c r="R487" i="13"/>
  <c r="R300" i="13"/>
  <c r="R219" i="13"/>
  <c r="F224" i="13"/>
  <c r="T261" i="13"/>
  <c r="H476" i="13"/>
  <c r="F558" i="13"/>
  <c r="L361" i="13"/>
  <c r="N489" i="13"/>
  <c r="L200" i="13"/>
  <c r="R443" i="13"/>
  <c r="F430" i="13"/>
  <c r="R415" i="13"/>
  <c r="R214" i="13"/>
  <c r="T131" i="13"/>
  <c r="L151" i="13"/>
  <c r="F192" i="13"/>
  <c r="R437" i="13"/>
  <c r="F167" i="13"/>
  <c r="R556" i="13"/>
  <c r="R393" i="13"/>
  <c r="N97" i="13"/>
  <c r="F216" i="13"/>
  <c r="R423" i="13"/>
  <c r="R310" i="13"/>
  <c r="F272" i="13"/>
  <c r="R267" i="13"/>
  <c r="R445" i="13"/>
  <c r="R419" i="13"/>
  <c r="R301" i="13"/>
  <c r="R424" i="13"/>
  <c r="R392" i="13"/>
  <c r="R247" i="13"/>
  <c r="R428" i="13"/>
  <c r="H169" i="13"/>
  <c r="R198" i="13"/>
  <c r="R29" i="13"/>
  <c r="R442" i="13"/>
  <c r="L256" i="13"/>
  <c r="R473" i="13"/>
  <c r="R128" i="13"/>
  <c r="R165" i="13"/>
  <c r="N111" i="13"/>
  <c r="R472" i="13"/>
  <c r="R449" i="13"/>
  <c r="R357" i="13"/>
  <c r="F361" i="13"/>
  <c r="R253" i="13"/>
  <c r="H489" i="13"/>
  <c r="R422" i="13"/>
  <c r="R34" i="13"/>
  <c r="N552" i="13"/>
  <c r="L489" i="13"/>
  <c r="P544" i="13"/>
  <c r="H22" i="13"/>
  <c r="N54" i="13"/>
  <c r="N305" i="13"/>
  <c r="R162" i="13"/>
  <c r="F200" i="13"/>
  <c r="H430" i="13"/>
  <c r="R156" i="13"/>
  <c r="P452" i="13"/>
  <c r="P546" i="13"/>
  <c r="R276" i="13"/>
  <c r="R372" i="13"/>
  <c r="R304" i="13"/>
  <c r="R339" i="13"/>
  <c r="T509" i="13"/>
  <c r="J548" i="13"/>
  <c r="N377" i="13"/>
  <c r="R245" i="13"/>
  <c r="R155" i="13"/>
  <c r="J430" i="13"/>
  <c r="F368" i="13"/>
  <c r="R364" i="13"/>
  <c r="L430" i="13"/>
  <c r="R279" i="13"/>
  <c r="F489" i="13"/>
  <c r="L377" i="13"/>
  <c r="L224" i="13"/>
  <c r="R138" i="13"/>
  <c r="R28" i="13"/>
  <c r="R140" i="13"/>
  <c r="R471" i="13"/>
  <c r="F476" i="13"/>
  <c r="R448" i="13"/>
  <c r="R451" i="13"/>
  <c r="R278" i="13"/>
  <c r="R326" i="13"/>
  <c r="R439" i="13"/>
  <c r="R332" i="13"/>
  <c r="F337" i="13"/>
  <c r="N192" i="13"/>
  <c r="J159" i="13"/>
  <c r="R254" i="13"/>
  <c r="R494" i="13"/>
  <c r="R418" i="13"/>
  <c r="R474" i="13"/>
  <c r="R110" i="13"/>
  <c r="R195" i="13"/>
  <c r="P534" i="13"/>
  <c r="R150" i="13"/>
  <c r="P261" i="13"/>
  <c r="L395" i="13"/>
  <c r="N548" i="13"/>
  <c r="J476" i="13"/>
  <c r="F552" i="13"/>
  <c r="H544" i="13"/>
  <c r="L538" i="13"/>
  <c r="L192" i="13"/>
  <c r="R26" i="13"/>
  <c r="R215" i="13"/>
  <c r="R81" i="13"/>
  <c r="F248" i="13"/>
  <c r="N361" i="13"/>
  <c r="T536" i="13"/>
  <c r="R89" i="13"/>
  <c r="R45" i="13"/>
  <c r="N476" i="13"/>
  <c r="L272" i="13"/>
  <c r="N216" i="13"/>
  <c r="R199" i="13"/>
  <c r="F46" i="13"/>
  <c r="N452" i="13"/>
  <c r="H329" i="13"/>
  <c r="L313" i="13"/>
  <c r="H558" i="13"/>
  <c r="R502" i="13"/>
  <c r="L83" i="13"/>
  <c r="L502" i="13"/>
  <c r="R376" i="13"/>
  <c r="F329" i="13"/>
  <c r="L30" i="13"/>
  <c r="R335" i="13"/>
  <c r="R488" i="13"/>
  <c r="T169" i="13"/>
  <c r="R311" i="13"/>
  <c r="L476" i="13"/>
  <c r="P548" i="13"/>
  <c r="H261" i="13"/>
  <c r="R336" i="13"/>
  <c r="R438" i="13"/>
  <c r="F534" i="13"/>
  <c r="R109" i="13"/>
  <c r="R303" i="13"/>
  <c r="R426" i="13"/>
  <c r="T534" i="13"/>
  <c r="H548" i="13"/>
  <c r="F452" i="13"/>
  <c r="R433" i="13"/>
  <c r="R22" i="13"/>
  <c r="T476" i="13"/>
  <c r="R367" i="13"/>
  <c r="R258" i="13"/>
  <c r="L38" i="13"/>
  <c r="P558" i="13"/>
  <c r="R435" i="13"/>
  <c r="R141" i="13"/>
  <c r="R100" i="13"/>
  <c r="F104" i="13"/>
  <c r="L22" i="13"/>
  <c r="N30" i="13"/>
  <c r="J544" i="13"/>
  <c r="R220" i="13"/>
  <c r="N159" i="13"/>
  <c r="H395" i="13"/>
  <c r="T544" i="13"/>
  <c r="R82" i="13"/>
  <c r="F548" i="13"/>
  <c r="L208" i="13"/>
  <c r="L368" i="13"/>
  <c r="H337" i="13"/>
  <c r="R203" i="13"/>
  <c r="N395" i="13"/>
  <c r="N167" i="13"/>
  <c r="J534" i="13"/>
  <c r="R46" i="13" l="1"/>
  <c r="R489" i="13"/>
  <c r="J340" i="13"/>
  <c r="R38" i="13"/>
  <c r="R192" i="13"/>
  <c r="N534" i="13"/>
  <c r="R452" i="13"/>
  <c r="F340" i="13"/>
  <c r="F538" i="13"/>
  <c r="N169" i="13"/>
  <c r="L542" i="13"/>
  <c r="R395" i="13"/>
  <c r="R548" i="13"/>
  <c r="R143" i="13"/>
  <c r="R167" i="13"/>
  <c r="H546" i="13"/>
  <c r="H542" i="13"/>
  <c r="P133" i="13"/>
  <c r="N542" i="13"/>
  <c r="R256" i="13"/>
  <c r="R552" i="13"/>
  <c r="L536" i="13"/>
  <c r="L546" i="13"/>
  <c r="T133" i="13"/>
  <c r="J169" i="13"/>
  <c r="J552" i="13"/>
  <c r="J536" i="13"/>
  <c r="R208" i="13"/>
  <c r="T542" i="13"/>
  <c r="N538" i="13"/>
  <c r="R90" i="13"/>
  <c r="H340" i="13"/>
  <c r="J542" i="13"/>
  <c r="N261" i="13"/>
  <c r="F542" i="13"/>
  <c r="R248" i="13"/>
  <c r="R313" i="13"/>
  <c r="R224" i="13"/>
  <c r="J538" i="13"/>
  <c r="P536" i="13"/>
  <c r="R111" i="13"/>
  <c r="R76" i="13"/>
  <c r="R377" i="13"/>
  <c r="T379" i="13"/>
  <c r="L552" i="13"/>
  <c r="L340" i="13"/>
  <c r="R200" i="13"/>
  <c r="R476" i="13"/>
  <c r="T558" i="13"/>
  <c r="P538" i="13"/>
  <c r="R361" i="13"/>
  <c r="R430" i="13"/>
  <c r="R83" i="13"/>
  <c r="R305" i="13"/>
  <c r="R482" i="13"/>
  <c r="L131" i="13"/>
  <c r="F131" i="13"/>
  <c r="F546" i="13"/>
  <c r="R368" i="13"/>
  <c r="H131" i="13"/>
  <c r="F261" i="13"/>
  <c r="F536" i="13"/>
  <c r="R280" i="13"/>
  <c r="R30" i="13"/>
  <c r="R558" i="13"/>
  <c r="N536" i="13"/>
  <c r="T546" i="13"/>
  <c r="R54" i="13"/>
  <c r="P542" i="13"/>
  <c r="F169" i="13"/>
  <c r="R329" i="13"/>
  <c r="L261" i="13"/>
  <c r="L534" i="13"/>
  <c r="H536" i="13"/>
  <c r="N544" i="13"/>
  <c r="N131" i="13"/>
  <c r="L169" i="13"/>
  <c r="J133" i="13"/>
  <c r="N340" i="13"/>
  <c r="R216" i="13"/>
  <c r="H534" i="13"/>
  <c r="R104" i="13"/>
  <c r="R151" i="13"/>
  <c r="R337" i="13"/>
  <c r="R272" i="13"/>
  <c r="N546" i="13"/>
  <c r="F544" i="13"/>
  <c r="P379" i="13"/>
  <c r="R159" i="13"/>
  <c r="R546" i="13" l="1"/>
  <c r="R131" i="13"/>
  <c r="R261" i="13"/>
  <c r="J528" i="13"/>
  <c r="F133" i="13"/>
  <c r="F379" i="13"/>
  <c r="R542" i="13"/>
  <c r="J379" i="13"/>
  <c r="R536" i="13"/>
  <c r="P530" i="13"/>
  <c r="P381" i="13"/>
  <c r="N133" i="13"/>
  <c r="H133" i="13"/>
  <c r="L133" i="13"/>
  <c r="T530" i="13"/>
  <c r="T381" i="13"/>
  <c r="T528" i="13"/>
  <c r="T454" i="13"/>
  <c r="H379" i="13"/>
  <c r="L379" i="13"/>
  <c r="R169" i="13"/>
  <c r="R340" i="13"/>
  <c r="R534" i="13"/>
  <c r="R133" i="13"/>
  <c r="R544" i="13"/>
  <c r="R538" i="13"/>
  <c r="P528" i="13"/>
  <c r="P454" i="13"/>
  <c r="N379" i="13"/>
  <c r="L530" i="13" l="1"/>
  <c r="L381" i="13"/>
  <c r="H530" i="13"/>
  <c r="H381" i="13"/>
  <c r="F530" i="13"/>
  <c r="F381" i="13"/>
  <c r="L454" i="13"/>
  <c r="L528" i="13"/>
  <c r="T496" i="13"/>
  <c r="P532" i="13"/>
  <c r="T532" i="13"/>
  <c r="H528" i="13"/>
  <c r="H454" i="13"/>
  <c r="F528" i="13"/>
  <c r="F454" i="13"/>
  <c r="J530" i="13"/>
  <c r="J381" i="13"/>
  <c r="P496" i="13"/>
  <c r="N530" i="13"/>
  <c r="N381" i="13"/>
  <c r="R379" i="13"/>
  <c r="R454" i="13" s="1"/>
  <c r="N528" i="13"/>
  <c r="N454" i="13"/>
  <c r="J454" i="13"/>
  <c r="R528" i="13"/>
  <c r="R496" i="13" l="1"/>
  <c r="J496" i="13"/>
  <c r="F532" i="13"/>
  <c r="T511" i="13"/>
  <c r="R530" i="13"/>
  <c r="R381" i="13"/>
  <c r="L496" i="13"/>
  <c r="F496" i="13"/>
  <c r="P540" i="13"/>
  <c r="P511" i="13"/>
  <c r="N496" i="13"/>
  <c r="H496" i="13"/>
  <c r="T540" i="13"/>
  <c r="J532" i="13"/>
  <c r="N532" i="13"/>
  <c r="H532" i="13"/>
  <c r="L532" i="13"/>
  <c r="R511" i="13" l="1"/>
  <c r="L540" i="13"/>
  <c r="H511" i="13"/>
  <c r="F511" i="13"/>
  <c r="N511" i="13"/>
  <c r="R532" i="13"/>
  <c r="F540" i="13"/>
  <c r="P550" i="13"/>
  <c r="H540" i="13"/>
  <c r="N540" i="13"/>
  <c r="T550" i="13"/>
  <c r="L511" i="13"/>
  <c r="J540" i="13"/>
  <c r="J511" i="13"/>
  <c r="L550" i="13" l="1"/>
  <c r="P560" i="13"/>
  <c r="P562" i="13" s="1"/>
  <c r="R540" i="13"/>
  <c r="N550" i="13"/>
  <c r="J550" i="13"/>
  <c r="H550" i="13"/>
  <c r="T560" i="13"/>
  <c r="T562" i="13" s="1"/>
  <c r="F550" i="13"/>
  <c r="T561" i="13" l="1"/>
  <c r="R550" i="13"/>
  <c r="H560" i="13"/>
  <c r="H562" i="13" s="1"/>
  <c r="P561" i="13"/>
  <c r="J560" i="13"/>
  <c r="J562" i="13" s="1"/>
  <c r="L560" i="13"/>
  <c r="L562" i="13" s="1"/>
  <c r="F560" i="13"/>
  <c r="F562" i="13" s="1"/>
  <c r="N560" i="13"/>
  <c r="N562" i="13" s="1"/>
  <c r="J561" i="13" l="1"/>
  <c r="H561" i="13"/>
  <c r="N561" i="13"/>
  <c r="R560" i="13"/>
  <c r="R562" i="13" s="1"/>
  <c r="F561" i="13"/>
  <c r="L561" i="13"/>
  <c r="R561" i="13" l="1"/>
</calcChain>
</file>

<file path=xl/sharedStrings.xml><?xml version="1.0" encoding="utf-8"?>
<sst xmlns="http://schemas.openxmlformats.org/spreadsheetml/2006/main" count="1464" uniqueCount="680">
  <si>
    <t>FLORIDA PUBLIC SERVICE COMMISSION</t>
  </si>
  <si>
    <t xml:space="preserve">                  EXPLANATION:</t>
  </si>
  <si>
    <t>Type of data shown:</t>
  </si>
  <si>
    <t>COMPANY: TAMPA ELECTRIC COMPANY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</si>
  <si>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</si>
  <si>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</si>
  <si>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</si>
  <si>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</si>
  <si>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</si>
  <si>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</si>
  <si>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</si>
  <si>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</si>
  <si>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</si>
  <si>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Account/</t>
  </si>
  <si>
    <t>Depreciation</t>
  </si>
  <si>
    <t>Plant</t>
  </si>
  <si>
    <t>Total</t>
  </si>
  <si>
    <t>Line</t>
  </si>
  <si>
    <t>Sub-account</t>
  </si>
  <si>
    <t>Balance</t>
  </si>
  <si>
    <t>Adjustments</t>
  </si>
  <si>
    <t>13-Month</t>
  </si>
  <si>
    <t>No.</t>
  </si>
  <si>
    <t>Number</t>
  </si>
  <si>
    <t>Title</t>
  </si>
  <si>
    <t>Beg. of Year</t>
  </si>
  <si>
    <t>or Transfers</t>
  </si>
  <si>
    <t>End of Year</t>
  </si>
  <si>
    <t>Average</t>
  </si>
  <si>
    <t>STEAM PRODUCTION</t>
  </si>
  <si>
    <t>BIG BEND POWER STATION</t>
  </si>
  <si>
    <t>BIG BEND COMMON</t>
  </si>
  <si>
    <t xml:space="preserve">  Boiler Plant Equipment</t>
  </si>
  <si>
    <t xml:space="preserve">  Turbogenerator Units</t>
  </si>
  <si>
    <t xml:space="preserve">  Misc. Power Plant Equipment</t>
  </si>
  <si>
    <t>TOTAL BIG BEND COMMON</t>
  </si>
  <si>
    <t>BIG BEND UNIT 1</t>
  </si>
  <si>
    <t>TOTAL BIG BEND UNIT 1</t>
  </si>
  <si>
    <t>BIG BEND UNIT 2</t>
  </si>
  <si>
    <t>TOTAL BIG BEND UNIT 2</t>
  </si>
  <si>
    <t>BIG BEND UNIT 3</t>
  </si>
  <si>
    <t>TOTAL BIG BEND UNIT 3</t>
  </si>
  <si>
    <t>BIG BEND UNIT 4</t>
  </si>
  <si>
    <t>TOTAL BIG BEND UNIT 4</t>
  </si>
  <si>
    <t>Totals may be affected due to rounding.</t>
  </si>
  <si>
    <t>BIG BEND UNIT 3 &amp; 4 FGD</t>
  </si>
  <si>
    <t>TOTAL BIG BEND UNIT 3 &amp; 4 FGD</t>
  </si>
  <si>
    <t>BIG BEND UNIT 1 &amp; 2 FGD</t>
  </si>
  <si>
    <t>TOTAL BIG BEND UNIT 1 &amp; 2 FGD</t>
  </si>
  <si>
    <t>BIG BEND UNIT 1 SCR</t>
  </si>
  <si>
    <t>Misc Power Plant Eq-BPC</t>
  </si>
  <si>
    <t>TOTAL BIG BEND UNIT 1 SCR</t>
  </si>
  <si>
    <t>BIG BEND UNIT 2 SCR</t>
  </si>
  <si>
    <t>TOTAL BIG BEND UNIT 2 SCR</t>
  </si>
  <si>
    <t>BIG BEND UNIT 3 SCR</t>
  </si>
  <si>
    <t>TOTAL BIG BEND UNIT 3 SCR</t>
  </si>
  <si>
    <t>BIG BEND UNIT 4 SCR</t>
  </si>
  <si>
    <t>TOTAL BIG BEND UNIT 4 SCR</t>
  </si>
  <si>
    <t>TOTAL BIG BEND POWER STATION</t>
  </si>
  <si>
    <t>TOTAL STEAM PRODUCTION</t>
  </si>
  <si>
    <t>OTHER PRODUCTION</t>
  </si>
  <si>
    <t>POLK POWER STATION</t>
  </si>
  <si>
    <t>POLK COMMON</t>
  </si>
  <si>
    <t xml:space="preserve">  Prime Movers</t>
  </si>
  <si>
    <t>TOTAL POLK POWER COMMON</t>
  </si>
  <si>
    <t>POLK UNIT 1</t>
  </si>
  <si>
    <t>TOTAL POLK UNIT 1</t>
  </si>
  <si>
    <t>POLK UNIT 2</t>
  </si>
  <si>
    <t>TOTAL POLK UNIT 2</t>
  </si>
  <si>
    <t>POLK UNIT 3</t>
  </si>
  <si>
    <t>TOTAL POLK UNIT 3</t>
  </si>
  <si>
    <t>POLK UNIT 4</t>
  </si>
  <si>
    <t>TOTAL POLK UNIT 4</t>
  </si>
  <si>
    <t>POLK UNIT 5</t>
  </si>
  <si>
    <t>TOTAL POLK UNIT 5</t>
  </si>
  <si>
    <t>TOTAL POLK POWER STATION</t>
  </si>
  <si>
    <t>BAYSIDE POWER STATION</t>
  </si>
  <si>
    <t>BAYSIDE COMMON</t>
  </si>
  <si>
    <t>TOTAL BAYSIDE COMMON</t>
  </si>
  <si>
    <t>BAYSIDE UNIT 1</t>
  </si>
  <si>
    <t>TOTAL BAYSIDE UNIT 1</t>
  </si>
  <si>
    <t>BAYSIDE UNIT 2</t>
  </si>
  <si>
    <t>TOTAL BAYSIDE UNIT 2</t>
  </si>
  <si>
    <t>BAYSIDE COMBUSTION TURBINE 3</t>
  </si>
  <si>
    <t>TOTAL BAYSIDE COMBUSTION TURBINE 3</t>
  </si>
  <si>
    <t>BAYSIDE COMBUSTION TURBINE 4</t>
  </si>
  <si>
    <t>TOTAL BAYSIDE COMBUSTION TURBINE 4</t>
  </si>
  <si>
    <t>BAYSIDE COMBUSTION TURBINE 5</t>
  </si>
  <si>
    <t>TOTAL BAYSIDE COMBUSTION TURBINE 5</t>
  </si>
  <si>
    <t>BAYSIDE COMBUSTION TURBINE 6</t>
  </si>
  <si>
    <t>TOTAL BAYSIDE COMBUSTION TURBINE 6</t>
  </si>
  <si>
    <t>TOTAL BAYSIDE POWER STATION</t>
  </si>
  <si>
    <t>TOTAL OTHER PRODUCTION</t>
  </si>
  <si>
    <t>TOTAL PRODUCTION PLANT</t>
  </si>
  <si>
    <t>TRANSMISSION PLANT</t>
  </si>
  <si>
    <t xml:space="preserve">LAND RIGHTS </t>
  </si>
  <si>
    <t>STATION EQUIPMENT</t>
  </si>
  <si>
    <t>CLEARING RIGHTS-OF-WAY</t>
  </si>
  <si>
    <t>UNDERGROUND CONDUIT</t>
  </si>
  <si>
    <t>ROADS AND TRAILS</t>
  </si>
  <si>
    <t>TOTAL TRANSMISSION PLANT</t>
  </si>
  <si>
    <t>DISTRIBUTION PLANT</t>
  </si>
  <si>
    <t>LINE TRANSFORMERS</t>
  </si>
  <si>
    <t>UNDERGROUND SERVICE</t>
  </si>
  <si>
    <t>STREET LIGHTING &amp; SIGNAL SYSTEMS</t>
  </si>
  <si>
    <t>TOTAL DISTRIBUTION PLANT</t>
  </si>
  <si>
    <t>GENERAL PLANT</t>
  </si>
  <si>
    <t>OFFICE FURNITURE &amp; EQUIPMENT - AMORT</t>
  </si>
  <si>
    <t>COMPUTER EQUIPMENT - AMORT</t>
  </si>
  <si>
    <t>DATA HANDLING EQUIPMENT - AMORT</t>
  </si>
  <si>
    <t>MAINFRAME EQUIPMENT - AMORT</t>
  </si>
  <si>
    <t>LIGHT TRUCKS - ENERGY DELIVERY</t>
  </si>
  <si>
    <t>HEAVY TRUCKS  - ENERGY DELIVERY</t>
  </si>
  <si>
    <t>MEDIUM TRUCKS - ENERGY DELIVERY</t>
  </si>
  <si>
    <t>LIGHT TRUCKS - ENERGY SUPPLY</t>
  </si>
  <si>
    <t>HEAVY TRUCKS - ENERGY SUPPLY</t>
  </si>
  <si>
    <t>MEDIUM TRUCKS - ENERGY SUPPLY</t>
  </si>
  <si>
    <t>TOOLS, SHOP &amp; GARAGE EQUIP - AMORT</t>
  </si>
  <si>
    <t>LABORATORY EQUIPMENT - AMORT</t>
  </si>
  <si>
    <t>POWER OPERATED EQUIPMENT - AMORT</t>
  </si>
  <si>
    <t>COMMUNICATION EQUIPMENT - AMORT</t>
  </si>
  <si>
    <t>COMMUNICATION EQUIPMENT- FIBER</t>
  </si>
  <si>
    <t>MISCELLANEOUS EQUIPMENT - AMORT</t>
  </si>
  <si>
    <t>TOTAL GENERAL PLANT</t>
  </si>
  <si>
    <t>NON-DEPRECIABLE PROPERTY</t>
  </si>
  <si>
    <t>310's</t>
  </si>
  <si>
    <t>LAND-STEAM PRODUCTION</t>
  </si>
  <si>
    <t>340's</t>
  </si>
  <si>
    <t xml:space="preserve">LAND-OTHER PRODUCTION </t>
  </si>
  <si>
    <t>LAND-TRANSMISSION</t>
  </si>
  <si>
    <t>LAND-DISTRIBUTION</t>
  </si>
  <si>
    <t>LAND-GENERAL</t>
  </si>
  <si>
    <t>TOTAL NON-DEPRECIABLE</t>
  </si>
  <si>
    <t>INTANGIBLES</t>
  </si>
  <si>
    <t>SOFTWARE - AMORT - 15YR</t>
  </si>
  <si>
    <t>317.00 ARO Costs-Steam</t>
  </si>
  <si>
    <t>347.00 ARO Costs-Other</t>
  </si>
  <si>
    <t>374.00 ARO Costs-Distribution</t>
  </si>
  <si>
    <t>399.10 ARO Costs-General</t>
  </si>
  <si>
    <t>ACQUISITION ADJUSTMENTS</t>
  </si>
  <si>
    <t>ACQUISITION ADJUSTMENT - OUC</t>
  </si>
  <si>
    <t>ACQUISITION ADJUSTMENT - FPL</t>
  </si>
  <si>
    <t>ACQUISITION ADJUSTMENT - UNION HALL</t>
  </si>
  <si>
    <t>TOTAL ACQUISITION ADJUSTMENTS</t>
  </si>
  <si>
    <t>ELECTRIC PLANT PURCHASED OR SOLD</t>
  </si>
  <si>
    <t>PROPERTY HELD FOR FUTURE USE</t>
  </si>
  <si>
    <t>TOTAL INTANGIBLES</t>
  </si>
  <si>
    <t>Big Bend Fuel Clause</t>
  </si>
  <si>
    <t xml:space="preserve">Polk 1 Fuel Clause </t>
  </si>
  <si>
    <t>ASSET RETIREMENT COST - AMORT</t>
  </si>
  <si>
    <t>Additions</t>
  </si>
  <si>
    <t>Retirements</t>
  </si>
  <si>
    <t>Depr</t>
  </si>
  <si>
    <t>Account</t>
  </si>
  <si>
    <t>PowerPlant Depr Group</t>
  </si>
  <si>
    <t>EOP</t>
  </si>
  <si>
    <t>Rate</t>
  </si>
  <si>
    <t>105.01 Future Use Non Depreciable A</t>
  </si>
  <si>
    <t>108.03-Accum Reserve Dismantling</t>
  </si>
  <si>
    <t>108.04-Sebring Acquisition Adj</t>
  </si>
  <si>
    <t>108.50-Dismantling Gannon Common</t>
  </si>
  <si>
    <t>108.51-Dismantling Gannon Unit 1</t>
  </si>
  <si>
    <t>108.52-Dismantling Gannon Unit 2</t>
  </si>
  <si>
    <t>108.53-Dismantling Gannon Unit 3</t>
  </si>
  <si>
    <t>108.54-Dismantling Gannon Unit 4</t>
  </si>
  <si>
    <t>108.55-Dismantling Gannon Unit 5</t>
  </si>
  <si>
    <t>108.56-Dismantling Gannon Unit 6</t>
  </si>
  <si>
    <t>114.01-OUC Acquisition Adj</t>
  </si>
  <si>
    <t>114.02-FPL Acquisition Adj</t>
  </si>
  <si>
    <t>114.03-Union Hall Acquisition Adj</t>
  </si>
  <si>
    <t>121.00 Non-Utility Non-Depreciable</t>
  </si>
  <si>
    <t>121.12 Non-Utility Zap Cap Res 15yr</t>
  </si>
  <si>
    <t>121.14 Non-Utility Zap Cap Bus 15yr</t>
  </si>
  <si>
    <t>121.22 Non-Utility GTE FCU 5yr</t>
  </si>
  <si>
    <t>121.27 Non-Utility Rest 2008 5yr</t>
  </si>
  <si>
    <t>121.30 Non-Utility Restuarant 5yr</t>
  </si>
  <si>
    <t>303.00 Misc Intangible Plant 5yr</t>
  </si>
  <si>
    <t>303.01 SAP Intangible Plant 10yr</t>
  </si>
  <si>
    <t>310.01 Land &amp; Land Rights-Misc</t>
  </si>
  <si>
    <t>310.40 Land &amp; Land Rights-BBCM</t>
  </si>
  <si>
    <t>311.01 Str &amp; Improvements-Misc</t>
  </si>
  <si>
    <t>311.30 Str &amp; Improvements-BPC</t>
  </si>
  <si>
    <t>311.40 Str &amp; Improvements-BBCM</t>
  </si>
  <si>
    <t>311.41 Str &amp; Improvements-BB1</t>
  </si>
  <si>
    <t>311.42 Str &amp; Improvements-BB2</t>
  </si>
  <si>
    <t>311.43 Str &amp; Improvements-BB3</t>
  </si>
  <si>
    <t>311.44 Str &amp; Improve-BB4 MAIN STT</t>
  </si>
  <si>
    <t>311.45 Str &amp; Improvements-BB3&amp;4 FGD</t>
  </si>
  <si>
    <t>311.46 Str &amp; Improve-BB1&amp;2 FGD</t>
  </si>
  <si>
    <t>311.51 Str &amp; Improve-BB1 SCR</t>
  </si>
  <si>
    <t>311.52 Str &amp; Improve-BB2 SCR</t>
  </si>
  <si>
    <t>311.53 Str &amp; Improve-BB3 SCR</t>
  </si>
  <si>
    <t>311.54 Str &amp; Improve-BB4 SCR</t>
  </si>
  <si>
    <t>312.40 Boiler Plant Eq-BBCM</t>
  </si>
  <si>
    <t>312.41 Boiler Plant Eq-BB1</t>
  </si>
  <si>
    <t>312.42 Boiler Plant Eq-BB2</t>
  </si>
  <si>
    <t>312.43 Boiler Plant Eq-BB3</t>
  </si>
  <si>
    <t>312.44 Boiler Plant Eq-BB4 MAIN STT</t>
  </si>
  <si>
    <t>312.45 Boiler Plant Eq-BB3&amp;4 FGD</t>
  </si>
  <si>
    <t>312.46 Boiler Plant Eq-BB1&amp;2 FGD</t>
  </si>
  <si>
    <t>312.51 Boiler Plant Eq-BB1 SCR</t>
  </si>
  <si>
    <t>312.52 Boiler Plant Eq-BB2 SCR</t>
  </si>
  <si>
    <t>312.53 Boiler Plant Eq-BB3 SCR</t>
  </si>
  <si>
    <t>312.54 Boiler Plant Eq-BB4 SCR</t>
  </si>
  <si>
    <t>314.40 Turbogenerator Units-BBCM</t>
  </si>
  <si>
    <t>314.41 Turbogenerator Units-BB1</t>
  </si>
  <si>
    <t>314.42 Turbogenerator Units-BB2</t>
  </si>
  <si>
    <t>314.43 Turbogenerator Units-BB3</t>
  </si>
  <si>
    <t>314.44 Turbogen Units-BB4 MAIN STT</t>
  </si>
  <si>
    <t>315.40 Accessory Electric Eq-BBCM</t>
  </si>
  <si>
    <t>315.41 Accessory Electric Eq-BB1</t>
  </si>
  <si>
    <t>315.42 Accessory Electric Eq-BB2</t>
  </si>
  <si>
    <t>315.43 Accessory Electric Eq-BB3</t>
  </si>
  <si>
    <t>315.44 Access Elect Eq-BB4 MAIN STT</t>
  </si>
  <si>
    <t>315.45 Accessory Elect Eq-BB3&amp;4 FGD</t>
  </si>
  <si>
    <t>315.46 Accessory Elect Eq-BB1&amp;2 FGD</t>
  </si>
  <si>
    <t>315.51 Accessory Elect Eq-BB1 SCR</t>
  </si>
  <si>
    <t>315.52 Accessory Elect Eq-BB2 SCR</t>
  </si>
  <si>
    <t>315.53 Accessory Elect Eq-BB3 SCR</t>
  </si>
  <si>
    <t>315.54 Accessory Elect Eq-BB4 SCR</t>
  </si>
  <si>
    <t>316.01 Misc Power Plant Equip</t>
  </si>
  <si>
    <t>316.17 Tools Misc Supply 7yr</t>
  </si>
  <si>
    <t>316.30 Misc Power Plant Eq-BPC</t>
  </si>
  <si>
    <t>316.40 Misc Power Plant Eq-BBCM</t>
  </si>
  <si>
    <t>316.41 Misc Power Plant Eq-BB1</t>
  </si>
  <si>
    <t>316.42 Misc Power Plant Eq-BB2</t>
  </si>
  <si>
    <t>316.43 Misc Power Plant Eq-BB3</t>
  </si>
  <si>
    <t>316.44 Misc Pwr Plt Eq-BB 4 MAIN ST</t>
  </si>
  <si>
    <t>316.45 Misc Power Plant Eq-BB3&amp;4FGD</t>
  </si>
  <si>
    <t>316.46 Misc Power Plt Eq-BB1&amp;2 FGD</t>
  </si>
  <si>
    <t>316.47 Tools Big Bend 7yr</t>
  </si>
  <si>
    <t>316.51 Misc Power Plt Eq-BB1 SCR</t>
  </si>
  <si>
    <t>316.52 Misc Power Plt Eq-BB2 SCR</t>
  </si>
  <si>
    <t>316.53 Misc Power Plt Eq-BB3 SCR</t>
  </si>
  <si>
    <t>316.54 Misc Power Plt Eq-BB4 SCR</t>
  </si>
  <si>
    <t>340.28 Land &amp; Land Rights-Phillips</t>
  </si>
  <si>
    <t>340.30 Land &amp; Land Rights-BPC</t>
  </si>
  <si>
    <t>340.81 Land &amp; Land Rights-Polk U1</t>
  </si>
  <si>
    <t>340.99 Land &amp; Land Rights-Solar</t>
  </si>
  <si>
    <t>341.28 Str and Improve-Phillips</t>
  </si>
  <si>
    <t>341.30 Str and Improvements-BPC</t>
  </si>
  <si>
    <t>341.31 Str and Improvements-BP1</t>
  </si>
  <si>
    <t>341.32 Str and Improvements-BP2</t>
  </si>
  <si>
    <t>341.33 Str and Improvements-BP3</t>
  </si>
  <si>
    <t>341.34 Str and Improvements-BP4</t>
  </si>
  <si>
    <t>341.35 Str and Improvements-BP5</t>
  </si>
  <si>
    <t>341.36 Str and Improvements-BP6</t>
  </si>
  <si>
    <t>341.41 Str and Improvements-BBCT1</t>
  </si>
  <si>
    <t>341.44 Str and Improvements-BBCT4</t>
  </si>
  <si>
    <t>341.80 Str and Improve-Polk Comm</t>
  </si>
  <si>
    <t>341.81 Str and Improvements-Polk U1</t>
  </si>
  <si>
    <t>341.82 Str and Improvements-Polk U2</t>
  </si>
  <si>
    <t>341.83 Str and Improvements-Polk U3</t>
  </si>
  <si>
    <t>341.84 Str and Improvements-Polk U4</t>
  </si>
  <si>
    <t>341.85 Str and Improvements-Polk U5</t>
  </si>
  <si>
    <t>341.86 Str and Improvements-PKCCST</t>
  </si>
  <si>
    <t>341.99 Str and Improvements-Solar</t>
  </si>
  <si>
    <t>342.28 FuelHolders,ProdAcc-Phillips</t>
  </si>
  <si>
    <t>342.30 Fuel Holders,Prod Acc-BPC</t>
  </si>
  <si>
    <t>342.31 Fuel Holders,Prod Acc-BP1</t>
  </si>
  <si>
    <t>342.32 Fuel Holders,Prod Acc-BP2</t>
  </si>
  <si>
    <t>342.33 Fuel Holders,Prod Acc-BP3</t>
  </si>
  <si>
    <t>342.34 Fuel Holders,Prod Acc-BP4</t>
  </si>
  <si>
    <t>342.35 Fuel Holders,Prod Acc-BP5</t>
  </si>
  <si>
    <t>342.36 Fuel Holders,Prod Acc-BP6</t>
  </si>
  <si>
    <t>342.41 Fuel Holders,Prod Acc-BBCT1</t>
  </si>
  <si>
    <t>342.44 Fuel Holders,Prod Acc-BBCT4</t>
  </si>
  <si>
    <t>342.80 Fuel Holders,Prod Acc-Polk C</t>
  </si>
  <si>
    <t>342.81 Fuel Holders,Prod Acc-Polk 1</t>
  </si>
  <si>
    <t>342.82 Fuel Holders,Prod Acc-Polk 2</t>
  </si>
  <si>
    <t>342.83 Fuel Holders,Prod Acc-Polk 3</t>
  </si>
  <si>
    <t>342.84 Fuel Holders,Prod Acc-Polk 4</t>
  </si>
  <si>
    <t>342.85 Fuel Holders,Prod Acc-Polk 5</t>
  </si>
  <si>
    <t>342.86 Fuel Holders,Prod Acc-PKCCST</t>
  </si>
  <si>
    <t>342.87 Fuel Clause Polk 1</t>
  </si>
  <si>
    <t>343.28 Prime Movers-Phillips</t>
  </si>
  <si>
    <t>343.30 Prime Movers-BPC</t>
  </si>
  <si>
    <t>343.31 Prime Movers-BP1</t>
  </si>
  <si>
    <t>343.32 Prime Movers-BP2</t>
  </si>
  <si>
    <t>343.33 Prime Movers-BP3</t>
  </si>
  <si>
    <t>343.34 Prime Movers-BP4</t>
  </si>
  <si>
    <t>343.35 Prime Movers-BP5</t>
  </si>
  <si>
    <t>343.36 Prime Movers-BP6</t>
  </si>
  <si>
    <t>343.42 Prime Movers-BBCT2&amp;3</t>
  </si>
  <si>
    <t>343.44 Prime Movers-BBCT4</t>
  </si>
  <si>
    <t>343.45 Prime Movers-BBCT5</t>
  </si>
  <si>
    <t>343.46 Prime Movers-BBCT6</t>
  </si>
  <si>
    <t>343.80 Prime Movers-Polk Common</t>
  </si>
  <si>
    <t>343.81 Prime Movers-Polk U1</t>
  </si>
  <si>
    <t>343.82 Prime Movers-Polk U2</t>
  </si>
  <si>
    <t>343.83 Prime Movers-Polk U3</t>
  </si>
  <si>
    <t>343.84 Prime Movers-Polk U4</t>
  </si>
  <si>
    <t>343.85 Prime Movers-Polk U5</t>
  </si>
  <si>
    <t>343.86 Prime Movers-PKCCST</t>
  </si>
  <si>
    <t>343.90 Prime Movers-Tampa Biosolids</t>
  </si>
  <si>
    <t>343.99 Prime Movers-Solar</t>
  </si>
  <si>
    <t>345.28 Accessory Elect Eq-Phillips</t>
  </si>
  <si>
    <t>345.30 Accessory Electric Eq-BPC</t>
  </si>
  <si>
    <t>345.31 Accessory Electric Eq-BP1</t>
  </si>
  <si>
    <t>345.32 Accessory Electric Eq-BP2</t>
  </si>
  <si>
    <t>345.33 Accessory Electric Eq-BP3</t>
  </si>
  <si>
    <t>345.34 Accessory Electric Eq-BP4</t>
  </si>
  <si>
    <t>345.35 Accessory Electric Eq-BP5</t>
  </si>
  <si>
    <t>345.36 Accessory Electric Eq-BP6</t>
  </si>
  <si>
    <t>345.41 Accessory Electric Eq-BBCT1</t>
  </si>
  <si>
    <t>345.44 Accessory Electric Eq-BBCT4</t>
  </si>
  <si>
    <t>345.80 Accessory Elect Eq-Polk Comm</t>
  </si>
  <si>
    <t>345.81 Accessory Elect Eq-Polk U1</t>
  </si>
  <si>
    <t>345.82 Accessory Elect Eq-Polk U2</t>
  </si>
  <si>
    <t>345.83 Accessory Elect Eq-Polk U3</t>
  </si>
  <si>
    <t>345.84 Accessory Elect Eq-Polk U4</t>
  </si>
  <si>
    <t>345.85 Accessory Elect Eq-Polk U5</t>
  </si>
  <si>
    <t>345.86 Accessory Elect Eq-PKCCST</t>
  </si>
  <si>
    <t>345.99 Accessory Elect Eq-Solar</t>
  </si>
  <si>
    <t>346.28 Misc Power Plant Eq-Phillips</t>
  </si>
  <si>
    <t>346.30 Misc Power Plant Eq-BPC</t>
  </si>
  <si>
    <t>346.31 Misc Power Plant Eq-BP1</t>
  </si>
  <si>
    <t>346.32 Misc Power Plant Eq-BP2</t>
  </si>
  <si>
    <t>346.33 Misc Power Plant Eq-BP3</t>
  </si>
  <si>
    <t>346.34 Misc Power Plant Eq-BP4</t>
  </si>
  <si>
    <t>346.35 Misc Power Plant Eq-BP5</t>
  </si>
  <si>
    <t>346.36 Misc Power Plant Eq-BP6</t>
  </si>
  <si>
    <t>346.37 Tools Bayside 7yr</t>
  </si>
  <si>
    <t>346.44 Misc Power Plant Eq-BBCT4</t>
  </si>
  <si>
    <t>346.80 Misc Power Plt Eq-Polk Comm</t>
  </si>
  <si>
    <t>346.81 Misc Power Plant Eq-Polk U1</t>
  </si>
  <si>
    <t>346.82 Misc Power Plant Eq-Polk U2</t>
  </si>
  <si>
    <t>346.83 Misc Power Plant Eq-Polk U3</t>
  </si>
  <si>
    <t>346.84 Misc Power Plant Eq-Polk U4</t>
  </si>
  <si>
    <t>346.85 Misc Power Plant Eq-Polk U5</t>
  </si>
  <si>
    <t>346.86 Misc Power Plant Eq-PKCCST</t>
  </si>
  <si>
    <t>346.87 Tools Polk 7yr</t>
  </si>
  <si>
    <t>348.99 Energy Storage Battery Equip</t>
  </si>
  <si>
    <t>350.00 Land</t>
  </si>
  <si>
    <t>350.01 Land Rights</t>
  </si>
  <si>
    <t>352.00 STR and Improvements</t>
  </si>
  <si>
    <t>353.00 Station Equipment</t>
  </si>
  <si>
    <t>354.00 Towers &amp; Fixtures</t>
  </si>
  <si>
    <t>355.00 Poles and Fixtures</t>
  </si>
  <si>
    <t>356.00 OH Cond and Devices</t>
  </si>
  <si>
    <t>356.01 Clearing Rights of Way</t>
  </si>
  <si>
    <t>357.00 Underground Conduit</t>
  </si>
  <si>
    <t>358.00 UG Conductors &amp; Devices</t>
  </si>
  <si>
    <t>359.00 Roads and Trails</t>
  </si>
  <si>
    <t>360.00 Land</t>
  </si>
  <si>
    <t>361.00 Structures &amp; Improvements</t>
  </si>
  <si>
    <t>362.00 Station Equipment</t>
  </si>
  <si>
    <t>364.00 Poles, Towers &amp; Fixtures</t>
  </si>
  <si>
    <t>365.00 OH Conductors &amp; Devices</t>
  </si>
  <si>
    <t>366.00 UG Conduit &amp; Others</t>
  </si>
  <si>
    <t>367.00 UG Conductors &amp; Devices</t>
  </si>
  <si>
    <t>369.00 Services - OH</t>
  </si>
  <si>
    <t>369.02 Services - UG</t>
  </si>
  <si>
    <t>370.00 Meters - Analog &amp; AMR</t>
  </si>
  <si>
    <t>370.01 Meters - AMI</t>
  </si>
  <si>
    <t>373.00 Street Light &amp; Signal Sys</t>
  </si>
  <si>
    <t>389.00 Land &amp; Land Rights</t>
  </si>
  <si>
    <t>390.00 Structures &amp; Improvements</t>
  </si>
  <si>
    <t>391.01 Office Fur, Fixt &amp; Equip 7yr</t>
  </si>
  <si>
    <t>391.02 Computer &amp; Perph Equip 4yr</t>
  </si>
  <si>
    <t>391.03 Data Handling Equip 7yr</t>
  </si>
  <si>
    <t>391.04 Computer Hardw-Mainframe 5yr</t>
  </si>
  <si>
    <t>392.02 ED Trans Equip - L Vehicle</t>
  </si>
  <si>
    <t>392.03 ED Trans Equip - H Vehicle</t>
  </si>
  <si>
    <t>392.04 ED Trans Equip - M Vehicle</t>
  </si>
  <si>
    <t>392.12 ES Trans Equip - L Vehicle</t>
  </si>
  <si>
    <t>392.13 ES Trans Equip - H Vehicle</t>
  </si>
  <si>
    <t>392.14 ES Trans Equip - M Vehicle</t>
  </si>
  <si>
    <t>393.00 Stores Equipment 7yr</t>
  </si>
  <si>
    <t>394.00 Tool Shop &amp; Garage Equip 7yr</t>
  </si>
  <si>
    <t>395.00 Laboratory Equipment 7yr</t>
  </si>
  <si>
    <t>396.00 Power Operated Equipment 7yr</t>
  </si>
  <si>
    <t>397.00 Communication Equipment 7yr</t>
  </si>
  <si>
    <t>397.25 Fiber Optic</t>
  </si>
  <si>
    <t>398.00 Miscellaneous Equipment 7yr</t>
  </si>
  <si>
    <t>Subtotal</t>
  </si>
  <si>
    <t>PHFFU</t>
  </si>
  <si>
    <t>Dismantlement</t>
  </si>
  <si>
    <t>Acquisition Adjustments</t>
  </si>
  <si>
    <t>Non-Utility</t>
  </si>
  <si>
    <t>SOFTWARE - Intangibles</t>
  </si>
  <si>
    <t>GENERATION - Steam</t>
  </si>
  <si>
    <t>GENERATION - Other</t>
  </si>
  <si>
    <t>TRANSMISSION</t>
  </si>
  <si>
    <t>DISTRIBUTION</t>
  </si>
  <si>
    <t>VEHICLES - General</t>
  </si>
  <si>
    <t>TOTAL</t>
  </si>
  <si>
    <t>Variances</t>
  </si>
  <si>
    <t>ASSET RETIREMENT OBLIGATION</t>
  </si>
  <si>
    <t>TOTAL ASSET RETIREMENT OBLIGATION</t>
  </si>
  <si>
    <t>XX</t>
  </si>
  <si>
    <t>394.01 ECCR Solar Car Port 5yr</t>
  </si>
  <si>
    <t>INTANGIBLE SOFTWARE SOLAR 30YR</t>
  </si>
  <si>
    <t>STRUCTURES &amp; IMPROVEMENTS</t>
  </si>
  <si>
    <t>TOWERS &amp; FIXTURES</t>
  </si>
  <si>
    <t>POLES &amp; FIXTURES</t>
  </si>
  <si>
    <t>OVERHEAD CONDUCTORS &amp; DEVICES</t>
  </si>
  <si>
    <t>UNDERGROUND CONDUCTORS &amp; DEVICES</t>
  </si>
  <si>
    <t>POLES, TOWERS &amp; FIXTURES</t>
  </si>
  <si>
    <t>OVERHEAD SERVICES</t>
  </si>
  <si>
    <t xml:space="preserve">  Structures and Improvements</t>
  </si>
  <si>
    <t xml:space="preserve">  Accessory Electric Equipment</t>
  </si>
  <si>
    <t xml:space="preserve">  Fuel Holders, Producers and Accessories</t>
  </si>
  <si>
    <t>STORES EQUIPMENT - AMORT</t>
  </si>
  <si>
    <t>ARO COSTS-STEAM</t>
  </si>
  <si>
    <t>ARO COSTS-OTHER</t>
  </si>
  <si>
    <t>ARO COSTS-DISTRIBUTION</t>
  </si>
  <si>
    <t>ARO COSTS-GENERAL</t>
  </si>
  <si>
    <t>ECCR SOLAR CAR PORT - AMORT</t>
  </si>
  <si>
    <t>METERS - AMI</t>
  </si>
  <si>
    <t>RIGHT OF USE ASSET-OPERATING LEASE</t>
  </si>
  <si>
    <t>TOTAL LEASE NON-DEPRECIABLE LAND</t>
  </si>
  <si>
    <t>303.15 Intangible Software 15yr</t>
  </si>
  <si>
    <t>303.99 Intangible Software Solar</t>
  </si>
  <si>
    <t>312.47 Fuel Clause Big Bend</t>
  </si>
  <si>
    <t>368.00 Line Transformers OH,UG,Net</t>
  </si>
  <si>
    <t>Annual Status Report</t>
  </si>
  <si>
    <t>Annual</t>
  </si>
  <si>
    <t>B-7</t>
  </si>
  <si>
    <t>B-9</t>
  </si>
  <si>
    <t>Reserve</t>
  </si>
  <si>
    <t>Current</t>
  </si>
  <si>
    <t>Negative</t>
  </si>
  <si>
    <t>Cumulative</t>
  </si>
  <si>
    <t>Activity</t>
  </si>
  <si>
    <t>Signage</t>
  </si>
  <si>
    <t>RWIP</t>
  </si>
  <si>
    <t>Transfers</t>
  </si>
  <si>
    <t>Adjustment</t>
  </si>
  <si>
    <t>13-Mth Avg</t>
  </si>
  <si>
    <t>Variance</t>
  </si>
  <si>
    <t>Depr Exp</t>
  </si>
  <si>
    <t>COR Incurred</t>
  </si>
  <si>
    <t>COR RWIP</t>
  </si>
  <si>
    <t>SALV Incurred</t>
  </si>
  <si>
    <t>SALV RWIP</t>
  </si>
  <si>
    <t>Gain/Loss</t>
  </si>
  <si>
    <t>Combined COR</t>
  </si>
  <si>
    <t>COR</t>
  </si>
  <si>
    <t>Combined SALV</t>
  </si>
  <si>
    <t>SALV</t>
  </si>
  <si>
    <t>Best to check for negative status on Quarter Ends when the ED Blanket are unitized.</t>
  </si>
  <si>
    <t>114 / 115</t>
  </si>
  <si>
    <t>121 / 122</t>
  </si>
  <si>
    <t>101 / 111</t>
  </si>
  <si>
    <t>101 / 108</t>
  </si>
  <si>
    <t xml:space="preserve">ARO </t>
  </si>
  <si>
    <t>GENERAL</t>
  </si>
  <si>
    <t>SOP Summary / Worksheet Variance</t>
  </si>
  <si>
    <t>1011000 - Lease Capital</t>
  </si>
  <si>
    <t>1011200 - Lease Operating</t>
  </si>
  <si>
    <t>1020000 - Purchase/Sold</t>
  </si>
  <si>
    <t>Reconciled</t>
  </si>
  <si>
    <t>B-7 and B-9 Check Figures</t>
  </si>
  <si>
    <t>Big Bend Tools - Amort</t>
  </si>
  <si>
    <t>BIG BEND COMBUSTION TURBINE 4</t>
  </si>
  <si>
    <t>TOTAL BIG BEND COMBUSTION TURBINE 4</t>
  </si>
  <si>
    <t xml:space="preserve">BIG BEND COMBUSTION TURBINE 5 </t>
  </si>
  <si>
    <t>TOTAL BIG BEND COMBUSTION TURBINE 5</t>
  </si>
  <si>
    <t>BIG BEND COMBUSTION TURBINE 6</t>
  </si>
  <si>
    <t>TOTAL BIG BEND COMBUSTION TURBINE 6</t>
  </si>
  <si>
    <t>BIG BEND NEW STEAM TURBINE 1</t>
  </si>
  <si>
    <t>TOTAL BIG BEND NEW STEAM TURBINE 1</t>
  </si>
  <si>
    <t>POLK CCST (2-5)</t>
  </si>
  <si>
    <t>TOTAL POLK CCST (2-5)</t>
  </si>
  <si>
    <t>Polk Tools - Amort</t>
  </si>
  <si>
    <t>Bayside Tools - Amort</t>
  </si>
  <si>
    <t>SOLAR SITES</t>
  </si>
  <si>
    <t xml:space="preserve">  Energy Battery Storage Equipment</t>
  </si>
  <si>
    <t>TOTAL SOLAR SITES</t>
  </si>
  <si>
    <t>DC MICRO GRID</t>
  </si>
  <si>
    <t>TOTAL DC MICRO GRID</t>
  </si>
  <si>
    <t>ENERGY BATTERY STORAGE EQUIPMENT</t>
  </si>
  <si>
    <t>METERS - ANALOG &amp; AMR</t>
  </si>
  <si>
    <t>STREET LIGHTING - LS2</t>
  </si>
  <si>
    <t>TOTAL NON-DEPRECIABLE PROPERTY</t>
  </si>
  <si>
    <t>LEASE NON-DEPRECIABLE LAND</t>
  </si>
  <si>
    <t>RIGHT OF USE ASSET-CAPITAL LEASE</t>
  </si>
  <si>
    <t>FOSSIL DISMANTLING - STEAM</t>
  </si>
  <si>
    <t>FOSSIL DISMANTLING - OTHER</t>
  </si>
  <si>
    <t>TOTAL FOSSIL DISMANTLING</t>
  </si>
  <si>
    <t>DEPRECIATION RESERVE BALANCES BY ACCOUNT AND SUB-ACCOUNT</t>
  </si>
  <si>
    <t>Provide the depreciation reserve balances for each account or sub-account to which</t>
  </si>
  <si>
    <t>an individual depreciation rate is applied. (Include Amortization/Recovery amounts).</t>
  </si>
  <si>
    <t>(10)</t>
  </si>
  <si>
    <t>Accumulated</t>
  </si>
  <si>
    <t>Gross</t>
  </si>
  <si>
    <t>Accrued</t>
  </si>
  <si>
    <t>Salvage</t>
  </si>
  <si>
    <t>Supporting Schedules:  B-10, B-11</t>
  </si>
  <si>
    <t>TOTAL DEPRECIABLE RESERVE</t>
  </si>
  <si>
    <t>TOTAL ELECTRIC PLANT RESERVE</t>
  </si>
  <si>
    <t>TOTAL ELECTRIC UTILITY RESERVE</t>
  </si>
  <si>
    <t>121.26 Non-Utility Rest 2002 5yr</t>
  </si>
  <si>
    <t>121.88 Solar Lighting - Non Reg</t>
  </si>
  <si>
    <t>121.99 Solar Lighting - Regulated</t>
  </si>
  <si>
    <t>303.02 ARO Costs-Intangible</t>
  </si>
  <si>
    <t>310.11 Land &amp; LR-Dinner Lake</t>
  </si>
  <si>
    <t>311.31 Str &amp; Improvements-BP1</t>
  </si>
  <si>
    <t>311.32 Str &amp; Improvements-BP2</t>
  </si>
  <si>
    <t>311.33 Str &amp; Improvements-BP3</t>
  </si>
  <si>
    <t>311.34 Str &amp; Improvements-BP4</t>
  </si>
  <si>
    <t>311.75 Str &amp; Improvements-BPC</t>
  </si>
  <si>
    <t>311.78 Str &amp; Improvements-BP3</t>
  </si>
  <si>
    <t>311.79 Str &amp; Improvements-BP4</t>
  </si>
  <si>
    <t>312.30 Boiler Plant Eq-BPC</t>
  </si>
  <si>
    <t>312.31 Boiler Plant Eq-BP1</t>
  </si>
  <si>
    <t>312.32 Boiler Plant Eq-BP2</t>
  </si>
  <si>
    <t>312.75 Boiler Plant Eq-BPC</t>
  </si>
  <si>
    <t>314.30 Turbogenerator Units-BPC</t>
  </si>
  <si>
    <t>314.31 Turbogenerator Units-BP1</t>
  </si>
  <si>
    <t>314.32 Turbogenerator Units-BP2</t>
  </si>
  <si>
    <t>314.33 Turbogenerator Units-BP3</t>
  </si>
  <si>
    <t>314.34 Turbogenerator Units-BP4</t>
  </si>
  <si>
    <t>315.30 Accessory Electric Eq-BPC</t>
  </si>
  <si>
    <t>315.31 Accessory Electric Eq-BP1</t>
  </si>
  <si>
    <t>315.32 Accessory Electric Eq-BP2</t>
  </si>
  <si>
    <t>315.33 Accessory Electric Eq-BP3</t>
  </si>
  <si>
    <t>315.34 Accessory Electric Eq-BP4</t>
  </si>
  <si>
    <t>316.31 Misc Power Plant Eq-BP1</t>
  </si>
  <si>
    <t>316.32 Misc Power Plant Eq-BP2</t>
  </si>
  <si>
    <t>316.33 Misc Power Plant Eq-BP3</t>
  </si>
  <si>
    <t>316.34 Misc Power Plant Eq-BP4</t>
  </si>
  <si>
    <t>340.42 Land &amp; Land Rights-BBCT1&amp;3</t>
  </si>
  <si>
    <t>341.42 Str and Improvements-BBCT2&amp;3</t>
  </si>
  <si>
    <t>341.43 Str and Improvements-BBCCST1</t>
  </si>
  <si>
    <t>341.45 Str and Improvements-BBCT5</t>
  </si>
  <si>
    <t>341.46 Str and Improvements-BBCT6</t>
  </si>
  <si>
    <t>341.98 Str and Improvements-DCMG</t>
  </si>
  <si>
    <t>342.42 Fuel Holders,ProdAcc-BBCT2&amp;3</t>
  </si>
  <si>
    <t>342.43 Fuel Holders,ProdAcc-BBCCST1</t>
  </si>
  <si>
    <t>342.45 Fuel Holders,Prod Acc-BBCT5</t>
  </si>
  <si>
    <t>342.46 Fuel Holders,Prod Acc-BBCT6</t>
  </si>
  <si>
    <t>343.41 Prime Movers-BBCT1</t>
  </si>
  <si>
    <t>343.43 Prime Movers-BBCCST1</t>
  </si>
  <si>
    <t>343.52 Prime Movers-Gannon Dismantl</t>
  </si>
  <si>
    <t>343.98 Prime Movers-DCMG</t>
  </si>
  <si>
    <t>345.42 Accessory Elect Eq-BBCT2&amp;3</t>
  </si>
  <si>
    <t>345.43 Accessory ElectricEq-BBCCST1</t>
  </si>
  <si>
    <t>345.45 Accessory Electric Eq-BBCT5</t>
  </si>
  <si>
    <t>345.46 Accessory Electric Eq-BBCT6</t>
  </si>
  <si>
    <t>345.98 Accessory Electric Eq-DCMG</t>
  </si>
  <si>
    <t>346.41 Misc Power Plant Eq-BBCT1</t>
  </si>
  <si>
    <t>346.43 Misc Power Plant Eq-BBCCST1</t>
  </si>
  <si>
    <t>346.45 Misc Power Plant Eq-BBCT5</t>
  </si>
  <si>
    <t>346.46 Misc Power Plant Eq-BBCT6</t>
  </si>
  <si>
    <t>348.98 Energy Storage Battery-DCMG</t>
  </si>
  <si>
    <t>351.00 Energy Storage Battery Equip</t>
  </si>
  <si>
    <t>359.10 ARO Costs-Transmission</t>
  </si>
  <si>
    <t>363.00 Energy Storage Battery Equip</t>
  </si>
  <si>
    <t>373.02 LS2 Lighting</t>
  </si>
  <si>
    <t>392.01 Trans Equipment - Invalid</t>
  </si>
  <si>
    <t>394.03 Tool Vehicles 7yr - Invalid</t>
  </si>
  <si>
    <t>Change (Dollar in Cents) to (Dollar in 000's)</t>
  </si>
  <si>
    <t>Confirm Docket No …</t>
  </si>
  <si>
    <t>Confirm Witness …</t>
  </si>
  <si>
    <t>Double check totals tie back to source</t>
  </si>
  <si>
    <t>Double check formats</t>
  </si>
  <si>
    <t>SCHEDULE B-09</t>
  </si>
  <si>
    <t>Recap Schedules:  B-03, B-06</t>
  </si>
  <si>
    <t>Projected Test Year Ended 12/31/2025</t>
  </si>
  <si>
    <t>Projected Prior Year Ended 12/31/2024</t>
  </si>
  <si>
    <t>Historical Prior Year Ended 12/31/2023</t>
  </si>
  <si>
    <t>MACDILL AFB</t>
  </si>
  <si>
    <t>TOTAL MACDILL AFB</t>
  </si>
  <si>
    <t>EV CHARGING STATIONS</t>
  </si>
  <si>
    <t>343.00 Unapproved Distributed Gen 30yr</t>
  </si>
  <si>
    <t>348.00 Unapproved Energy Storage 10yr</t>
  </si>
  <si>
    <t>Should not find these placeholder deprecation groups, which should have $0's across, if not have an issue.</t>
  </si>
  <si>
    <t>371.01 Unapproved Placeholder 10yr</t>
  </si>
  <si>
    <t>371.02 Unapproved Placeholder 15yr</t>
  </si>
  <si>
    <t>371.03 Unapproved Placeholder 30yr</t>
  </si>
  <si>
    <r>
      <t xml:space="preserve">Tricks and Tips … on B-09 tab, replace formulas … </t>
    </r>
    <r>
      <rPr>
        <b/>
        <sz val="11"/>
        <color rgb="FFFF0000"/>
        <rFont val="Calibri"/>
        <family val="2"/>
        <scheme val="minor"/>
      </rPr>
      <t>)/1</t>
    </r>
    <r>
      <rPr>
        <b/>
        <sz val="11"/>
        <rFont val="Calibri"/>
        <family val="2"/>
        <scheme val="minor"/>
      </rPr>
      <t xml:space="preserve"> with</t>
    </r>
    <r>
      <rPr>
        <b/>
        <sz val="11"/>
        <color rgb="FFFF0000"/>
        <rFont val="Calibri"/>
        <family val="2"/>
        <scheme val="minor"/>
      </rPr>
      <t xml:space="preserve"> )/1000</t>
    </r>
  </si>
  <si>
    <t>341.20 Str and Improvements-MDAFB</t>
  </si>
  <si>
    <t>342.20 Fuel Holders,Prod Acc-MDAFB</t>
  </si>
  <si>
    <t>343.20 Prime Movers-MDAFB</t>
  </si>
  <si>
    <t>345.20 Accessory Electric Eq-MDAFB</t>
  </si>
  <si>
    <t>346.20 Misc Power Plant Eq-MDAFB</t>
  </si>
  <si>
    <t>348.20 Energy Storage Battery-MDAFB</t>
  </si>
  <si>
    <t>370.10 EV Charging Stations</t>
  </si>
  <si>
    <t>ASDR tab should be all values no links to the SOP file</t>
  </si>
  <si>
    <t>TAMPA ELECTRIC COMPANY</t>
  </si>
  <si>
    <t>Actual</t>
  </si>
  <si>
    <t>Forecast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</si>
  <si>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</si>
  <si>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</si>
  <si>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</si>
  <si>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</si>
  <si>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</si>
  <si>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</si>
  <si>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</si>
  <si>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</si>
  <si>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</si>
  <si>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</si>
  <si>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</si>
  <si>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</si>
  <si>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13-Mth</t>
  </si>
  <si>
    <t>BALANCE COMBINED</t>
  </si>
  <si>
    <t>Bayside Common</t>
  </si>
  <si>
    <t>Bayside Unit #1 (3xGT - HSRG - ST)</t>
  </si>
  <si>
    <t>Bayside Unit #2 (4xGT - HSRG - ST)</t>
  </si>
  <si>
    <t>Bayside GT's 3-6</t>
  </si>
  <si>
    <t>Big Bend Common (Handling)</t>
  </si>
  <si>
    <t>Big Bend Unit #4</t>
  </si>
  <si>
    <t>Big Bend GT 4</t>
  </si>
  <si>
    <t>Polk Common (Handling)</t>
  </si>
  <si>
    <t>Polk Unit #1 (Gasifier - GT - HRSG - ST)</t>
  </si>
  <si>
    <t>Polk 2-5 (4xGT - HRSG - ST)</t>
  </si>
  <si>
    <t>Tampa International</t>
  </si>
  <si>
    <t>Big Bend Solar</t>
  </si>
  <si>
    <t>Legoland Solar</t>
  </si>
  <si>
    <t>Balm Solar</t>
  </si>
  <si>
    <t>Bonnie Mine Solar</t>
  </si>
  <si>
    <t>Grange Hall Solar</t>
  </si>
  <si>
    <t>Lake Hancock Solar</t>
  </si>
  <si>
    <t>Lithia Solar</t>
  </si>
  <si>
    <t>Little Manatee River Solar</t>
  </si>
  <si>
    <t>Payne Creek Solar</t>
  </si>
  <si>
    <t>Peace Creek Solar</t>
  </si>
  <si>
    <t>Wimauma Solar</t>
  </si>
  <si>
    <t>Big Bend Unit #1</t>
  </si>
  <si>
    <t>CETM - when reserve balance goes positive = reserve adjust depr group 108.03 to CETM GL Account 1822211 … so balance = $0</t>
  </si>
  <si>
    <t>Big Bend Unit #2</t>
  </si>
  <si>
    <t>Big Bend Unit #3</t>
  </si>
  <si>
    <t>City of Tampa</t>
  </si>
  <si>
    <t>Phillips Station</t>
  </si>
  <si>
    <t>Gannon Power Station</t>
  </si>
  <si>
    <t>G/L 10803</t>
  </si>
  <si>
    <t>Other Plant Split</t>
  </si>
  <si>
    <t>Check SOP worksht</t>
  </si>
  <si>
    <t>Depr Group 108.03</t>
  </si>
  <si>
    <t>Combined Balance</t>
  </si>
  <si>
    <t>Balance COR</t>
  </si>
  <si>
    <t>Balance SALV</t>
  </si>
  <si>
    <t>Combined Balance Steam vs Other</t>
  </si>
  <si>
    <t>Steam</t>
  </si>
  <si>
    <t>Combined Accrual</t>
  </si>
  <si>
    <t>Accrual COR</t>
  </si>
  <si>
    <t>Accrual SALV</t>
  </si>
  <si>
    <t>Combined Accrual Steam vs Other</t>
  </si>
  <si>
    <t>Combined Spend</t>
  </si>
  <si>
    <t>Spend COR</t>
  </si>
  <si>
    <t>Spend SALV</t>
  </si>
  <si>
    <t>Combined Spend Steam vs Other</t>
  </si>
  <si>
    <t>Combined CETM Xfer</t>
  </si>
  <si>
    <t>CETM Xfer COR</t>
  </si>
  <si>
    <t>CETM Xfer SALV</t>
  </si>
  <si>
    <t>Combined CETM Xfer Steam vs Other</t>
  </si>
  <si>
    <t>Unapproved not on B-7 and B-9</t>
  </si>
  <si>
    <t>Big Bend GT's 5-6 (and Unit 1 CCST)</t>
  </si>
  <si>
    <t>MacDill Common</t>
  </si>
  <si>
    <t>MacDill Unit 1 and 2</t>
  </si>
  <si>
    <t>MacDill Unit 3 and 4</t>
  </si>
  <si>
    <t>MacDill BESS</t>
  </si>
  <si>
    <t>Agrivoltaics Solar</t>
  </si>
  <si>
    <t>Alafia Solar</t>
  </si>
  <si>
    <t>Big Bend Floating Solar</t>
  </si>
  <si>
    <t>Big Bend Solar Phase 2</t>
  </si>
  <si>
    <t>Brewster Solar</t>
  </si>
  <si>
    <t>Bull Frog Creek Solar</t>
  </si>
  <si>
    <t>Cotton Mouth Ranch Solar</t>
  </si>
  <si>
    <t>Durrance Solar</t>
  </si>
  <si>
    <t>Eastern PVS+ES Solar</t>
  </si>
  <si>
    <t>English Creek Solar</t>
  </si>
  <si>
    <t>Florida Aquarium Pavilion Solar</t>
  </si>
  <si>
    <t>Future Property 1 Solar</t>
  </si>
  <si>
    <t>Future Property 2 Solar</t>
  </si>
  <si>
    <t>Jamison Solar</t>
  </si>
  <si>
    <t>Juniper Solar</t>
  </si>
  <si>
    <t>Lake Mabel Solar</t>
  </si>
  <si>
    <t>Laurel Oaks Solar</t>
  </si>
  <si>
    <t>Magnolia Solar</t>
  </si>
  <si>
    <t>Mountain View Solar</t>
  </si>
  <si>
    <t>Riverside Solar</t>
  </si>
  <si>
    <t>Steam Plant Split</t>
  </si>
  <si>
    <t>Dismantlement Reserve 2023 DEC and 12+0 Forecast - Final.xlsx</t>
  </si>
  <si>
    <t>(Dollars in 000's)</t>
  </si>
  <si>
    <t>DOCKET No. 20240026-EI</t>
  </si>
  <si>
    <t>Witness: C. Aldazabal / J. Chronister /</t>
  </si>
  <si>
    <t xml:space="preserve">              R. Latta / K. Stryker / C. Whitworth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</si>
</sst>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;;;"/>
    <numFmt numFmtId="165" formatCode="_(&quot;$&quot;* #,##0_);_(&quot;$&quot;* \(#,##0\);_(&quot;$&quot;* &quot;-&quot;??_);_(@_)"/>
    <numFmt numFmtId="166" formatCode="_(* #,##0_);_(* \(#,##0\);_(* &quot;-&quot;??_);_(@_)"/>
    <numFmt numFmtId="167" formatCode="0.0"/>
    <numFmt numFmtId="168" formatCode="0.000"/>
    <numFmt numFmtId="169" formatCode="[$-409]mmm\-yy;@"/>
    <numFmt numFmtId="170" formatCode="0.000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rgb="FF0000FF"/>
      <name val="Arial"/>
      <family val="2"/>
    </font>
    <font>
      <b/>
      <u/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FF"/>
      <name val="Arial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2">
    <xf numFmtId="0" fontId="0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9" fillId="0" borderId="0"/>
    <xf numFmtId="0" fontId="1" fillId="0" borderId="0"/>
    <xf numFmtId="0" fontId="13" fillId="0" borderId="0"/>
    <xf numFmtId="0" fontId="1" fillId="0" borderId="0"/>
  </cellStyleXfs>
  <cellXfs count="198">
    <xf numFmtId="0" fontId="0" fillId="0" borderId="0" xfId="0"/>
    <xf numFmtId="166" fontId="3" fillId="3" borderId="0" xfId="3" applyNumberFormat="1" applyFont="1" applyFill="1" applyAlignment="1">
      <alignment horizontal="center"/>
    </xf>
    <xf numFmtId="166" fontId="1" fillId="3" borderId="0" xfId="3" applyNumberFormat="1" applyFont="1" applyFill="1"/>
    <xf numFmtId="166" fontId="1" fillId="0" borderId="0" xfId="3" applyNumberFormat="1" applyFont="1"/>
    <xf numFmtId="166" fontId="7" fillId="0" borderId="0" xfId="3" applyNumberFormat="1" applyFont="1" applyFill="1"/>
    <xf numFmtId="165" fontId="7" fillId="0" borderId="0" xfId="4" applyNumberFormat="1" applyFont="1" applyFill="1" applyProtection="1">
      <protection locked="0"/>
    </xf>
    <xf numFmtId="4" fontId="7" fillId="0" borderId="0" xfId="3" applyNumberFormat="1" applyFont="1" applyFill="1"/>
    <xf numFmtId="166" fontId="7" fillId="0" borderId="0" xfId="3" applyNumberFormat="1" applyFont="1" applyFill="1" applyAlignment="1">
      <alignment horizontal="center"/>
    </xf>
    <xf numFmtId="43" fontId="7" fillId="0" borderId="0" xfId="3" applyFont="1" applyFill="1" applyAlignment="1">
      <alignment horizontal="right"/>
    </xf>
    <xf numFmtId="43" fontId="7" fillId="0" borderId="0" xfId="3" applyFont="1" applyFill="1"/>
    <xf numFmtId="166" fontId="7" fillId="0" borderId="5" xfId="3" applyNumberFormat="1" applyFont="1" applyFill="1" applyBorder="1"/>
    <xf numFmtId="166" fontId="7" fillId="0" borderId="3" xfId="3" applyNumberFormat="1" applyFont="1" applyFill="1" applyBorder="1" applyAlignment="1">
      <alignment horizontal="right"/>
    </xf>
    <xf numFmtId="166" fontId="7" fillId="0" borderId="0" xfId="3" applyNumberFormat="1" applyFont="1" applyFill="1" applyAlignment="1">
      <alignment horizontal="right"/>
    </xf>
    <xf numFmtId="41" fontId="7" fillId="0" borderId="0" xfId="3" applyNumberFormat="1" applyFont="1" applyFill="1" applyAlignment="1" applyProtection="1">
      <alignment horizontal="right"/>
      <protection locked="0"/>
    </xf>
    <xf numFmtId="41" fontId="7" fillId="0" borderId="0" xfId="3" applyNumberFormat="1" applyFont="1" applyFill="1" applyAlignment="1">
      <alignment horizontal="right"/>
    </xf>
    <xf numFmtId="41" fontId="7" fillId="0" borderId="0" xfId="4" applyNumberFormat="1" applyFont="1" applyFill="1" applyAlignment="1" applyProtection="1">
      <alignment horizontal="right"/>
      <protection locked="0"/>
    </xf>
    <xf numFmtId="0" fontId="7" fillId="0" borderId="0" xfId="3" quotePrefix="1" applyNumberFormat="1" applyFont="1" applyFill="1" applyAlignment="1" applyProtection="1">
      <alignment horizontal="left"/>
      <protection locked="0"/>
    </xf>
    <xf numFmtId="166" fontId="7" fillId="0" borderId="3" xfId="3" applyNumberFormat="1" applyFont="1" applyFill="1" applyBorder="1"/>
    <xf numFmtId="166" fontId="7" fillId="0" borderId="4" xfId="3" applyNumberFormat="1" applyFont="1" applyFill="1" applyBorder="1"/>
    <xf numFmtId="43" fontId="7" fillId="0" borderId="1" xfId="3" quotePrefix="1" applyFont="1" applyFill="1" applyBorder="1" applyAlignment="1">
      <alignment horizontal="left"/>
    </xf>
    <xf numFmtId="41" fontId="7" fillId="0" borderId="0" xfId="4" applyNumberFormat="1" applyFont="1" applyFill="1" applyAlignment="1">
      <alignment horizontal="right"/>
    </xf>
    <xf numFmtId="41" fontId="7" fillId="0" borderId="3" xfId="3" applyNumberFormat="1" applyFont="1" applyFill="1" applyBorder="1" applyAlignment="1">
      <alignment horizontal="right"/>
    </xf>
    <xf numFmtId="166" fontId="7" fillId="0" borderId="0" xfId="3" quotePrefix="1" applyNumberFormat="1" applyFont="1" applyFill="1" applyAlignment="1">
      <alignment horizontal="center"/>
    </xf>
    <xf numFmtId="43" fontId="7" fillId="0" borderId="0" xfId="4" applyNumberFormat="1" applyFont="1" applyFill="1" applyProtection="1">
      <protection locked="0"/>
    </xf>
    <xf numFmtId="43" fontId="7" fillId="0" borderId="0" xfId="3" applyFont="1" applyFill="1" applyProtection="1">
      <protection locked="0"/>
    </xf>
    <xf numFmtId="166" fontId="7" fillId="0" borderId="4" xfId="3" applyNumberFormat="1" applyFont="1" applyFill="1" applyBorder="1" applyAlignment="1"/>
    <xf numFmtId="37" fontId="7" fillId="0" borderId="0" xfId="3" applyNumberFormat="1" applyFont="1" applyFill="1" applyAlignment="1">
      <alignment horizontal="center"/>
    </xf>
    <xf numFmtId="166" fontId="7" fillId="0" borderId="4" xfId="3" applyNumberFormat="1" applyFont="1" applyFill="1" applyBorder="1" applyAlignment="1">
      <alignment horizontal="right"/>
    </xf>
    <xf numFmtId="0" fontId="7" fillId="0" borderId="0" xfId="4" quotePrefix="1" applyNumberFormat="1" applyFont="1" applyFill="1" applyAlignment="1" applyProtection="1">
      <alignment horizontal="left"/>
      <protection locked="0"/>
    </xf>
    <xf numFmtId="0" fontId="7" fillId="0" borderId="0" xfId="3" applyNumberFormat="1" applyFont="1" applyFill="1" applyProtection="1">
      <protection locked="0"/>
    </xf>
    <xf numFmtId="165" fontId="7" fillId="0" borderId="0" xfId="3" applyNumberFormat="1" applyFont="1" applyFill="1" applyProtection="1">
      <protection locked="0"/>
    </xf>
    <xf numFmtId="0" fontId="7" fillId="0" borderId="0" xfId="3" applyNumberFormat="1" applyFont="1" applyFill="1"/>
    <xf numFmtId="165" fontId="7" fillId="0" borderId="0" xfId="3" applyNumberFormat="1" applyFont="1" applyFill="1"/>
    <xf numFmtId="0" fontId="7" fillId="0" borderId="0" xfId="4" applyNumberFormat="1" applyFont="1" applyFill="1" applyProtection="1">
      <protection locked="0"/>
    </xf>
    <xf numFmtId="166" fontId="7" fillId="0" borderId="0" xfId="3" applyNumberFormat="1" applyFont="1" applyFill="1" applyProtection="1">
      <protection locked="0"/>
    </xf>
    <xf numFmtId="0" fontId="7" fillId="0" borderId="0" xfId="3" applyNumberFormat="1" applyFont="1" applyFill="1" applyAlignment="1" applyProtection="1">
      <alignment horizontal="left"/>
      <protection locked="0"/>
    </xf>
    <xf numFmtId="166" fontId="7" fillId="0" borderId="0" xfId="3" applyNumberFormat="1" applyFont="1" applyFill="1" applyBorder="1"/>
    <xf numFmtId="0" fontId="3" fillId="0" borderId="0" xfId="3" applyNumberFormat="1" applyFont="1" applyFill="1" applyAlignment="1">
      <alignment horizontal="center"/>
    </xf>
    <xf numFmtId="43" fontId="3" fillId="0" borderId="5" xfId="3" applyFont="1" applyFill="1" applyBorder="1" applyAlignment="1">
      <alignment horizontal="center"/>
    </xf>
    <xf numFmtId="0" fontId="3" fillId="0" borderId="5" xfId="3" applyNumberFormat="1" applyFont="1" applyFill="1" applyBorder="1" applyAlignment="1">
      <alignment horizontal="center"/>
    </xf>
    <xf numFmtId="166" fontId="1" fillId="0" borderId="0" xfId="3" applyNumberFormat="1" applyFont="1" applyFill="1" applyAlignment="1">
      <alignment horizontal="right"/>
    </xf>
    <xf numFmtId="43" fontId="3" fillId="0" borderId="0" xfId="3" applyFont="1" applyFill="1" applyAlignment="1">
      <alignment horizontal="left"/>
    </xf>
    <xf numFmtId="166" fontId="3" fillId="0" borderId="9" xfId="3" applyNumberFormat="1" applyFont="1" applyFill="1" applyBorder="1"/>
    <xf numFmtId="166" fontId="3" fillId="0" borderId="10" xfId="3" applyNumberFormat="1" applyFont="1" applyFill="1" applyBorder="1"/>
    <xf numFmtId="166" fontId="1" fillId="3" borderId="0" xfId="3" applyNumberFormat="1" applyFont="1" applyFill="1" applyAlignment="1"/>
    <xf numFmtId="166" fontId="1" fillId="3" borderId="7" xfId="3" applyNumberFormat="1" applyFont="1" applyFill="1" applyBorder="1"/>
    <xf numFmtId="43" fontId="1" fillId="3" borderId="0" xfId="3" applyFont="1" applyFill="1"/>
    <xf numFmtId="166" fontId="3" fillId="0" borderId="0" xfId="3" applyNumberFormat="1" applyFont="1" applyFill="1"/>
    <xf numFmtId="166" fontId="3" fillId="0" borderId="7" xfId="3" applyNumberFormat="1" applyFont="1" applyFill="1" applyBorder="1"/>
    <xf numFmtId="166" fontId="3" fillId="0" borderId="6" xfId="3" applyNumberFormat="1" applyFont="1" applyFill="1" applyBorder="1"/>
    <xf numFmtId="43" fontId="3" fillId="0" borderId="0" xfId="3" quotePrefix="1" applyFont="1" applyFill="1" applyAlignment="1">
      <alignment horizontal="left"/>
    </xf>
    <xf numFmtId="43" fontId="5" fillId="0" borderId="0" xfId="3" quotePrefix="1" applyFont="1" applyFill="1" applyAlignment="1">
      <alignment horizontal="left"/>
    </xf>
    <xf numFmtId="0" fontId="3" fillId="0" borderId="0" xfId="3" applyNumberFormat="1" applyFont="1" applyFill="1" applyAlignment="1"/>
    <xf numFmtId="43" fontId="1" fillId="0" borderId="0" xfId="3" applyFont="1" applyFill="1" applyAlignment="1"/>
    <xf numFmtId="43" fontId="1" fillId="0" borderId="0" xfId="3" quotePrefix="1" applyFont="1" applyFill="1" applyAlignment="1">
      <alignment horizontal="left"/>
    </xf>
    <xf numFmtId="166" fontId="1" fillId="0" borderId="0" xfId="3" applyNumberFormat="1" applyFont="1" applyFill="1"/>
    <xf numFmtId="166" fontId="1" fillId="0" borderId="11" xfId="3" applyNumberFormat="1" applyFont="1" applyFill="1" applyBorder="1"/>
    <xf numFmtId="166" fontId="1" fillId="0" borderId="7" xfId="3" applyNumberFormat="1" applyFont="1" applyBorder="1"/>
    <xf numFmtId="166" fontId="1" fillId="10" borderId="0" xfId="3" applyNumberFormat="1" applyFont="1" applyFill="1"/>
    <xf numFmtId="43" fontId="1" fillId="3" borderId="7" xfId="3" applyFont="1" applyFill="1" applyBorder="1"/>
    <xf numFmtId="166" fontId="7" fillId="0" borderId="0" xfId="3" quotePrefix="1" applyNumberFormat="1" applyFont="1" applyFill="1" applyAlignment="1">
      <alignment horizontal="right"/>
    </xf>
    <xf numFmtId="166" fontId="7" fillId="0" borderId="9" xfId="3" applyNumberFormat="1" applyFont="1" applyFill="1" applyBorder="1"/>
    <xf numFmtId="166" fontId="7" fillId="0" borderId="9" xfId="3" applyNumberFormat="1" applyFont="1" applyFill="1" applyBorder="1" applyAlignment="1">
      <alignment horizontal="center"/>
    </xf>
    <xf numFmtId="166" fontId="7" fillId="0" borderId="9" xfId="3" applyNumberFormat="1" applyFont="1" applyFill="1" applyBorder="1" applyAlignment="1">
      <alignment horizontal="right"/>
    </xf>
    <xf numFmtId="166" fontId="7" fillId="0" borderId="0" xfId="3" applyNumberFormat="1" applyFont="1" applyFill="1" applyBorder="1" applyAlignment="1">
      <alignment horizontal="right"/>
    </xf>
    <xf numFmtId="0" fontId="8" fillId="0" borderId="0" xfId="0" applyFont="1"/>
    <xf numFmtId="0" fontId="11" fillId="0" borderId="0" xfId="0" applyFont="1"/>
    <xf numFmtId="41" fontId="7" fillId="0" borderId="0" xfId="3" applyNumberFormat="1" applyFont="1" applyFill="1" applyBorder="1" applyAlignment="1">
      <alignment horizontal="right"/>
    </xf>
    <xf numFmtId="166" fontId="7" fillId="0" borderId="0" xfId="3" applyNumberFormat="1" applyFont="1" applyFill="1" applyBorder="1" applyAlignment="1"/>
    <xf numFmtId="0" fontId="12" fillId="0" borderId="0" xfId="0" applyFont="1"/>
    <xf numFmtId="166" fontId="3" fillId="8" borderId="0" xfId="3" applyNumberFormat="1" applyFont="1" applyFill="1" applyAlignment="1">
      <alignment horizontal="center"/>
    </xf>
    <xf numFmtId="166" fontId="3" fillId="8" borderId="5" xfId="3" applyNumberFormat="1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10" fillId="4" borderId="13" xfId="0" applyFont="1" applyFill="1" applyBorder="1"/>
    <xf numFmtId="0" fontId="12" fillId="0" borderId="0" xfId="1" applyFont="1"/>
    <xf numFmtId="0" fontId="1" fillId="0" borderId="0" xfId="0" applyFont="1"/>
    <xf numFmtId="169" fontId="3" fillId="2" borderId="0" xfId="3" applyNumberFormat="1" applyFont="1" applyFill="1" applyAlignment="1">
      <alignment horizontal="center"/>
    </xf>
    <xf numFmtId="0" fontId="14" fillId="2" borderId="5" xfId="0" applyFont="1" applyFill="1" applyBorder="1"/>
    <xf numFmtId="169" fontId="3" fillId="2" borderId="5" xfId="3" applyNumberFormat="1" applyFont="1" applyFill="1" applyBorder="1" applyAlignment="1">
      <alignment horizontal="center"/>
    </xf>
    <xf numFmtId="43" fontId="1" fillId="0" borderId="0" xfId="3" applyFont="1"/>
    <xf numFmtId="166" fontId="3" fillId="2" borderId="0" xfId="3" applyNumberFormat="1" applyFont="1" applyFill="1"/>
    <xf numFmtId="0" fontId="3" fillId="0" borderId="0" xfId="0" applyFont="1"/>
    <xf numFmtId="0" fontId="1" fillId="0" borderId="0" xfId="0" applyFont="1" applyAlignment="1">
      <alignment horizontal="left"/>
    </xf>
    <xf numFmtId="166" fontId="1" fillId="0" borderId="0" xfId="3" applyNumberFormat="1" applyFont="1" applyBorder="1"/>
    <xf numFmtId="166" fontId="1" fillId="2" borderId="0" xfId="3" applyNumberFormat="1" applyFont="1" applyFill="1" applyBorder="1"/>
    <xf numFmtId="0" fontId="3" fillId="5" borderId="0" xfId="0" applyFont="1" applyFill="1"/>
    <xf numFmtId="43" fontId="1" fillId="5" borderId="0" xfId="3" applyFont="1" applyFill="1"/>
    <xf numFmtId="37" fontId="1" fillId="5" borderId="0" xfId="0" applyNumberFormat="1" applyFont="1" applyFill="1"/>
    <xf numFmtId="0" fontId="3" fillId="2" borderId="0" xfId="0" quotePrefix="1" applyFont="1" applyFill="1" applyAlignment="1">
      <alignment horizontal="left"/>
    </xf>
    <xf numFmtId="166" fontId="3" fillId="0" borderId="9" xfId="0" applyNumberFormat="1" applyFont="1" applyBorder="1"/>
    <xf numFmtId="166" fontId="3" fillId="0" borderId="0" xfId="0" applyNumberFormat="1" applyFont="1"/>
    <xf numFmtId="166" fontId="3" fillId="0" borderId="9" xfId="3" applyNumberFormat="1" applyFont="1" applyBorder="1"/>
    <xf numFmtId="0" fontId="3" fillId="0" borderId="0" xfId="0" applyFont="1" applyAlignment="1">
      <alignment horizontal="center"/>
    </xf>
    <xf numFmtId="0" fontId="3" fillId="4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3" fillId="7" borderId="0" xfId="0" applyFont="1" applyFill="1" applyAlignment="1">
      <alignment horizontal="center"/>
    </xf>
    <xf numFmtId="0" fontId="3" fillId="0" borderId="7" xfId="0" applyFont="1" applyBorder="1" applyAlignment="1">
      <alignment horizontal="center"/>
    </xf>
    <xf numFmtId="0" fontId="3" fillId="8" borderId="0" xfId="0" applyFont="1" applyFill="1" applyAlignment="1">
      <alignment horizontal="center"/>
    </xf>
    <xf numFmtId="0" fontId="3" fillId="9" borderId="0" xfId="0" applyFont="1" applyFill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3" fillId="4" borderId="5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170" fontId="3" fillId="0" borderId="0" xfId="3" applyNumberFormat="1" applyFont="1" applyAlignment="1">
      <alignment horizontal="center"/>
    </xf>
    <xf numFmtId="170" fontId="3" fillId="2" borderId="0" xfId="3" applyNumberFormat="1" applyFont="1" applyFill="1" applyAlignment="1">
      <alignment horizont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3" fillId="0" borderId="0" xfId="3" applyNumberFormat="1" applyFont="1"/>
    <xf numFmtId="0" fontId="3" fillId="0" borderId="7" xfId="0" applyFont="1" applyBorder="1"/>
    <xf numFmtId="166" fontId="3" fillId="0" borderId="10" xfId="0" applyNumberFormat="1" applyFont="1" applyBorder="1"/>
    <xf numFmtId="0" fontId="15" fillId="2" borderId="0" xfId="0" applyFont="1" applyFill="1"/>
    <xf numFmtId="0" fontId="16" fillId="0" borderId="0" xfId="0" applyFont="1"/>
    <xf numFmtId="166" fontId="16" fillId="0" borderId="0" xfId="3" applyNumberFormat="1" applyFont="1"/>
    <xf numFmtId="166" fontId="16" fillId="0" borderId="7" xfId="3" applyNumberFormat="1" applyFont="1" applyBorder="1"/>
    <xf numFmtId="43" fontId="16" fillId="0" borderId="0" xfId="3" applyFont="1" applyAlignment="1"/>
    <xf numFmtId="170" fontId="3" fillId="5" borderId="0" xfId="3" applyNumberFormat="1" applyFont="1" applyFill="1" applyAlignment="1">
      <alignment horizontal="center"/>
    </xf>
    <xf numFmtId="170" fontId="3" fillId="4" borderId="0" xfId="3" applyNumberFormat="1" applyFont="1" applyFill="1" applyAlignment="1">
      <alignment horizontal="center"/>
    </xf>
    <xf numFmtId="49" fontId="16" fillId="0" borderId="0" xfId="0" applyNumberFormat="1" applyFont="1"/>
    <xf numFmtId="43" fontId="16" fillId="0" borderId="0" xfId="3" applyFont="1"/>
    <xf numFmtId="43" fontId="3" fillId="2" borderId="0" xfId="3" applyFont="1" applyFill="1" applyAlignment="1">
      <alignment horizontal="right"/>
    </xf>
    <xf numFmtId="0" fontId="3" fillId="2" borderId="0" xfId="0" applyFont="1" applyFill="1" applyAlignment="1">
      <alignment horizontal="left"/>
    </xf>
    <xf numFmtId="0" fontId="16" fillId="0" borderId="7" xfId="0" applyFont="1" applyBorder="1"/>
    <xf numFmtId="0" fontId="14" fillId="0" borderId="0" xfId="0" applyFont="1"/>
    <xf numFmtId="17" fontId="14" fillId="0" borderId="0" xfId="0" quotePrefix="1" applyNumberFormat="1" applyFont="1" applyAlignment="1">
      <alignment horizontal="left"/>
    </xf>
    <xf numFmtId="0" fontId="14" fillId="0" borderId="0" xfId="0" quotePrefix="1" applyFont="1" applyAlignment="1">
      <alignment horizontal="left"/>
    </xf>
    <xf numFmtId="0" fontId="3" fillId="2" borderId="0" xfId="0" applyFont="1" applyFill="1" applyAlignment="1">
      <alignment horizontal="center"/>
    </xf>
    <xf numFmtId="0" fontId="3" fillId="11" borderId="0" xfId="0" applyFont="1" applyFill="1" applyAlignment="1">
      <alignment horizontal="center"/>
    </xf>
    <xf numFmtId="0" fontId="3" fillId="0" borderId="5" xfId="3" applyNumberFormat="1" applyFont="1" applyBorder="1" applyAlignment="1">
      <alignment horizontal="center"/>
    </xf>
    <xf numFmtId="166" fontId="16" fillId="0" borderId="0" xfId="3" applyNumberFormat="1" applyFont="1" applyFill="1"/>
    <xf numFmtId="0" fontId="3" fillId="10" borderId="0" xfId="0" applyFont="1" applyFill="1" applyAlignment="1">
      <alignment horizontal="left"/>
    </xf>
    <xf numFmtId="166" fontId="3" fillId="2" borderId="9" xfId="3" applyNumberFormat="1" applyFont="1" applyFill="1" applyBorder="1"/>
    <xf numFmtId="0" fontId="3" fillId="0" borderId="0" xfId="0" quotePrefix="1" applyFont="1" applyAlignment="1">
      <alignment horizontal="left"/>
    </xf>
    <xf numFmtId="166" fontId="16" fillId="2" borderId="0" xfId="3" applyNumberFormat="1" applyFont="1" applyFill="1"/>
    <xf numFmtId="166" fontId="1" fillId="2" borderId="0" xfId="3" applyNumberFormat="1" applyFont="1" applyFill="1"/>
    <xf numFmtId="38" fontId="3" fillId="0" borderId="0" xfId="11" quotePrefix="1" applyNumberFormat="1" applyFont="1" applyAlignment="1">
      <alignment horizontal="left" vertical="center"/>
    </xf>
    <xf numFmtId="166" fontId="1" fillId="5" borderId="0" xfId="3" applyNumberFormat="1" applyFont="1" applyFill="1"/>
    <xf numFmtId="0" fontId="3" fillId="12" borderId="0" xfId="0" applyFont="1" applyFill="1"/>
    <xf numFmtId="166" fontId="3" fillId="12" borderId="0" xfId="3" applyNumberFormat="1" applyFont="1" applyFill="1"/>
    <xf numFmtId="166" fontId="3" fillId="12" borderId="9" xfId="3" applyNumberFormat="1" applyFont="1" applyFill="1" applyBorder="1"/>
    <xf numFmtId="166" fontId="1" fillId="0" borderId="0" xfId="0" applyNumberFormat="1" applyFont="1"/>
    <xf numFmtId="166" fontId="1" fillId="2" borderId="0" xfId="3" applyNumberFormat="1" applyFont="1" applyFill="1" applyAlignment="1">
      <alignment horizontal="center"/>
    </xf>
    <xf numFmtId="166" fontId="1" fillId="11" borderId="0" xfId="3" applyNumberFormat="1" applyFont="1" applyFill="1" applyAlignment="1">
      <alignment horizontal="center"/>
    </xf>
    <xf numFmtId="0" fontId="7" fillId="0" borderId="1" xfId="1" applyFont="1" applyFill="1" applyBorder="1" applyAlignment="1">
      <alignment horizontal="right"/>
    </xf>
    <xf numFmtId="164" fontId="7" fillId="0" borderId="1" xfId="1" applyNumberFormat="1" applyFont="1" applyFill="1" applyBorder="1" applyAlignment="1">
      <alignment horizontal="center"/>
    </xf>
    <xf numFmtId="0" fontId="7" fillId="0" borderId="1" xfId="1" applyFont="1" applyFill="1" applyBorder="1"/>
    <xf numFmtId="0" fontId="7" fillId="0" borderId="2" xfId="1" applyFont="1" applyFill="1" applyBorder="1" applyAlignment="1">
      <alignment horizontal="right"/>
    </xf>
    <xf numFmtId="0" fontId="7" fillId="0" borderId="2" xfId="1" applyFont="1" applyFill="1" applyBorder="1" applyAlignment="1">
      <alignment horizontal="left"/>
    </xf>
    <xf numFmtId="0" fontId="7" fillId="0" borderId="0" xfId="1" applyFont="1" applyFill="1"/>
    <xf numFmtId="0" fontId="7" fillId="0" borderId="0" xfId="1" applyFont="1" applyFill="1" applyAlignment="1">
      <alignment horizontal="left"/>
    </xf>
    <xf numFmtId="0" fontId="7" fillId="0" borderId="0" xfId="1" applyFont="1" applyFill="1" applyAlignment="1">
      <alignment horizontal="right"/>
    </xf>
    <xf numFmtId="0" fontId="7" fillId="0" borderId="0" xfId="1" quotePrefix="1" applyFont="1" applyFill="1" applyAlignment="1">
      <alignment horizontal="center"/>
    </xf>
    <xf numFmtId="0" fontId="7" fillId="0" borderId="0" xfId="1" quotePrefix="1" applyFont="1" applyFill="1" applyAlignment="1">
      <alignment horizontal="right"/>
    </xf>
    <xf numFmtId="0" fontId="7" fillId="0" borderId="0" xfId="1" applyFont="1" applyFill="1" applyAlignment="1">
      <alignment horizontal="center"/>
    </xf>
    <xf numFmtId="0" fontId="7" fillId="0" borderId="1" xfId="1" applyFont="1" applyFill="1" applyBorder="1" applyAlignment="1">
      <alignment horizontal="center"/>
    </xf>
    <xf numFmtId="14" fontId="7" fillId="0" borderId="1" xfId="1" applyNumberFormat="1" applyFont="1" applyFill="1" applyBorder="1" applyAlignment="1">
      <alignment horizontal="center"/>
    </xf>
    <xf numFmtId="14" fontId="7" fillId="0" borderId="1" xfId="1" quotePrefix="1" applyNumberFormat="1" applyFont="1" applyFill="1" applyBorder="1" applyAlignment="1">
      <alignment horizontal="center"/>
    </xf>
    <xf numFmtId="0" fontId="7" fillId="0" borderId="1" xfId="1" quotePrefix="1" applyFont="1" applyFill="1" applyBorder="1" applyAlignment="1">
      <alignment horizontal="center"/>
    </xf>
    <xf numFmtId="0" fontId="7" fillId="0" borderId="1" xfId="1" quotePrefix="1" applyFont="1" applyFill="1" applyBorder="1" applyAlignment="1">
      <alignment horizontal="right"/>
    </xf>
    <xf numFmtId="0" fontId="7" fillId="0" borderId="0" xfId="2" applyFont="1" applyFill="1" applyAlignment="1">
      <alignment wrapText="1"/>
    </xf>
    <xf numFmtId="164" fontId="7" fillId="0" borderId="0" xfId="1" applyNumberFormat="1" applyFont="1" applyFill="1" applyAlignment="1">
      <alignment horizontal="center"/>
    </xf>
    <xf numFmtId="164" fontId="7" fillId="0" borderId="0" xfId="1" applyNumberFormat="1" applyFont="1" applyFill="1"/>
    <xf numFmtId="164" fontId="7" fillId="0" borderId="0" xfId="1" applyNumberFormat="1" applyFont="1" applyFill="1" applyAlignment="1">
      <alignment horizontal="right"/>
    </xf>
    <xf numFmtId="0" fontId="7" fillId="0" borderId="0" xfId="1" applyFont="1" applyFill="1" applyProtection="1">
      <protection locked="0"/>
    </xf>
    <xf numFmtId="167" fontId="7" fillId="0" borderId="0" xfId="1" applyNumberFormat="1" applyFont="1" applyFill="1" applyAlignment="1">
      <alignment horizontal="center"/>
    </xf>
    <xf numFmtId="5" fontId="7" fillId="0" borderId="0" xfId="1" applyNumberFormat="1" applyFont="1" applyFill="1"/>
    <xf numFmtId="2" fontId="7" fillId="0" borderId="0" xfId="1" applyNumberFormat="1" applyFont="1" applyFill="1" applyAlignment="1">
      <alignment horizontal="center"/>
    </xf>
    <xf numFmtId="0" fontId="7" fillId="0" borderId="0" xfId="2" quotePrefix="1" applyFont="1" applyFill="1" applyAlignment="1">
      <alignment horizontal="right" wrapText="1"/>
    </xf>
    <xf numFmtId="1" fontId="7" fillId="0" borderId="0" xfId="1" applyNumberFormat="1" applyFont="1" applyFill="1"/>
    <xf numFmtId="1" fontId="7" fillId="0" borderId="1" xfId="1" applyNumberFormat="1" applyFont="1" applyFill="1" applyBorder="1"/>
    <xf numFmtId="5" fontId="7" fillId="0" borderId="0" xfId="1" quotePrefix="1" applyNumberFormat="1" applyFont="1" applyFill="1" applyAlignment="1">
      <alignment horizontal="left"/>
    </xf>
    <xf numFmtId="0" fontId="7" fillId="0" borderId="0" xfId="1" quotePrefix="1" applyFont="1" applyFill="1" applyAlignment="1">
      <alignment horizontal="left"/>
    </xf>
    <xf numFmtId="14" fontId="7" fillId="0" borderId="0" xfId="1" applyNumberFormat="1" applyFont="1" applyFill="1" applyAlignment="1">
      <alignment horizontal="center"/>
    </xf>
    <xf numFmtId="0" fontId="7" fillId="0" borderId="3" xfId="1" applyFont="1" applyFill="1" applyBorder="1"/>
    <xf numFmtId="168" fontId="7" fillId="0" borderId="0" xfId="1" applyNumberFormat="1" applyFont="1" applyFill="1" applyAlignment="1">
      <alignment horizontal="right"/>
    </xf>
    <xf numFmtId="41" fontId="7" fillId="0" borderId="0" xfId="1" applyNumberFormat="1" applyFont="1" applyFill="1" applyAlignment="1">
      <alignment horizontal="right"/>
    </xf>
    <xf numFmtId="43" fontId="7" fillId="0" borderId="0" xfId="1" applyNumberFormat="1" applyFont="1" applyFill="1"/>
    <xf numFmtId="43" fontId="7" fillId="0" borderId="0" xfId="1" applyNumberFormat="1" applyFont="1" applyFill="1" applyAlignment="1">
      <alignment horizontal="right"/>
    </xf>
    <xf numFmtId="14" fontId="7" fillId="0" borderId="0" xfId="1" quotePrefix="1" applyNumberFormat="1" applyFont="1" applyFill="1" applyAlignment="1">
      <alignment horizontal="center"/>
    </xf>
    <xf numFmtId="41" fontId="7" fillId="0" borderId="0" xfId="1" applyNumberFormat="1" applyFont="1" applyFill="1" applyAlignment="1">
      <alignment horizontal="center"/>
    </xf>
    <xf numFmtId="0" fontId="7" fillId="0" borderId="0" xfId="10" applyFont="1" applyFill="1"/>
    <xf numFmtId="0" fontId="7" fillId="0" borderId="0" xfId="10" applyFont="1" applyFill="1" applyProtection="1">
      <protection locked="0"/>
    </xf>
    <xf numFmtId="5" fontId="7" fillId="0" borderId="0" xfId="10" applyNumberFormat="1" applyFont="1" applyFill="1"/>
    <xf numFmtId="37" fontId="7" fillId="0" borderId="0" xfId="1" applyNumberFormat="1" applyFont="1" applyFill="1" applyAlignment="1">
      <alignment horizontal="center"/>
    </xf>
    <xf numFmtId="37" fontId="7" fillId="0" borderId="0" xfId="1" applyNumberFormat="1" applyFont="1" applyFill="1" applyAlignment="1">
      <alignment horizontal="right"/>
    </xf>
    <xf numFmtId="5" fontId="7" fillId="0" borderId="0" xfId="1" applyNumberFormat="1" applyFont="1" applyFill="1" applyAlignment="1">
      <alignment horizontal="right"/>
    </xf>
    <xf numFmtId="0" fontId="7" fillId="0" borderId="0" xfId="5" quotePrefix="1" applyFont="1" applyFill="1" applyAlignment="1">
      <alignment horizontal="left"/>
    </xf>
    <xf numFmtId="166" fontId="7" fillId="0" borderId="0" xfId="1" applyNumberFormat="1" applyFont="1" applyFill="1"/>
    <xf numFmtId="0" fontId="7" fillId="0" borderId="0" xfId="9" quotePrefix="1" applyFont="1" applyFill="1" applyAlignment="1">
      <alignment horizontal="left"/>
    </xf>
    <xf numFmtId="166" fontId="7" fillId="0" borderId="9" xfId="1" applyNumberFormat="1" applyFont="1" applyFill="1" applyBorder="1"/>
    <xf numFmtId="41" fontId="7" fillId="0" borderId="0" xfId="1" applyNumberFormat="1" applyFont="1" applyFill="1"/>
    <xf numFmtId="0" fontId="7" fillId="0" borderId="1" xfId="1" quotePrefix="1" applyFont="1" applyFill="1" applyBorder="1" applyAlignment="1">
      <alignment horizontal="left"/>
    </xf>
    <xf numFmtId="0" fontId="1" fillId="0" borderId="0" xfId="10" applyFont="1" applyFill="1"/>
    <xf numFmtId="0" fontId="7" fillId="0" borderId="0" xfId="6" quotePrefix="1" applyFont="1" applyFill="1" applyAlignment="1">
      <alignment horizontal="left"/>
    </xf>
  </cellXfs>
  <cellStyles count="12">
    <cellStyle name="Comma 2" xfId="3" xr:uid="{B3C3048C-2969-4554-A069-7EF1DFBA1D78}"/>
    <cellStyle name="Currency 2" xfId="4" xr:uid="{9FCECC41-900A-48A4-A512-D3776AC2BE6A}"/>
    <cellStyle name="Normal" xfId="0" builtinId="0"/>
    <cellStyle name="Normal 2" xfId="8" xr:uid="{61B1E095-0630-4ECE-B1F7-CB8A297574BA}"/>
    <cellStyle name="Normal 2 2 17" xfId="9" xr:uid="{A087D440-75AB-4E55-A69A-0ADE04F0B7A0}"/>
    <cellStyle name="Normal 2 2 6" xfId="1" xr:uid="{8A4A7D00-C848-480A-815F-DE3659733302}"/>
    <cellStyle name="Normal 2 2 6 4 5" xfId="5" xr:uid="{0CC7B726-2FE8-454D-AC3F-17286987FC8B}"/>
    <cellStyle name="Normal 25" xfId="6" xr:uid="{3C3B2802-2132-40F1-80E5-66C304C104BF}"/>
    <cellStyle name="Normal 3" xfId="10" xr:uid="{5214DD60-2E2C-4ECB-844E-1B6E8BCEFDA2}"/>
    <cellStyle name="Normal 30" xfId="7" xr:uid="{DE622462-C9A5-40DB-9B2C-F3B0E919F436}"/>
    <cellStyle name="Normal_Dismantling Estimate in 2006 Dollars" xfId="11" xr:uid="{074A07F7-724D-40A9-85EB-2A33C0E620FD}"/>
    <cellStyle name="Normal_Sheet1 2" xfId="2" xr:uid="{35264B82-B089-4EE3-B545-5844D434D7B6}"/>
  </cellStyles>
  <dxfs count="5">
    <dxf>
      <font>
        <color theme="0"/>
      </font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rgb="FFFF0000"/>
        </patternFill>
      </fill>
    </dxf>
  </dxfs>
  <tableStyles count="1" defaultTableStyle="TableStyleMedium2" defaultPivotStyle="PivotStyleLight16">
    <tableStyle name="Invisible" pivot="0" table="0" count="0" xr9:uid="{0A487EB7-AF6B-4A59-8B95-1C794645963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75003</xdr:rowOff>
    </xdr:from>
    <xdr:to>
      <xdr:col>15</xdr:col>
      <xdr:colOff>173281</xdr:colOff>
      <xdr:row>22</xdr:row>
      <xdr:rowOff>178889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095B5B9-06DF-EBF5-9594-EF8E60C96C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742003"/>
          <a:ext cx="11050831" cy="10563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A104E-C9DD-452E-A4BF-EE64B7B2846D}">
  <sheetPr codeName="Sheet86">
    <tabColor rgb="FF0000FF"/>
  </sheetPr>
  <dimension ref="A1:T570"/>
  <sheetViews>
    <sheetView tabSelected="1" view="pageBreakPreview" zoomScaleNormal="100" zoomScaleSheetLayoutView="100" workbookViewId="0">
      <selection activeCell="L532" sqref="L532"/>
    </sheetView>
  </sheetViews>
  <sheetFormatPr defaultColWidth="9.33203125" defaultRowHeight="13.2" x14ac:dyDescent="0.25"/>
  <cols>
    <col min="1" max="2" width="4.6640625" style="152" customWidth="1"/>
    <col min="3" max="3" width="10.5546875" style="152" customWidth="1"/>
    <col min="4" max="4" width="33.33203125" style="152" customWidth="1"/>
    <col min="5" max="5" width="1.6640625" style="152" customWidth="1"/>
    <col min="6" max="6" width="15.44140625" style="152" customWidth="1"/>
    <col min="7" max="7" width="1.6640625" style="152" customWidth="1"/>
    <col min="8" max="8" width="14.6640625" style="152" customWidth="1"/>
    <col min="9" max="9" width="1.6640625" style="152" customWidth="1"/>
    <col min="10" max="10" width="14.6640625" style="152" customWidth="1"/>
    <col min="11" max="11" width="1.6640625" style="152" customWidth="1"/>
    <col min="12" max="12" width="14.6640625" style="152" customWidth="1"/>
    <col min="13" max="13" width="1.6640625" style="152" customWidth="1"/>
    <col min="14" max="14" width="14.6640625" style="152" customWidth="1"/>
    <col min="15" max="15" width="1.6640625" style="152" customWidth="1"/>
    <col min="16" max="16" width="14.6640625" style="152" customWidth="1"/>
    <col min="17" max="17" width="1.6640625" style="152" customWidth="1"/>
    <col min="18" max="18" width="14.6640625" style="152" customWidth="1"/>
    <col min="19" max="19" width="1.6640625" style="152" customWidth="1"/>
    <col min="20" max="20" width="14.6640625" style="152" customWidth="1"/>
    <col min="21" max="16384" width="9.33203125" style="196"/>
  </cols>
  <sheetData>
    <row r="1" spans="1:20" ht="13.8" thickBot="1" x14ac:dyDescent="0.3">
      <c r="A1" s="195" t="s">
        <v>558</v>
      </c>
      <c r="B1" s="149"/>
      <c r="C1" s="149"/>
      <c r="D1" s="149"/>
      <c r="E1" s="149"/>
      <c r="F1" s="149" t="s">
        <v>481</v>
      </c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7"/>
      <c r="R1" s="148">
        <v>30</v>
      </c>
      <c r="S1" s="149"/>
      <c r="T1" s="149" t="str">
        <f>"Page 21 of " &amp; $R$1</f>
        <v>Page 21 of 30</v>
      </c>
    </row>
    <row r="2" spans="1:20" x14ac:dyDescent="0.25">
      <c r="A2" s="152" t="s">
        <v>0</v>
      </c>
      <c r="E2" s="154" t="s">
        <v>1</v>
      </c>
      <c r="F2" s="175" t="s">
        <v>482</v>
      </c>
      <c r="J2" s="151"/>
      <c r="K2" s="151"/>
      <c r="M2" s="151"/>
      <c r="N2" s="151"/>
      <c r="O2" s="151"/>
      <c r="P2" s="151"/>
      <c r="Q2" s="150"/>
      <c r="R2" s="151" t="s">
        <v>2</v>
      </c>
      <c r="T2" s="153"/>
    </row>
    <row r="3" spans="1:20" x14ac:dyDescent="0.25">
      <c r="F3" s="152" t="s">
        <v>483</v>
      </c>
      <c r="J3" s="154"/>
      <c r="K3" s="153"/>
      <c r="N3" s="154"/>
      <c r="O3" s="154"/>
      <c r="P3" s="154"/>
      <c r="Q3" s="154"/>
      <c r="R3" s="197" t="s">
        <v>560</v>
      </c>
      <c r="T3" s="154"/>
    </row>
    <row r="4" spans="1:20" x14ac:dyDescent="0.25">
      <c r="A4" s="152" t="s">
        <v>3</v>
      </c>
      <c r="J4" s="154"/>
      <c r="K4" s="153"/>
      <c r="L4" s="154"/>
      <c r="Q4" s="154"/>
      <c r="R4" s="197" t="s">
        <v>561</v>
      </c>
      <c r="T4" s="154"/>
    </row>
    <row r="5" spans="1:20" x14ac:dyDescent="0.25">
      <c r="J5" s="154"/>
      <c r="K5" s="153"/>
      <c r="L5" s="154"/>
      <c r="Q5" s="154" t="s">
        <v>390</v>
      </c>
      <c r="R5" s="197" t="s">
        <v>562</v>
      </c>
      <c r="T5" s="154"/>
    </row>
    <row r="6" spans="1:20" x14ac:dyDescent="0.25">
      <c r="J6" s="154"/>
      <c r="K6" s="153"/>
      <c r="L6" s="154"/>
      <c r="Q6" s="154"/>
      <c r="R6" s="197" t="s">
        <v>678</v>
      </c>
      <c r="T6" s="154"/>
    </row>
    <row r="7" spans="1:20" ht="13.8" thickBot="1" x14ac:dyDescent="0.3">
      <c r="A7" s="195" t="s">
        <v>677</v>
      </c>
      <c r="B7" s="149"/>
      <c r="C7" s="149"/>
      <c r="D7" s="149"/>
      <c r="E7" s="149"/>
      <c r="F7" s="149"/>
      <c r="G7" s="149"/>
      <c r="H7" s="158" t="s">
        <v>676</v>
      </c>
      <c r="I7" s="149"/>
      <c r="J7" s="149"/>
      <c r="K7" s="149"/>
      <c r="L7" s="149"/>
      <c r="M7" s="149"/>
      <c r="N7" s="149"/>
      <c r="O7" s="149"/>
      <c r="P7" s="149"/>
      <c r="Q7" s="147"/>
      <c r="R7" s="149" t="s">
        <v>679</v>
      </c>
      <c r="S7" s="149"/>
      <c r="T7" s="149"/>
    </row>
    <row r="8" spans="1:20" x14ac:dyDescent="0.25"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6"/>
      <c r="R8" s="155"/>
      <c r="S8" s="155"/>
      <c r="T8" s="155"/>
    </row>
    <row r="9" spans="1:20" x14ac:dyDescent="0.25">
      <c r="C9" s="155" t="s">
        <v>4</v>
      </c>
      <c r="D9" s="155" t="s">
        <v>5</v>
      </c>
      <c r="E9" s="155"/>
      <c r="F9" s="155" t="s">
        <v>6</v>
      </c>
      <c r="G9" s="155"/>
      <c r="H9" s="155" t="s">
        <v>7</v>
      </c>
      <c r="I9" s="155"/>
      <c r="J9" s="157" t="s">
        <v>8</v>
      </c>
      <c r="K9" s="157"/>
      <c r="L9" s="155" t="s">
        <v>9</v>
      </c>
      <c r="M9" s="155"/>
      <c r="N9" s="155" t="s">
        <v>10</v>
      </c>
      <c r="O9" s="155"/>
      <c r="P9" s="155" t="s">
        <v>11</v>
      </c>
      <c r="Q9" s="156"/>
      <c r="R9" s="155" t="s">
        <v>12</v>
      </c>
      <c r="S9" s="155"/>
      <c r="T9" s="155" t="s">
        <v>484</v>
      </c>
    </row>
    <row r="10" spans="1:20" x14ac:dyDescent="0.25">
      <c r="C10" s="157" t="s">
        <v>13</v>
      </c>
      <c r="D10" s="157" t="s">
        <v>13</v>
      </c>
      <c r="F10" s="157" t="s">
        <v>485</v>
      </c>
      <c r="G10" s="157"/>
      <c r="H10" s="155" t="s">
        <v>16</v>
      </c>
      <c r="I10" s="157"/>
      <c r="J10" s="155"/>
      <c r="K10" s="157"/>
      <c r="L10" s="157"/>
      <c r="M10" s="157"/>
      <c r="Q10" s="154"/>
      <c r="R10" s="157" t="s">
        <v>485</v>
      </c>
      <c r="T10" s="157"/>
    </row>
    <row r="11" spans="1:20" x14ac:dyDescent="0.25">
      <c r="A11" s="157" t="s">
        <v>17</v>
      </c>
      <c r="B11" s="157"/>
      <c r="C11" s="157" t="s">
        <v>18</v>
      </c>
      <c r="D11" s="157" t="s">
        <v>18</v>
      </c>
      <c r="E11" s="155"/>
      <c r="F11" s="157" t="s">
        <v>14</v>
      </c>
      <c r="G11" s="157"/>
      <c r="H11" s="157" t="s">
        <v>14</v>
      </c>
      <c r="I11" s="157"/>
      <c r="J11" s="157"/>
      <c r="K11" s="155"/>
      <c r="L11" s="157" t="s">
        <v>486</v>
      </c>
      <c r="M11" s="153"/>
      <c r="N11" s="157" t="s">
        <v>486</v>
      </c>
      <c r="O11" s="157"/>
      <c r="P11" s="157" t="s">
        <v>20</v>
      </c>
      <c r="Q11" s="156"/>
      <c r="R11" s="155" t="s">
        <v>14</v>
      </c>
      <c r="S11" s="155"/>
      <c r="T11" s="157" t="s">
        <v>21</v>
      </c>
    </row>
    <row r="12" spans="1:20" ht="13.8" thickBot="1" x14ac:dyDescent="0.3">
      <c r="A12" s="158" t="s">
        <v>22</v>
      </c>
      <c r="B12" s="158"/>
      <c r="C12" s="158" t="s">
        <v>23</v>
      </c>
      <c r="D12" s="158" t="s">
        <v>24</v>
      </c>
      <c r="E12" s="158"/>
      <c r="F12" s="159" t="s">
        <v>25</v>
      </c>
      <c r="G12" s="159"/>
      <c r="H12" s="159" t="s">
        <v>487</v>
      </c>
      <c r="I12" s="160"/>
      <c r="J12" s="159" t="s">
        <v>151</v>
      </c>
      <c r="K12" s="160"/>
      <c r="L12" s="160" t="s">
        <v>438</v>
      </c>
      <c r="M12" s="161"/>
      <c r="N12" s="161" t="s">
        <v>488</v>
      </c>
      <c r="O12" s="161"/>
      <c r="P12" s="161" t="s">
        <v>26</v>
      </c>
      <c r="Q12" s="162"/>
      <c r="R12" s="161" t="s">
        <v>27</v>
      </c>
      <c r="S12" s="161"/>
      <c r="T12" s="161" t="s">
        <v>28</v>
      </c>
    </row>
    <row r="13" spans="1:20" x14ac:dyDescent="0.25">
      <c r="A13" s="157">
        <v>1</v>
      </c>
      <c r="B13" s="163"/>
      <c r="L13" s="164">
        <v>14</v>
      </c>
      <c r="N13" s="164">
        <v>16</v>
      </c>
      <c r="P13" s="164">
        <v>18</v>
      </c>
      <c r="Q13" s="154"/>
    </row>
    <row r="14" spans="1:20" x14ac:dyDescent="0.25">
      <c r="A14" s="157">
        <f>A13+1</f>
        <v>2</v>
      </c>
      <c r="B14" s="163"/>
      <c r="D14" s="152" t="s">
        <v>29</v>
      </c>
      <c r="F14" s="164">
        <v>11</v>
      </c>
      <c r="G14" s="165"/>
      <c r="H14" s="164">
        <v>12</v>
      </c>
      <c r="I14" s="165"/>
      <c r="J14" s="164">
        <v>13</v>
      </c>
      <c r="K14" s="165"/>
      <c r="L14" s="164">
        <v>15</v>
      </c>
      <c r="M14" s="165"/>
      <c r="N14" s="164">
        <v>17</v>
      </c>
      <c r="O14" s="164"/>
      <c r="P14" s="164">
        <v>19</v>
      </c>
      <c r="Q14" s="166"/>
      <c r="R14" s="164">
        <v>21</v>
      </c>
      <c r="S14" s="165"/>
      <c r="T14" s="164">
        <v>22</v>
      </c>
    </row>
    <row r="15" spans="1:20" x14ac:dyDescent="0.25">
      <c r="A15" s="157">
        <f t="shared" ref="A15:A56" si="0">A14+1</f>
        <v>3</v>
      </c>
      <c r="B15" s="163"/>
      <c r="D15" s="152" t="s">
        <v>30</v>
      </c>
      <c r="P15" s="164">
        <v>20</v>
      </c>
      <c r="Q15" s="154"/>
    </row>
    <row r="16" spans="1:20" x14ac:dyDescent="0.25">
      <c r="A16" s="157">
        <f t="shared" si="0"/>
        <v>4</v>
      </c>
      <c r="B16" s="163"/>
      <c r="D16" s="152" t="s">
        <v>31</v>
      </c>
      <c r="H16" s="5"/>
      <c r="I16" s="5"/>
      <c r="J16" s="4"/>
      <c r="K16" s="4"/>
      <c r="L16" s="4"/>
      <c r="M16" s="4"/>
      <c r="N16" s="4"/>
      <c r="O16" s="4"/>
      <c r="P16" s="4"/>
      <c r="Q16" s="12"/>
      <c r="R16" s="6"/>
      <c r="S16" s="6"/>
      <c r="T16" s="4"/>
    </row>
    <row r="17" spans="1:20" x14ac:dyDescent="0.25">
      <c r="A17" s="157">
        <f t="shared" si="0"/>
        <v>5</v>
      </c>
      <c r="B17" s="163"/>
      <c r="C17" s="157">
        <v>31140</v>
      </c>
      <c r="D17" s="152" t="s">
        <v>400</v>
      </c>
      <c r="F17" s="7">
        <f>VLOOKUP($C17,'ASDR Current'!$A:$X,F$14,FALSE)/1000</f>
        <v>56110.503210000024</v>
      </c>
      <c r="G17" s="154"/>
      <c r="H17" s="7">
        <f>VLOOKUP($C17,'ASDR Current'!$A:$X,H$14,FALSE)/1000</f>
        <v>8112.8879000000006</v>
      </c>
      <c r="I17" s="8"/>
      <c r="J17" s="7">
        <f>VLOOKUP($C17,'ASDR Current'!$A:$X,J$14,FALSE)/1000</f>
        <v>-496.25665000000004</v>
      </c>
      <c r="K17" s="9"/>
      <c r="L17" s="7">
        <f>VLOOKUP($C17,'ASDR Current'!$A:$X,L$13,FALSE)/1000+VLOOKUP($C17,'ASDR Current'!$A:$X,L$14,FALSE)/1000</f>
        <v>-274.76256000000001</v>
      </c>
      <c r="M17" s="9"/>
      <c r="N17" s="7">
        <f>VLOOKUP($C17,'ASDR Current'!$A:$X,N$13,FALSE)/1000+VLOOKUP($C17,'ASDR Current'!$A:$X,N$14,FALSE)/1000</f>
        <v>0</v>
      </c>
      <c r="O17" s="7"/>
      <c r="P17" s="7">
        <f>VLOOKUP($C17,'ASDR Current'!$A:$X,P$13,FALSE)/1000+VLOOKUP($C17,'ASDR Current'!$A:$X,P$14,FALSE)/1000+VLOOKUP($C17,'ASDR Current'!$A:$X,P$15,FALSE)/1000</f>
        <v>0</v>
      </c>
      <c r="Q17" s="8"/>
      <c r="R17" s="7">
        <f>SUM(F17,H17,J17,L17,N17,P17)</f>
        <v>63452.37190000002</v>
      </c>
      <c r="S17" s="9"/>
      <c r="T17" s="7">
        <f>VLOOKUP($C17,'ASDR Current'!$A:$X,T$14,FALSE)/1000</f>
        <v>59787.983919999999</v>
      </c>
    </row>
    <row r="18" spans="1:20" x14ac:dyDescent="0.25">
      <c r="A18" s="157">
        <f t="shared" si="0"/>
        <v>6</v>
      </c>
      <c r="B18" s="163"/>
      <c r="C18" s="157">
        <v>31240</v>
      </c>
      <c r="D18" s="152" t="s">
        <v>32</v>
      </c>
      <c r="F18" s="7">
        <f>VLOOKUP($C18,'ASDR Current'!$A:$X,F$14,FALSE)/1000</f>
        <v>35756.475199999986</v>
      </c>
      <c r="G18" s="154"/>
      <c r="H18" s="7">
        <f>VLOOKUP($C18,'ASDR Current'!$A:$X,H$14,FALSE)/1000</f>
        <v>9031.1595199999992</v>
      </c>
      <c r="I18" s="8"/>
      <c r="J18" s="7">
        <f>VLOOKUP($C18,'ASDR Current'!$A:$X,J$14,FALSE)/1000</f>
        <v>-1358.69417</v>
      </c>
      <c r="K18" s="9"/>
      <c r="L18" s="7">
        <f>VLOOKUP($C18,'ASDR Current'!$A:$X,L$13,FALSE)/1000+VLOOKUP($C18,'ASDR Current'!$A:$X,L$14,FALSE)/1000</f>
        <v>522.73086999999998</v>
      </c>
      <c r="M18" s="9"/>
      <c r="N18" s="7">
        <f>VLOOKUP($C18,'ASDR Current'!$A:$X,N$13,FALSE)/1000+VLOOKUP($C18,'ASDR Current'!$A:$X,N$14,FALSE)/1000</f>
        <v>42.051130000000001</v>
      </c>
      <c r="O18" s="7"/>
      <c r="P18" s="7">
        <f>VLOOKUP($C18,'ASDR Current'!$A:$X,P$13,FALSE)/1000+VLOOKUP($C18,'ASDR Current'!$A:$X,P$14,FALSE)/1000+VLOOKUP($C18,'ASDR Current'!$A:$X,P$15,FALSE)/1000</f>
        <v>0</v>
      </c>
      <c r="Q18" s="8"/>
      <c r="R18" s="7">
        <f>SUM(F18,H18,J18,L18,N18,P18)</f>
        <v>43993.722549999984</v>
      </c>
      <c r="S18" s="9"/>
      <c r="T18" s="7">
        <f>VLOOKUP($C18,'ASDR Current'!$A:$X,T$14,FALSE)/1000</f>
        <v>39492.410170000003</v>
      </c>
    </row>
    <row r="19" spans="1:20" x14ac:dyDescent="0.25">
      <c r="A19" s="157">
        <f t="shared" si="0"/>
        <v>7</v>
      </c>
      <c r="B19" s="163"/>
      <c r="C19" s="157">
        <v>31440</v>
      </c>
      <c r="D19" s="152" t="s">
        <v>33</v>
      </c>
      <c r="F19" s="7">
        <f>VLOOKUP($C19,'ASDR Current'!$A:$X,F$14,FALSE)/1000</f>
        <v>3782.3030599999997</v>
      </c>
      <c r="G19" s="154"/>
      <c r="H19" s="7">
        <f>VLOOKUP($C19,'ASDR Current'!$A:$X,H$14,FALSE)/1000</f>
        <v>314.50147999999996</v>
      </c>
      <c r="I19" s="8"/>
      <c r="J19" s="7">
        <f>VLOOKUP($C19,'ASDR Current'!$A:$X,J$14,FALSE)/1000</f>
        <v>-367.41965999999996</v>
      </c>
      <c r="K19" s="9"/>
      <c r="L19" s="7">
        <f>VLOOKUP($C19,'ASDR Current'!$A:$X,L$13,FALSE)/1000+VLOOKUP($C19,'ASDR Current'!$A:$X,L$14,FALSE)/1000</f>
        <v>-1173.6163999999999</v>
      </c>
      <c r="M19" s="9"/>
      <c r="N19" s="7">
        <f>VLOOKUP($C19,'ASDR Current'!$A:$X,N$13,FALSE)/1000+VLOOKUP($C19,'ASDR Current'!$A:$X,N$14,FALSE)/1000</f>
        <v>52.259949999999996</v>
      </c>
      <c r="O19" s="7"/>
      <c r="P19" s="7">
        <f>VLOOKUP($C19,'ASDR Current'!$A:$X,P$13,FALSE)/1000+VLOOKUP($C19,'ASDR Current'!$A:$X,P$14,FALSE)/1000+VLOOKUP($C19,'ASDR Current'!$A:$X,P$15,FALSE)/1000</f>
        <v>0</v>
      </c>
      <c r="Q19" s="8"/>
      <c r="R19" s="7">
        <f>SUM(F19,H19,J19,L19,N19,P19)</f>
        <v>2608.0284300000003</v>
      </c>
      <c r="S19" s="9"/>
      <c r="T19" s="7">
        <f>VLOOKUP($C19,'ASDR Current'!$A:$X,T$14,FALSE)/1000</f>
        <v>3532.0632500000002</v>
      </c>
    </row>
    <row r="20" spans="1:20" x14ac:dyDescent="0.25">
      <c r="A20" s="157">
        <f t="shared" si="0"/>
        <v>8</v>
      </c>
      <c r="B20" s="163"/>
      <c r="C20" s="157">
        <v>31540</v>
      </c>
      <c r="D20" s="152" t="s">
        <v>401</v>
      </c>
      <c r="F20" s="7">
        <f>VLOOKUP($C20,'ASDR Current'!$A:$X,F$14,FALSE)/1000</f>
        <v>16665.357380000005</v>
      </c>
      <c r="G20" s="154"/>
      <c r="H20" s="7">
        <f>VLOOKUP($C20,'ASDR Current'!$A:$X,H$14,FALSE)/1000</f>
        <v>1534.7216799999999</v>
      </c>
      <c r="I20" s="8"/>
      <c r="J20" s="7">
        <f>VLOOKUP($C20,'ASDR Current'!$A:$X,J$14,FALSE)/1000</f>
        <v>-25.90945</v>
      </c>
      <c r="K20" s="9"/>
      <c r="L20" s="7">
        <f>VLOOKUP($C20,'ASDR Current'!$A:$X,L$13,FALSE)/1000+VLOOKUP($C20,'ASDR Current'!$A:$X,L$14,FALSE)/1000</f>
        <v>-1.47383</v>
      </c>
      <c r="M20" s="9"/>
      <c r="N20" s="7">
        <f>VLOOKUP($C20,'ASDR Current'!$A:$X,N$13,FALSE)/1000+VLOOKUP($C20,'ASDR Current'!$A:$X,N$14,FALSE)/1000</f>
        <v>0</v>
      </c>
      <c r="O20" s="7"/>
      <c r="P20" s="7">
        <f>VLOOKUP($C20,'ASDR Current'!$A:$X,P$13,FALSE)/1000+VLOOKUP($C20,'ASDR Current'!$A:$X,P$14,FALSE)/1000+VLOOKUP($C20,'ASDR Current'!$A:$X,P$15,FALSE)/1000</f>
        <v>0</v>
      </c>
      <c r="Q20" s="8"/>
      <c r="R20" s="7">
        <f>SUM(F20,H20,J20,L20,N20,P20)</f>
        <v>18172.695780000005</v>
      </c>
      <c r="S20" s="9"/>
      <c r="T20" s="7">
        <f>VLOOKUP($C20,'ASDR Current'!$A:$X,T$14,FALSE)/1000</f>
        <v>17426.446780000002</v>
      </c>
    </row>
    <row r="21" spans="1:20" x14ac:dyDescent="0.25">
      <c r="A21" s="157">
        <f t="shared" si="0"/>
        <v>9</v>
      </c>
      <c r="B21" s="163"/>
      <c r="C21" s="157">
        <v>31640</v>
      </c>
      <c r="D21" s="152" t="s">
        <v>34</v>
      </c>
      <c r="F21" s="7">
        <f>VLOOKUP($C21,'ASDR Current'!$A:$X,F$14,FALSE)/1000</f>
        <v>10399.881640000005</v>
      </c>
      <c r="G21" s="154"/>
      <c r="H21" s="7">
        <f>VLOOKUP($C21,'ASDR Current'!$A:$X,H$14,FALSE)/1000</f>
        <v>861.64334999999994</v>
      </c>
      <c r="I21" s="8"/>
      <c r="J21" s="7">
        <f>VLOOKUP($C21,'ASDR Current'!$A:$X,J$14,FALSE)/1000</f>
        <v>-313.49071000000004</v>
      </c>
      <c r="K21" s="9"/>
      <c r="L21" s="7">
        <f>VLOOKUP($C21,'ASDR Current'!$A:$X,L$13,FALSE)/1000+VLOOKUP($C21,'ASDR Current'!$A:$X,L$14,FALSE)/1000</f>
        <v>-26.673479999999998</v>
      </c>
      <c r="M21" s="9"/>
      <c r="N21" s="7">
        <f>VLOOKUP($C21,'ASDR Current'!$A:$X,N$13,FALSE)/1000+VLOOKUP($C21,'ASDR Current'!$A:$X,N$14,FALSE)/1000</f>
        <v>0</v>
      </c>
      <c r="O21" s="7"/>
      <c r="P21" s="7">
        <f>VLOOKUP($C21,'ASDR Current'!$A:$X,P$13,FALSE)/1000+VLOOKUP($C21,'ASDR Current'!$A:$X,P$14,FALSE)/1000+VLOOKUP($C21,'ASDR Current'!$A:$X,P$15,FALSE)/1000</f>
        <v>0</v>
      </c>
      <c r="Q21" s="8"/>
      <c r="R21" s="7">
        <f>SUM(F21,H21,J21,L21,N21,P21)</f>
        <v>10921.360800000006</v>
      </c>
      <c r="S21" s="9"/>
      <c r="T21" s="7">
        <f>VLOOKUP($C21,'ASDR Current'!$A:$X,T$14,FALSE)/1000</f>
        <v>10579.58929</v>
      </c>
    </row>
    <row r="22" spans="1:20" x14ac:dyDescent="0.25">
      <c r="A22" s="157">
        <f t="shared" si="0"/>
        <v>10</v>
      </c>
      <c r="B22" s="163"/>
      <c r="C22" s="157"/>
      <c r="D22" s="152" t="s">
        <v>35</v>
      </c>
      <c r="F22" s="11">
        <f>SUM(F17:F21)</f>
        <v>122714.52049000002</v>
      </c>
      <c r="H22" s="11">
        <f>SUM(H17:H21)</f>
        <v>19854.913929999995</v>
      </c>
      <c r="I22" s="12"/>
      <c r="J22" s="11">
        <f>SUM(J17:J21)</f>
        <v>-2561.7706400000002</v>
      </c>
      <c r="K22" s="12"/>
      <c r="L22" s="11">
        <f>SUM(L17:L21)</f>
        <v>-953.79539999999997</v>
      </c>
      <c r="M22" s="12"/>
      <c r="N22" s="11">
        <f>SUM(N17:N21)</f>
        <v>94.311080000000004</v>
      </c>
      <c r="O22" s="64"/>
      <c r="P22" s="11">
        <f>SUM(P17:P21)</f>
        <v>0</v>
      </c>
      <c r="Q22" s="12"/>
      <c r="R22" s="11">
        <f>SUM(R17:R21)</f>
        <v>139148.17946000001</v>
      </c>
      <c r="S22" s="12"/>
      <c r="T22" s="11">
        <f>SUM(T17:T21)</f>
        <v>130818.49341000001</v>
      </c>
    </row>
    <row r="23" spans="1:20" x14ac:dyDescent="0.25">
      <c r="A23" s="157">
        <f t="shared" si="0"/>
        <v>11</v>
      </c>
      <c r="B23" s="163"/>
      <c r="C23" s="157"/>
      <c r="H23" s="13"/>
      <c r="I23" s="13"/>
      <c r="J23" s="13"/>
      <c r="K23" s="14"/>
      <c r="L23" s="13"/>
      <c r="M23" s="14"/>
      <c r="N23" s="13"/>
      <c r="O23" s="13"/>
      <c r="P23" s="13"/>
      <c r="Q23" s="14"/>
      <c r="R23" s="13"/>
      <c r="S23" s="14"/>
      <c r="T23" s="13"/>
    </row>
    <row r="24" spans="1:20" x14ac:dyDescent="0.25">
      <c r="A24" s="157">
        <f t="shared" si="0"/>
        <v>12</v>
      </c>
      <c r="B24" s="163"/>
      <c r="C24" s="157"/>
      <c r="D24" s="152" t="s">
        <v>36</v>
      </c>
      <c r="H24" s="15"/>
      <c r="I24" s="15"/>
      <c r="J24" s="15"/>
      <c r="K24" s="14"/>
      <c r="L24" s="15"/>
      <c r="M24" s="14"/>
      <c r="N24" s="15"/>
      <c r="O24" s="15"/>
      <c r="P24" s="15"/>
      <c r="Q24" s="14"/>
      <c r="R24" s="15"/>
      <c r="S24" s="14"/>
      <c r="T24" s="15"/>
    </row>
    <row r="25" spans="1:20" x14ac:dyDescent="0.25">
      <c r="A25" s="157">
        <f t="shared" si="0"/>
        <v>13</v>
      </c>
      <c r="B25" s="163"/>
      <c r="C25" s="157">
        <v>31141</v>
      </c>
      <c r="D25" s="152" t="s">
        <v>400</v>
      </c>
      <c r="F25" s="7">
        <f>VLOOKUP($C25,'ASDR Current'!$A:$X,F$14,FALSE)/1000</f>
        <v>0</v>
      </c>
      <c r="G25" s="154"/>
      <c r="H25" s="7">
        <f>VLOOKUP($C25,'ASDR Current'!$A:$X,H$14,FALSE)/1000</f>
        <v>0</v>
      </c>
      <c r="I25" s="8"/>
      <c r="J25" s="7">
        <f>VLOOKUP($C25,'ASDR Current'!$A:$X,J$14,FALSE)/1000</f>
        <v>0</v>
      </c>
      <c r="K25" s="9"/>
      <c r="L25" s="7">
        <f>VLOOKUP($C25,'ASDR Current'!$A:$X,L$13,FALSE)/1000+VLOOKUP($C25,'ASDR Current'!$A:$X,L$14,FALSE)/1000</f>
        <v>0</v>
      </c>
      <c r="M25" s="9"/>
      <c r="N25" s="7">
        <f>VLOOKUP($C25,'ASDR Current'!$A:$X,N$13,FALSE)/1000+VLOOKUP($C25,'ASDR Current'!$A:$X,N$14,FALSE)/1000</f>
        <v>0</v>
      </c>
      <c r="O25" s="7"/>
      <c r="P25" s="7">
        <f>VLOOKUP($C25,'ASDR Current'!$A:$X,P$13,FALSE)/1000+VLOOKUP($C25,'ASDR Current'!$A:$X,P$14,FALSE)/1000+VLOOKUP($C25,'ASDR Current'!$A:$X,P$15,FALSE)/1000</f>
        <v>0</v>
      </c>
      <c r="Q25" s="8"/>
      <c r="R25" s="7">
        <f>SUM(F25,H25,J25,L25,N25,P25)</f>
        <v>0</v>
      </c>
      <c r="S25" s="9"/>
      <c r="T25" s="7">
        <f>VLOOKUP($C25,'ASDR Current'!$A:$X,T$14,FALSE)/1000</f>
        <v>0</v>
      </c>
    </row>
    <row r="26" spans="1:20" x14ac:dyDescent="0.25">
      <c r="A26" s="157">
        <f t="shared" si="0"/>
        <v>14</v>
      </c>
      <c r="B26" s="163"/>
      <c r="C26" s="157">
        <v>31241</v>
      </c>
      <c r="D26" s="152" t="s">
        <v>32</v>
      </c>
      <c r="F26" s="7">
        <f>VLOOKUP($C26,'ASDR Current'!$A:$X,F$14,FALSE)/1000</f>
        <v>0</v>
      </c>
      <c r="G26" s="154"/>
      <c r="H26" s="7">
        <f>VLOOKUP($C26,'ASDR Current'!$A:$X,H$14,FALSE)/1000</f>
        <v>0</v>
      </c>
      <c r="I26" s="8"/>
      <c r="J26" s="7">
        <f>VLOOKUP($C26,'ASDR Current'!$A:$X,J$14,FALSE)/1000</f>
        <v>0</v>
      </c>
      <c r="K26" s="9"/>
      <c r="L26" s="7">
        <f>VLOOKUP($C26,'ASDR Current'!$A:$X,L$13,FALSE)/1000+VLOOKUP($C26,'ASDR Current'!$A:$X,L$14,FALSE)/1000</f>
        <v>0</v>
      </c>
      <c r="M26" s="9"/>
      <c r="N26" s="7">
        <f>VLOOKUP($C26,'ASDR Current'!$A:$X,N$13,FALSE)/1000+VLOOKUP($C26,'ASDR Current'!$A:$X,N$14,FALSE)/1000</f>
        <v>0</v>
      </c>
      <c r="O26" s="7"/>
      <c r="P26" s="7">
        <f>VLOOKUP($C26,'ASDR Current'!$A:$X,P$13,FALSE)/1000+VLOOKUP($C26,'ASDR Current'!$A:$X,P$14,FALSE)/1000+VLOOKUP($C26,'ASDR Current'!$A:$X,P$15,FALSE)/1000</f>
        <v>0</v>
      </c>
      <c r="Q26" s="8"/>
      <c r="R26" s="7">
        <f>SUM(F26,H26,J26,L26,N26,P26)</f>
        <v>0</v>
      </c>
      <c r="S26" s="9"/>
      <c r="T26" s="7">
        <f>VLOOKUP($C26,'ASDR Current'!$A:$X,T$14,FALSE)/1000</f>
        <v>0</v>
      </c>
    </row>
    <row r="27" spans="1:20" x14ac:dyDescent="0.25">
      <c r="A27" s="157">
        <f t="shared" si="0"/>
        <v>15</v>
      </c>
      <c r="B27" s="163"/>
      <c r="C27" s="157">
        <v>31441</v>
      </c>
      <c r="D27" s="152" t="s">
        <v>33</v>
      </c>
      <c r="F27" s="7">
        <f>VLOOKUP($C27,'ASDR Current'!$A:$X,F$14,FALSE)/1000</f>
        <v>0</v>
      </c>
      <c r="G27" s="154"/>
      <c r="H27" s="7">
        <f>VLOOKUP($C27,'ASDR Current'!$A:$X,H$14,FALSE)/1000</f>
        <v>0</v>
      </c>
      <c r="I27" s="8"/>
      <c r="J27" s="7">
        <f>VLOOKUP($C27,'ASDR Current'!$A:$X,J$14,FALSE)/1000</f>
        <v>0</v>
      </c>
      <c r="K27" s="9"/>
      <c r="L27" s="7">
        <f>VLOOKUP($C27,'ASDR Current'!$A:$X,L$13,FALSE)/1000+VLOOKUP($C27,'ASDR Current'!$A:$X,L$14,FALSE)/1000</f>
        <v>0</v>
      </c>
      <c r="M27" s="9"/>
      <c r="N27" s="7">
        <f>VLOOKUP($C27,'ASDR Current'!$A:$X,N$13,FALSE)/1000+VLOOKUP($C27,'ASDR Current'!$A:$X,N$14,FALSE)/1000</f>
        <v>0</v>
      </c>
      <c r="O27" s="7"/>
      <c r="P27" s="7">
        <f>VLOOKUP($C27,'ASDR Current'!$A:$X,P$13,FALSE)/1000+VLOOKUP($C27,'ASDR Current'!$A:$X,P$14,FALSE)/1000+VLOOKUP($C27,'ASDR Current'!$A:$X,P$15,FALSE)/1000</f>
        <v>0</v>
      </c>
      <c r="Q27" s="8"/>
      <c r="R27" s="7">
        <f>SUM(F27,H27,J27,L27,N27,P27)</f>
        <v>0</v>
      </c>
      <c r="S27" s="9"/>
      <c r="T27" s="7">
        <f>VLOOKUP($C27,'ASDR Current'!$A:$X,T$14,FALSE)/1000</f>
        <v>0</v>
      </c>
    </row>
    <row r="28" spans="1:20" x14ac:dyDescent="0.25">
      <c r="A28" s="157">
        <f t="shared" si="0"/>
        <v>16</v>
      </c>
      <c r="B28" s="163"/>
      <c r="C28" s="157">
        <v>31541</v>
      </c>
      <c r="D28" s="152" t="s">
        <v>401</v>
      </c>
      <c r="F28" s="7">
        <f>VLOOKUP($C28,'ASDR Current'!$A:$X,F$14,FALSE)/1000</f>
        <v>0</v>
      </c>
      <c r="G28" s="154"/>
      <c r="H28" s="7">
        <f>VLOOKUP($C28,'ASDR Current'!$A:$X,H$14,FALSE)/1000</f>
        <v>0</v>
      </c>
      <c r="I28" s="8"/>
      <c r="J28" s="7">
        <f>VLOOKUP($C28,'ASDR Current'!$A:$X,J$14,FALSE)/1000</f>
        <v>0</v>
      </c>
      <c r="K28" s="9"/>
      <c r="L28" s="7">
        <f>VLOOKUP($C28,'ASDR Current'!$A:$X,L$13,FALSE)/1000+VLOOKUP($C28,'ASDR Current'!$A:$X,L$14,FALSE)/1000</f>
        <v>0</v>
      </c>
      <c r="M28" s="9"/>
      <c r="N28" s="7">
        <f>VLOOKUP($C28,'ASDR Current'!$A:$X,N$13,FALSE)/1000+VLOOKUP($C28,'ASDR Current'!$A:$X,N$14,FALSE)/1000</f>
        <v>0</v>
      </c>
      <c r="O28" s="7"/>
      <c r="P28" s="7">
        <f>VLOOKUP($C28,'ASDR Current'!$A:$X,P$13,FALSE)/1000+VLOOKUP($C28,'ASDR Current'!$A:$X,P$14,FALSE)/1000+VLOOKUP($C28,'ASDR Current'!$A:$X,P$15,FALSE)/1000</f>
        <v>0</v>
      </c>
      <c r="Q28" s="8"/>
      <c r="R28" s="7">
        <f>SUM(F28,H28,J28,L28,N28,P28)</f>
        <v>0</v>
      </c>
      <c r="S28" s="9"/>
      <c r="T28" s="7">
        <f>VLOOKUP($C28,'ASDR Current'!$A:$X,T$14,FALSE)/1000</f>
        <v>0</v>
      </c>
    </row>
    <row r="29" spans="1:20" x14ac:dyDescent="0.25">
      <c r="A29" s="157">
        <f t="shared" si="0"/>
        <v>17</v>
      </c>
      <c r="B29" s="163"/>
      <c r="C29" s="157">
        <v>31641</v>
      </c>
      <c r="D29" s="152" t="s">
        <v>34</v>
      </c>
      <c r="F29" s="7">
        <f>VLOOKUP($C29,'ASDR Current'!$A:$X,F$14,FALSE)/1000</f>
        <v>0</v>
      </c>
      <c r="G29" s="154"/>
      <c r="H29" s="7">
        <f>VLOOKUP($C29,'ASDR Current'!$A:$X,H$14,FALSE)/1000</f>
        <v>0</v>
      </c>
      <c r="I29" s="8"/>
      <c r="J29" s="7">
        <f>VLOOKUP($C29,'ASDR Current'!$A:$X,J$14,FALSE)/1000</f>
        <v>0</v>
      </c>
      <c r="K29" s="9"/>
      <c r="L29" s="7">
        <f>VLOOKUP($C29,'ASDR Current'!$A:$X,L$13,FALSE)/1000+VLOOKUP($C29,'ASDR Current'!$A:$X,L$14,FALSE)/1000</f>
        <v>0</v>
      </c>
      <c r="M29" s="9"/>
      <c r="N29" s="7">
        <f>VLOOKUP($C29,'ASDR Current'!$A:$X,N$13,FALSE)/1000+VLOOKUP($C29,'ASDR Current'!$A:$X,N$14,FALSE)/1000</f>
        <v>0</v>
      </c>
      <c r="O29" s="7"/>
      <c r="P29" s="7">
        <f>VLOOKUP($C29,'ASDR Current'!$A:$X,P$13,FALSE)/1000+VLOOKUP($C29,'ASDR Current'!$A:$X,P$14,FALSE)/1000+VLOOKUP($C29,'ASDR Current'!$A:$X,P$15,FALSE)/1000</f>
        <v>0</v>
      </c>
      <c r="Q29" s="8"/>
      <c r="R29" s="7">
        <f>SUM(F29,H29,J29,L29,N29,P29)</f>
        <v>0</v>
      </c>
      <c r="S29" s="9"/>
      <c r="T29" s="7">
        <f>VLOOKUP($C29,'ASDR Current'!$A:$X,T$14,FALSE)/1000</f>
        <v>0</v>
      </c>
    </row>
    <row r="30" spans="1:20" x14ac:dyDescent="0.25">
      <c r="A30" s="157">
        <f t="shared" si="0"/>
        <v>18</v>
      </c>
      <c r="B30" s="163"/>
      <c r="C30" s="157"/>
      <c r="D30" s="152" t="s">
        <v>37</v>
      </c>
      <c r="F30" s="11">
        <f>SUM(F25:F29)</f>
        <v>0</v>
      </c>
      <c r="H30" s="11">
        <f>SUM(H25:H29)</f>
        <v>0</v>
      </c>
      <c r="I30" s="12"/>
      <c r="J30" s="11">
        <f>SUM(J25:J29)</f>
        <v>0</v>
      </c>
      <c r="K30" s="12"/>
      <c r="L30" s="11">
        <f>SUM(L25:L29)</f>
        <v>0</v>
      </c>
      <c r="M30" s="12"/>
      <c r="N30" s="11">
        <f>SUM(N25:N29)</f>
        <v>0</v>
      </c>
      <c r="O30" s="64"/>
      <c r="P30" s="11">
        <f>SUM(P25:P29)</f>
        <v>0</v>
      </c>
      <c r="Q30" s="12"/>
      <c r="R30" s="11">
        <f>SUM(R25:R29)</f>
        <v>0</v>
      </c>
      <c r="S30" s="12"/>
      <c r="T30" s="11">
        <f>SUM(T25:T29)</f>
        <v>0</v>
      </c>
    </row>
    <row r="31" spans="1:20" x14ac:dyDescent="0.25">
      <c r="A31" s="157">
        <f t="shared" si="0"/>
        <v>19</v>
      </c>
      <c r="B31" s="163"/>
      <c r="Q31" s="154"/>
    </row>
    <row r="32" spans="1:20" x14ac:dyDescent="0.25">
      <c r="A32" s="157">
        <f t="shared" si="0"/>
        <v>20</v>
      </c>
      <c r="B32" s="163"/>
      <c r="C32" s="157"/>
      <c r="D32" s="167" t="s">
        <v>38</v>
      </c>
      <c r="E32" s="167"/>
      <c r="F32" s="168"/>
      <c r="G32" s="167"/>
      <c r="H32" s="13"/>
      <c r="I32" s="13"/>
      <c r="J32" s="13"/>
      <c r="K32" s="14"/>
      <c r="L32" s="13"/>
      <c r="M32" s="14"/>
      <c r="N32" s="13"/>
      <c r="O32" s="13"/>
      <c r="P32" s="13"/>
      <c r="Q32" s="14"/>
      <c r="R32" s="13"/>
      <c r="S32" s="14"/>
      <c r="T32" s="13"/>
    </row>
    <row r="33" spans="1:20" x14ac:dyDescent="0.25">
      <c r="A33" s="157">
        <f t="shared" si="0"/>
        <v>21</v>
      </c>
      <c r="B33" s="163"/>
      <c r="C33" s="157">
        <v>31142</v>
      </c>
      <c r="D33" s="152" t="s">
        <v>400</v>
      </c>
      <c r="F33" s="7">
        <f>VLOOKUP($C33,'ASDR Current'!$A:$X,F$14,FALSE)/1000</f>
        <v>0</v>
      </c>
      <c r="G33" s="154"/>
      <c r="H33" s="7">
        <f>VLOOKUP($C33,'ASDR Current'!$A:$X,H$14,FALSE)/1000</f>
        <v>0</v>
      </c>
      <c r="I33" s="8"/>
      <c r="J33" s="7">
        <f>VLOOKUP($C33,'ASDR Current'!$A:$X,J$14,FALSE)/1000</f>
        <v>0</v>
      </c>
      <c r="K33" s="9"/>
      <c r="L33" s="7">
        <f>VLOOKUP($C33,'ASDR Current'!$A:$X,L$13,FALSE)/1000+VLOOKUP($C33,'ASDR Current'!$A:$X,L$14,FALSE)/1000</f>
        <v>0</v>
      </c>
      <c r="M33" s="9"/>
      <c r="N33" s="7">
        <f>VLOOKUP($C33,'ASDR Current'!$A:$X,N$13,FALSE)/1000+VLOOKUP($C33,'ASDR Current'!$A:$X,N$14,FALSE)/1000</f>
        <v>0</v>
      </c>
      <c r="O33" s="7"/>
      <c r="P33" s="7">
        <f>VLOOKUP($C33,'ASDR Current'!$A:$X,P$13,FALSE)/1000+VLOOKUP($C33,'ASDR Current'!$A:$X,P$14,FALSE)/1000+VLOOKUP($C33,'ASDR Current'!$A:$X,P$15,FALSE)/1000</f>
        <v>0</v>
      </c>
      <c r="Q33" s="8"/>
      <c r="R33" s="7">
        <f>SUM(F33,H33,J33,L33,N33,P33)</f>
        <v>0</v>
      </c>
      <c r="S33" s="9"/>
      <c r="T33" s="7">
        <f>VLOOKUP($C33,'ASDR Current'!$A:$X,T$14,FALSE)/1000</f>
        <v>0</v>
      </c>
    </row>
    <row r="34" spans="1:20" x14ac:dyDescent="0.25">
      <c r="A34" s="157">
        <f t="shared" si="0"/>
        <v>22</v>
      </c>
      <c r="B34" s="163"/>
      <c r="C34" s="157">
        <v>31242</v>
      </c>
      <c r="D34" s="152" t="s">
        <v>32</v>
      </c>
      <c r="F34" s="7">
        <f>VLOOKUP($C34,'ASDR Current'!$A:$X,F$14,FALSE)/1000</f>
        <v>0</v>
      </c>
      <c r="G34" s="154"/>
      <c r="H34" s="7">
        <f>VLOOKUP($C34,'ASDR Current'!$A:$X,H$14,FALSE)/1000</f>
        <v>0</v>
      </c>
      <c r="I34" s="8"/>
      <c r="J34" s="7">
        <f>VLOOKUP($C34,'ASDR Current'!$A:$X,J$14,FALSE)/1000</f>
        <v>0</v>
      </c>
      <c r="K34" s="9"/>
      <c r="L34" s="7">
        <f>VLOOKUP($C34,'ASDR Current'!$A:$X,L$13,FALSE)/1000+VLOOKUP($C34,'ASDR Current'!$A:$X,L$14,FALSE)/1000</f>
        <v>0</v>
      </c>
      <c r="M34" s="9"/>
      <c r="N34" s="7">
        <f>VLOOKUP($C34,'ASDR Current'!$A:$X,N$13,FALSE)/1000+VLOOKUP($C34,'ASDR Current'!$A:$X,N$14,FALSE)/1000</f>
        <v>0</v>
      </c>
      <c r="O34" s="7"/>
      <c r="P34" s="7">
        <f>VLOOKUP($C34,'ASDR Current'!$A:$X,P$13,FALSE)/1000+VLOOKUP($C34,'ASDR Current'!$A:$X,P$14,FALSE)/1000+VLOOKUP($C34,'ASDR Current'!$A:$X,P$15,FALSE)/1000</f>
        <v>0</v>
      </c>
      <c r="Q34" s="8"/>
      <c r="R34" s="7">
        <f>SUM(F34,H34,J34,L34,N34,P34)</f>
        <v>0</v>
      </c>
      <c r="S34" s="9"/>
      <c r="T34" s="7">
        <f>VLOOKUP($C34,'ASDR Current'!$A:$X,T$14,FALSE)/1000</f>
        <v>0</v>
      </c>
    </row>
    <row r="35" spans="1:20" x14ac:dyDescent="0.25">
      <c r="A35" s="157">
        <f t="shared" si="0"/>
        <v>23</v>
      </c>
      <c r="B35" s="163"/>
      <c r="C35" s="157">
        <v>31442</v>
      </c>
      <c r="D35" s="152" t="s">
        <v>33</v>
      </c>
      <c r="F35" s="7">
        <f>VLOOKUP($C35,'ASDR Current'!$A:$X,F$14,FALSE)/1000</f>
        <v>0</v>
      </c>
      <c r="G35" s="154"/>
      <c r="H35" s="7">
        <f>VLOOKUP($C35,'ASDR Current'!$A:$X,H$14,FALSE)/1000</f>
        <v>0</v>
      </c>
      <c r="I35" s="8"/>
      <c r="J35" s="7">
        <f>VLOOKUP($C35,'ASDR Current'!$A:$X,J$14,FALSE)/1000</f>
        <v>0</v>
      </c>
      <c r="K35" s="9"/>
      <c r="L35" s="7">
        <f>VLOOKUP($C35,'ASDR Current'!$A:$X,L$13,FALSE)/1000+VLOOKUP($C35,'ASDR Current'!$A:$X,L$14,FALSE)/1000</f>
        <v>0</v>
      </c>
      <c r="M35" s="9"/>
      <c r="N35" s="7">
        <f>VLOOKUP($C35,'ASDR Current'!$A:$X,N$13,FALSE)/1000+VLOOKUP($C35,'ASDR Current'!$A:$X,N$14,FALSE)/1000</f>
        <v>0</v>
      </c>
      <c r="O35" s="7"/>
      <c r="P35" s="7">
        <f>VLOOKUP($C35,'ASDR Current'!$A:$X,P$13,FALSE)/1000+VLOOKUP($C35,'ASDR Current'!$A:$X,P$14,FALSE)/1000+VLOOKUP($C35,'ASDR Current'!$A:$X,P$15,FALSE)/1000</f>
        <v>0</v>
      </c>
      <c r="Q35" s="8"/>
      <c r="R35" s="7">
        <f>SUM(F35,H35,J35,L35,N35,P35)</f>
        <v>0</v>
      </c>
      <c r="S35" s="9"/>
      <c r="T35" s="7">
        <f>VLOOKUP($C35,'ASDR Current'!$A:$X,T$14,FALSE)/1000</f>
        <v>0</v>
      </c>
    </row>
    <row r="36" spans="1:20" x14ac:dyDescent="0.25">
      <c r="A36" s="157">
        <f t="shared" si="0"/>
        <v>24</v>
      </c>
      <c r="B36" s="163"/>
      <c r="C36" s="157">
        <v>31542</v>
      </c>
      <c r="D36" s="152" t="s">
        <v>401</v>
      </c>
      <c r="F36" s="7">
        <f>VLOOKUP($C36,'ASDR Current'!$A:$X,F$14,FALSE)/1000</f>
        <v>0</v>
      </c>
      <c r="G36" s="154"/>
      <c r="H36" s="7">
        <f>VLOOKUP($C36,'ASDR Current'!$A:$X,H$14,FALSE)/1000</f>
        <v>0</v>
      </c>
      <c r="I36" s="8"/>
      <c r="J36" s="7">
        <f>VLOOKUP($C36,'ASDR Current'!$A:$X,J$14,FALSE)/1000</f>
        <v>0</v>
      </c>
      <c r="K36" s="9"/>
      <c r="L36" s="7">
        <f>VLOOKUP($C36,'ASDR Current'!$A:$X,L$13,FALSE)/1000+VLOOKUP($C36,'ASDR Current'!$A:$X,L$14,FALSE)/1000</f>
        <v>0</v>
      </c>
      <c r="M36" s="9"/>
      <c r="N36" s="7">
        <f>VLOOKUP($C36,'ASDR Current'!$A:$X,N$13,FALSE)/1000+VLOOKUP($C36,'ASDR Current'!$A:$X,N$14,FALSE)/1000</f>
        <v>0</v>
      </c>
      <c r="O36" s="7"/>
      <c r="P36" s="7">
        <f>VLOOKUP($C36,'ASDR Current'!$A:$X,P$13,FALSE)/1000+VLOOKUP($C36,'ASDR Current'!$A:$X,P$14,FALSE)/1000+VLOOKUP($C36,'ASDR Current'!$A:$X,P$15,FALSE)/1000</f>
        <v>0</v>
      </c>
      <c r="Q36" s="8"/>
      <c r="R36" s="7">
        <f>SUM(F36,H36,J36,L36,N36,P36)</f>
        <v>0</v>
      </c>
      <c r="S36" s="9"/>
      <c r="T36" s="7">
        <f>VLOOKUP($C36,'ASDR Current'!$A:$X,T$14,FALSE)/1000</f>
        <v>0</v>
      </c>
    </row>
    <row r="37" spans="1:20" x14ac:dyDescent="0.25">
      <c r="A37" s="157">
        <f t="shared" si="0"/>
        <v>25</v>
      </c>
      <c r="B37" s="163"/>
      <c r="C37" s="157">
        <v>31642</v>
      </c>
      <c r="D37" s="152" t="s">
        <v>34</v>
      </c>
      <c r="F37" s="7">
        <f>VLOOKUP($C37,'ASDR Current'!$A:$X,F$14,FALSE)/1000</f>
        <v>0</v>
      </c>
      <c r="G37" s="154"/>
      <c r="H37" s="7">
        <f>VLOOKUP($C37,'ASDR Current'!$A:$X,H$14,FALSE)/1000</f>
        <v>0</v>
      </c>
      <c r="I37" s="8"/>
      <c r="J37" s="7">
        <f>VLOOKUP($C37,'ASDR Current'!$A:$X,J$14,FALSE)/1000</f>
        <v>0</v>
      </c>
      <c r="K37" s="9"/>
      <c r="L37" s="7">
        <f>VLOOKUP($C37,'ASDR Current'!$A:$X,L$13,FALSE)/1000+VLOOKUP($C37,'ASDR Current'!$A:$X,L$14,FALSE)/1000</f>
        <v>0</v>
      </c>
      <c r="M37" s="9"/>
      <c r="N37" s="7">
        <f>VLOOKUP($C37,'ASDR Current'!$A:$X,N$13,FALSE)/1000+VLOOKUP($C37,'ASDR Current'!$A:$X,N$14,FALSE)/1000</f>
        <v>0</v>
      </c>
      <c r="O37" s="7"/>
      <c r="P37" s="7">
        <f>VLOOKUP($C37,'ASDR Current'!$A:$X,P$13,FALSE)/1000+VLOOKUP($C37,'ASDR Current'!$A:$X,P$14,FALSE)/1000+VLOOKUP($C37,'ASDR Current'!$A:$X,P$15,FALSE)/1000</f>
        <v>0</v>
      </c>
      <c r="Q37" s="8"/>
      <c r="R37" s="7">
        <f>SUM(F37,H37,J37,L37,N37,P37)</f>
        <v>0</v>
      </c>
      <c r="S37" s="9"/>
      <c r="T37" s="7">
        <f>VLOOKUP($C37,'ASDR Current'!$A:$X,T$14,FALSE)/1000</f>
        <v>0</v>
      </c>
    </row>
    <row r="38" spans="1:20" x14ac:dyDescent="0.25">
      <c r="A38" s="157">
        <f t="shared" si="0"/>
        <v>26</v>
      </c>
      <c r="B38" s="163"/>
      <c r="C38" s="157"/>
      <c r="D38" s="169" t="s">
        <v>39</v>
      </c>
      <c r="E38" s="169"/>
      <c r="F38" s="11">
        <f>SUM(F33:F37)</f>
        <v>0</v>
      </c>
      <c r="H38" s="11">
        <f>SUM(H33:H37)</f>
        <v>0</v>
      </c>
      <c r="I38" s="12"/>
      <c r="J38" s="11">
        <f>SUM(J33:J37)</f>
        <v>0</v>
      </c>
      <c r="K38" s="12"/>
      <c r="L38" s="11">
        <f>SUM(L33:L37)</f>
        <v>0</v>
      </c>
      <c r="M38" s="12"/>
      <c r="N38" s="11">
        <f>SUM(N33:N37)</f>
        <v>0</v>
      </c>
      <c r="O38" s="64"/>
      <c r="P38" s="11">
        <f>SUM(P33:P37)</f>
        <v>0</v>
      </c>
      <c r="Q38" s="12"/>
      <c r="R38" s="11">
        <f>SUM(R33:R37)</f>
        <v>0</v>
      </c>
      <c r="S38" s="12"/>
      <c r="T38" s="11">
        <f>SUM(T33:T37)</f>
        <v>0</v>
      </c>
    </row>
    <row r="39" spans="1:20" x14ac:dyDescent="0.25">
      <c r="A39" s="157">
        <f t="shared" si="0"/>
        <v>27</v>
      </c>
      <c r="B39" s="163"/>
      <c r="C39" s="157"/>
      <c r="D39" s="169"/>
      <c r="E39" s="169"/>
      <c r="F39" s="168"/>
      <c r="G39" s="169"/>
      <c r="H39" s="14"/>
      <c r="I39" s="14"/>
      <c r="J39" s="14"/>
      <c r="K39" s="14"/>
      <c r="L39" s="14"/>
      <c r="M39" s="14"/>
      <c r="N39" s="14"/>
      <c r="O39" s="14"/>
      <c r="P39" s="14"/>
      <c r="Q39" s="13"/>
      <c r="R39" s="14"/>
      <c r="S39" s="13"/>
      <c r="T39" s="14"/>
    </row>
    <row r="40" spans="1:20" x14ac:dyDescent="0.25">
      <c r="A40" s="157">
        <f t="shared" si="0"/>
        <v>28</v>
      </c>
      <c r="B40" s="163"/>
      <c r="C40" s="157"/>
      <c r="D40" s="169" t="s">
        <v>40</v>
      </c>
      <c r="E40" s="169"/>
      <c r="F40" s="168"/>
      <c r="G40" s="169"/>
      <c r="H40" s="14"/>
      <c r="I40" s="14"/>
      <c r="J40" s="14"/>
      <c r="K40" s="14"/>
      <c r="L40" s="14"/>
      <c r="M40" s="14"/>
      <c r="N40" s="14"/>
      <c r="O40" s="14"/>
      <c r="P40" s="14"/>
      <c r="Q40" s="13"/>
      <c r="R40" s="14"/>
      <c r="S40" s="13"/>
      <c r="T40" s="14"/>
    </row>
    <row r="41" spans="1:20" x14ac:dyDescent="0.25">
      <c r="A41" s="157">
        <f t="shared" si="0"/>
        <v>29</v>
      </c>
      <c r="B41" s="163"/>
      <c r="C41" s="157">
        <v>31143</v>
      </c>
      <c r="D41" s="152" t="s">
        <v>400</v>
      </c>
      <c r="F41" s="7">
        <f>VLOOKUP($C41,'ASDR Current'!$A:$X,F$14,FALSE)/1000</f>
        <v>0</v>
      </c>
      <c r="G41" s="154"/>
      <c r="H41" s="7">
        <f>VLOOKUP($C41,'ASDR Current'!$A:$X,H$14,FALSE)/1000</f>
        <v>0</v>
      </c>
      <c r="I41" s="8"/>
      <c r="J41" s="7">
        <f>VLOOKUP($C41,'ASDR Current'!$A:$X,J$14,FALSE)/1000</f>
        <v>0</v>
      </c>
      <c r="K41" s="9"/>
      <c r="L41" s="7">
        <f>VLOOKUP($C41,'ASDR Current'!$A:$X,L$13,FALSE)/1000+VLOOKUP($C41,'ASDR Current'!$A:$X,L$14,FALSE)/1000</f>
        <v>0</v>
      </c>
      <c r="M41" s="9"/>
      <c r="N41" s="7">
        <f>VLOOKUP($C41,'ASDR Current'!$A:$X,N$13,FALSE)/1000+VLOOKUP($C41,'ASDR Current'!$A:$X,N$14,FALSE)/1000</f>
        <v>0</v>
      </c>
      <c r="O41" s="7"/>
      <c r="P41" s="7">
        <f>VLOOKUP($C41,'ASDR Current'!$A:$X,P$13,FALSE)/1000+VLOOKUP($C41,'ASDR Current'!$A:$X,P$14,FALSE)/1000+VLOOKUP($C41,'ASDR Current'!$A:$X,P$15,FALSE)/1000</f>
        <v>0</v>
      </c>
      <c r="Q41" s="8"/>
      <c r="R41" s="7">
        <f>SUM(F41,H41,J41,L41,N41,P41)</f>
        <v>0</v>
      </c>
      <c r="S41" s="9"/>
      <c r="T41" s="7">
        <f>VLOOKUP($C41,'ASDR Current'!$A:$X,T$14,FALSE)/1000</f>
        <v>0</v>
      </c>
    </row>
    <row r="42" spans="1:20" x14ac:dyDescent="0.25">
      <c r="A42" s="157">
        <f t="shared" si="0"/>
        <v>30</v>
      </c>
      <c r="B42" s="163"/>
      <c r="C42" s="157">
        <v>31243</v>
      </c>
      <c r="D42" s="152" t="s">
        <v>32</v>
      </c>
      <c r="F42" s="7">
        <f>VLOOKUP($C42,'ASDR Current'!$A:$X,F$14,FALSE)/1000</f>
        <v>0</v>
      </c>
      <c r="G42" s="154"/>
      <c r="H42" s="7">
        <f>VLOOKUP($C42,'ASDR Current'!$A:$X,H$14,FALSE)/1000</f>
        <v>0</v>
      </c>
      <c r="I42" s="8"/>
      <c r="J42" s="7">
        <f>VLOOKUP($C42,'ASDR Current'!$A:$X,J$14,FALSE)/1000</f>
        <v>0</v>
      </c>
      <c r="K42" s="9"/>
      <c r="L42" s="7">
        <f>VLOOKUP($C42,'ASDR Current'!$A:$X,L$13,FALSE)/1000+VLOOKUP($C42,'ASDR Current'!$A:$X,L$14,FALSE)/1000</f>
        <v>0</v>
      </c>
      <c r="M42" s="9"/>
      <c r="N42" s="7">
        <f>VLOOKUP($C42,'ASDR Current'!$A:$X,N$13,FALSE)/1000+VLOOKUP($C42,'ASDR Current'!$A:$X,N$14,FALSE)/1000</f>
        <v>0</v>
      </c>
      <c r="O42" s="7"/>
      <c r="P42" s="7">
        <f>VLOOKUP($C42,'ASDR Current'!$A:$X,P$13,FALSE)/1000+VLOOKUP($C42,'ASDR Current'!$A:$X,P$14,FALSE)/1000+VLOOKUP($C42,'ASDR Current'!$A:$X,P$15,FALSE)/1000</f>
        <v>0</v>
      </c>
      <c r="Q42" s="8"/>
      <c r="R42" s="7">
        <f>SUM(F42,H42,J42,L42,N42,P42)</f>
        <v>0</v>
      </c>
      <c r="S42" s="9"/>
      <c r="T42" s="7">
        <f>VLOOKUP($C42,'ASDR Current'!$A:$X,T$14,FALSE)/1000</f>
        <v>0</v>
      </c>
    </row>
    <row r="43" spans="1:20" x14ac:dyDescent="0.25">
      <c r="A43" s="157">
        <f t="shared" si="0"/>
        <v>31</v>
      </c>
      <c r="B43" s="163"/>
      <c r="C43" s="157">
        <v>31443</v>
      </c>
      <c r="D43" s="152" t="s">
        <v>33</v>
      </c>
      <c r="F43" s="7">
        <f>VLOOKUP($C43,'ASDR Current'!$A:$X,F$14,FALSE)/1000</f>
        <v>0</v>
      </c>
      <c r="G43" s="154"/>
      <c r="H43" s="7">
        <f>VLOOKUP($C43,'ASDR Current'!$A:$X,H$14,FALSE)/1000</f>
        <v>0</v>
      </c>
      <c r="I43" s="8"/>
      <c r="J43" s="7">
        <f>VLOOKUP($C43,'ASDR Current'!$A:$X,J$14,FALSE)/1000</f>
        <v>0</v>
      </c>
      <c r="K43" s="9"/>
      <c r="L43" s="7">
        <f>VLOOKUP($C43,'ASDR Current'!$A:$X,L$13,FALSE)/1000+VLOOKUP($C43,'ASDR Current'!$A:$X,L$14,FALSE)/1000</f>
        <v>0</v>
      </c>
      <c r="M43" s="9"/>
      <c r="N43" s="7">
        <f>VLOOKUP($C43,'ASDR Current'!$A:$X,N$13,FALSE)/1000+VLOOKUP($C43,'ASDR Current'!$A:$X,N$14,FALSE)/1000</f>
        <v>0</v>
      </c>
      <c r="O43" s="7"/>
      <c r="P43" s="7">
        <f>VLOOKUP($C43,'ASDR Current'!$A:$X,P$13,FALSE)/1000+VLOOKUP($C43,'ASDR Current'!$A:$X,P$14,FALSE)/1000+VLOOKUP($C43,'ASDR Current'!$A:$X,P$15,FALSE)/1000</f>
        <v>0</v>
      </c>
      <c r="Q43" s="8"/>
      <c r="R43" s="7">
        <f>SUM(F43,H43,J43,L43,N43,P43)</f>
        <v>0</v>
      </c>
      <c r="S43" s="9"/>
      <c r="T43" s="7">
        <f>VLOOKUP($C43,'ASDR Current'!$A:$X,T$14,FALSE)/1000</f>
        <v>0</v>
      </c>
    </row>
    <row r="44" spans="1:20" x14ac:dyDescent="0.25">
      <c r="A44" s="157">
        <f t="shared" si="0"/>
        <v>32</v>
      </c>
      <c r="B44" s="163"/>
      <c r="C44" s="157">
        <v>31543</v>
      </c>
      <c r="D44" s="152" t="s">
        <v>401</v>
      </c>
      <c r="F44" s="7">
        <f>VLOOKUP($C44,'ASDR Current'!$A:$X,F$14,FALSE)/1000</f>
        <v>0</v>
      </c>
      <c r="G44" s="154"/>
      <c r="H44" s="7">
        <f>VLOOKUP($C44,'ASDR Current'!$A:$X,H$14,FALSE)/1000</f>
        <v>0</v>
      </c>
      <c r="I44" s="8"/>
      <c r="J44" s="7">
        <f>VLOOKUP($C44,'ASDR Current'!$A:$X,J$14,FALSE)/1000</f>
        <v>0</v>
      </c>
      <c r="K44" s="9"/>
      <c r="L44" s="7">
        <f>VLOOKUP($C44,'ASDR Current'!$A:$X,L$13,FALSE)/1000+VLOOKUP($C44,'ASDR Current'!$A:$X,L$14,FALSE)/1000</f>
        <v>0</v>
      </c>
      <c r="M44" s="9"/>
      <c r="N44" s="7">
        <f>VLOOKUP($C44,'ASDR Current'!$A:$X,N$13,FALSE)/1000+VLOOKUP($C44,'ASDR Current'!$A:$X,N$14,FALSE)/1000</f>
        <v>0</v>
      </c>
      <c r="O44" s="7"/>
      <c r="P44" s="7">
        <f>VLOOKUP($C44,'ASDR Current'!$A:$X,P$13,FALSE)/1000+VLOOKUP($C44,'ASDR Current'!$A:$X,P$14,FALSE)/1000+VLOOKUP($C44,'ASDR Current'!$A:$X,P$15,FALSE)/1000</f>
        <v>0</v>
      </c>
      <c r="Q44" s="8"/>
      <c r="R44" s="7">
        <f>SUM(F44,H44,J44,L44,N44,P44)</f>
        <v>0</v>
      </c>
      <c r="S44" s="9"/>
      <c r="T44" s="7">
        <f>VLOOKUP($C44,'ASDR Current'!$A:$X,T$14,FALSE)/1000</f>
        <v>0</v>
      </c>
    </row>
    <row r="45" spans="1:20" x14ac:dyDescent="0.25">
      <c r="A45" s="157">
        <f t="shared" si="0"/>
        <v>33</v>
      </c>
      <c r="B45" s="163"/>
      <c r="C45" s="157">
        <v>31643</v>
      </c>
      <c r="D45" s="152" t="s">
        <v>34</v>
      </c>
      <c r="F45" s="7">
        <f>VLOOKUP($C45,'ASDR Current'!$A:$X,F$14,FALSE)/1000</f>
        <v>0</v>
      </c>
      <c r="G45" s="154"/>
      <c r="H45" s="7">
        <f>VLOOKUP($C45,'ASDR Current'!$A:$X,H$14,FALSE)/1000</f>
        <v>0</v>
      </c>
      <c r="I45" s="8"/>
      <c r="J45" s="7">
        <f>VLOOKUP($C45,'ASDR Current'!$A:$X,J$14,FALSE)/1000</f>
        <v>0</v>
      </c>
      <c r="K45" s="9"/>
      <c r="L45" s="7">
        <f>VLOOKUP($C45,'ASDR Current'!$A:$X,L$13,FALSE)/1000+VLOOKUP($C45,'ASDR Current'!$A:$X,L$14,FALSE)/1000</f>
        <v>0</v>
      </c>
      <c r="M45" s="9"/>
      <c r="N45" s="7">
        <f>VLOOKUP($C45,'ASDR Current'!$A:$X,N$13,FALSE)/1000+VLOOKUP($C45,'ASDR Current'!$A:$X,N$14,FALSE)/1000</f>
        <v>0</v>
      </c>
      <c r="O45" s="7"/>
      <c r="P45" s="7">
        <f>VLOOKUP($C45,'ASDR Current'!$A:$X,P$13,FALSE)/1000+VLOOKUP($C45,'ASDR Current'!$A:$X,P$14,FALSE)/1000+VLOOKUP($C45,'ASDR Current'!$A:$X,P$15,FALSE)/1000</f>
        <v>0</v>
      </c>
      <c r="Q45" s="8"/>
      <c r="R45" s="7">
        <f>SUM(F45,H45,J45,L45,N45,P45)</f>
        <v>0</v>
      </c>
      <c r="S45" s="9"/>
      <c r="T45" s="7">
        <f>VLOOKUP($C45,'ASDR Current'!$A:$X,T$14,FALSE)/1000</f>
        <v>0</v>
      </c>
    </row>
    <row r="46" spans="1:20" x14ac:dyDescent="0.25">
      <c r="A46" s="157">
        <f t="shared" si="0"/>
        <v>34</v>
      </c>
      <c r="B46" s="163"/>
      <c r="C46" s="157"/>
      <c r="D46" s="169" t="s">
        <v>41</v>
      </c>
      <c r="E46" s="169"/>
      <c r="F46" s="11">
        <f>SUM(F41:F45)</f>
        <v>0</v>
      </c>
      <c r="H46" s="11">
        <f>SUM(H41:H45)</f>
        <v>0</v>
      </c>
      <c r="I46" s="12"/>
      <c r="J46" s="11">
        <f>SUM(J41:J45)</f>
        <v>0</v>
      </c>
      <c r="K46" s="12"/>
      <c r="L46" s="11">
        <f>SUM(L41:L45)</f>
        <v>0</v>
      </c>
      <c r="M46" s="12"/>
      <c r="N46" s="11">
        <f>SUM(N41:N45)</f>
        <v>0</v>
      </c>
      <c r="O46" s="64"/>
      <c r="P46" s="11">
        <f>SUM(P41:P45)</f>
        <v>0</v>
      </c>
      <c r="Q46" s="12"/>
      <c r="R46" s="11">
        <f>SUM(R41:R45)</f>
        <v>0</v>
      </c>
      <c r="S46" s="12"/>
      <c r="T46" s="11">
        <f>SUM(T41:T45)</f>
        <v>0</v>
      </c>
    </row>
    <row r="47" spans="1:20" x14ac:dyDescent="0.25">
      <c r="A47" s="157">
        <f t="shared" si="0"/>
        <v>35</v>
      </c>
      <c r="B47" s="163"/>
      <c r="Q47" s="154"/>
    </row>
    <row r="48" spans="1:20" x14ac:dyDescent="0.25">
      <c r="A48" s="157">
        <f t="shared" si="0"/>
        <v>36</v>
      </c>
      <c r="B48" s="163"/>
      <c r="C48" s="170"/>
      <c r="D48" s="169" t="s">
        <v>42</v>
      </c>
      <c r="E48" s="169"/>
      <c r="F48" s="168"/>
      <c r="G48" s="169"/>
      <c r="H48" s="14"/>
      <c r="I48" s="14"/>
      <c r="J48" s="14"/>
      <c r="K48" s="14"/>
      <c r="L48" s="14"/>
      <c r="M48" s="14"/>
      <c r="N48" s="14"/>
      <c r="O48" s="14"/>
      <c r="P48" s="14"/>
      <c r="Q48" s="13"/>
      <c r="R48" s="14"/>
      <c r="S48" s="13"/>
      <c r="T48" s="14"/>
    </row>
    <row r="49" spans="1:20" x14ac:dyDescent="0.25">
      <c r="A49" s="157">
        <f t="shared" si="0"/>
        <v>37</v>
      </c>
      <c r="B49" s="171"/>
      <c r="C49" s="157">
        <v>31144</v>
      </c>
      <c r="D49" s="152" t="s">
        <v>400</v>
      </c>
      <c r="F49" s="7">
        <f>VLOOKUP($C49,'ASDR Current'!$A:$X,F$14,FALSE)/1000</f>
        <v>25365.513410000003</v>
      </c>
      <c r="G49" s="154"/>
      <c r="H49" s="7">
        <f>VLOOKUP($C49,'ASDR Current'!$A:$X,H$14,FALSE)/1000</f>
        <v>1055.8126000000002</v>
      </c>
      <c r="I49" s="8"/>
      <c r="J49" s="7">
        <f>VLOOKUP($C49,'ASDR Current'!$A:$X,J$14,FALSE)/1000</f>
        <v>-139.47883999999999</v>
      </c>
      <c r="K49" s="9"/>
      <c r="L49" s="7">
        <f>VLOOKUP($C49,'ASDR Current'!$A:$X,L$13,FALSE)/1000+VLOOKUP($C49,'ASDR Current'!$A:$X,L$14,FALSE)/1000</f>
        <v>-24.515939999999997</v>
      </c>
      <c r="M49" s="9"/>
      <c r="N49" s="7">
        <f>VLOOKUP($C49,'ASDR Current'!$A:$X,N$13,FALSE)/1000+VLOOKUP($C49,'ASDR Current'!$A:$X,N$14,FALSE)/1000</f>
        <v>0</v>
      </c>
      <c r="O49" s="7"/>
      <c r="P49" s="7">
        <f>VLOOKUP($C49,'ASDR Current'!$A:$X,P$13,FALSE)/1000+VLOOKUP($C49,'ASDR Current'!$A:$X,P$14,FALSE)/1000+VLOOKUP($C49,'ASDR Current'!$A:$X,P$15,FALSE)/1000</f>
        <v>0</v>
      </c>
      <c r="Q49" s="8"/>
      <c r="R49" s="7">
        <f>SUM(F49,H49,J49,L49,N49,P49)</f>
        <v>26257.331230000003</v>
      </c>
      <c r="S49" s="9"/>
      <c r="T49" s="7">
        <f>VLOOKUP($C49,'ASDR Current'!$A:$X,T$14,FALSE)/1000</f>
        <v>25849.458030000002</v>
      </c>
    </row>
    <row r="50" spans="1:20" x14ac:dyDescent="0.25">
      <c r="A50" s="157">
        <f t="shared" si="0"/>
        <v>38</v>
      </c>
      <c r="B50" s="171"/>
      <c r="C50" s="157">
        <v>31244</v>
      </c>
      <c r="D50" s="152" t="s">
        <v>32</v>
      </c>
      <c r="F50" s="7">
        <f>VLOOKUP($C50,'ASDR Current'!$A:$X,F$14,FALSE)/1000</f>
        <v>106976.16175000004</v>
      </c>
      <c r="G50" s="154"/>
      <c r="H50" s="7">
        <f>VLOOKUP($C50,'ASDR Current'!$A:$X,H$14,FALSE)/1000</f>
        <v>9971.0200399999994</v>
      </c>
      <c r="I50" s="8"/>
      <c r="J50" s="7">
        <f>VLOOKUP($C50,'ASDR Current'!$A:$X,J$14,FALSE)/1000</f>
        <v>-4150.4370699999999</v>
      </c>
      <c r="K50" s="9"/>
      <c r="L50" s="7">
        <f>VLOOKUP($C50,'ASDR Current'!$A:$X,L$13,FALSE)/1000+VLOOKUP($C50,'ASDR Current'!$A:$X,L$14,FALSE)/1000</f>
        <v>-4227.9534100000001</v>
      </c>
      <c r="M50" s="9"/>
      <c r="N50" s="7">
        <f>VLOOKUP($C50,'ASDR Current'!$A:$X,N$13,FALSE)/1000+VLOOKUP($C50,'ASDR Current'!$A:$X,N$14,FALSE)/1000</f>
        <v>135.55889000000002</v>
      </c>
      <c r="O50" s="7"/>
      <c r="P50" s="7">
        <f>VLOOKUP($C50,'ASDR Current'!$A:$X,P$13,FALSE)/1000+VLOOKUP($C50,'ASDR Current'!$A:$X,P$14,FALSE)/1000+VLOOKUP($C50,'ASDR Current'!$A:$X,P$15,FALSE)/1000</f>
        <v>0</v>
      </c>
      <c r="Q50" s="8"/>
      <c r="R50" s="7">
        <f>SUM(F50,H50,J50,L50,N50,P50)</f>
        <v>108704.35020000004</v>
      </c>
      <c r="S50" s="9"/>
      <c r="T50" s="7">
        <f>VLOOKUP($C50,'ASDR Current'!$A:$X,T$14,FALSE)/1000</f>
        <v>108173.58794</v>
      </c>
    </row>
    <row r="51" spans="1:20" x14ac:dyDescent="0.25">
      <c r="A51" s="157">
        <f t="shared" si="0"/>
        <v>39</v>
      </c>
      <c r="B51" s="171"/>
      <c r="C51" s="157">
        <v>31444</v>
      </c>
      <c r="D51" s="152" t="s">
        <v>33</v>
      </c>
      <c r="F51" s="7">
        <f>VLOOKUP($C51,'ASDR Current'!$A:$X,F$14,FALSE)/1000</f>
        <v>49299.832370000004</v>
      </c>
      <c r="G51" s="154"/>
      <c r="H51" s="7">
        <f>VLOOKUP($C51,'ASDR Current'!$A:$X,H$14,FALSE)/1000</f>
        <v>3566.1290299999996</v>
      </c>
      <c r="I51" s="8"/>
      <c r="J51" s="7">
        <f>VLOOKUP($C51,'ASDR Current'!$A:$X,J$14,FALSE)/1000</f>
        <v>-445.40151000000003</v>
      </c>
      <c r="K51" s="9"/>
      <c r="L51" s="7">
        <f>VLOOKUP($C51,'ASDR Current'!$A:$X,L$13,FALSE)/1000+VLOOKUP($C51,'ASDR Current'!$A:$X,L$14,FALSE)/1000</f>
        <v>-1243.83276</v>
      </c>
      <c r="M51" s="9"/>
      <c r="N51" s="7">
        <f>VLOOKUP($C51,'ASDR Current'!$A:$X,N$13,FALSE)/1000+VLOOKUP($C51,'ASDR Current'!$A:$X,N$14,FALSE)/1000</f>
        <v>48.185089999999995</v>
      </c>
      <c r="O51" s="7"/>
      <c r="P51" s="7">
        <f>VLOOKUP($C51,'ASDR Current'!$A:$X,P$13,FALSE)/1000+VLOOKUP($C51,'ASDR Current'!$A:$X,P$14,FALSE)/1000+VLOOKUP($C51,'ASDR Current'!$A:$X,P$15,FALSE)/1000</f>
        <v>0</v>
      </c>
      <c r="Q51" s="8"/>
      <c r="R51" s="7">
        <f>SUM(F51,H51,J51,L51,N51,P51)</f>
        <v>51224.912219999998</v>
      </c>
      <c r="S51" s="9"/>
      <c r="T51" s="7">
        <f>VLOOKUP($C51,'ASDR Current'!$A:$X,T$14,FALSE)/1000</f>
        <v>50048.530049999994</v>
      </c>
    </row>
    <row r="52" spans="1:20" x14ac:dyDescent="0.25">
      <c r="A52" s="157">
        <f t="shared" si="0"/>
        <v>40</v>
      </c>
      <c r="B52" s="171"/>
      <c r="C52" s="157">
        <v>31544</v>
      </c>
      <c r="D52" s="152" t="s">
        <v>401</v>
      </c>
      <c r="F52" s="7">
        <f>VLOOKUP($C52,'ASDR Current'!$A:$X,F$14,FALSE)/1000</f>
        <v>31819.515579999996</v>
      </c>
      <c r="G52" s="154"/>
      <c r="H52" s="7">
        <f>VLOOKUP($C52,'ASDR Current'!$A:$X,H$14,FALSE)/1000</f>
        <v>1519.5031000000001</v>
      </c>
      <c r="I52" s="8"/>
      <c r="J52" s="7">
        <f>VLOOKUP($C52,'ASDR Current'!$A:$X,J$14,FALSE)/1000</f>
        <v>-597.47387000000003</v>
      </c>
      <c r="K52" s="9"/>
      <c r="L52" s="7">
        <f>VLOOKUP($C52,'ASDR Current'!$A:$X,L$13,FALSE)/1000+VLOOKUP($C52,'ASDR Current'!$A:$X,L$14,FALSE)/1000</f>
        <v>-24.230130000000003</v>
      </c>
      <c r="M52" s="9"/>
      <c r="N52" s="7">
        <f>VLOOKUP($C52,'ASDR Current'!$A:$X,N$13,FALSE)/1000+VLOOKUP($C52,'ASDR Current'!$A:$X,N$14,FALSE)/1000</f>
        <v>0</v>
      </c>
      <c r="O52" s="7"/>
      <c r="P52" s="7">
        <f>VLOOKUP($C52,'ASDR Current'!$A:$X,P$13,FALSE)/1000+VLOOKUP($C52,'ASDR Current'!$A:$X,P$14,FALSE)/1000+VLOOKUP($C52,'ASDR Current'!$A:$X,P$15,FALSE)/1000</f>
        <v>0</v>
      </c>
      <c r="Q52" s="8"/>
      <c r="R52" s="7">
        <f>SUM(F52,H52,J52,L52,N52,P52)</f>
        <v>32717.314679999992</v>
      </c>
      <c r="S52" s="9"/>
      <c r="T52" s="7">
        <f>VLOOKUP($C52,'ASDR Current'!$A:$X,T$14,FALSE)/1000</f>
        <v>32498.576350000003</v>
      </c>
    </row>
    <row r="53" spans="1:20" x14ac:dyDescent="0.25">
      <c r="A53" s="157">
        <f t="shared" si="0"/>
        <v>41</v>
      </c>
      <c r="B53" s="171"/>
      <c r="C53" s="157">
        <v>31644</v>
      </c>
      <c r="D53" s="152" t="s">
        <v>34</v>
      </c>
      <c r="F53" s="7">
        <f>VLOOKUP($C53,'ASDR Current'!$A:$X,F$14,FALSE)/1000</f>
        <v>4188.5116300000027</v>
      </c>
      <c r="G53" s="154"/>
      <c r="H53" s="7">
        <f>VLOOKUP($C53,'ASDR Current'!$A:$X,H$14,FALSE)/1000</f>
        <v>105.58463999999999</v>
      </c>
      <c r="I53" s="8"/>
      <c r="J53" s="7">
        <f>VLOOKUP($C53,'ASDR Current'!$A:$X,J$14,FALSE)/1000</f>
        <v>0</v>
      </c>
      <c r="K53" s="9"/>
      <c r="L53" s="7">
        <f>VLOOKUP($C53,'ASDR Current'!$A:$X,L$13,FALSE)/1000+VLOOKUP($C53,'ASDR Current'!$A:$X,L$14,FALSE)/1000</f>
        <v>0</v>
      </c>
      <c r="M53" s="9"/>
      <c r="N53" s="7">
        <f>VLOOKUP($C53,'ASDR Current'!$A:$X,N$13,FALSE)/1000+VLOOKUP($C53,'ASDR Current'!$A:$X,N$14,FALSE)/1000</f>
        <v>0</v>
      </c>
      <c r="O53" s="7"/>
      <c r="P53" s="7">
        <f>VLOOKUP($C53,'ASDR Current'!$A:$X,P$13,FALSE)/1000+VLOOKUP($C53,'ASDR Current'!$A:$X,P$14,FALSE)/1000+VLOOKUP($C53,'ASDR Current'!$A:$X,P$15,FALSE)/1000</f>
        <v>0</v>
      </c>
      <c r="Q53" s="8"/>
      <c r="R53" s="7">
        <f>SUM(F53,H53,J53,L53,N53,P53)</f>
        <v>4294.0962700000027</v>
      </c>
      <c r="S53" s="9"/>
      <c r="T53" s="7">
        <f>VLOOKUP($C53,'ASDR Current'!$A:$X,T$14,FALSE)/1000</f>
        <v>4241.3039500000004</v>
      </c>
    </row>
    <row r="54" spans="1:20" x14ac:dyDescent="0.25">
      <c r="A54" s="157">
        <f t="shared" si="0"/>
        <v>42</v>
      </c>
      <c r="B54" s="171"/>
      <c r="D54" s="169" t="s">
        <v>43</v>
      </c>
      <c r="E54" s="169"/>
      <c r="F54" s="11">
        <f>SUM(F49:F53)</f>
        <v>217649.53474000006</v>
      </c>
      <c r="H54" s="11">
        <f>SUM(H49:H53)</f>
        <v>16218.04941</v>
      </c>
      <c r="I54" s="12"/>
      <c r="J54" s="11">
        <f>SUM(J49:J53)</f>
        <v>-5332.7912899999992</v>
      </c>
      <c r="K54" s="12"/>
      <c r="L54" s="11">
        <f>SUM(L49:L53)</f>
        <v>-5520.5322400000005</v>
      </c>
      <c r="M54" s="12"/>
      <c r="N54" s="11">
        <f>SUM(N49:N53)</f>
        <v>183.74398000000002</v>
      </c>
      <c r="O54" s="64"/>
      <c r="P54" s="11">
        <f>SUM(P49:P53)</f>
        <v>0</v>
      </c>
      <c r="Q54" s="12"/>
      <c r="R54" s="11">
        <f>SUM(R49:R53)</f>
        <v>223198.00460000004</v>
      </c>
      <c r="S54" s="12"/>
      <c r="T54" s="11">
        <f>SUM(T49:T53)</f>
        <v>220811.45632000003</v>
      </c>
    </row>
    <row r="55" spans="1:20" x14ac:dyDescent="0.25">
      <c r="A55" s="157">
        <f t="shared" si="0"/>
        <v>43</v>
      </c>
      <c r="B55" s="171"/>
      <c r="Q55" s="154"/>
    </row>
    <row r="56" spans="1:20" ht="13.8" thickBot="1" x14ac:dyDescent="0.3">
      <c r="A56" s="158">
        <f t="shared" si="0"/>
        <v>44</v>
      </c>
      <c r="B56" s="19" t="s">
        <v>44</v>
      </c>
      <c r="C56" s="149"/>
      <c r="D56" s="149"/>
      <c r="E56" s="149"/>
      <c r="F56" s="149"/>
      <c r="G56" s="149"/>
      <c r="H56" s="149"/>
      <c r="I56" s="149"/>
      <c r="J56" s="149"/>
      <c r="K56" s="149"/>
      <c r="L56" s="149"/>
      <c r="M56" s="149"/>
      <c r="N56" s="149"/>
      <c r="O56" s="149"/>
      <c r="P56" s="149"/>
      <c r="Q56" s="147"/>
      <c r="R56" s="149"/>
      <c r="S56" s="149"/>
      <c r="T56" s="149"/>
    </row>
    <row r="57" spans="1:20" x14ac:dyDescent="0.25">
      <c r="A57" s="153" t="s">
        <v>489</v>
      </c>
      <c r="Q57" s="154"/>
      <c r="R57" s="152" t="s">
        <v>559</v>
      </c>
    </row>
    <row r="58" spans="1:20" ht="13.8" thickBot="1" x14ac:dyDescent="0.3">
      <c r="A58" s="149" t="str">
        <f>$A$1</f>
        <v>SCHEDULE B-09</v>
      </c>
      <c r="B58" s="149"/>
      <c r="C58" s="149"/>
      <c r="D58" s="149"/>
      <c r="E58" s="149"/>
      <c r="F58" s="149" t="str">
        <f>$F$1</f>
        <v>DEPRECIATION RESERVE BALANCES BY ACCOUNT AND SUB-ACCOUNT</v>
      </c>
      <c r="G58" s="149"/>
      <c r="H58" s="149"/>
      <c r="I58" s="149"/>
      <c r="J58" s="149"/>
      <c r="K58" s="149"/>
      <c r="L58" s="149"/>
      <c r="M58" s="149"/>
      <c r="N58" s="149"/>
      <c r="O58" s="149"/>
      <c r="P58" s="149"/>
      <c r="Q58" s="147"/>
      <c r="R58" s="149"/>
      <c r="S58" s="149"/>
      <c r="T58" s="149" t="str">
        <f>"Page 22 of " &amp; $R$1</f>
        <v>Page 22 of 30</v>
      </c>
    </row>
    <row r="59" spans="1:20" x14ac:dyDescent="0.25">
      <c r="A59" s="152" t="str">
        <f>$A$2</f>
        <v>FLORIDA PUBLIC SERVICE COMMISSION</v>
      </c>
      <c r="B59" s="172"/>
      <c r="E59" s="154" t="str">
        <f>$E$2</f>
        <v xml:space="preserve">                  EXPLANATION:</v>
      </c>
      <c r="F59" s="152" t="str">
        <f>IF($F$2="","",$F$2)</f>
        <v>Provide the depreciation reserve balances for each account or sub-account to which</v>
      </c>
      <c r="J59" s="151"/>
      <c r="K59" s="151"/>
      <c r="M59" s="151"/>
      <c r="N59" s="151"/>
      <c r="O59" s="151"/>
      <c r="P59" s="151"/>
      <c r="Q59" s="150"/>
      <c r="R59" s="152" t="str">
        <f>$R$2</f>
        <v>Type of data shown:</v>
      </c>
      <c r="T59" s="153"/>
    </row>
    <row r="60" spans="1:20" x14ac:dyDescent="0.25">
      <c r="B60" s="172"/>
      <c r="F60" s="152" t="str">
        <f>IF($F$3="","",$F$3)</f>
        <v>an individual depreciation rate is applied. (Include Amortization/Recovery amounts).</v>
      </c>
      <c r="J60" s="154"/>
      <c r="K60" s="153"/>
      <c r="N60" s="154"/>
      <c r="O60" s="154"/>
      <c r="P60" s="154"/>
      <c r="Q60" s="154" t="str">
        <f>IF($Q$3=0,"",$Q$3)</f>
        <v/>
      </c>
      <c r="R60" s="153" t="str">
        <f>$R$3</f>
        <v>Projected Test Year Ended 12/31/2025</v>
      </c>
      <c r="T60" s="154"/>
    </row>
    <row r="61" spans="1:20" x14ac:dyDescent="0.25">
      <c r="A61" s="152" t="str">
        <f>$A$4</f>
        <v>COMPANY: TAMPA ELECTRIC COMPANY</v>
      </c>
      <c r="B61" s="172"/>
      <c r="F61" s="152" t="str">
        <f>IF(+$F$4="","",$F$4)</f>
        <v/>
      </c>
      <c r="J61" s="154"/>
      <c r="K61" s="153"/>
      <c r="L61" s="154"/>
      <c r="Q61" s="154" t="str">
        <f>IF($Q$4=0,"",$Q$4)</f>
        <v/>
      </c>
      <c r="R61" s="153" t="str">
        <f>$R$4</f>
        <v>Projected Prior Year Ended 12/31/2024</v>
      </c>
      <c r="T61" s="154"/>
    </row>
    <row r="62" spans="1:20" x14ac:dyDescent="0.25">
      <c r="B62" s="172"/>
      <c r="F62" s="152" t="str">
        <f>IF(+$F$5="","",$F$5)</f>
        <v/>
      </c>
      <c r="J62" s="154"/>
      <c r="K62" s="153"/>
      <c r="L62" s="154"/>
      <c r="Q62" s="154" t="str">
        <f>IF($Q$5=0,"",$Q$5)</f>
        <v>XX</v>
      </c>
      <c r="R62" s="153" t="str">
        <f>$R$5</f>
        <v>Historical Prior Year Ended 12/31/2023</v>
      </c>
      <c r="T62" s="154"/>
    </row>
    <row r="63" spans="1:20" x14ac:dyDescent="0.25">
      <c r="B63" s="172"/>
      <c r="J63" s="154"/>
      <c r="K63" s="153"/>
      <c r="L63" s="154"/>
      <c r="Q63" s="154"/>
      <c r="R63" s="153" t="str">
        <f>$R$6</f>
        <v>Witness: C. Aldazabal / J. Chronister /</v>
      </c>
      <c r="T63" s="154"/>
    </row>
    <row r="64" spans="1:20" ht="13.8" thickBot="1" x14ac:dyDescent="0.3">
      <c r="A64" s="149" t="str">
        <f>A$7</f>
        <v>DOCKET No. 20240026-EI</v>
      </c>
      <c r="B64" s="173"/>
      <c r="C64" s="149"/>
      <c r="D64" s="149"/>
      <c r="E64" s="149"/>
      <c r="F64" s="149" t="str">
        <f>IF(+$F$7="","",$F$7)</f>
        <v/>
      </c>
      <c r="G64" s="149"/>
      <c r="H64" s="158" t="str">
        <f>IF($H$7="","",$H$7)</f>
        <v>(Dollars in 000's)</v>
      </c>
      <c r="I64" s="149"/>
      <c r="J64" s="149"/>
      <c r="K64" s="149"/>
      <c r="L64" s="149"/>
      <c r="M64" s="149"/>
      <c r="N64" s="149"/>
      <c r="O64" s="149"/>
      <c r="P64" s="149"/>
      <c r="Q64" s="147"/>
      <c r="R64" s="149" t="str">
        <f>$R$7</f>
        <v xml:space="preserve">              R. Latta / K. Stryker / C. Whitworth</v>
      </c>
      <c r="S64" s="149"/>
      <c r="T64" s="149"/>
    </row>
    <row r="65" spans="1:20" x14ac:dyDescent="0.25">
      <c r="C65" s="155"/>
      <c r="D65" s="155"/>
      <c r="E65" s="155"/>
      <c r="F65" s="155"/>
      <c r="G65" s="155"/>
      <c r="H65" s="155"/>
      <c r="I65" s="155"/>
      <c r="J65" s="155"/>
      <c r="K65" s="155"/>
      <c r="L65" s="155"/>
      <c r="M65" s="155"/>
      <c r="N65" s="155"/>
      <c r="O65" s="155"/>
      <c r="P65" s="155"/>
      <c r="Q65" s="156"/>
      <c r="R65" s="155"/>
      <c r="S65" s="155"/>
      <c r="T65" s="155"/>
    </row>
    <row r="66" spans="1:20" x14ac:dyDescent="0.25">
      <c r="C66" s="155" t="s">
        <v>4</v>
      </c>
      <c r="D66" s="155" t="s">
        <v>5</v>
      </c>
      <c r="E66" s="155"/>
      <c r="F66" s="155" t="s">
        <v>6</v>
      </c>
      <c r="G66" s="155"/>
      <c r="H66" s="155" t="s">
        <v>7</v>
      </c>
      <c r="I66" s="155"/>
      <c r="J66" s="157" t="s">
        <v>8</v>
      </c>
      <c r="K66" s="157"/>
      <c r="L66" s="155" t="s">
        <v>9</v>
      </c>
      <c r="M66" s="155"/>
      <c r="N66" s="155" t="s">
        <v>10</v>
      </c>
      <c r="O66" s="155"/>
      <c r="P66" s="155" t="s">
        <v>11</v>
      </c>
      <c r="Q66" s="156"/>
      <c r="R66" s="155" t="s">
        <v>12</v>
      </c>
      <c r="S66" s="155"/>
      <c r="T66" s="155" t="s">
        <v>484</v>
      </c>
    </row>
    <row r="67" spans="1:20" x14ac:dyDescent="0.25">
      <c r="C67" s="157" t="s">
        <v>13</v>
      </c>
      <c r="D67" s="157" t="s">
        <v>13</v>
      </c>
      <c r="F67" s="157" t="s">
        <v>485</v>
      </c>
      <c r="G67" s="157"/>
      <c r="H67" s="155" t="s">
        <v>16</v>
      </c>
      <c r="I67" s="157"/>
      <c r="J67" s="155"/>
      <c r="K67" s="157"/>
      <c r="L67" s="157"/>
      <c r="M67" s="157"/>
      <c r="Q67" s="154"/>
      <c r="R67" s="157" t="s">
        <v>485</v>
      </c>
      <c r="T67" s="157"/>
    </row>
    <row r="68" spans="1:20" x14ac:dyDescent="0.25">
      <c r="A68" s="157" t="s">
        <v>17</v>
      </c>
      <c r="B68" s="157"/>
      <c r="C68" s="157" t="s">
        <v>18</v>
      </c>
      <c r="D68" s="157" t="s">
        <v>18</v>
      </c>
      <c r="E68" s="155"/>
      <c r="F68" s="157" t="s">
        <v>14</v>
      </c>
      <c r="G68" s="157"/>
      <c r="H68" s="157" t="s">
        <v>14</v>
      </c>
      <c r="I68" s="157"/>
      <c r="J68" s="157"/>
      <c r="K68" s="155"/>
      <c r="L68" s="157" t="s">
        <v>486</v>
      </c>
      <c r="M68" s="153"/>
      <c r="N68" s="157" t="s">
        <v>486</v>
      </c>
      <c r="O68" s="157"/>
      <c r="P68" s="157" t="s">
        <v>20</v>
      </c>
      <c r="Q68" s="156"/>
      <c r="R68" s="155" t="s">
        <v>14</v>
      </c>
      <c r="S68" s="155"/>
      <c r="T68" s="157" t="s">
        <v>21</v>
      </c>
    </row>
    <row r="69" spans="1:20" ht="13.8" thickBot="1" x14ac:dyDescent="0.3">
      <c r="A69" s="158" t="s">
        <v>22</v>
      </c>
      <c r="B69" s="158"/>
      <c r="C69" s="158" t="s">
        <v>23</v>
      </c>
      <c r="D69" s="158" t="s">
        <v>24</v>
      </c>
      <c r="E69" s="158"/>
      <c r="F69" s="159" t="s">
        <v>25</v>
      </c>
      <c r="G69" s="159"/>
      <c r="H69" s="159" t="s">
        <v>487</v>
      </c>
      <c r="I69" s="160"/>
      <c r="J69" s="159" t="s">
        <v>151</v>
      </c>
      <c r="K69" s="160"/>
      <c r="L69" s="160" t="s">
        <v>438</v>
      </c>
      <c r="M69" s="161"/>
      <c r="N69" s="161" t="s">
        <v>488</v>
      </c>
      <c r="O69" s="161"/>
      <c r="P69" s="161" t="s">
        <v>26</v>
      </c>
      <c r="Q69" s="162"/>
      <c r="R69" s="161" t="s">
        <v>27</v>
      </c>
      <c r="S69" s="161"/>
      <c r="T69" s="161" t="s">
        <v>28</v>
      </c>
    </row>
    <row r="70" spans="1:20" x14ac:dyDescent="0.25">
      <c r="A70" s="157">
        <v>1</v>
      </c>
      <c r="B70" s="157"/>
      <c r="Q70" s="154"/>
    </row>
    <row r="71" spans="1:20" x14ac:dyDescent="0.25">
      <c r="A71" s="157">
        <f>A70+1</f>
        <v>2</v>
      </c>
      <c r="B71" s="163"/>
      <c r="D71" s="174" t="s">
        <v>45</v>
      </c>
      <c r="E71" s="169"/>
      <c r="F71" s="169"/>
      <c r="G71" s="169"/>
      <c r="Q71" s="154"/>
    </row>
    <row r="72" spans="1:20" x14ac:dyDescent="0.25">
      <c r="A72" s="157">
        <f t="shared" ref="A72:A113" si="1">A71+1</f>
        <v>3</v>
      </c>
      <c r="B72" s="163"/>
      <c r="C72" s="157">
        <v>31145</v>
      </c>
      <c r="D72" s="152" t="s">
        <v>400</v>
      </c>
      <c r="F72" s="7">
        <f>VLOOKUP($C72,'ASDR Current'!$A:$X,F$14,FALSE)/1000</f>
        <v>18070.49973</v>
      </c>
      <c r="G72" s="154"/>
      <c r="H72" s="7">
        <f>VLOOKUP($C72,'ASDR Current'!$A:$X,H$14,FALSE)/1000</f>
        <v>671.93727000000001</v>
      </c>
      <c r="I72" s="8"/>
      <c r="J72" s="7">
        <f>VLOOKUP($C72,'ASDR Current'!$A:$X,J$14,FALSE)/1000</f>
        <v>-39.232620000000004</v>
      </c>
      <c r="K72" s="9"/>
      <c r="L72" s="7">
        <f>VLOOKUP($C72,'ASDR Current'!$A:$X,L$13,FALSE)/1000+VLOOKUP($C72,'ASDR Current'!$A:$X,L$14,FALSE)/1000</f>
        <v>-2.1257600000000001</v>
      </c>
      <c r="M72" s="9"/>
      <c r="N72" s="7">
        <f>VLOOKUP($C72,'ASDR Current'!$A:$X,N$13,FALSE)/1000+VLOOKUP($C72,'ASDR Current'!$A:$X,N$14,FALSE)/1000</f>
        <v>0</v>
      </c>
      <c r="O72" s="7"/>
      <c r="P72" s="7">
        <f>VLOOKUP($C72,'ASDR Current'!$A:$X,P$13,FALSE)/1000+VLOOKUP($C72,'ASDR Current'!$A:$X,P$14,FALSE)/1000+VLOOKUP($C72,'ASDR Current'!$A:$X,P$15,FALSE)/1000</f>
        <v>0</v>
      </c>
      <c r="Q72" s="8"/>
      <c r="R72" s="7">
        <f>SUM(F72,H72,J72,L72,N72,P72)</f>
        <v>18701.07862</v>
      </c>
      <c r="S72" s="9"/>
      <c r="T72" s="7">
        <f>VLOOKUP($C72,'ASDR Current'!$A:$X,T$14,FALSE)/1000</f>
        <v>18392.793429999998</v>
      </c>
    </row>
    <row r="73" spans="1:20" x14ac:dyDescent="0.25">
      <c r="A73" s="157">
        <f t="shared" si="1"/>
        <v>4</v>
      </c>
      <c r="B73" s="163"/>
      <c r="C73" s="157">
        <v>31245</v>
      </c>
      <c r="D73" s="152" t="s">
        <v>32</v>
      </c>
      <c r="F73" s="7">
        <f>VLOOKUP($C73,'ASDR Current'!$A:$X,F$14,FALSE)/1000</f>
        <v>74270.086500000019</v>
      </c>
      <c r="G73" s="154"/>
      <c r="H73" s="7">
        <f>VLOOKUP($C73,'ASDR Current'!$A:$X,H$14,FALSE)/1000</f>
        <v>6035.2147999999997</v>
      </c>
      <c r="I73" s="8"/>
      <c r="J73" s="7">
        <f>VLOOKUP($C73,'ASDR Current'!$A:$X,J$14,FALSE)/1000</f>
        <v>-3866.8645899999997</v>
      </c>
      <c r="K73" s="9"/>
      <c r="L73" s="7">
        <f>VLOOKUP($C73,'ASDR Current'!$A:$X,L$13,FALSE)/1000+VLOOKUP($C73,'ASDR Current'!$A:$X,L$14,FALSE)/1000</f>
        <v>-1531.4232299999999</v>
      </c>
      <c r="M73" s="9"/>
      <c r="N73" s="7">
        <f>VLOOKUP($C73,'ASDR Current'!$A:$X,N$13,FALSE)/1000+VLOOKUP($C73,'ASDR Current'!$A:$X,N$14,FALSE)/1000</f>
        <v>81.091580000000008</v>
      </c>
      <c r="O73" s="7"/>
      <c r="P73" s="7">
        <f>VLOOKUP($C73,'ASDR Current'!$A:$X,P$13,FALSE)/1000+VLOOKUP($C73,'ASDR Current'!$A:$X,P$14,FALSE)/1000+VLOOKUP($C73,'ASDR Current'!$A:$X,P$15,FALSE)/1000</f>
        <v>0</v>
      </c>
      <c r="Q73" s="8"/>
      <c r="R73" s="7">
        <f>SUM(F73,H73,J73,L73,N73,P73)</f>
        <v>74988.105060000016</v>
      </c>
      <c r="S73" s="9"/>
      <c r="T73" s="7">
        <f>VLOOKUP($C73,'ASDR Current'!$A:$X,T$14,FALSE)/1000</f>
        <v>74989.406199999998</v>
      </c>
    </row>
    <row r="74" spans="1:20" x14ac:dyDescent="0.25">
      <c r="A74" s="157">
        <f t="shared" si="1"/>
        <v>5</v>
      </c>
      <c r="B74" s="163"/>
      <c r="C74" s="157">
        <v>31545</v>
      </c>
      <c r="D74" s="152" t="s">
        <v>401</v>
      </c>
      <c r="F74" s="7">
        <f>VLOOKUP($C74,'ASDR Current'!$A:$X,F$14,FALSE)/1000</f>
        <v>16752.317429999999</v>
      </c>
      <c r="G74" s="154"/>
      <c r="H74" s="7">
        <f>VLOOKUP($C74,'ASDR Current'!$A:$X,H$14,FALSE)/1000</f>
        <v>623.99068</v>
      </c>
      <c r="I74" s="8"/>
      <c r="J74" s="7">
        <f>VLOOKUP($C74,'ASDR Current'!$A:$X,J$14,FALSE)/1000</f>
        <v>-38.211150000000004</v>
      </c>
      <c r="K74" s="9"/>
      <c r="L74" s="7">
        <f>VLOOKUP($C74,'ASDR Current'!$A:$X,L$13,FALSE)/1000+VLOOKUP($C74,'ASDR Current'!$A:$X,L$14,FALSE)/1000</f>
        <v>0</v>
      </c>
      <c r="M74" s="9"/>
      <c r="N74" s="7">
        <f>VLOOKUP($C74,'ASDR Current'!$A:$X,N$13,FALSE)/1000+VLOOKUP($C74,'ASDR Current'!$A:$X,N$14,FALSE)/1000</f>
        <v>0</v>
      </c>
      <c r="O74" s="7"/>
      <c r="P74" s="7">
        <f>VLOOKUP($C74,'ASDR Current'!$A:$X,P$13,FALSE)/1000+VLOOKUP($C74,'ASDR Current'!$A:$X,P$14,FALSE)/1000+VLOOKUP($C74,'ASDR Current'!$A:$X,P$15,FALSE)/1000</f>
        <v>0</v>
      </c>
      <c r="Q74" s="8"/>
      <c r="R74" s="7">
        <f>SUM(F74,H74,J74,L74,N74,P74)</f>
        <v>17338.096959999999</v>
      </c>
      <c r="S74" s="9"/>
      <c r="T74" s="7">
        <f>VLOOKUP($C74,'ASDR Current'!$A:$X,T$14,FALSE)/1000</f>
        <v>17049.66387</v>
      </c>
    </row>
    <row r="75" spans="1:20" x14ac:dyDescent="0.25">
      <c r="A75" s="157">
        <f t="shared" si="1"/>
        <v>6</v>
      </c>
      <c r="B75" s="163"/>
      <c r="C75" s="157">
        <v>31645</v>
      </c>
      <c r="D75" s="152" t="s">
        <v>34</v>
      </c>
      <c r="F75" s="7">
        <f>VLOOKUP($C75,'ASDR Current'!$A:$X,F$14,FALSE)/1000</f>
        <v>1258.5452399999995</v>
      </c>
      <c r="G75" s="154"/>
      <c r="H75" s="7">
        <f>VLOOKUP($C75,'ASDR Current'!$A:$X,H$14,FALSE)/1000</f>
        <v>10.169040000000001</v>
      </c>
      <c r="I75" s="8"/>
      <c r="J75" s="7">
        <f>VLOOKUP($C75,'ASDR Current'!$A:$X,J$14,FALSE)/1000</f>
        <v>0</v>
      </c>
      <c r="K75" s="9"/>
      <c r="L75" s="7">
        <f>VLOOKUP($C75,'ASDR Current'!$A:$X,L$13,FALSE)/1000+VLOOKUP($C75,'ASDR Current'!$A:$X,L$14,FALSE)/1000</f>
        <v>0</v>
      </c>
      <c r="M75" s="9"/>
      <c r="N75" s="7">
        <f>VLOOKUP($C75,'ASDR Current'!$A:$X,N$13,FALSE)/1000+VLOOKUP($C75,'ASDR Current'!$A:$X,N$14,FALSE)/1000</f>
        <v>0</v>
      </c>
      <c r="O75" s="7"/>
      <c r="P75" s="7">
        <f>VLOOKUP($C75,'ASDR Current'!$A:$X,P$13,FALSE)/1000+VLOOKUP($C75,'ASDR Current'!$A:$X,P$14,FALSE)/1000+VLOOKUP($C75,'ASDR Current'!$A:$X,P$15,FALSE)/1000</f>
        <v>0</v>
      </c>
      <c r="Q75" s="8"/>
      <c r="R75" s="7">
        <f>SUM(F75,H75,J75,L75,N75,P75)</f>
        <v>1268.7142799999995</v>
      </c>
      <c r="S75" s="9"/>
      <c r="T75" s="7">
        <f>VLOOKUP($C75,'ASDR Current'!$A:$X,T$14,FALSE)/1000</f>
        <v>1263.62976</v>
      </c>
    </row>
    <row r="76" spans="1:20" x14ac:dyDescent="0.25">
      <c r="A76" s="157">
        <f t="shared" si="1"/>
        <v>7</v>
      </c>
      <c r="B76" s="157"/>
      <c r="C76" s="157"/>
      <c r="D76" s="174" t="s">
        <v>46</v>
      </c>
      <c r="E76" s="169"/>
      <c r="F76" s="11">
        <f>SUM(F72:F75)</f>
        <v>110351.44890000002</v>
      </c>
      <c r="H76" s="11">
        <f>SUM(H72:H75)</f>
        <v>7341.3117899999997</v>
      </c>
      <c r="I76" s="12"/>
      <c r="J76" s="11">
        <f>SUM(J72:J75)</f>
        <v>-3944.30836</v>
      </c>
      <c r="K76" s="12"/>
      <c r="L76" s="11">
        <f>SUM(L72:L75)</f>
        <v>-1533.5489899999998</v>
      </c>
      <c r="M76" s="12"/>
      <c r="N76" s="11">
        <f>SUM(N72:N75)</f>
        <v>81.091580000000008</v>
      </c>
      <c r="O76" s="64"/>
      <c r="P76" s="11">
        <f>SUM(P72:P75)</f>
        <v>0</v>
      </c>
      <c r="Q76" s="12"/>
      <c r="R76" s="11">
        <f>SUM(R72:R75)</f>
        <v>112295.99492000001</v>
      </c>
      <c r="S76" s="12"/>
      <c r="T76" s="11">
        <f>SUM(T72:T75)</f>
        <v>111695.49325999999</v>
      </c>
    </row>
    <row r="77" spans="1:20" x14ac:dyDescent="0.25">
      <c r="A77" s="157">
        <f t="shared" si="1"/>
        <v>8</v>
      </c>
      <c r="B77" s="157"/>
      <c r="Q77" s="154"/>
    </row>
    <row r="78" spans="1:20" x14ac:dyDescent="0.25">
      <c r="A78" s="157">
        <f t="shared" si="1"/>
        <v>9</v>
      </c>
      <c r="B78" s="163"/>
      <c r="C78" s="157"/>
      <c r="D78" s="169" t="s">
        <v>47</v>
      </c>
      <c r="E78" s="169"/>
      <c r="F78" s="168"/>
      <c r="G78" s="169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</row>
    <row r="79" spans="1:20" x14ac:dyDescent="0.25">
      <c r="A79" s="157">
        <f t="shared" si="1"/>
        <v>10</v>
      </c>
      <c r="B79" s="163"/>
      <c r="C79" s="157">
        <v>31146</v>
      </c>
      <c r="D79" s="152" t="s">
        <v>400</v>
      </c>
      <c r="F79" s="7">
        <f>VLOOKUP($C79,'ASDR Current'!$A:$X,F$14,FALSE)/1000</f>
        <v>0</v>
      </c>
      <c r="G79" s="154"/>
      <c r="H79" s="7">
        <f>VLOOKUP($C79,'ASDR Current'!$A:$X,H$14,FALSE)/1000</f>
        <v>0</v>
      </c>
      <c r="I79" s="8"/>
      <c r="J79" s="7">
        <f>VLOOKUP($C79,'ASDR Current'!$A:$X,J$14,FALSE)/1000</f>
        <v>0</v>
      </c>
      <c r="K79" s="9"/>
      <c r="L79" s="7">
        <f>VLOOKUP($C79,'ASDR Current'!$A:$X,L$13,FALSE)/1000+VLOOKUP($C79,'ASDR Current'!$A:$X,L$14,FALSE)/1000</f>
        <v>0</v>
      </c>
      <c r="M79" s="9"/>
      <c r="N79" s="7">
        <f>VLOOKUP($C79,'ASDR Current'!$A:$X,N$13,FALSE)/1000+VLOOKUP($C79,'ASDR Current'!$A:$X,N$14,FALSE)/1000</f>
        <v>0</v>
      </c>
      <c r="O79" s="7"/>
      <c r="P79" s="7">
        <f>VLOOKUP($C79,'ASDR Current'!$A:$X,P$13,FALSE)/1000+VLOOKUP($C79,'ASDR Current'!$A:$X,P$14,FALSE)/1000+VLOOKUP($C79,'ASDR Current'!$A:$X,P$15,FALSE)/1000</f>
        <v>0</v>
      </c>
      <c r="Q79" s="8"/>
      <c r="R79" s="7">
        <f>SUM(F79,H79,J79,L79,N79,P79)</f>
        <v>0</v>
      </c>
      <c r="S79" s="9"/>
      <c r="T79" s="7">
        <f>VLOOKUP($C79,'ASDR Current'!$A:$X,T$14,FALSE)/1000</f>
        <v>0</v>
      </c>
    </row>
    <row r="80" spans="1:20" x14ac:dyDescent="0.25">
      <c r="A80" s="157">
        <f t="shared" si="1"/>
        <v>11</v>
      </c>
      <c r="B80" s="163"/>
      <c r="C80" s="157">
        <v>31246</v>
      </c>
      <c r="D80" s="152" t="s">
        <v>32</v>
      </c>
      <c r="F80" s="7">
        <f>VLOOKUP($C80,'ASDR Current'!$A:$X,F$14,FALSE)/1000</f>
        <v>0</v>
      </c>
      <c r="G80" s="154"/>
      <c r="H80" s="7">
        <f>VLOOKUP($C80,'ASDR Current'!$A:$X,H$14,FALSE)/1000</f>
        <v>0</v>
      </c>
      <c r="I80" s="8"/>
      <c r="J80" s="7">
        <f>VLOOKUP($C80,'ASDR Current'!$A:$X,J$14,FALSE)/1000</f>
        <v>0</v>
      </c>
      <c r="K80" s="9"/>
      <c r="L80" s="7">
        <f>VLOOKUP($C80,'ASDR Current'!$A:$X,L$13,FALSE)/1000+VLOOKUP($C80,'ASDR Current'!$A:$X,L$14,FALSE)/1000</f>
        <v>0</v>
      </c>
      <c r="M80" s="9"/>
      <c r="N80" s="7">
        <f>VLOOKUP($C80,'ASDR Current'!$A:$X,N$13,FALSE)/1000+VLOOKUP($C80,'ASDR Current'!$A:$X,N$14,FALSE)/1000</f>
        <v>0</v>
      </c>
      <c r="O80" s="7"/>
      <c r="P80" s="7">
        <f>VLOOKUP($C80,'ASDR Current'!$A:$X,P$13,FALSE)/1000+VLOOKUP($C80,'ASDR Current'!$A:$X,P$14,FALSE)/1000+VLOOKUP($C80,'ASDR Current'!$A:$X,P$15,FALSE)/1000</f>
        <v>0</v>
      </c>
      <c r="Q80" s="8"/>
      <c r="R80" s="7">
        <f>SUM(F80,H80,J80,L80,N80,P80)</f>
        <v>0</v>
      </c>
      <c r="S80" s="9"/>
      <c r="T80" s="7">
        <f>VLOOKUP($C80,'ASDR Current'!$A:$X,T$14,FALSE)/1000</f>
        <v>0</v>
      </c>
    </row>
    <row r="81" spans="1:20" x14ac:dyDescent="0.25">
      <c r="A81" s="157">
        <f t="shared" si="1"/>
        <v>12</v>
      </c>
      <c r="B81" s="163"/>
      <c r="C81" s="157">
        <v>31546</v>
      </c>
      <c r="D81" s="152" t="s">
        <v>401</v>
      </c>
      <c r="F81" s="7">
        <f>VLOOKUP($C81,'ASDR Current'!$A:$X,F$14,FALSE)/1000</f>
        <v>0</v>
      </c>
      <c r="G81" s="154"/>
      <c r="H81" s="7">
        <f>VLOOKUP($C81,'ASDR Current'!$A:$X,H$14,FALSE)/1000</f>
        <v>0</v>
      </c>
      <c r="I81" s="8"/>
      <c r="J81" s="7">
        <f>VLOOKUP($C81,'ASDR Current'!$A:$X,J$14,FALSE)/1000</f>
        <v>0</v>
      </c>
      <c r="K81" s="9"/>
      <c r="L81" s="7">
        <f>VLOOKUP($C81,'ASDR Current'!$A:$X,L$13,FALSE)/1000+VLOOKUP($C81,'ASDR Current'!$A:$X,L$14,FALSE)/1000</f>
        <v>0</v>
      </c>
      <c r="M81" s="9"/>
      <c r="N81" s="7">
        <f>VLOOKUP($C81,'ASDR Current'!$A:$X,N$13,FALSE)/1000+VLOOKUP($C81,'ASDR Current'!$A:$X,N$14,FALSE)/1000</f>
        <v>0</v>
      </c>
      <c r="O81" s="7"/>
      <c r="P81" s="7">
        <f>VLOOKUP($C81,'ASDR Current'!$A:$X,P$13,FALSE)/1000+VLOOKUP($C81,'ASDR Current'!$A:$X,P$14,FALSE)/1000+VLOOKUP($C81,'ASDR Current'!$A:$X,P$15,FALSE)/1000</f>
        <v>0</v>
      </c>
      <c r="Q81" s="8"/>
      <c r="R81" s="7">
        <f>SUM(F81,H81,J81,L81,N81,P81)</f>
        <v>0</v>
      </c>
      <c r="S81" s="9"/>
      <c r="T81" s="7">
        <f>VLOOKUP($C81,'ASDR Current'!$A:$X,T$14,FALSE)/1000</f>
        <v>0</v>
      </c>
    </row>
    <row r="82" spans="1:20" x14ac:dyDescent="0.25">
      <c r="A82" s="157">
        <f t="shared" si="1"/>
        <v>13</v>
      </c>
      <c r="B82" s="163"/>
      <c r="C82" s="157">
        <v>31646</v>
      </c>
      <c r="D82" s="152" t="s">
        <v>34</v>
      </c>
      <c r="F82" s="7">
        <f>VLOOKUP($C82,'ASDR Current'!$A:$X,F$14,FALSE)/1000</f>
        <v>0</v>
      </c>
      <c r="G82" s="154"/>
      <c r="H82" s="7">
        <f>VLOOKUP($C82,'ASDR Current'!$A:$X,H$14,FALSE)/1000</f>
        <v>0</v>
      </c>
      <c r="I82" s="8"/>
      <c r="J82" s="7">
        <f>VLOOKUP($C82,'ASDR Current'!$A:$X,J$14,FALSE)/1000</f>
        <v>0</v>
      </c>
      <c r="K82" s="9"/>
      <c r="L82" s="7">
        <f>VLOOKUP($C82,'ASDR Current'!$A:$X,L$13,FALSE)/1000+VLOOKUP($C82,'ASDR Current'!$A:$X,L$14,FALSE)/1000</f>
        <v>0</v>
      </c>
      <c r="M82" s="9"/>
      <c r="N82" s="7">
        <f>VLOOKUP($C82,'ASDR Current'!$A:$X,N$13,FALSE)/1000+VLOOKUP($C82,'ASDR Current'!$A:$X,N$14,FALSE)/1000</f>
        <v>0</v>
      </c>
      <c r="O82" s="7"/>
      <c r="P82" s="7">
        <f>VLOOKUP($C82,'ASDR Current'!$A:$X,P$13,FALSE)/1000+VLOOKUP($C82,'ASDR Current'!$A:$X,P$14,FALSE)/1000+VLOOKUP($C82,'ASDR Current'!$A:$X,P$15,FALSE)/1000</f>
        <v>0</v>
      </c>
      <c r="Q82" s="8"/>
      <c r="R82" s="7">
        <f>SUM(F82,H82,J82,L82,N82,P82)</f>
        <v>0</v>
      </c>
      <c r="S82" s="9"/>
      <c r="T82" s="7">
        <f>VLOOKUP($C82,'ASDR Current'!$A:$X,T$14,FALSE)/1000</f>
        <v>0</v>
      </c>
    </row>
    <row r="83" spans="1:20" x14ac:dyDescent="0.25">
      <c r="A83" s="157">
        <f t="shared" si="1"/>
        <v>14</v>
      </c>
      <c r="B83" s="163"/>
      <c r="C83" s="157"/>
      <c r="D83" s="169" t="s">
        <v>48</v>
      </c>
      <c r="E83" s="169"/>
      <c r="F83" s="11">
        <f>SUM(F79:F82)</f>
        <v>0</v>
      </c>
      <c r="H83" s="11">
        <f>SUM(H79:H82)</f>
        <v>0</v>
      </c>
      <c r="I83" s="12"/>
      <c r="J83" s="11">
        <f>SUM(J79:J82)</f>
        <v>0</v>
      </c>
      <c r="K83" s="12"/>
      <c r="L83" s="11">
        <f>SUM(L79:L82)</f>
        <v>0</v>
      </c>
      <c r="M83" s="12"/>
      <c r="N83" s="11">
        <f>SUM(N79:N82)</f>
        <v>0</v>
      </c>
      <c r="O83" s="64"/>
      <c r="P83" s="11">
        <f>SUM(P79:P82)</f>
        <v>0</v>
      </c>
      <c r="Q83" s="12"/>
      <c r="R83" s="11">
        <f>SUM(R79:R82)</f>
        <v>0</v>
      </c>
      <c r="S83" s="12"/>
      <c r="T83" s="11">
        <f>SUM(T79:T82)</f>
        <v>0</v>
      </c>
    </row>
    <row r="84" spans="1:20" x14ac:dyDescent="0.25">
      <c r="A84" s="157">
        <f t="shared" si="1"/>
        <v>15</v>
      </c>
      <c r="B84" s="163"/>
      <c r="Q84" s="154"/>
    </row>
    <row r="85" spans="1:20" x14ac:dyDescent="0.25">
      <c r="A85" s="157">
        <f t="shared" si="1"/>
        <v>16</v>
      </c>
      <c r="B85" s="163"/>
      <c r="C85" s="156"/>
      <c r="D85" s="174" t="s">
        <v>49</v>
      </c>
      <c r="F85" s="168"/>
      <c r="H85" s="20"/>
      <c r="I85" s="14"/>
      <c r="J85" s="20"/>
      <c r="K85" s="14"/>
      <c r="L85" s="20"/>
      <c r="M85" s="14"/>
      <c r="N85" s="20"/>
      <c r="O85" s="20"/>
      <c r="P85" s="20"/>
      <c r="Q85" s="14"/>
      <c r="R85" s="20"/>
      <c r="S85" s="14"/>
      <c r="T85" s="20"/>
    </row>
    <row r="86" spans="1:20" x14ac:dyDescent="0.25">
      <c r="A86" s="157">
        <f t="shared" si="1"/>
        <v>17</v>
      </c>
      <c r="B86" s="163"/>
      <c r="C86" s="157">
        <v>31151</v>
      </c>
      <c r="D86" s="152" t="s">
        <v>400</v>
      </c>
      <c r="F86" s="7">
        <f>VLOOKUP($C86,'ASDR Current'!$A:$X,F$14,FALSE)/1000</f>
        <v>0</v>
      </c>
      <c r="G86" s="154"/>
      <c r="H86" s="7">
        <f>VLOOKUP($C86,'ASDR Current'!$A:$X,H$14,FALSE)/1000</f>
        <v>0</v>
      </c>
      <c r="I86" s="8"/>
      <c r="J86" s="7">
        <f>VLOOKUP($C86,'ASDR Current'!$A:$X,J$14,FALSE)/1000</f>
        <v>0</v>
      </c>
      <c r="K86" s="9"/>
      <c r="L86" s="7">
        <f>VLOOKUP($C86,'ASDR Current'!$A:$X,L$13,FALSE)/1000+VLOOKUP($C86,'ASDR Current'!$A:$X,L$14,FALSE)/1000</f>
        <v>0</v>
      </c>
      <c r="M86" s="9"/>
      <c r="N86" s="7">
        <f>VLOOKUP($C86,'ASDR Current'!$A:$X,N$13,FALSE)/1000+VLOOKUP($C86,'ASDR Current'!$A:$X,N$14,FALSE)/1000</f>
        <v>0</v>
      </c>
      <c r="O86" s="7"/>
      <c r="P86" s="7">
        <f>VLOOKUP($C86,'ASDR Current'!$A:$X,P$13,FALSE)/1000+VLOOKUP($C86,'ASDR Current'!$A:$X,P$14,FALSE)/1000+VLOOKUP($C86,'ASDR Current'!$A:$X,P$15,FALSE)/1000</f>
        <v>0</v>
      </c>
      <c r="Q86" s="8"/>
      <c r="R86" s="7">
        <f>SUM(F86,H86,J86,L86,N86,P86)</f>
        <v>0</v>
      </c>
      <c r="S86" s="9"/>
      <c r="T86" s="7">
        <f>VLOOKUP($C86,'ASDR Current'!$A:$X,T$14,FALSE)/1000</f>
        <v>0</v>
      </c>
    </row>
    <row r="87" spans="1:20" x14ac:dyDescent="0.25">
      <c r="A87" s="157">
        <f t="shared" si="1"/>
        <v>18</v>
      </c>
      <c r="B87" s="163"/>
      <c r="C87" s="157">
        <v>31251</v>
      </c>
      <c r="D87" s="152" t="s">
        <v>32</v>
      </c>
      <c r="F87" s="7">
        <f>VLOOKUP($C87,'ASDR Current'!$A:$X,F$14,FALSE)/1000</f>
        <v>0</v>
      </c>
      <c r="G87" s="154"/>
      <c r="H87" s="7">
        <f>VLOOKUP($C87,'ASDR Current'!$A:$X,H$14,FALSE)/1000</f>
        <v>0</v>
      </c>
      <c r="I87" s="8"/>
      <c r="J87" s="7">
        <f>VLOOKUP($C87,'ASDR Current'!$A:$X,J$14,FALSE)/1000</f>
        <v>0</v>
      </c>
      <c r="K87" s="9"/>
      <c r="L87" s="7">
        <f>VLOOKUP($C87,'ASDR Current'!$A:$X,L$13,FALSE)/1000+VLOOKUP($C87,'ASDR Current'!$A:$X,L$14,FALSE)/1000</f>
        <v>0</v>
      </c>
      <c r="M87" s="9"/>
      <c r="N87" s="7">
        <f>VLOOKUP($C87,'ASDR Current'!$A:$X,N$13,FALSE)/1000+VLOOKUP($C87,'ASDR Current'!$A:$X,N$14,FALSE)/1000</f>
        <v>0</v>
      </c>
      <c r="O87" s="7"/>
      <c r="P87" s="7">
        <f>VLOOKUP($C87,'ASDR Current'!$A:$X,P$13,FALSE)/1000+VLOOKUP($C87,'ASDR Current'!$A:$X,P$14,FALSE)/1000+VLOOKUP($C87,'ASDR Current'!$A:$X,P$15,FALSE)/1000</f>
        <v>0</v>
      </c>
      <c r="Q87" s="8"/>
      <c r="R87" s="7">
        <f>SUM(F87,H87,J87,L87,N87,P87)</f>
        <v>0</v>
      </c>
      <c r="S87" s="9"/>
      <c r="T87" s="7">
        <f>VLOOKUP($C87,'ASDR Current'!$A:$X,T$14,FALSE)/1000</f>
        <v>0</v>
      </c>
    </row>
    <row r="88" spans="1:20" x14ac:dyDescent="0.25">
      <c r="A88" s="157">
        <f t="shared" si="1"/>
        <v>19</v>
      </c>
      <c r="B88" s="163"/>
      <c r="C88" s="157">
        <v>31551</v>
      </c>
      <c r="D88" s="152" t="s">
        <v>401</v>
      </c>
      <c r="F88" s="7">
        <f>VLOOKUP($C88,'ASDR Current'!$A:$X,F$14,FALSE)/1000</f>
        <v>0</v>
      </c>
      <c r="G88" s="154"/>
      <c r="H88" s="7">
        <f>VLOOKUP($C88,'ASDR Current'!$A:$X,H$14,FALSE)/1000</f>
        <v>0</v>
      </c>
      <c r="I88" s="8"/>
      <c r="J88" s="7">
        <f>VLOOKUP($C88,'ASDR Current'!$A:$X,J$14,FALSE)/1000</f>
        <v>0</v>
      </c>
      <c r="K88" s="9"/>
      <c r="L88" s="7">
        <f>VLOOKUP($C88,'ASDR Current'!$A:$X,L$13,FALSE)/1000+VLOOKUP($C88,'ASDR Current'!$A:$X,L$14,FALSE)/1000</f>
        <v>0</v>
      </c>
      <c r="M88" s="9"/>
      <c r="N88" s="7">
        <f>VLOOKUP($C88,'ASDR Current'!$A:$X,N$13,FALSE)/1000+VLOOKUP($C88,'ASDR Current'!$A:$X,N$14,FALSE)/1000</f>
        <v>0</v>
      </c>
      <c r="O88" s="7"/>
      <c r="P88" s="7">
        <f>VLOOKUP($C88,'ASDR Current'!$A:$X,P$13,FALSE)/1000+VLOOKUP($C88,'ASDR Current'!$A:$X,P$14,FALSE)/1000+VLOOKUP($C88,'ASDR Current'!$A:$X,P$15,FALSE)/1000</f>
        <v>0</v>
      </c>
      <c r="Q88" s="8"/>
      <c r="R88" s="7">
        <f>SUM(F88,H88,J88,L88,N88,P88)</f>
        <v>0</v>
      </c>
      <c r="S88" s="9"/>
      <c r="T88" s="7">
        <f>VLOOKUP($C88,'ASDR Current'!$A:$X,T$14,FALSE)/1000</f>
        <v>0</v>
      </c>
    </row>
    <row r="89" spans="1:20" x14ac:dyDescent="0.25">
      <c r="A89" s="157">
        <f t="shared" si="1"/>
        <v>20</v>
      </c>
      <c r="B89" s="163"/>
      <c r="C89" s="157">
        <v>31651</v>
      </c>
      <c r="D89" s="152" t="s">
        <v>50</v>
      </c>
      <c r="F89" s="7">
        <f>VLOOKUP($C89,'ASDR Current'!$A:$X,F$14,FALSE)/1000</f>
        <v>0</v>
      </c>
      <c r="G89" s="154"/>
      <c r="H89" s="7">
        <f>VLOOKUP($C89,'ASDR Current'!$A:$X,H$14,FALSE)/1000</f>
        <v>0</v>
      </c>
      <c r="I89" s="8"/>
      <c r="J89" s="7">
        <f>VLOOKUP($C89,'ASDR Current'!$A:$X,J$14,FALSE)/1000</f>
        <v>0</v>
      </c>
      <c r="K89" s="9"/>
      <c r="L89" s="7">
        <f>VLOOKUP($C89,'ASDR Current'!$A:$X,L$13,FALSE)/1000+VLOOKUP($C89,'ASDR Current'!$A:$X,L$14,FALSE)/1000</f>
        <v>0</v>
      </c>
      <c r="M89" s="9"/>
      <c r="N89" s="7">
        <f>VLOOKUP($C89,'ASDR Current'!$A:$X,N$13,FALSE)/1000+VLOOKUP($C89,'ASDR Current'!$A:$X,N$14,FALSE)/1000</f>
        <v>0</v>
      </c>
      <c r="O89" s="7"/>
      <c r="P89" s="7">
        <f>VLOOKUP($C89,'ASDR Current'!$A:$X,P$13,FALSE)/1000+VLOOKUP($C89,'ASDR Current'!$A:$X,P$14,FALSE)/1000+VLOOKUP($C89,'ASDR Current'!$A:$X,P$15,FALSE)/1000</f>
        <v>0</v>
      </c>
      <c r="Q89" s="8"/>
      <c r="R89" s="7">
        <f>SUM(F89,H89,J89,L89,N89,P89)</f>
        <v>0</v>
      </c>
      <c r="S89" s="9"/>
      <c r="T89" s="7">
        <f>VLOOKUP($C89,'ASDR Current'!$A:$X,T$14,FALSE)/1000</f>
        <v>0</v>
      </c>
    </row>
    <row r="90" spans="1:20" x14ac:dyDescent="0.25">
      <c r="A90" s="157">
        <f t="shared" si="1"/>
        <v>21</v>
      </c>
      <c r="B90" s="163"/>
      <c r="C90" s="157"/>
      <c r="D90" s="175" t="s">
        <v>51</v>
      </c>
      <c r="F90" s="11">
        <f>SUM(F86:F89)</f>
        <v>0</v>
      </c>
      <c r="H90" s="11">
        <f>SUM(H86:H89)</f>
        <v>0</v>
      </c>
      <c r="I90" s="12"/>
      <c r="J90" s="11">
        <f>SUM(J86:J89)</f>
        <v>0</v>
      </c>
      <c r="K90" s="12"/>
      <c r="L90" s="11">
        <f>SUM(L86:L89)</f>
        <v>0</v>
      </c>
      <c r="M90" s="12"/>
      <c r="N90" s="11">
        <f>SUM(N86:N89)</f>
        <v>0</v>
      </c>
      <c r="O90" s="64"/>
      <c r="P90" s="11">
        <f>SUM(P86:P89)</f>
        <v>0</v>
      </c>
      <c r="Q90" s="12"/>
      <c r="R90" s="11">
        <f>SUM(R86:R89)</f>
        <v>0</v>
      </c>
      <c r="S90" s="12"/>
      <c r="T90" s="11">
        <f>SUM(T86:T89)</f>
        <v>0</v>
      </c>
    </row>
    <row r="91" spans="1:20" x14ac:dyDescent="0.25">
      <c r="A91" s="157">
        <f t="shared" si="1"/>
        <v>22</v>
      </c>
      <c r="B91" s="163"/>
      <c r="Q91" s="154"/>
    </row>
    <row r="92" spans="1:20" x14ac:dyDescent="0.25">
      <c r="A92" s="157">
        <f t="shared" si="1"/>
        <v>23</v>
      </c>
      <c r="B92" s="163"/>
      <c r="C92" s="156"/>
      <c r="D92" s="174" t="s">
        <v>52</v>
      </c>
      <c r="E92" s="169"/>
      <c r="F92" s="168"/>
      <c r="G92" s="169"/>
      <c r="H92" s="14"/>
      <c r="I92" s="14"/>
      <c r="J92" s="14"/>
      <c r="K92" s="14"/>
      <c r="L92" s="14"/>
      <c r="M92" s="14"/>
      <c r="N92" s="13"/>
      <c r="O92" s="13"/>
      <c r="P92" s="13"/>
      <c r="Q92" s="13"/>
      <c r="R92" s="13"/>
      <c r="S92" s="13"/>
      <c r="T92" s="14"/>
    </row>
    <row r="93" spans="1:20" x14ac:dyDescent="0.25">
      <c r="A93" s="157">
        <f t="shared" si="1"/>
        <v>24</v>
      </c>
      <c r="B93" s="163"/>
      <c r="C93" s="157">
        <v>31152</v>
      </c>
      <c r="D93" s="152" t="s">
        <v>400</v>
      </c>
      <c r="F93" s="7">
        <f>VLOOKUP($C93,'ASDR Current'!$A:$X,F$14,FALSE)/1000</f>
        <v>0</v>
      </c>
      <c r="G93" s="154"/>
      <c r="H93" s="7">
        <f>VLOOKUP($C93,'ASDR Current'!$A:$X,H$14,FALSE)/1000</f>
        <v>0</v>
      </c>
      <c r="I93" s="8"/>
      <c r="J93" s="7">
        <f>VLOOKUP($C93,'ASDR Current'!$A:$X,J$14,FALSE)/1000</f>
        <v>0</v>
      </c>
      <c r="K93" s="9"/>
      <c r="L93" s="7">
        <f>VLOOKUP($C93,'ASDR Current'!$A:$X,L$13,FALSE)/1000+VLOOKUP($C93,'ASDR Current'!$A:$X,L$14,FALSE)/1000</f>
        <v>0</v>
      </c>
      <c r="M93" s="9"/>
      <c r="N93" s="7">
        <f>VLOOKUP($C93,'ASDR Current'!$A:$X,N$13,FALSE)/1000+VLOOKUP($C93,'ASDR Current'!$A:$X,N$14,FALSE)/1000</f>
        <v>0</v>
      </c>
      <c r="O93" s="7"/>
      <c r="P93" s="7">
        <f>VLOOKUP($C93,'ASDR Current'!$A:$X,P$13,FALSE)/1000+VLOOKUP($C93,'ASDR Current'!$A:$X,P$14,FALSE)/1000+VLOOKUP($C93,'ASDR Current'!$A:$X,P$15,FALSE)/1000</f>
        <v>0</v>
      </c>
      <c r="Q93" s="8"/>
      <c r="R93" s="7">
        <f>SUM(F93,H93,J93,L93,N93,P93)</f>
        <v>0</v>
      </c>
      <c r="S93" s="9"/>
      <c r="T93" s="7">
        <f>VLOOKUP($C93,'ASDR Current'!$A:$X,T$14,FALSE)/1000</f>
        <v>0</v>
      </c>
    </row>
    <row r="94" spans="1:20" x14ac:dyDescent="0.25">
      <c r="A94" s="157">
        <f t="shared" si="1"/>
        <v>25</v>
      </c>
      <c r="B94" s="163"/>
      <c r="C94" s="157">
        <v>31252</v>
      </c>
      <c r="D94" s="152" t="s">
        <v>32</v>
      </c>
      <c r="F94" s="7">
        <f>VLOOKUP($C94,'ASDR Current'!$A:$X,F$14,FALSE)/1000</f>
        <v>0</v>
      </c>
      <c r="G94" s="154"/>
      <c r="H94" s="7">
        <f>VLOOKUP($C94,'ASDR Current'!$A:$X,H$14,FALSE)/1000</f>
        <v>0</v>
      </c>
      <c r="I94" s="8"/>
      <c r="J94" s="7">
        <f>VLOOKUP($C94,'ASDR Current'!$A:$X,J$14,FALSE)/1000</f>
        <v>0</v>
      </c>
      <c r="K94" s="9"/>
      <c r="L94" s="7">
        <f>VLOOKUP($C94,'ASDR Current'!$A:$X,L$13,FALSE)/1000+VLOOKUP($C94,'ASDR Current'!$A:$X,L$14,FALSE)/1000</f>
        <v>0</v>
      </c>
      <c r="M94" s="9"/>
      <c r="N94" s="7">
        <f>VLOOKUP($C94,'ASDR Current'!$A:$X,N$13,FALSE)/1000+VLOOKUP($C94,'ASDR Current'!$A:$X,N$14,FALSE)/1000</f>
        <v>0</v>
      </c>
      <c r="O94" s="7"/>
      <c r="P94" s="7">
        <f>VLOOKUP($C94,'ASDR Current'!$A:$X,P$13,FALSE)/1000+VLOOKUP($C94,'ASDR Current'!$A:$X,P$14,FALSE)/1000+VLOOKUP($C94,'ASDR Current'!$A:$X,P$15,FALSE)/1000</f>
        <v>0</v>
      </c>
      <c r="Q94" s="8"/>
      <c r="R94" s="7">
        <f>SUM(F94,H94,J94,L94,N94,P94)</f>
        <v>0</v>
      </c>
      <c r="S94" s="9"/>
      <c r="T94" s="7">
        <f>VLOOKUP($C94,'ASDR Current'!$A:$X,T$14,FALSE)/1000</f>
        <v>0</v>
      </c>
    </row>
    <row r="95" spans="1:20" x14ac:dyDescent="0.25">
      <c r="A95" s="157">
        <f t="shared" si="1"/>
        <v>26</v>
      </c>
      <c r="B95" s="163"/>
      <c r="C95" s="157">
        <v>31552</v>
      </c>
      <c r="D95" s="152" t="s">
        <v>401</v>
      </c>
      <c r="F95" s="7">
        <f>VLOOKUP($C95,'ASDR Current'!$A:$X,F$14,FALSE)/1000</f>
        <v>0</v>
      </c>
      <c r="G95" s="154"/>
      <c r="H95" s="7">
        <f>VLOOKUP($C95,'ASDR Current'!$A:$X,H$14,FALSE)/1000</f>
        <v>0</v>
      </c>
      <c r="I95" s="8"/>
      <c r="J95" s="7">
        <f>VLOOKUP($C95,'ASDR Current'!$A:$X,J$14,FALSE)/1000</f>
        <v>0</v>
      </c>
      <c r="K95" s="9"/>
      <c r="L95" s="7">
        <f>VLOOKUP($C95,'ASDR Current'!$A:$X,L$13,FALSE)/1000+VLOOKUP($C95,'ASDR Current'!$A:$X,L$14,FALSE)/1000</f>
        <v>0</v>
      </c>
      <c r="M95" s="9"/>
      <c r="N95" s="7">
        <f>VLOOKUP($C95,'ASDR Current'!$A:$X,N$13,FALSE)/1000+VLOOKUP($C95,'ASDR Current'!$A:$X,N$14,FALSE)/1000</f>
        <v>0</v>
      </c>
      <c r="O95" s="7"/>
      <c r="P95" s="7">
        <f>VLOOKUP($C95,'ASDR Current'!$A:$X,P$13,FALSE)/1000+VLOOKUP($C95,'ASDR Current'!$A:$X,P$14,FALSE)/1000+VLOOKUP($C95,'ASDR Current'!$A:$X,P$15,FALSE)/1000</f>
        <v>0</v>
      </c>
      <c r="Q95" s="8"/>
      <c r="R95" s="7">
        <f>SUM(F95,H95,J95,L95,N95,P95)</f>
        <v>0</v>
      </c>
      <c r="S95" s="9"/>
      <c r="T95" s="7">
        <f>VLOOKUP($C95,'ASDR Current'!$A:$X,T$14,FALSE)/1000</f>
        <v>0</v>
      </c>
    </row>
    <row r="96" spans="1:20" x14ac:dyDescent="0.25">
      <c r="A96" s="157">
        <f t="shared" si="1"/>
        <v>27</v>
      </c>
      <c r="B96" s="163"/>
      <c r="C96" s="157">
        <v>31652</v>
      </c>
      <c r="D96" s="152" t="s">
        <v>34</v>
      </c>
      <c r="F96" s="7">
        <f>VLOOKUP($C96,'ASDR Current'!$A:$X,F$14,FALSE)/1000</f>
        <v>0</v>
      </c>
      <c r="G96" s="154"/>
      <c r="H96" s="7">
        <f>VLOOKUP($C96,'ASDR Current'!$A:$X,H$14,FALSE)/1000</f>
        <v>0</v>
      </c>
      <c r="I96" s="8"/>
      <c r="J96" s="7">
        <f>VLOOKUP($C96,'ASDR Current'!$A:$X,J$14,FALSE)/1000</f>
        <v>0</v>
      </c>
      <c r="K96" s="9"/>
      <c r="L96" s="7">
        <f>VLOOKUP($C96,'ASDR Current'!$A:$X,L$13,FALSE)/1000+VLOOKUP($C96,'ASDR Current'!$A:$X,L$14,FALSE)/1000</f>
        <v>0</v>
      </c>
      <c r="M96" s="9"/>
      <c r="N96" s="7">
        <f>VLOOKUP($C96,'ASDR Current'!$A:$X,N$13,FALSE)/1000+VLOOKUP($C96,'ASDR Current'!$A:$X,N$14,FALSE)/1000</f>
        <v>0</v>
      </c>
      <c r="O96" s="7"/>
      <c r="P96" s="7">
        <f>VLOOKUP($C96,'ASDR Current'!$A:$X,P$13,FALSE)/1000+VLOOKUP($C96,'ASDR Current'!$A:$X,P$14,FALSE)/1000+VLOOKUP($C96,'ASDR Current'!$A:$X,P$15,FALSE)/1000</f>
        <v>0</v>
      </c>
      <c r="Q96" s="8"/>
      <c r="R96" s="7">
        <f>SUM(F96,H96,J96,L96,N96,P96)</f>
        <v>0</v>
      </c>
      <c r="S96" s="9"/>
      <c r="T96" s="7">
        <f>VLOOKUP($C96,'ASDR Current'!$A:$X,T$14,FALSE)/1000</f>
        <v>0</v>
      </c>
    </row>
    <row r="97" spans="1:20" x14ac:dyDescent="0.25">
      <c r="A97" s="157">
        <f t="shared" si="1"/>
        <v>28</v>
      </c>
      <c r="B97" s="163"/>
      <c r="D97" s="174" t="s">
        <v>53</v>
      </c>
      <c r="E97" s="169"/>
      <c r="F97" s="11">
        <f>SUM(F93:F96)</f>
        <v>0</v>
      </c>
      <c r="H97" s="11">
        <f>SUM(H93:H96)</f>
        <v>0</v>
      </c>
      <c r="I97" s="12"/>
      <c r="J97" s="11">
        <f>SUM(J93:J96)</f>
        <v>0</v>
      </c>
      <c r="K97" s="12"/>
      <c r="L97" s="11">
        <f>SUM(L93:L96)</f>
        <v>0</v>
      </c>
      <c r="M97" s="12"/>
      <c r="N97" s="11">
        <f>SUM(N93:N96)</f>
        <v>0</v>
      </c>
      <c r="O97" s="64"/>
      <c r="P97" s="11">
        <f>SUM(P93:P96)</f>
        <v>0</v>
      </c>
      <c r="Q97" s="12"/>
      <c r="R97" s="11">
        <f>SUM(R93:R96)</f>
        <v>0</v>
      </c>
      <c r="S97" s="12"/>
      <c r="T97" s="11">
        <f>SUM(T93:T96)</f>
        <v>0</v>
      </c>
    </row>
    <row r="98" spans="1:20" x14ac:dyDescent="0.25">
      <c r="A98" s="157">
        <f t="shared" si="1"/>
        <v>29</v>
      </c>
      <c r="B98" s="163"/>
      <c r="Q98" s="154"/>
    </row>
    <row r="99" spans="1:20" x14ac:dyDescent="0.25">
      <c r="A99" s="157">
        <f t="shared" si="1"/>
        <v>30</v>
      </c>
      <c r="B99" s="163"/>
      <c r="C99" s="156"/>
      <c r="D99" s="174" t="s">
        <v>54</v>
      </c>
      <c r="E99" s="169"/>
      <c r="F99" s="169"/>
      <c r="G99" s="169"/>
      <c r="Q99" s="154"/>
    </row>
    <row r="100" spans="1:20" x14ac:dyDescent="0.25">
      <c r="A100" s="157">
        <f t="shared" si="1"/>
        <v>31</v>
      </c>
      <c r="B100" s="163"/>
      <c r="C100" s="157">
        <v>31153</v>
      </c>
      <c r="D100" s="152" t="s">
        <v>400</v>
      </c>
      <c r="F100" s="7">
        <f>VLOOKUP($C100,'ASDR Current'!$A:$X,F$14,FALSE)/1000</f>
        <v>0</v>
      </c>
      <c r="G100" s="154"/>
      <c r="H100" s="7">
        <f>VLOOKUP($C100,'ASDR Current'!$A:$X,H$14,FALSE)/1000</f>
        <v>0</v>
      </c>
      <c r="I100" s="8"/>
      <c r="J100" s="7">
        <f>VLOOKUP($C100,'ASDR Current'!$A:$X,J$14,FALSE)/1000</f>
        <v>0</v>
      </c>
      <c r="K100" s="9"/>
      <c r="L100" s="7">
        <f>VLOOKUP($C100,'ASDR Current'!$A:$X,L$13,FALSE)/1000+VLOOKUP($C100,'ASDR Current'!$A:$X,L$14,FALSE)/1000</f>
        <v>0</v>
      </c>
      <c r="M100" s="9"/>
      <c r="N100" s="7">
        <f>VLOOKUP($C100,'ASDR Current'!$A:$X,N$13,FALSE)/1000+VLOOKUP($C100,'ASDR Current'!$A:$X,N$14,FALSE)/1000</f>
        <v>0</v>
      </c>
      <c r="O100" s="7"/>
      <c r="P100" s="7">
        <f>VLOOKUP($C100,'ASDR Current'!$A:$X,P$13,FALSE)/1000+VLOOKUP($C100,'ASDR Current'!$A:$X,P$14,FALSE)/1000+VLOOKUP($C100,'ASDR Current'!$A:$X,P$15,FALSE)/1000</f>
        <v>0</v>
      </c>
      <c r="Q100" s="8"/>
      <c r="R100" s="7">
        <f>SUM(F100,H100,J100,L100,N100,P100)</f>
        <v>0</v>
      </c>
      <c r="S100" s="9"/>
      <c r="T100" s="7">
        <f>VLOOKUP($C100,'ASDR Current'!$A:$X,T$14,FALSE)/1000</f>
        <v>0</v>
      </c>
    </row>
    <row r="101" spans="1:20" x14ac:dyDescent="0.25">
      <c r="A101" s="157">
        <f t="shared" si="1"/>
        <v>32</v>
      </c>
      <c r="B101" s="163"/>
      <c r="C101" s="157">
        <v>31253</v>
      </c>
      <c r="D101" s="152" t="s">
        <v>32</v>
      </c>
      <c r="F101" s="7">
        <f>VLOOKUP($C101,'ASDR Current'!$A:$X,F$14,FALSE)/1000</f>
        <v>0</v>
      </c>
      <c r="G101" s="154"/>
      <c r="H101" s="7">
        <f>VLOOKUP($C101,'ASDR Current'!$A:$X,H$14,FALSE)/1000</f>
        <v>0</v>
      </c>
      <c r="I101" s="8"/>
      <c r="J101" s="7">
        <f>VLOOKUP($C101,'ASDR Current'!$A:$X,J$14,FALSE)/1000</f>
        <v>0</v>
      </c>
      <c r="K101" s="9"/>
      <c r="L101" s="7">
        <f>VLOOKUP($C101,'ASDR Current'!$A:$X,L$13,FALSE)/1000+VLOOKUP($C101,'ASDR Current'!$A:$X,L$14,FALSE)/1000</f>
        <v>0</v>
      </c>
      <c r="M101" s="9"/>
      <c r="N101" s="7">
        <f>VLOOKUP($C101,'ASDR Current'!$A:$X,N$13,FALSE)/1000+VLOOKUP($C101,'ASDR Current'!$A:$X,N$14,FALSE)/1000</f>
        <v>0</v>
      </c>
      <c r="O101" s="7"/>
      <c r="P101" s="7">
        <f>VLOOKUP($C101,'ASDR Current'!$A:$X,P$13,FALSE)/1000+VLOOKUP($C101,'ASDR Current'!$A:$X,P$14,FALSE)/1000+VLOOKUP($C101,'ASDR Current'!$A:$X,P$15,FALSE)/1000</f>
        <v>0</v>
      </c>
      <c r="Q101" s="8"/>
      <c r="R101" s="7">
        <f>SUM(F101,H101,J101,L101,N101,P101)</f>
        <v>0</v>
      </c>
      <c r="S101" s="9"/>
      <c r="T101" s="7">
        <f>VLOOKUP($C101,'ASDR Current'!$A:$X,T$14,FALSE)/1000</f>
        <v>0</v>
      </c>
    </row>
    <row r="102" spans="1:20" x14ac:dyDescent="0.25">
      <c r="A102" s="157">
        <f t="shared" si="1"/>
        <v>33</v>
      </c>
      <c r="B102" s="163"/>
      <c r="C102" s="157">
        <v>31553</v>
      </c>
      <c r="D102" s="152" t="s">
        <v>401</v>
      </c>
      <c r="F102" s="7">
        <f>VLOOKUP($C102,'ASDR Current'!$A:$X,F$14,FALSE)/1000</f>
        <v>0</v>
      </c>
      <c r="G102" s="154"/>
      <c r="H102" s="7">
        <f>VLOOKUP($C102,'ASDR Current'!$A:$X,H$14,FALSE)/1000</f>
        <v>0</v>
      </c>
      <c r="I102" s="8"/>
      <c r="J102" s="7">
        <f>VLOOKUP($C102,'ASDR Current'!$A:$X,J$14,FALSE)/1000</f>
        <v>0</v>
      </c>
      <c r="K102" s="9"/>
      <c r="L102" s="7">
        <f>VLOOKUP($C102,'ASDR Current'!$A:$X,L$13,FALSE)/1000+VLOOKUP($C102,'ASDR Current'!$A:$X,L$14,FALSE)/1000</f>
        <v>0</v>
      </c>
      <c r="M102" s="9"/>
      <c r="N102" s="7">
        <f>VLOOKUP($C102,'ASDR Current'!$A:$X,N$13,FALSE)/1000+VLOOKUP($C102,'ASDR Current'!$A:$X,N$14,FALSE)/1000</f>
        <v>0</v>
      </c>
      <c r="O102" s="7"/>
      <c r="P102" s="7">
        <f>VLOOKUP($C102,'ASDR Current'!$A:$X,P$13,FALSE)/1000+VLOOKUP($C102,'ASDR Current'!$A:$X,P$14,FALSE)/1000+VLOOKUP($C102,'ASDR Current'!$A:$X,P$15,FALSE)/1000</f>
        <v>0</v>
      </c>
      <c r="Q102" s="8"/>
      <c r="R102" s="7">
        <f>SUM(F102,H102,J102,L102,N102,P102)</f>
        <v>0</v>
      </c>
      <c r="S102" s="9"/>
      <c r="T102" s="7">
        <f>VLOOKUP($C102,'ASDR Current'!$A:$X,T$14,FALSE)/1000</f>
        <v>0</v>
      </c>
    </row>
    <row r="103" spans="1:20" x14ac:dyDescent="0.25">
      <c r="A103" s="157">
        <f t="shared" si="1"/>
        <v>34</v>
      </c>
      <c r="B103" s="163"/>
      <c r="C103" s="157">
        <v>31653</v>
      </c>
      <c r="D103" s="152" t="s">
        <v>34</v>
      </c>
      <c r="F103" s="7">
        <f>VLOOKUP($C103,'ASDR Current'!$A:$X,F$14,FALSE)/1000</f>
        <v>0</v>
      </c>
      <c r="G103" s="154"/>
      <c r="H103" s="7">
        <f>VLOOKUP($C103,'ASDR Current'!$A:$X,H$14,FALSE)/1000</f>
        <v>0</v>
      </c>
      <c r="I103" s="8"/>
      <c r="J103" s="7">
        <f>VLOOKUP($C103,'ASDR Current'!$A:$X,J$14,FALSE)/1000</f>
        <v>0</v>
      </c>
      <c r="K103" s="9"/>
      <c r="L103" s="7">
        <f>VLOOKUP($C103,'ASDR Current'!$A:$X,L$13,FALSE)/1000+VLOOKUP($C103,'ASDR Current'!$A:$X,L$14,FALSE)/1000</f>
        <v>0</v>
      </c>
      <c r="M103" s="9"/>
      <c r="N103" s="7">
        <f>VLOOKUP($C103,'ASDR Current'!$A:$X,N$13,FALSE)/1000+VLOOKUP($C103,'ASDR Current'!$A:$X,N$14,FALSE)/1000</f>
        <v>0</v>
      </c>
      <c r="O103" s="7"/>
      <c r="P103" s="7">
        <f>VLOOKUP($C103,'ASDR Current'!$A:$X,P$13,FALSE)/1000+VLOOKUP($C103,'ASDR Current'!$A:$X,P$14,FALSE)/1000+VLOOKUP($C103,'ASDR Current'!$A:$X,P$15,FALSE)/1000</f>
        <v>0</v>
      </c>
      <c r="Q103" s="8"/>
      <c r="R103" s="7">
        <f>SUM(F103,H103,J103,L103,N103,P103)</f>
        <v>0</v>
      </c>
      <c r="S103" s="9"/>
      <c r="T103" s="7">
        <f>VLOOKUP($C103,'ASDR Current'!$A:$X,T$14,FALSE)/1000</f>
        <v>0</v>
      </c>
    </row>
    <row r="104" spans="1:20" x14ac:dyDescent="0.25">
      <c r="A104" s="157">
        <f t="shared" si="1"/>
        <v>35</v>
      </c>
      <c r="B104" s="163"/>
      <c r="C104" s="157"/>
      <c r="D104" s="174" t="s">
        <v>55</v>
      </c>
      <c r="E104" s="169"/>
      <c r="F104" s="11">
        <f>SUM(F100:F103)</f>
        <v>0</v>
      </c>
      <c r="H104" s="11">
        <f>SUM(H100:H103)</f>
        <v>0</v>
      </c>
      <c r="I104" s="12"/>
      <c r="J104" s="11">
        <f>SUM(J100:J103)</f>
        <v>0</v>
      </c>
      <c r="K104" s="12"/>
      <c r="L104" s="11">
        <f>SUM(L100:L103)</f>
        <v>0</v>
      </c>
      <c r="M104" s="12"/>
      <c r="N104" s="11">
        <f>SUM(N100:N103)</f>
        <v>0</v>
      </c>
      <c r="O104" s="64"/>
      <c r="P104" s="11">
        <f>SUM(P100:P103)</f>
        <v>0</v>
      </c>
      <c r="Q104" s="12"/>
      <c r="R104" s="11">
        <f>SUM(R100:R103)</f>
        <v>0</v>
      </c>
      <c r="S104" s="12"/>
      <c r="T104" s="11">
        <f>SUM(T100:T103)</f>
        <v>0</v>
      </c>
    </row>
    <row r="105" spans="1:20" x14ac:dyDescent="0.25">
      <c r="A105" s="157">
        <f t="shared" si="1"/>
        <v>36</v>
      </c>
      <c r="B105" s="163"/>
      <c r="Q105" s="154"/>
    </row>
    <row r="106" spans="1:20" x14ac:dyDescent="0.25">
      <c r="A106" s="157">
        <f t="shared" si="1"/>
        <v>37</v>
      </c>
      <c r="B106" s="163"/>
      <c r="C106" s="156"/>
      <c r="D106" s="174" t="s">
        <v>56</v>
      </c>
      <c r="E106" s="169"/>
      <c r="F106" s="168"/>
      <c r="G106" s="169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</row>
    <row r="107" spans="1:20" x14ac:dyDescent="0.25">
      <c r="A107" s="157">
        <f t="shared" si="1"/>
        <v>38</v>
      </c>
      <c r="B107" s="163"/>
      <c r="C107" s="157">
        <v>31154</v>
      </c>
      <c r="D107" s="152" t="s">
        <v>400</v>
      </c>
      <c r="F107" s="7">
        <f>VLOOKUP($C107,'ASDR Current'!$A:$X,F$14,FALSE)/1000</f>
        <v>6433.8500300000005</v>
      </c>
      <c r="G107" s="154"/>
      <c r="H107" s="7">
        <f>VLOOKUP($C107,'ASDR Current'!$A:$X,H$14,FALSE)/1000</f>
        <v>475.9511</v>
      </c>
      <c r="I107" s="8"/>
      <c r="J107" s="7">
        <f>VLOOKUP($C107,'ASDR Current'!$A:$X,J$14,FALSE)/1000</f>
        <v>-33.903790000000001</v>
      </c>
      <c r="K107" s="9"/>
      <c r="L107" s="7">
        <f>VLOOKUP($C107,'ASDR Current'!$A:$X,L$13,FALSE)/1000+VLOOKUP($C107,'ASDR Current'!$A:$X,L$14,FALSE)/1000</f>
        <v>-10.965590000000001</v>
      </c>
      <c r="M107" s="9"/>
      <c r="N107" s="7">
        <f>VLOOKUP($C107,'ASDR Current'!$A:$X,N$13,FALSE)/1000+VLOOKUP($C107,'ASDR Current'!$A:$X,N$14,FALSE)/1000</f>
        <v>0</v>
      </c>
      <c r="O107" s="7"/>
      <c r="P107" s="7">
        <f>VLOOKUP($C107,'ASDR Current'!$A:$X,P$13,FALSE)/1000+VLOOKUP($C107,'ASDR Current'!$A:$X,P$14,FALSE)/1000+VLOOKUP($C107,'ASDR Current'!$A:$X,P$15,FALSE)/1000</f>
        <v>0</v>
      </c>
      <c r="Q107" s="8"/>
      <c r="R107" s="7">
        <f>SUM(F107,H107,J107,L107,N107,P107)</f>
        <v>6864.9317500000006</v>
      </c>
      <c r="S107" s="9"/>
      <c r="T107" s="7">
        <f>VLOOKUP($C107,'ASDR Current'!$A:$X,T$14,FALSE)/1000</f>
        <v>6633.8151799999996</v>
      </c>
    </row>
    <row r="108" spans="1:20" x14ac:dyDescent="0.25">
      <c r="A108" s="157">
        <f t="shared" si="1"/>
        <v>39</v>
      </c>
      <c r="B108" s="163"/>
      <c r="C108" s="157">
        <v>31254</v>
      </c>
      <c r="D108" s="152" t="s">
        <v>32</v>
      </c>
      <c r="F108" s="7">
        <f>VLOOKUP($C108,'ASDR Current'!$A:$X,F$14,FALSE)/1000</f>
        <v>15402.950440000002</v>
      </c>
      <c r="G108" s="154"/>
      <c r="H108" s="7">
        <f>VLOOKUP($C108,'ASDR Current'!$A:$X,H$14,FALSE)/1000</f>
        <v>1392.3997300000001</v>
      </c>
      <c r="I108" s="8"/>
      <c r="J108" s="7">
        <f>VLOOKUP($C108,'ASDR Current'!$A:$X,J$14,FALSE)/1000</f>
        <v>-2093.1086</v>
      </c>
      <c r="K108" s="9"/>
      <c r="L108" s="7">
        <f>VLOOKUP($C108,'ASDR Current'!$A:$X,L$13,FALSE)/1000+VLOOKUP($C108,'ASDR Current'!$A:$X,L$14,FALSE)/1000</f>
        <v>0</v>
      </c>
      <c r="M108" s="9"/>
      <c r="N108" s="7">
        <f>VLOOKUP($C108,'ASDR Current'!$A:$X,N$13,FALSE)/1000+VLOOKUP($C108,'ASDR Current'!$A:$X,N$14,FALSE)/1000</f>
        <v>0</v>
      </c>
      <c r="O108" s="7"/>
      <c r="P108" s="7">
        <f>VLOOKUP($C108,'ASDR Current'!$A:$X,P$13,FALSE)/1000+VLOOKUP($C108,'ASDR Current'!$A:$X,P$14,FALSE)/1000+VLOOKUP($C108,'ASDR Current'!$A:$X,P$15,FALSE)/1000</f>
        <v>0</v>
      </c>
      <c r="Q108" s="8"/>
      <c r="R108" s="7">
        <f>SUM(F108,H108,J108,L108,N108,P108)</f>
        <v>14702.241570000002</v>
      </c>
      <c r="S108" s="9"/>
      <c r="T108" s="7">
        <f>VLOOKUP($C108,'ASDR Current'!$A:$X,T$14,FALSE)/1000</f>
        <v>15639.547329999999</v>
      </c>
    </row>
    <row r="109" spans="1:20" x14ac:dyDescent="0.25">
      <c r="A109" s="157">
        <f t="shared" si="1"/>
        <v>40</v>
      </c>
      <c r="B109" s="163"/>
      <c r="C109" s="157">
        <v>31554</v>
      </c>
      <c r="D109" s="152" t="s">
        <v>401</v>
      </c>
      <c r="F109" s="7">
        <f>VLOOKUP($C109,'ASDR Current'!$A:$X,F$14,FALSE)/1000</f>
        <v>9168.3970000000008</v>
      </c>
      <c r="G109" s="154"/>
      <c r="H109" s="7">
        <f>VLOOKUP($C109,'ASDR Current'!$A:$X,H$14,FALSE)/1000</f>
        <v>433.27355999999997</v>
      </c>
      <c r="I109" s="8"/>
      <c r="J109" s="7">
        <f>VLOOKUP($C109,'ASDR Current'!$A:$X,J$14,FALSE)/1000</f>
        <v>0</v>
      </c>
      <c r="K109" s="9"/>
      <c r="L109" s="7">
        <f>VLOOKUP($C109,'ASDR Current'!$A:$X,L$13,FALSE)/1000+VLOOKUP($C109,'ASDR Current'!$A:$X,L$14,FALSE)/1000</f>
        <v>0</v>
      </c>
      <c r="M109" s="9"/>
      <c r="N109" s="7">
        <f>VLOOKUP($C109,'ASDR Current'!$A:$X,N$13,FALSE)/1000+VLOOKUP($C109,'ASDR Current'!$A:$X,N$14,FALSE)/1000</f>
        <v>0</v>
      </c>
      <c r="O109" s="7"/>
      <c r="P109" s="7">
        <f>VLOOKUP($C109,'ASDR Current'!$A:$X,P$13,FALSE)/1000+VLOOKUP($C109,'ASDR Current'!$A:$X,P$14,FALSE)/1000+VLOOKUP($C109,'ASDR Current'!$A:$X,P$15,FALSE)/1000</f>
        <v>0</v>
      </c>
      <c r="Q109" s="8"/>
      <c r="R109" s="7">
        <f>SUM(F109,H109,J109,L109,N109,P109)</f>
        <v>9601.6705600000005</v>
      </c>
      <c r="S109" s="9"/>
      <c r="T109" s="7">
        <f>VLOOKUP($C109,'ASDR Current'!$A:$X,T$14,FALSE)/1000</f>
        <v>9385.0337799999998</v>
      </c>
    </row>
    <row r="110" spans="1:20" x14ac:dyDescent="0.25">
      <c r="A110" s="157">
        <f t="shared" si="1"/>
        <v>41</v>
      </c>
      <c r="B110" s="163"/>
      <c r="C110" s="157">
        <v>31654</v>
      </c>
      <c r="D110" s="152" t="s">
        <v>34</v>
      </c>
      <c r="F110" s="7">
        <f>VLOOKUP($C110,'ASDR Current'!$A:$X,F$14,FALSE)/1000</f>
        <v>344.50755999999996</v>
      </c>
      <c r="G110" s="154"/>
      <c r="H110" s="7">
        <f>VLOOKUP($C110,'ASDR Current'!$A:$X,H$14,FALSE)/1000</f>
        <v>16.510439999999999</v>
      </c>
      <c r="I110" s="8"/>
      <c r="J110" s="7">
        <f>VLOOKUP($C110,'ASDR Current'!$A:$X,J$14,FALSE)/1000</f>
        <v>0</v>
      </c>
      <c r="K110" s="9"/>
      <c r="L110" s="7">
        <f>VLOOKUP($C110,'ASDR Current'!$A:$X,L$13,FALSE)/1000+VLOOKUP($C110,'ASDR Current'!$A:$X,L$14,FALSE)/1000</f>
        <v>0</v>
      </c>
      <c r="M110" s="9"/>
      <c r="N110" s="7">
        <f>VLOOKUP($C110,'ASDR Current'!$A:$X,N$13,FALSE)/1000+VLOOKUP($C110,'ASDR Current'!$A:$X,N$14,FALSE)/1000</f>
        <v>0</v>
      </c>
      <c r="O110" s="7"/>
      <c r="P110" s="7">
        <f>VLOOKUP($C110,'ASDR Current'!$A:$X,P$13,FALSE)/1000+VLOOKUP($C110,'ASDR Current'!$A:$X,P$14,FALSE)/1000+VLOOKUP($C110,'ASDR Current'!$A:$X,P$15,FALSE)/1000</f>
        <v>0</v>
      </c>
      <c r="Q110" s="8"/>
      <c r="R110" s="7">
        <f>SUM(F110,H110,J110,L110,N110,P110)</f>
        <v>361.01799999999997</v>
      </c>
      <c r="S110" s="9"/>
      <c r="T110" s="7">
        <f>VLOOKUP($C110,'ASDR Current'!$A:$X,T$14,FALSE)/1000</f>
        <v>352.76278000000002</v>
      </c>
    </row>
    <row r="111" spans="1:20" x14ac:dyDescent="0.25">
      <c r="A111" s="157">
        <f t="shared" si="1"/>
        <v>42</v>
      </c>
      <c r="B111" s="163"/>
      <c r="C111" s="157"/>
      <c r="D111" s="174" t="s">
        <v>57</v>
      </c>
      <c r="E111" s="169"/>
      <c r="F111" s="11">
        <f>SUM(F107:F110)</f>
        <v>31349.705030000001</v>
      </c>
      <c r="H111" s="11">
        <f>SUM(H107:H110)</f>
        <v>2318.13483</v>
      </c>
      <c r="I111" s="12"/>
      <c r="J111" s="11">
        <f>SUM(J107:J110)</f>
        <v>-2127.0123899999999</v>
      </c>
      <c r="K111" s="12"/>
      <c r="L111" s="11">
        <f>SUM(L107:L110)</f>
        <v>-10.965590000000001</v>
      </c>
      <c r="M111" s="12"/>
      <c r="N111" s="11">
        <f>SUM(N107:N110)</f>
        <v>0</v>
      </c>
      <c r="O111" s="64"/>
      <c r="P111" s="11">
        <f>SUM(P107:P110)</f>
        <v>0</v>
      </c>
      <c r="Q111" s="12"/>
      <c r="R111" s="11">
        <f>SUM(R107:R110)</f>
        <v>31529.86188</v>
      </c>
      <c r="S111" s="12"/>
      <c r="T111" s="11">
        <f>SUM(T107:T110)</f>
        <v>32011.159069999998</v>
      </c>
    </row>
    <row r="112" spans="1:20" x14ac:dyDescent="0.25">
      <c r="A112" s="157">
        <f t="shared" si="1"/>
        <v>43</v>
      </c>
      <c r="B112" s="163"/>
      <c r="Q112" s="154"/>
    </row>
    <row r="113" spans="1:20" ht="13.8" thickBot="1" x14ac:dyDescent="0.3">
      <c r="A113" s="158">
        <f t="shared" si="1"/>
        <v>44</v>
      </c>
      <c r="B113" s="19" t="s">
        <v>44</v>
      </c>
      <c r="C113" s="149"/>
      <c r="D113" s="149"/>
      <c r="E113" s="149"/>
      <c r="F113" s="149"/>
      <c r="G113" s="149"/>
      <c r="H113" s="149"/>
      <c r="I113" s="149"/>
      <c r="J113" s="149"/>
      <c r="K113" s="149"/>
      <c r="L113" s="149"/>
      <c r="M113" s="149"/>
      <c r="N113" s="149"/>
      <c r="O113" s="149"/>
      <c r="P113" s="149"/>
      <c r="Q113" s="147"/>
      <c r="R113" s="149"/>
      <c r="S113" s="149"/>
      <c r="T113" s="149"/>
    </row>
    <row r="114" spans="1:20" x14ac:dyDescent="0.25">
      <c r="A114" s="152" t="str">
        <f>+$A$57</f>
        <v>Supporting Schedules:  B-10, B-11</v>
      </c>
      <c r="Q114" s="154"/>
      <c r="R114" s="152" t="str">
        <f>+$R$57</f>
        <v>Recap Schedules:  B-03, B-06</v>
      </c>
    </row>
    <row r="115" spans="1:20" ht="13.8" thickBot="1" x14ac:dyDescent="0.3">
      <c r="A115" s="149" t="str">
        <f>$A$1</f>
        <v>SCHEDULE B-09</v>
      </c>
      <c r="B115" s="149"/>
      <c r="C115" s="149"/>
      <c r="D115" s="149"/>
      <c r="E115" s="149"/>
      <c r="F115" s="149" t="str">
        <f>$F$1</f>
        <v>DEPRECIATION RESERVE BALANCES BY ACCOUNT AND SUB-ACCOUNT</v>
      </c>
      <c r="G115" s="149"/>
      <c r="H115" s="149"/>
      <c r="I115" s="149"/>
      <c r="J115" s="149"/>
      <c r="K115" s="149"/>
      <c r="L115" s="149"/>
      <c r="M115" s="149"/>
      <c r="N115" s="149"/>
      <c r="O115" s="149"/>
      <c r="P115" s="149"/>
      <c r="Q115" s="147"/>
      <c r="R115" s="149"/>
      <c r="S115" s="149"/>
      <c r="T115" s="149" t="str">
        <f>"Page 23 of " &amp; $R$1</f>
        <v>Page 23 of 30</v>
      </c>
    </row>
    <row r="116" spans="1:20" x14ac:dyDescent="0.25">
      <c r="A116" s="152" t="str">
        <f>$A$2</f>
        <v>FLORIDA PUBLIC SERVICE COMMISSION</v>
      </c>
      <c r="B116" s="172"/>
      <c r="E116" s="154" t="str">
        <f>$E$2</f>
        <v xml:space="preserve">                  EXPLANATION:</v>
      </c>
      <c r="F116" s="152" t="str">
        <f>IF($F$2="","",$F$2)</f>
        <v>Provide the depreciation reserve balances for each account or sub-account to which</v>
      </c>
      <c r="J116" s="151"/>
      <c r="K116" s="151"/>
      <c r="M116" s="151"/>
      <c r="N116" s="151"/>
      <c r="O116" s="151"/>
      <c r="P116" s="151"/>
      <c r="Q116" s="150"/>
      <c r="R116" s="152" t="str">
        <f>$R$2</f>
        <v>Type of data shown:</v>
      </c>
      <c r="T116" s="153"/>
    </row>
    <row r="117" spans="1:20" x14ac:dyDescent="0.25">
      <c r="B117" s="172"/>
      <c r="F117" s="152" t="str">
        <f>IF($F$3="","",$F$3)</f>
        <v>an individual depreciation rate is applied. (Include Amortization/Recovery amounts).</v>
      </c>
      <c r="J117" s="154"/>
      <c r="K117" s="153"/>
      <c r="N117" s="154"/>
      <c r="O117" s="154"/>
      <c r="P117" s="154"/>
      <c r="Q117" s="154" t="str">
        <f>IF($Q$3=0,"",$Q$3)</f>
        <v/>
      </c>
      <c r="R117" s="153" t="str">
        <f>$R$3</f>
        <v>Projected Test Year Ended 12/31/2025</v>
      </c>
      <c r="T117" s="154"/>
    </row>
    <row r="118" spans="1:20" x14ac:dyDescent="0.25">
      <c r="A118" s="152" t="str">
        <f>$A$4</f>
        <v>COMPANY: TAMPA ELECTRIC COMPANY</v>
      </c>
      <c r="B118" s="172"/>
      <c r="F118" s="152" t="str">
        <f>IF(+$F$4="","",$F$4)</f>
        <v/>
      </c>
      <c r="J118" s="154"/>
      <c r="K118" s="153"/>
      <c r="L118" s="154"/>
      <c r="Q118" s="154" t="str">
        <f>IF($Q$4=0,"",$Q$4)</f>
        <v/>
      </c>
      <c r="R118" s="153" t="str">
        <f>$R$4</f>
        <v>Projected Prior Year Ended 12/31/2024</v>
      </c>
      <c r="T118" s="154"/>
    </row>
    <row r="119" spans="1:20" x14ac:dyDescent="0.25">
      <c r="B119" s="172"/>
      <c r="F119" s="152" t="str">
        <f>IF(+$F$5="","",$F$5)</f>
        <v/>
      </c>
      <c r="J119" s="154"/>
      <c r="K119" s="153"/>
      <c r="L119" s="154"/>
      <c r="Q119" s="154" t="str">
        <f>IF($Q$5=0,"",$Q$5)</f>
        <v>XX</v>
      </c>
      <c r="R119" s="153" t="str">
        <f>$R$5</f>
        <v>Historical Prior Year Ended 12/31/2023</v>
      </c>
      <c r="T119" s="154"/>
    </row>
    <row r="120" spans="1:20" x14ac:dyDescent="0.25">
      <c r="B120" s="172"/>
      <c r="J120" s="154"/>
      <c r="K120" s="153"/>
      <c r="L120" s="154"/>
      <c r="Q120" s="154"/>
      <c r="R120" s="153" t="str">
        <f>$R$6</f>
        <v>Witness: C. Aldazabal / J. Chronister /</v>
      </c>
      <c r="T120" s="154"/>
    </row>
    <row r="121" spans="1:20" ht="13.8" thickBot="1" x14ac:dyDescent="0.3">
      <c r="A121" s="149" t="str">
        <f>A$7</f>
        <v>DOCKET No. 20240026-EI</v>
      </c>
      <c r="B121" s="173"/>
      <c r="C121" s="149"/>
      <c r="D121" s="149"/>
      <c r="E121" s="149"/>
      <c r="F121" s="149" t="str">
        <f>IF(+$F$7="","",$F$7)</f>
        <v/>
      </c>
      <c r="G121" s="149"/>
      <c r="H121" s="158" t="str">
        <f>IF($H$7="","",$H$7)</f>
        <v>(Dollars in 000's)</v>
      </c>
      <c r="I121" s="149"/>
      <c r="J121" s="149"/>
      <c r="K121" s="149"/>
      <c r="L121" s="149"/>
      <c r="M121" s="149"/>
      <c r="N121" s="149"/>
      <c r="O121" s="149"/>
      <c r="P121" s="149"/>
      <c r="Q121" s="147"/>
      <c r="R121" s="149" t="str">
        <f>$R$7</f>
        <v xml:space="preserve">              R. Latta / K. Stryker / C. Whitworth</v>
      </c>
      <c r="S121" s="149"/>
      <c r="T121" s="149"/>
    </row>
    <row r="122" spans="1:20" x14ac:dyDescent="0.25">
      <c r="C122" s="155"/>
      <c r="D122" s="155"/>
      <c r="E122" s="155"/>
      <c r="F122" s="155"/>
      <c r="G122" s="155"/>
      <c r="H122" s="155"/>
      <c r="I122" s="155"/>
      <c r="J122" s="155"/>
      <c r="K122" s="155"/>
      <c r="L122" s="155"/>
      <c r="M122" s="155"/>
      <c r="N122" s="155"/>
      <c r="O122" s="155"/>
      <c r="P122" s="155"/>
      <c r="Q122" s="156"/>
      <c r="R122" s="155"/>
      <c r="S122" s="155"/>
      <c r="T122" s="155"/>
    </row>
    <row r="123" spans="1:20" x14ac:dyDescent="0.25">
      <c r="C123" s="155" t="s">
        <v>4</v>
      </c>
      <c r="D123" s="155" t="s">
        <v>5</v>
      </c>
      <c r="E123" s="155"/>
      <c r="F123" s="155" t="s">
        <v>6</v>
      </c>
      <c r="G123" s="155"/>
      <c r="H123" s="155" t="s">
        <v>7</v>
      </c>
      <c r="I123" s="155"/>
      <c r="J123" s="157" t="s">
        <v>8</v>
      </c>
      <c r="K123" s="157"/>
      <c r="L123" s="155" t="s">
        <v>9</v>
      </c>
      <c r="M123" s="155"/>
      <c r="N123" s="155" t="s">
        <v>10</v>
      </c>
      <c r="O123" s="155"/>
      <c r="P123" s="155" t="s">
        <v>11</v>
      </c>
      <c r="Q123" s="156"/>
      <c r="R123" s="155" t="s">
        <v>12</v>
      </c>
      <c r="S123" s="155"/>
      <c r="T123" s="155" t="s">
        <v>484</v>
      </c>
    </row>
    <row r="124" spans="1:20" x14ac:dyDescent="0.25">
      <c r="C124" s="157" t="s">
        <v>13</v>
      </c>
      <c r="D124" s="157" t="s">
        <v>13</v>
      </c>
      <c r="F124" s="157" t="s">
        <v>485</v>
      </c>
      <c r="G124" s="157"/>
      <c r="H124" s="155" t="s">
        <v>16</v>
      </c>
      <c r="I124" s="157"/>
      <c r="J124" s="155"/>
      <c r="K124" s="157"/>
      <c r="L124" s="157"/>
      <c r="M124" s="157"/>
      <c r="Q124" s="154"/>
      <c r="R124" s="157" t="s">
        <v>485</v>
      </c>
      <c r="T124" s="157"/>
    </row>
    <row r="125" spans="1:20" x14ac:dyDescent="0.25">
      <c r="A125" s="157" t="s">
        <v>17</v>
      </c>
      <c r="B125" s="157"/>
      <c r="C125" s="157" t="s">
        <v>18</v>
      </c>
      <c r="D125" s="157" t="s">
        <v>18</v>
      </c>
      <c r="E125" s="155"/>
      <c r="F125" s="157" t="s">
        <v>14</v>
      </c>
      <c r="G125" s="157"/>
      <c r="H125" s="157" t="s">
        <v>14</v>
      </c>
      <c r="I125" s="157"/>
      <c r="J125" s="157"/>
      <c r="K125" s="155"/>
      <c r="L125" s="157" t="s">
        <v>486</v>
      </c>
      <c r="M125" s="153"/>
      <c r="N125" s="157" t="s">
        <v>486</v>
      </c>
      <c r="O125" s="157"/>
      <c r="P125" s="157" t="s">
        <v>20</v>
      </c>
      <c r="Q125" s="156"/>
      <c r="R125" s="155" t="s">
        <v>14</v>
      </c>
      <c r="S125" s="155"/>
      <c r="T125" s="157" t="s">
        <v>21</v>
      </c>
    </row>
    <row r="126" spans="1:20" ht="13.8" thickBot="1" x14ac:dyDescent="0.3">
      <c r="A126" s="158" t="s">
        <v>22</v>
      </c>
      <c r="B126" s="158"/>
      <c r="C126" s="158" t="s">
        <v>23</v>
      </c>
      <c r="D126" s="158" t="s">
        <v>24</v>
      </c>
      <c r="E126" s="158"/>
      <c r="F126" s="159" t="s">
        <v>25</v>
      </c>
      <c r="G126" s="159"/>
      <c r="H126" s="159" t="s">
        <v>487</v>
      </c>
      <c r="I126" s="160"/>
      <c r="J126" s="159" t="s">
        <v>151</v>
      </c>
      <c r="K126" s="160"/>
      <c r="L126" s="160" t="s">
        <v>438</v>
      </c>
      <c r="M126" s="161"/>
      <c r="N126" s="161" t="s">
        <v>488</v>
      </c>
      <c r="O126" s="161"/>
      <c r="P126" s="161" t="s">
        <v>26</v>
      </c>
      <c r="Q126" s="162"/>
      <c r="R126" s="161" t="s">
        <v>27</v>
      </c>
      <c r="S126" s="161"/>
      <c r="T126" s="161" t="s">
        <v>28</v>
      </c>
    </row>
    <row r="127" spans="1:20" x14ac:dyDescent="0.25">
      <c r="A127" s="157">
        <v>1</v>
      </c>
      <c r="B127" s="157"/>
      <c r="Q127" s="154"/>
    </row>
    <row r="128" spans="1:20" x14ac:dyDescent="0.25">
      <c r="A128" s="157">
        <f>A127+1</f>
        <v>2</v>
      </c>
      <c r="B128" s="163"/>
      <c r="C128" s="157">
        <v>31247</v>
      </c>
      <c r="D128" s="152" t="s">
        <v>147</v>
      </c>
      <c r="F128" s="7">
        <f>VLOOKUP($C128,'ASDR Current'!$A:$X,F$14,FALSE)/1000</f>
        <v>10187.109649999999</v>
      </c>
      <c r="G128" s="154"/>
      <c r="H128" s="7">
        <f>VLOOKUP($C128,'ASDR Current'!$A:$X,H$14,FALSE)/1000</f>
        <v>0</v>
      </c>
      <c r="I128" s="8"/>
      <c r="J128" s="7">
        <f>VLOOKUP($C128,'ASDR Current'!$A:$X,J$14,FALSE)/1000</f>
        <v>0</v>
      </c>
      <c r="K128" s="9"/>
      <c r="L128" s="7">
        <f>VLOOKUP($C128,'ASDR Current'!$A:$X,L$13,FALSE)/1000+VLOOKUP($C128,'ASDR Current'!$A:$X,L$14,FALSE)/1000</f>
        <v>0</v>
      </c>
      <c r="M128" s="9"/>
      <c r="N128" s="7">
        <f>VLOOKUP($C128,'ASDR Current'!$A:$X,N$13,FALSE)/1000+VLOOKUP($C128,'ASDR Current'!$A:$X,N$14,FALSE)/1000</f>
        <v>0</v>
      </c>
      <c r="O128" s="7"/>
      <c r="P128" s="7">
        <f>VLOOKUP($C128,'ASDR Current'!$A:$X,P$13,FALSE)/1000+VLOOKUP($C128,'ASDR Current'!$A:$X,P$14,FALSE)/1000+VLOOKUP($C128,'ASDR Current'!$A:$X,P$15,FALSE)/1000</f>
        <v>0</v>
      </c>
      <c r="Q128" s="8"/>
      <c r="R128" s="7">
        <f>SUM(F128,H128,J128,L128,N128,P128)</f>
        <v>10187.109649999999</v>
      </c>
      <c r="S128" s="9"/>
      <c r="T128" s="7">
        <f>VLOOKUP($C128,'ASDR Current'!$A:$X,T$14,FALSE)/1000</f>
        <v>10187.10965</v>
      </c>
    </row>
    <row r="129" spans="1:20" x14ac:dyDescent="0.25">
      <c r="A129" s="157">
        <f t="shared" ref="A129:A170" si="2">A128+1</f>
        <v>3</v>
      </c>
      <c r="B129" s="163"/>
      <c r="C129" s="155">
        <v>31647</v>
      </c>
      <c r="D129" s="152" t="s">
        <v>454</v>
      </c>
      <c r="F129" s="7">
        <f>VLOOKUP($C129,'ASDR Current'!$A:$X,F$14,FALSE)/1000</f>
        <v>944.61847999999998</v>
      </c>
      <c r="G129" s="154"/>
      <c r="H129" s="7">
        <f>VLOOKUP($C129,'ASDR Current'!$A:$X,H$14,FALSE)/1000</f>
        <v>50.679940000000002</v>
      </c>
      <c r="I129" s="8"/>
      <c r="J129" s="7">
        <f>VLOOKUP($C129,'ASDR Current'!$A:$X,J$14,FALSE)/1000</f>
        <v>-718.19641000000001</v>
      </c>
      <c r="K129" s="9"/>
      <c r="L129" s="7">
        <f>VLOOKUP($C129,'ASDR Current'!$A:$X,L$13,FALSE)/1000+VLOOKUP($C129,'ASDR Current'!$A:$X,L$14,FALSE)/1000</f>
        <v>0</v>
      </c>
      <c r="M129" s="9"/>
      <c r="N129" s="7">
        <f>VLOOKUP($C129,'ASDR Current'!$A:$X,N$13,FALSE)/1000+VLOOKUP($C129,'ASDR Current'!$A:$X,N$14,FALSE)/1000</f>
        <v>0</v>
      </c>
      <c r="O129" s="7"/>
      <c r="P129" s="7">
        <f>VLOOKUP($C129,'ASDR Current'!$A:$X,P$13,FALSE)/1000+VLOOKUP($C129,'ASDR Current'!$A:$X,P$14,FALSE)/1000+VLOOKUP($C129,'ASDR Current'!$A:$X,P$15,FALSE)/1000</f>
        <v>0</v>
      </c>
      <c r="Q129" s="8"/>
      <c r="R129" s="7">
        <f>SUM(F129,H129,J129,L129,N129,P129)</f>
        <v>277.10200999999995</v>
      </c>
      <c r="S129" s="9"/>
      <c r="T129" s="7">
        <f>VLOOKUP($C129,'ASDR Current'!$A:$X,T$14,FALSE)/1000</f>
        <v>341.92883</v>
      </c>
    </row>
    <row r="130" spans="1:20" x14ac:dyDescent="0.25">
      <c r="A130" s="157">
        <f t="shared" si="2"/>
        <v>4</v>
      </c>
      <c r="B130" s="163"/>
      <c r="C130" s="157"/>
      <c r="F130" s="21"/>
      <c r="H130" s="21"/>
      <c r="I130" s="14"/>
      <c r="J130" s="21"/>
      <c r="K130" s="14"/>
      <c r="L130" s="21"/>
      <c r="M130" s="14"/>
      <c r="N130" s="21"/>
      <c r="O130" s="67"/>
      <c r="P130" s="21"/>
      <c r="Q130" s="14"/>
      <c r="R130" s="21"/>
      <c r="S130" s="14"/>
      <c r="T130" s="21"/>
    </row>
    <row r="131" spans="1:20" ht="13.8" thickBot="1" x14ac:dyDescent="0.3">
      <c r="A131" s="157">
        <f t="shared" si="2"/>
        <v>5</v>
      </c>
      <c r="B131" s="163"/>
      <c r="C131" s="157"/>
      <c r="D131" s="175" t="s">
        <v>58</v>
      </c>
      <c r="F131" s="18">
        <f>SUM(F22,F30,F38,F46,F54,F76,F83,F90,F97,F104,F111,F128,F129)</f>
        <v>493196.93729000009</v>
      </c>
      <c r="G131" s="154"/>
      <c r="H131" s="18">
        <f>SUM(H22,H30,H38,H46,H54,H76,H83,H90,H97,H104,H111,H128,H129)</f>
        <v>45783.089899999999</v>
      </c>
      <c r="I131" s="14"/>
      <c r="J131" s="18">
        <f>SUM(J22,J30,J38,J46,J54,J76,J83,J90,J97,J104,J111,J128,J129)</f>
        <v>-14684.079089999999</v>
      </c>
      <c r="K131" s="14"/>
      <c r="L131" s="18">
        <f>SUM(L22,L30,L38,L46,L54,L76,L83,L90,L97,L104,L111,L128,L129)</f>
        <v>-8018.8422200000005</v>
      </c>
      <c r="M131" s="14"/>
      <c r="N131" s="18">
        <f>SUM(N22,N30,N38,N46,N54,N76,N83,N90,N97,N104,N111,N128,N129)</f>
        <v>359.14664000000005</v>
      </c>
      <c r="O131" s="36"/>
      <c r="P131" s="18">
        <f>SUM(P22,P30,P38,P46,P54,P76,P83,P90,P97,P104,P111,P128,P129)</f>
        <v>0</v>
      </c>
      <c r="Q131" s="14"/>
      <c r="R131" s="18">
        <f>SUM(R22,R30,R38,R46,R54,R76,R83,R90,R97,R104,R111,R128,R129)</f>
        <v>516636.25252000004</v>
      </c>
      <c r="S131" s="14"/>
      <c r="T131" s="18">
        <f>SUM(T22,T30,T38,T46,T54,T76,T83,T90,T97,T104,T111,T128,T129)</f>
        <v>505865.64053999999</v>
      </c>
    </row>
    <row r="132" spans="1:20" ht="13.8" thickTop="1" x14ac:dyDescent="0.25">
      <c r="A132" s="157">
        <f t="shared" si="2"/>
        <v>6</v>
      </c>
      <c r="B132" s="163"/>
      <c r="C132" s="157"/>
      <c r="Q132" s="154"/>
    </row>
    <row r="133" spans="1:20" ht="13.8" thickBot="1" x14ac:dyDescent="0.3">
      <c r="A133" s="157">
        <f t="shared" si="2"/>
        <v>7</v>
      </c>
      <c r="B133" s="157"/>
      <c r="C133" s="157"/>
      <c r="D133" s="152" t="s">
        <v>59</v>
      </c>
      <c r="F133" s="18">
        <f>F131</f>
        <v>493196.93729000009</v>
      </c>
      <c r="G133" s="154"/>
      <c r="H133" s="18">
        <f>H131</f>
        <v>45783.089899999999</v>
      </c>
      <c r="I133" s="14"/>
      <c r="J133" s="18">
        <f>J131</f>
        <v>-14684.079089999999</v>
      </c>
      <c r="K133" s="14"/>
      <c r="L133" s="18">
        <f>L131</f>
        <v>-8018.8422200000005</v>
      </c>
      <c r="M133" s="14"/>
      <c r="N133" s="18">
        <f>N131</f>
        <v>359.14664000000005</v>
      </c>
      <c r="O133" s="36"/>
      <c r="P133" s="18">
        <f>P131</f>
        <v>0</v>
      </c>
      <c r="Q133" s="14"/>
      <c r="R133" s="18">
        <f>R131</f>
        <v>516636.25252000004</v>
      </c>
      <c r="S133" s="14"/>
      <c r="T133" s="18">
        <f>T131</f>
        <v>505865.64053999999</v>
      </c>
    </row>
    <row r="134" spans="1:20" ht="13.8" thickTop="1" x14ac:dyDescent="0.25">
      <c r="A134" s="157">
        <f t="shared" si="2"/>
        <v>8</v>
      </c>
      <c r="B134" s="157"/>
      <c r="Q134" s="154"/>
    </row>
    <row r="135" spans="1:20" x14ac:dyDescent="0.25">
      <c r="A135" s="157">
        <f t="shared" si="2"/>
        <v>9</v>
      </c>
      <c r="B135" s="163"/>
      <c r="D135" s="152" t="s">
        <v>60</v>
      </c>
      <c r="Q135" s="154"/>
    </row>
    <row r="136" spans="1:20" x14ac:dyDescent="0.25">
      <c r="A136" s="157">
        <f t="shared" si="2"/>
        <v>10</v>
      </c>
      <c r="B136" s="163"/>
      <c r="D136" s="152" t="s">
        <v>30</v>
      </c>
      <c r="Q136" s="154"/>
    </row>
    <row r="137" spans="1:20" x14ac:dyDescent="0.25">
      <c r="A137" s="157">
        <f t="shared" si="2"/>
        <v>11</v>
      </c>
      <c r="B137" s="163"/>
      <c r="D137" s="152" t="s">
        <v>455</v>
      </c>
      <c r="E137" s="157"/>
      <c r="F137" s="176"/>
      <c r="G137" s="176"/>
      <c r="H137" s="7"/>
      <c r="I137" s="22"/>
      <c r="J137" s="7"/>
      <c r="K137" s="22"/>
      <c r="L137" s="22"/>
      <c r="M137" s="22"/>
      <c r="N137" s="22"/>
      <c r="O137" s="22"/>
      <c r="P137" s="22"/>
      <c r="Q137" s="60"/>
      <c r="R137" s="22"/>
      <c r="S137" s="22"/>
      <c r="T137" s="22"/>
    </row>
    <row r="138" spans="1:20" x14ac:dyDescent="0.25">
      <c r="A138" s="157">
        <f t="shared" si="2"/>
        <v>12</v>
      </c>
      <c r="B138" s="163"/>
      <c r="C138" s="155">
        <v>34144</v>
      </c>
      <c r="D138" s="152" t="s">
        <v>400</v>
      </c>
      <c r="E138" s="157"/>
      <c r="F138" s="7">
        <f>VLOOKUP($C138,'ASDR Current'!$A:$X,F$14,FALSE)/1000</f>
        <v>810.40645999999992</v>
      </c>
      <c r="G138" s="154"/>
      <c r="H138" s="7">
        <f>VLOOKUP($C138,'ASDR Current'!$A:$X,H$14,FALSE)/1000</f>
        <v>119.199</v>
      </c>
      <c r="I138" s="8"/>
      <c r="J138" s="7">
        <f>VLOOKUP($C138,'ASDR Current'!$A:$X,J$14,FALSE)/1000</f>
        <v>0</v>
      </c>
      <c r="K138" s="9"/>
      <c r="L138" s="7">
        <f>VLOOKUP($C138,'ASDR Current'!$A:$X,L$13,FALSE)/1000+VLOOKUP($C138,'ASDR Current'!$A:$X,L$14,FALSE)/1000</f>
        <v>0</v>
      </c>
      <c r="M138" s="9"/>
      <c r="N138" s="7">
        <f>VLOOKUP($C138,'ASDR Current'!$A:$X,N$13,FALSE)/1000+VLOOKUP($C138,'ASDR Current'!$A:$X,N$14,FALSE)/1000</f>
        <v>0</v>
      </c>
      <c r="O138" s="7"/>
      <c r="P138" s="7">
        <f>VLOOKUP($C138,'ASDR Current'!$A:$X,P$13,FALSE)/1000+VLOOKUP($C138,'ASDR Current'!$A:$X,P$14,FALSE)/1000+VLOOKUP($C138,'ASDR Current'!$A:$X,P$15,FALSE)/1000</f>
        <v>0</v>
      </c>
      <c r="Q138" s="8"/>
      <c r="R138" s="7">
        <f>SUM(F138,H138,J138,L138,N138,P138)</f>
        <v>929.60545999999988</v>
      </c>
      <c r="S138" s="9"/>
      <c r="T138" s="7">
        <f>VLOOKUP($C138,'ASDR Current'!$A:$X,T$14,FALSE)/1000</f>
        <v>870.00595999999996</v>
      </c>
    </row>
    <row r="139" spans="1:20" x14ac:dyDescent="0.25">
      <c r="A139" s="157">
        <f t="shared" si="2"/>
        <v>13</v>
      </c>
      <c r="B139" s="163"/>
      <c r="C139" s="155">
        <v>34244</v>
      </c>
      <c r="D139" s="152" t="s">
        <v>402</v>
      </c>
      <c r="E139" s="157"/>
      <c r="F139" s="7">
        <f>VLOOKUP($C139,'ASDR Current'!$A:$X,F$14,FALSE)/1000</f>
        <v>890.53074000000004</v>
      </c>
      <c r="G139" s="154"/>
      <c r="H139" s="7">
        <f>VLOOKUP($C139,'ASDR Current'!$A:$X,H$14,FALSE)/1000</f>
        <v>61.182720000000003</v>
      </c>
      <c r="I139" s="8"/>
      <c r="J139" s="7">
        <f>VLOOKUP($C139,'ASDR Current'!$A:$X,J$14,FALSE)/1000</f>
        <v>-8.0699699999999996</v>
      </c>
      <c r="K139" s="9"/>
      <c r="L139" s="7">
        <f>VLOOKUP($C139,'ASDR Current'!$A:$X,L$13,FALSE)/1000+VLOOKUP($C139,'ASDR Current'!$A:$X,L$14,FALSE)/1000</f>
        <v>-4.8788800000000005</v>
      </c>
      <c r="M139" s="9"/>
      <c r="N139" s="7">
        <f>VLOOKUP($C139,'ASDR Current'!$A:$X,N$13,FALSE)/1000+VLOOKUP($C139,'ASDR Current'!$A:$X,N$14,FALSE)/1000</f>
        <v>0.94028999999999996</v>
      </c>
      <c r="O139" s="7"/>
      <c r="P139" s="7">
        <f>VLOOKUP($C139,'ASDR Current'!$A:$X,P$13,FALSE)/1000+VLOOKUP($C139,'ASDR Current'!$A:$X,P$14,FALSE)/1000+VLOOKUP($C139,'ASDR Current'!$A:$X,P$15,FALSE)/1000</f>
        <v>0</v>
      </c>
      <c r="Q139" s="8"/>
      <c r="R139" s="7">
        <f>SUM(F139,H139,J139,L139,N139,P139)</f>
        <v>939.70490000000007</v>
      </c>
      <c r="S139" s="9"/>
      <c r="T139" s="7">
        <f>VLOOKUP($C139,'ASDR Current'!$A:$X,T$14,FALSE)/1000</f>
        <v>918.83097999999995</v>
      </c>
    </row>
    <row r="140" spans="1:20" x14ac:dyDescent="0.25">
      <c r="A140" s="157">
        <f t="shared" si="2"/>
        <v>14</v>
      </c>
      <c r="B140" s="163"/>
      <c r="C140" s="155">
        <v>34344</v>
      </c>
      <c r="D140" s="152" t="s">
        <v>63</v>
      </c>
      <c r="E140" s="157"/>
      <c r="F140" s="7">
        <f>VLOOKUP($C140,'ASDR Current'!$A:$X,F$14,FALSE)/1000</f>
        <v>10273.552369999998</v>
      </c>
      <c r="G140" s="154"/>
      <c r="H140" s="7">
        <f>VLOOKUP($C140,'ASDR Current'!$A:$X,H$14,FALSE)/1000</f>
        <v>633.97451999999998</v>
      </c>
      <c r="I140" s="8"/>
      <c r="J140" s="7">
        <f>VLOOKUP($C140,'ASDR Current'!$A:$X,J$14,FALSE)/1000</f>
        <v>-31.052479999999999</v>
      </c>
      <c r="K140" s="9"/>
      <c r="L140" s="7">
        <f>VLOOKUP($C140,'ASDR Current'!$A:$X,L$13,FALSE)/1000+VLOOKUP($C140,'ASDR Current'!$A:$X,L$14,FALSE)/1000</f>
        <v>-42.125440000000005</v>
      </c>
      <c r="M140" s="9"/>
      <c r="N140" s="7">
        <f>VLOOKUP($C140,'ASDR Current'!$A:$X,N$13,FALSE)/1000+VLOOKUP($C140,'ASDR Current'!$A:$X,N$14,FALSE)/1000</f>
        <v>8.1298399999999997</v>
      </c>
      <c r="O140" s="7"/>
      <c r="P140" s="7">
        <f>VLOOKUP($C140,'ASDR Current'!$A:$X,P$13,FALSE)/1000+VLOOKUP($C140,'ASDR Current'!$A:$X,P$14,FALSE)/1000+VLOOKUP($C140,'ASDR Current'!$A:$X,P$15,FALSE)/1000</f>
        <v>0</v>
      </c>
      <c r="Q140" s="8"/>
      <c r="R140" s="7">
        <f>SUM(F140,H140,J140,L140,N140,P140)</f>
        <v>10842.478809999997</v>
      </c>
      <c r="S140" s="9"/>
      <c r="T140" s="7">
        <f>VLOOKUP($C140,'ASDR Current'!$A:$X,T$14,FALSE)/1000</f>
        <v>10574.181039999999</v>
      </c>
    </row>
    <row r="141" spans="1:20" x14ac:dyDescent="0.25">
      <c r="A141" s="157">
        <f t="shared" si="2"/>
        <v>15</v>
      </c>
      <c r="B141" s="163"/>
      <c r="C141" s="155">
        <v>34544</v>
      </c>
      <c r="D141" s="152" t="s">
        <v>401</v>
      </c>
      <c r="E141" s="157"/>
      <c r="F141" s="7">
        <f>VLOOKUP($C141,'ASDR Current'!$A:$X,F$14,FALSE)/1000</f>
        <v>6866.6149500000047</v>
      </c>
      <c r="G141" s="12"/>
      <c r="H141" s="7">
        <f>VLOOKUP($C141,'ASDR Current'!$A:$X,H$14,FALSE)/1000</f>
        <v>427.67304999999999</v>
      </c>
      <c r="I141" s="12"/>
      <c r="J141" s="7">
        <f>VLOOKUP($C141,'ASDR Current'!$A:$X,J$14,FALSE)/1000</f>
        <v>-182.28739000000002</v>
      </c>
      <c r="K141" s="4"/>
      <c r="L141" s="7">
        <f>VLOOKUP($C141,'ASDR Current'!$A:$X,L$13,FALSE)/1000+VLOOKUP($C141,'ASDR Current'!$A:$X,L$14,FALSE)/1000</f>
        <v>-7.4351400000000005</v>
      </c>
      <c r="M141" s="4"/>
      <c r="N141" s="7">
        <f>VLOOKUP($C141,'ASDR Current'!$A:$X,N$13,FALSE)/1000+VLOOKUP($C141,'ASDR Current'!$A:$X,N$14,FALSE)/1000</f>
        <v>0</v>
      </c>
      <c r="O141" s="7"/>
      <c r="P141" s="7">
        <f>VLOOKUP($C141,'ASDR Current'!$A:$X,P$13,FALSE)/1000+VLOOKUP($C141,'ASDR Current'!$A:$X,P$14,FALSE)/1000+VLOOKUP($C141,'ASDR Current'!$A:$X,P$15,FALSE)/1000</f>
        <v>0</v>
      </c>
      <c r="Q141" s="12"/>
      <c r="R141" s="7">
        <f>SUM(F141,H141,J141,L141,N141,P141)</f>
        <v>7104.565470000005</v>
      </c>
      <c r="S141" s="9"/>
      <c r="T141" s="7">
        <f>VLOOKUP($C141,'ASDR Current'!$A:$X,T$14,FALSE)/1000</f>
        <v>6964.3149299999995</v>
      </c>
    </row>
    <row r="142" spans="1:20" x14ac:dyDescent="0.25">
      <c r="A142" s="157">
        <f t="shared" si="2"/>
        <v>16</v>
      </c>
      <c r="B142" s="163"/>
      <c r="C142" s="155">
        <v>34644</v>
      </c>
      <c r="D142" s="152" t="s">
        <v>34</v>
      </c>
      <c r="F142" s="7">
        <f>VLOOKUP($C142,'ASDR Current'!$A:$X,F$14,FALSE)/1000</f>
        <v>223.36802000000009</v>
      </c>
      <c r="G142" s="154"/>
      <c r="H142" s="7">
        <f>VLOOKUP($C142,'ASDR Current'!$A:$X,H$14,FALSE)/1000</f>
        <v>14.809200000000001</v>
      </c>
      <c r="I142" s="8"/>
      <c r="J142" s="7">
        <f>VLOOKUP($C142,'ASDR Current'!$A:$X,J$14,FALSE)/1000</f>
        <v>0</v>
      </c>
      <c r="K142" s="9"/>
      <c r="L142" s="7">
        <f>VLOOKUP($C142,'ASDR Current'!$A:$X,L$13,FALSE)/1000+VLOOKUP($C142,'ASDR Current'!$A:$X,L$14,FALSE)/1000</f>
        <v>0</v>
      </c>
      <c r="M142" s="9"/>
      <c r="N142" s="7">
        <f>VLOOKUP($C142,'ASDR Current'!$A:$X,N$13,FALSE)/1000+VLOOKUP($C142,'ASDR Current'!$A:$X,N$14,FALSE)/1000</f>
        <v>0</v>
      </c>
      <c r="O142" s="7"/>
      <c r="P142" s="7">
        <f>VLOOKUP($C142,'ASDR Current'!$A:$X,P$13,FALSE)/1000+VLOOKUP($C142,'ASDR Current'!$A:$X,P$14,FALSE)/1000+VLOOKUP($C142,'ASDR Current'!$A:$X,P$15,FALSE)/1000</f>
        <v>0</v>
      </c>
      <c r="Q142" s="8"/>
      <c r="R142" s="7">
        <f>SUM(F142,H142,J142,L142,N142,P142)</f>
        <v>238.17722000000009</v>
      </c>
      <c r="S142" s="9"/>
      <c r="T142" s="7">
        <f>VLOOKUP($C142,'ASDR Current'!$A:$X,T$14,FALSE)/1000</f>
        <v>230.77261999999999</v>
      </c>
    </row>
    <row r="143" spans="1:20" x14ac:dyDescent="0.25">
      <c r="A143" s="157">
        <f t="shared" si="2"/>
        <v>17</v>
      </c>
      <c r="B143" s="163"/>
      <c r="C143" s="155"/>
      <c r="D143" s="175" t="s">
        <v>456</v>
      </c>
      <c r="E143" s="157"/>
      <c r="F143" s="11">
        <f>SUM(F138:F142)</f>
        <v>19064.472540000002</v>
      </c>
      <c r="H143" s="11">
        <f>SUM(H138:H142)</f>
        <v>1256.8384899999999</v>
      </c>
      <c r="I143" s="12"/>
      <c r="J143" s="11">
        <f>SUM(J138:J142)</f>
        <v>-221.40984000000003</v>
      </c>
      <c r="K143" s="12"/>
      <c r="L143" s="11">
        <f>SUM(L138:L142)</f>
        <v>-54.439460000000011</v>
      </c>
      <c r="M143" s="12"/>
      <c r="N143" s="11">
        <f>SUM(N138:N142)</f>
        <v>9.0701299999999989</v>
      </c>
      <c r="O143" s="64"/>
      <c r="P143" s="11">
        <f>SUM(P138:P142)</f>
        <v>0</v>
      </c>
      <c r="Q143" s="12"/>
      <c r="R143" s="11">
        <f>SUM(R138:R142)</f>
        <v>20054.531860000003</v>
      </c>
      <c r="S143" s="12"/>
      <c r="T143" s="11">
        <f>SUM(T138:T142)</f>
        <v>19558.105529999997</v>
      </c>
    </row>
    <row r="144" spans="1:20" x14ac:dyDescent="0.25">
      <c r="A144" s="157">
        <f t="shared" si="2"/>
        <v>18</v>
      </c>
      <c r="B144" s="163"/>
      <c r="Q144" s="154"/>
    </row>
    <row r="145" spans="1:20" x14ac:dyDescent="0.25">
      <c r="A145" s="157">
        <f t="shared" si="2"/>
        <v>19</v>
      </c>
      <c r="B145" s="163"/>
      <c r="C145" s="155"/>
      <c r="D145" s="152" t="s">
        <v>457</v>
      </c>
      <c r="Q145" s="154"/>
    </row>
    <row r="146" spans="1:20" x14ac:dyDescent="0.25">
      <c r="A146" s="157">
        <f t="shared" si="2"/>
        <v>20</v>
      </c>
      <c r="B146" s="163"/>
      <c r="C146" s="155">
        <v>34145</v>
      </c>
      <c r="D146" s="152" t="s">
        <v>400</v>
      </c>
      <c r="F146" s="7">
        <f>VLOOKUP($C146,'ASDR Current'!$A:$X,F$14,FALSE)/1000</f>
        <v>0</v>
      </c>
      <c r="G146" s="154"/>
      <c r="H146" s="7">
        <f>VLOOKUP($C146,'ASDR Current'!$A:$X,H$14,FALSE)/1000</f>
        <v>0</v>
      </c>
      <c r="I146" s="8"/>
      <c r="J146" s="7">
        <f>VLOOKUP($C146,'ASDR Current'!$A:$X,J$14,FALSE)/1000</f>
        <v>0</v>
      </c>
      <c r="K146" s="9"/>
      <c r="L146" s="7">
        <f>VLOOKUP($C146,'ASDR Current'!$A:$X,L$13,FALSE)/1000+VLOOKUP($C146,'ASDR Current'!$A:$X,L$14,FALSE)/1000</f>
        <v>0</v>
      </c>
      <c r="M146" s="9"/>
      <c r="N146" s="7">
        <f>VLOOKUP($C146,'ASDR Current'!$A:$X,N$13,FALSE)/1000+VLOOKUP($C146,'ASDR Current'!$A:$X,N$14,FALSE)/1000</f>
        <v>0</v>
      </c>
      <c r="O146" s="7"/>
      <c r="P146" s="7">
        <f>VLOOKUP($C146,'ASDR Current'!$A:$X,P$13,FALSE)/1000+VLOOKUP($C146,'ASDR Current'!$A:$X,P$14,FALSE)/1000+VLOOKUP($C146,'ASDR Current'!$A:$X,P$15,FALSE)/1000</f>
        <v>0</v>
      </c>
      <c r="Q146" s="8"/>
      <c r="R146" s="7">
        <f>SUM(F146,H146,J146,L146,N146,P146)</f>
        <v>0</v>
      </c>
      <c r="S146" s="9"/>
      <c r="T146" s="7">
        <f>VLOOKUP($C146,'ASDR Current'!$A:$X,T$14,FALSE)/1000</f>
        <v>0</v>
      </c>
    </row>
    <row r="147" spans="1:20" x14ac:dyDescent="0.25">
      <c r="A147" s="157">
        <f t="shared" si="2"/>
        <v>21</v>
      </c>
      <c r="B147" s="163"/>
      <c r="C147" s="155">
        <v>34245</v>
      </c>
      <c r="D147" s="152" t="s">
        <v>402</v>
      </c>
      <c r="F147" s="7">
        <f>VLOOKUP($C147,'ASDR Current'!$A:$X,F$14,FALSE)/1000</f>
        <v>0</v>
      </c>
      <c r="G147" s="154"/>
      <c r="H147" s="7">
        <f>VLOOKUP($C147,'ASDR Current'!$A:$X,H$14,FALSE)/1000</f>
        <v>0</v>
      </c>
      <c r="I147" s="8"/>
      <c r="J147" s="7">
        <f>VLOOKUP($C147,'ASDR Current'!$A:$X,J$14,FALSE)/1000</f>
        <v>0</v>
      </c>
      <c r="K147" s="9"/>
      <c r="L147" s="7">
        <f>VLOOKUP($C147,'ASDR Current'!$A:$X,L$13,FALSE)/1000+VLOOKUP($C147,'ASDR Current'!$A:$X,L$14,FALSE)/1000</f>
        <v>0</v>
      </c>
      <c r="M147" s="9"/>
      <c r="N147" s="7">
        <f>VLOOKUP($C147,'ASDR Current'!$A:$X,N$13,FALSE)/1000+VLOOKUP($C147,'ASDR Current'!$A:$X,N$14,FALSE)/1000</f>
        <v>0</v>
      </c>
      <c r="O147" s="7"/>
      <c r="P147" s="7">
        <f>VLOOKUP($C147,'ASDR Current'!$A:$X,P$13,FALSE)/1000+VLOOKUP($C147,'ASDR Current'!$A:$X,P$14,FALSE)/1000+VLOOKUP($C147,'ASDR Current'!$A:$X,P$15,FALSE)/1000</f>
        <v>0</v>
      </c>
      <c r="Q147" s="8"/>
      <c r="R147" s="7">
        <f>SUM(F147,H147,J147,L147,N147,P147)</f>
        <v>0</v>
      </c>
      <c r="S147" s="9"/>
      <c r="T147" s="7">
        <f>VLOOKUP($C147,'ASDR Current'!$A:$X,T$14,FALSE)/1000</f>
        <v>0</v>
      </c>
    </row>
    <row r="148" spans="1:20" x14ac:dyDescent="0.25">
      <c r="A148" s="157">
        <f t="shared" si="2"/>
        <v>22</v>
      </c>
      <c r="B148" s="163"/>
      <c r="C148" s="155">
        <v>34345</v>
      </c>
      <c r="D148" s="152" t="s">
        <v>63</v>
      </c>
      <c r="F148" s="7">
        <f>VLOOKUP($C148,'ASDR Current'!$A:$X,F$14,FALSE)/1000</f>
        <v>4273.0283199999994</v>
      </c>
      <c r="G148" s="154"/>
      <c r="H148" s="7">
        <f>VLOOKUP($C148,'ASDR Current'!$A:$X,H$14,FALSE)/1000</f>
        <v>5109.9060399999998</v>
      </c>
      <c r="I148" s="8"/>
      <c r="J148" s="7">
        <f>VLOOKUP($C148,'ASDR Current'!$A:$X,J$14,FALSE)/1000</f>
        <v>0</v>
      </c>
      <c r="K148" s="9"/>
      <c r="L148" s="7">
        <f>VLOOKUP($C148,'ASDR Current'!$A:$X,L$13,FALSE)/1000+VLOOKUP($C148,'ASDR Current'!$A:$X,L$14,FALSE)/1000</f>
        <v>-162.04818</v>
      </c>
      <c r="M148" s="9"/>
      <c r="N148" s="7">
        <f>VLOOKUP($C148,'ASDR Current'!$A:$X,N$13,FALSE)/1000+VLOOKUP($C148,'ASDR Current'!$A:$X,N$14,FALSE)/1000</f>
        <v>71.470389999999995</v>
      </c>
      <c r="O148" s="7"/>
      <c r="P148" s="7">
        <f>VLOOKUP($C148,'ASDR Current'!$A:$X,P$13,FALSE)/1000+VLOOKUP($C148,'ASDR Current'!$A:$X,P$14,FALSE)/1000+VLOOKUP($C148,'ASDR Current'!$A:$X,P$15,FALSE)/1000</f>
        <v>0</v>
      </c>
      <c r="Q148" s="8"/>
      <c r="R148" s="7">
        <f>SUM(F148,H148,J148,L148,N148,P148)</f>
        <v>9292.3565699999999</v>
      </c>
      <c r="S148" s="9"/>
      <c r="T148" s="7">
        <f>VLOOKUP($C148,'ASDR Current'!$A:$X,T$14,FALSE)/1000</f>
        <v>6762.1144699999995</v>
      </c>
    </row>
    <row r="149" spans="1:20" x14ac:dyDescent="0.25">
      <c r="A149" s="157">
        <f t="shared" si="2"/>
        <v>23</v>
      </c>
      <c r="B149" s="163"/>
      <c r="C149" s="155">
        <v>34545</v>
      </c>
      <c r="D149" s="152" t="s">
        <v>401</v>
      </c>
      <c r="F149" s="7">
        <f>VLOOKUP($C149,'ASDR Current'!$A:$X,F$14,FALSE)/1000</f>
        <v>0</v>
      </c>
      <c r="G149" s="154"/>
      <c r="H149" s="7">
        <f>VLOOKUP($C149,'ASDR Current'!$A:$X,H$14,FALSE)/1000</f>
        <v>9.5079999999999998E-2</v>
      </c>
      <c r="I149" s="8"/>
      <c r="J149" s="7">
        <f>VLOOKUP($C149,'ASDR Current'!$A:$X,J$14,FALSE)/1000</f>
        <v>0</v>
      </c>
      <c r="K149" s="9"/>
      <c r="L149" s="7">
        <f>VLOOKUP($C149,'ASDR Current'!$A:$X,L$13,FALSE)/1000+VLOOKUP($C149,'ASDR Current'!$A:$X,L$14,FALSE)/1000</f>
        <v>-0.10571999999999999</v>
      </c>
      <c r="M149" s="9"/>
      <c r="N149" s="7">
        <f>VLOOKUP($C149,'ASDR Current'!$A:$X,N$13,FALSE)/1000+VLOOKUP($C149,'ASDR Current'!$A:$X,N$14,FALSE)/1000</f>
        <v>1.064E-2</v>
      </c>
      <c r="O149" s="7"/>
      <c r="P149" s="7">
        <f>VLOOKUP($C149,'ASDR Current'!$A:$X,P$13,FALSE)/1000+VLOOKUP($C149,'ASDR Current'!$A:$X,P$14,FALSE)/1000+VLOOKUP($C149,'ASDR Current'!$A:$X,P$15,FALSE)/1000</f>
        <v>0</v>
      </c>
      <c r="Q149" s="8"/>
      <c r="R149" s="7">
        <f>SUM(F149,H149,J149,L149,N149,P149)</f>
        <v>3.4694469519536142E-18</v>
      </c>
      <c r="S149" s="9"/>
      <c r="T149" s="7">
        <f>VLOOKUP($C149,'ASDR Current'!$A:$X,T$14,FALSE)/1000</f>
        <v>0</v>
      </c>
    </row>
    <row r="150" spans="1:20" x14ac:dyDescent="0.25">
      <c r="A150" s="157">
        <f t="shared" si="2"/>
        <v>24</v>
      </c>
      <c r="B150" s="163"/>
      <c r="C150" s="155">
        <v>34645</v>
      </c>
      <c r="D150" s="152" t="s">
        <v>34</v>
      </c>
      <c r="F150" s="7">
        <f>VLOOKUP($C150,'ASDR Current'!$A:$X,F$14,FALSE)/1000</f>
        <v>0</v>
      </c>
      <c r="G150" s="154"/>
      <c r="H150" s="7">
        <f>VLOOKUP($C150,'ASDR Current'!$A:$X,H$14,FALSE)/1000</f>
        <v>0</v>
      </c>
      <c r="I150" s="8"/>
      <c r="J150" s="7">
        <f>VLOOKUP($C150,'ASDR Current'!$A:$X,J$14,FALSE)/1000</f>
        <v>0</v>
      </c>
      <c r="K150" s="9"/>
      <c r="L150" s="7">
        <f>VLOOKUP($C150,'ASDR Current'!$A:$X,L$13,FALSE)/1000+VLOOKUP($C150,'ASDR Current'!$A:$X,L$14,FALSE)/1000</f>
        <v>0</v>
      </c>
      <c r="M150" s="9"/>
      <c r="N150" s="7">
        <f>VLOOKUP($C150,'ASDR Current'!$A:$X,N$13,FALSE)/1000+VLOOKUP($C150,'ASDR Current'!$A:$X,N$14,FALSE)/1000</f>
        <v>0</v>
      </c>
      <c r="O150" s="7"/>
      <c r="P150" s="7">
        <f>VLOOKUP($C150,'ASDR Current'!$A:$X,P$13,FALSE)/1000+VLOOKUP($C150,'ASDR Current'!$A:$X,P$14,FALSE)/1000+VLOOKUP($C150,'ASDR Current'!$A:$X,P$15,FALSE)/1000</f>
        <v>0</v>
      </c>
      <c r="Q150" s="8"/>
      <c r="R150" s="7">
        <f>SUM(F150,H150,J150,L150,N150,P150)</f>
        <v>0</v>
      </c>
      <c r="S150" s="9"/>
      <c r="T150" s="7">
        <f>VLOOKUP($C150,'ASDR Current'!$A:$X,T$14,FALSE)/1000</f>
        <v>0</v>
      </c>
    </row>
    <row r="151" spans="1:20" x14ac:dyDescent="0.25">
      <c r="A151" s="157">
        <f t="shared" si="2"/>
        <v>25</v>
      </c>
      <c r="B151" s="163"/>
      <c r="C151" s="155"/>
      <c r="D151" s="175" t="s">
        <v>458</v>
      </c>
      <c r="F151" s="11">
        <f>SUM(F146:F150)</f>
        <v>4273.0283199999994</v>
      </c>
      <c r="H151" s="11">
        <f>SUM(H146:H150)</f>
        <v>5110.0011199999999</v>
      </c>
      <c r="I151" s="12"/>
      <c r="J151" s="11">
        <f>SUM(J146:J150)</f>
        <v>0</v>
      </c>
      <c r="K151" s="12"/>
      <c r="L151" s="11">
        <f>SUM(L146:L150)</f>
        <v>-162.15389999999999</v>
      </c>
      <c r="M151" s="12"/>
      <c r="N151" s="11">
        <f>SUM(N146:N150)</f>
        <v>71.48102999999999</v>
      </c>
      <c r="O151" s="64"/>
      <c r="P151" s="11">
        <f>SUM(P146:P150)</f>
        <v>0</v>
      </c>
      <c r="Q151" s="12"/>
      <c r="R151" s="11">
        <f>SUM(R146:R150)</f>
        <v>9292.3565699999999</v>
      </c>
      <c r="S151" s="12"/>
      <c r="T151" s="11">
        <f>SUM(T146:T150)</f>
        <v>6762.1144699999995</v>
      </c>
    </row>
    <row r="152" spans="1:20" x14ac:dyDescent="0.25">
      <c r="A152" s="157">
        <f t="shared" si="2"/>
        <v>26</v>
      </c>
      <c r="B152" s="163"/>
      <c r="C152" s="157"/>
      <c r="D152" s="157"/>
      <c r="E152" s="157"/>
      <c r="F152" s="176"/>
      <c r="G152" s="176"/>
      <c r="H152" s="7"/>
      <c r="I152" s="12"/>
      <c r="J152" s="7"/>
      <c r="K152" s="12"/>
      <c r="L152" s="7"/>
      <c r="M152" s="12"/>
      <c r="N152" s="7"/>
      <c r="O152" s="7"/>
      <c r="P152" s="7"/>
      <c r="Q152" s="12"/>
      <c r="R152" s="7"/>
      <c r="S152" s="12"/>
      <c r="T152" s="7"/>
    </row>
    <row r="153" spans="1:20" x14ac:dyDescent="0.25">
      <c r="A153" s="157">
        <f t="shared" si="2"/>
        <v>27</v>
      </c>
      <c r="B153" s="163"/>
      <c r="C153" s="155"/>
      <c r="D153" s="152" t="s">
        <v>459</v>
      </c>
      <c r="Q153" s="154"/>
    </row>
    <row r="154" spans="1:20" x14ac:dyDescent="0.25">
      <c r="A154" s="157">
        <f t="shared" si="2"/>
        <v>28</v>
      </c>
      <c r="B154" s="163"/>
      <c r="C154" s="155">
        <v>34146</v>
      </c>
      <c r="D154" s="152" t="s">
        <v>400</v>
      </c>
      <c r="F154" s="7">
        <f>VLOOKUP($C154,'ASDR Current'!$A:$X,F$14,FALSE)/1000</f>
        <v>0</v>
      </c>
      <c r="G154" s="154"/>
      <c r="H154" s="7">
        <f>VLOOKUP($C154,'ASDR Current'!$A:$X,H$14,FALSE)/1000</f>
        <v>0</v>
      </c>
      <c r="I154" s="8"/>
      <c r="J154" s="7">
        <f>VLOOKUP($C154,'ASDR Current'!$A:$X,J$14,FALSE)/1000</f>
        <v>0</v>
      </c>
      <c r="K154" s="9"/>
      <c r="L154" s="7">
        <f>VLOOKUP($C154,'ASDR Current'!$A:$X,L$13,FALSE)/1000+VLOOKUP($C154,'ASDR Current'!$A:$X,L$14,FALSE)/1000</f>
        <v>0</v>
      </c>
      <c r="M154" s="9"/>
      <c r="N154" s="7">
        <f>VLOOKUP($C154,'ASDR Current'!$A:$X,N$13,FALSE)/1000+VLOOKUP($C154,'ASDR Current'!$A:$X,N$14,FALSE)/1000</f>
        <v>0</v>
      </c>
      <c r="O154" s="7"/>
      <c r="P154" s="7">
        <f>VLOOKUP($C154,'ASDR Current'!$A:$X,P$13,FALSE)/1000+VLOOKUP($C154,'ASDR Current'!$A:$X,P$14,FALSE)/1000+VLOOKUP($C154,'ASDR Current'!$A:$X,P$15,FALSE)/1000</f>
        <v>0</v>
      </c>
      <c r="Q154" s="8"/>
      <c r="R154" s="7">
        <f>SUM(F154,H154,J154,L154,N154,P154)</f>
        <v>0</v>
      </c>
      <c r="S154" s="9"/>
      <c r="T154" s="7">
        <f>VLOOKUP($C154,'ASDR Current'!$A:$X,T$14,FALSE)/1000</f>
        <v>0</v>
      </c>
    </row>
    <row r="155" spans="1:20" x14ac:dyDescent="0.25">
      <c r="A155" s="157">
        <f t="shared" si="2"/>
        <v>29</v>
      </c>
      <c r="B155" s="163"/>
      <c r="C155" s="155">
        <v>34246</v>
      </c>
      <c r="D155" s="152" t="s">
        <v>402</v>
      </c>
      <c r="F155" s="7">
        <f>VLOOKUP($C155,'ASDR Current'!$A:$X,F$14,FALSE)/1000</f>
        <v>0</v>
      </c>
      <c r="G155" s="154"/>
      <c r="H155" s="7">
        <f>VLOOKUP($C155,'ASDR Current'!$A:$X,H$14,FALSE)/1000</f>
        <v>0</v>
      </c>
      <c r="I155" s="8"/>
      <c r="J155" s="7">
        <f>VLOOKUP($C155,'ASDR Current'!$A:$X,J$14,FALSE)/1000</f>
        <v>0</v>
      </c>
      <c r="K155" s="9"/>
      <c r="L155" s="7">
        <f>VLOOKUP($C155,'ASDR Current'!$A:$X,L$13,FALSE)/1000+VLOOKUP($C155,'ASDR Current'!$A:$X,L$14,FALSE)/1000</f>
        <v>0</v>
      </c>
      <c r="M155" s="9"/>
      <c r="N155" s="7">
        <f>VLOOKUP($C155,'ASDR Current'!$A:$X,N$13,FALSE)/1000+VLOOKUP($C155,'ASDR Current'!$A:$X,N$14,FALSE)/1000</f>
        <v>0</v>
      </c>
      <c r="O155" s="7"/>
      <c r="P155" s="7">
        <f>VLOOKUP($C155,'ASDR Current'!$A:$X,P$13,FALSE)/1000+VLOOKUP($C155,'ASDR Current'!$A:$X,P$14,FALSE)/1000+VLOOKUP($C155,'ASDR Current'!$A:$X,P$15,FALSE)/1000</f>
        <v>0</v>
      </c>
      <c r="Q155" s="8"/>
      <c r="R155" s="7">
        <f>SUM(F155,H155,J155,L155,N155,P155)</f>
        <v>0</v>
      </c>
      <c r="S155" s="9"/>
      <c r="T155" s="7">
        <f>VLOOKUP($C155,'ASDR Current'!$A:$X,T$14,FALSE)/1000</f>
        <v>0</v>
      </c>
    </row>
    <row r="156" spans="1:20" x14ac:dyDescent="0.25">
      <c r="A156" s="157">
        <f t="shared" si="2"/>
        <v>30</v>
      </c>
      <c r="B156" s="163"/>
      <c r="C156" s="155">
        <v>34346</v>
      </c>
      <c r="D156" s="152" t="s">
        <v>63</v>
      </c>
      <c r="F156" s="7">
        <f>VLOOKUP($C156,'ASDR Current'!$A:$X,F$14,FALSE)/1000</f>
        <v>4258.4750600000007</v>
      </c>
      <c r="G156" s="154"/>
      <c r="H156" s="7">
        <f>VLOOKUP($C156,'ASDR Current'!$A:$X,H$14,FALSE)/1000</f>
        <v>5072.9910499999996</v>
      </c>
      <c r="I156" s="8"/>
      <c r="J156" s="7">
        <f>VLOOKUP($C156,'ASDR Current'!$A:$X,J$14,FALSE)/1000</f>
        <v>0</v>
      </c>
      <c r="K156" s="9"/>
      <c r="L156" s="7">
        <f>VLOOKUP($C156,'ASDR Current'!$A:$X,L$13,FALSE)/1000+VLOOKUP($C156,'ASDR Current'!$A:$X,L$14,FALSE)/1000</f>
        <v>-163.67195999999998</v>
      </c>
      <c r="M156" s="9"/>
      <c r="N156" s="7">
        <f>VLOOKUP($C156,'ASDR Current'!$A:$X,N$13,FALSE)/1000+VLOOKUP($C156,'ASDR Current'!$A:$X,N$14,FALSE)/1000</f>
        <v>70.985889999999998</v>
      </c>
      <c r="O156" s="7"/>
      <c r="P156" s="7">
        <f>VLOOKUP($C156,'ASDR Current'!$A:$X,P$13,FALSE)/1000+VLOOKUP($C156,'ASDR Current'!$A:$X,P$14,FALSE)/1000+VLOOKUP($C156,'ASDR Current'!$A:$X,P$15,FALSE)/1000</f>
        <v>0</v>
      </c>
      <c r="Q156" s="8"/>
      <c r="R156" s="7">
        <f>SUM(F156,H156,J156,L156,N156,P156)</f>
        <v>9238.7800400000015</v>
      </c>
      <c r="S156" s="9"/>
      <c r="T156" s="7">
        <f>VLOOKUP($C156,'ASDR Current'!$A:$X,T$14,FALSE)/1000</f>
        <v>6729.1748799999996</v>
      </c>
    </row>
    <row r="157" spans="1:20" x14ac:dyDescent="0.25">
      <c r="A157" s="157">
        <f t="shared" si="2"/>
        <v>31</v>
      </c>
      <c r="B157" s="163"/>
      <c r="C157" s="155">
        <v>34546</v>
      </c>
      <c r="D157" s="152" t="s">
        <v>401</v>
      </c>
      <c r="F157" s="7">
        <f>VLOOKUP($C157,'ASDR Current'!$A:$X,F$14,FALSE)/1000</f>
        <v>0</v>
      </c>
      <c r="G157" s="154"/>
      <c r="H157" s="7">
        <f>VLOOKUP($C157,'ASDR Current'!$A:$X,H$14,FALSE)/1000</f>
        <v>0.22558</v>
      </c>
      <c r="I157" s="8"/>
      <c r="J157" s="7">
        <f>VLOOKUP($C157,'ASDR Current'!$A:$X,J$14,FALSE)/1000</f>
        <v>0</v>
      </c>
      <c r="K157" s="9"/>
      <c r="L157" s="7">
        <f>VLOOKUP($C157,'ASDR Current'!$A:$X,L$13,FALSE)/1000+VLOOKUP($C157,'ASDR Current'!$A:$X,L$14,FALSE)/1000</f>
        <v>-0.11743000000000001</v>
      </c>
      <c r="M157" s="9"/>
      <c r="N157" s="7">
        <f>VLOOKUP($C157,'ASDR Current'!$A:$X,N$13,FALSE)/1000+VLOOKUP($C157,'ASDR Current'!$A:$X,N$14,FALSE)/1000</f>
        <v>2.1760000000000002E-2</v>
      </c>
      <c r="O157" s="7"/>
      <c r="P157" s="7">
        <f>VLOOKUP($C157,'ASDR Current'!$A:$X,P$13,FALSE)/1000+VLOOKUP($C157,'ASDR Current'!$A:$X,P$14,FALSE)/1000+VLOOKUP($C157,'ASDR Current'!$A:$X,P$15,FALSE)/1000</f>
        <v>0</v>
      </c>
      <c r="Q157" s="8"/>
      <c r="R157" s="7">
        <f>SUM(F157,H157,J157,L157,N157,P157)</f>
        <v>0.12991</v>
      </c>
      <c r="S157" s="9"/>
      <c r="T157" s="7">
        <f>VLOOKUP($C157,'ASDR Current'!$A:$X,T$14,FALSE)/1000</f>
        <v>4.5359999999999998E-2</v>
      </c>
    </row>
    <row r="158" spans="1:20" x14ac:dyDescent="0.25">
      <c r="A158" s="157">
        <f t="shared" si="2"/>
        <v>32</v>
      </c>
      <c r="B158" s="163"/>
      <c r="C158" s="155">
        <v>34646</v>
      </c>
      <c r="D158" s="152" t="s">
        <v>34</v>
      </c>
      <c r="F158" s="7">
        <f>VLOOKUP($C158,'ASDR Current'!$A:$X,F$14,FALSE)/1000</f>
        <v>0</v>
      </c>
      <c r="G158" s="154"/>
      <c r="H158" s="7">
        <f>VLOOKUP($C158,'ASDR Current'!$A:$X,H$14,FALSE)/1000</f>
        <v>0</v>
      </c>
      <c r="I158" s="8"/>
      <c r="J158" s="7">
        <f>VLOOKUP($C158,'ASDR Current'!$A:$X,J$14,FALSE)/1000</f>
        <v>0</v>
      </c>
      <c r="K158" s="9"/>
      <c r="L158" s="7">
        <f>VLOOKUP($C158,'ASDR Current'!$A:$X,L$13,FALSE)/1000+VLOOKUP($C158,'ASDR Current'!$A:$X,L$14,FALSE)/1000</f>
        <v>0</v>
      </c>
      <c r="M158" s="9"/>
      <c r="N158" s="7">
        <f>VLOOKUP($C158,'ASDR Current'!$A:$X,N$13,FALSE)/1000+VLOOKUP($C158,'ASDR Current'!$A:$X,N$14,FALSE)/1000</f>
        <v>0</v>
      </c>
      <c r="O158" s="7"/>
      <c r="P158" s="7">
        <f>VLOOKUP($C158,'ASDR Current'!$A:$X,P$13,FALSE)/1000+VLOOKUP($C158,'ASDR Current'!$A:$X,P$14,FALSE)/1000+VLOOKUP($C158,'ASDR Current'!$A:$X,P$15,FALSE)/1000</f>
        <v>0</v>
      </c>
      <c r="Q158" s="8"/>
      <c r="R158" s="7">
        <f>SUM(F158,H158,J158,L158,N158,P158)</f>
        <v>0</v>
      </c>
      <c r="S158" s="9"/>
      <c r="T158" s="7">
        <f>VLOOKUP($C158,'ASDR Current'!$A:$X,T$14,FALSE)/1000</f>
        <v>0</v>
      </c>
    </row>
    <row r="159" spans="1:20" x14ac:dyDescent="0.25">
      <c r="A159" s="157">
        <f t="shared" si="2"/>
        <v>33</v>
      </c>
      <c r="B159" s="163"/>
      <c r="D159" s="175" t="s">
        <v>460</v>
      </c>
      <c r="F159" s="11">
        <f>SUM(F154:F158)</f>
        <v>4258.4750600000007</v>
      </c>
      <c r="H159" s="11">
        <f>SUM(H154:H158)</f>
        <v>5073.2166299999999</v>
      </c>
      <c r="I159" s="12"/>
      <c r="J159" s="11">
        <f>SUM(J154:J158)</f>
        <v>0</v>
      </c>
      <c r="K159" s="12"/>
      <c r="L159" s="11">
        <f>SUM(L154:L158)</f>
        <v>-163.78939</v>
      </c>
      <c r="M159" s="12"/>
      <c r="N159" s="11">
        <f>SUM(N154:N158)</f>
        <v>71.007649999999998</v>
      </c>
      <c r="O159" s="64"/>
      <c r="P159" s="11">
        <f>SUM(P154:P158)</f>
        <v>0</v>
      </c>
      <c r="Q159" s="12"/>
      <c r="R159" s="11">
        <f>SUM(R154:R158)</f>
        <v>9238.9099500000011</v>
      </c>
      <c r="S159" s="12"/>
      <c r="T159" s="11">
        <f>SUM(T154:T158)</f>
        <v>6729.2202399999996</v>
      </c>
    </row>
    <row r="160" spans="1:20" x14ac:dyDescent="0.25">
      <c r="A160" s="157">
        <f t="shared" si="2"/>
        <v>34</v>
      </c>
      <c r="B160" s="163"/>
      <c r="Q160" s="154"/>
      <c r="S160" s="9"/>
    </row>
    <row r="161" spans="1:20" x14ac:dyDescent="0.25">
      <c r="A161" s="157">
        <f t="shared" si="2"/>
        <v>35</v>
      </c>
      <c r="B161" s="163"/>
      <c r="C161" s="155"/>
      <c r="D161" s="152" t="s">
        <v>461</v>
      </c>
      <c r="Q161" s="154"/>
      <c r="S161" s="12"/>
    </row>
    <row r="162" spans="1:20" x14ac:dyDescent="0.25">
      <c r="A162" s="157">
        <f t="shared" si="2"/>
        <v>36</v>
      </c>
      <c r="B162" s="163"/>
      <c r="C162" s="155">
        <v>34143</v>
      </c>
      <c r="D162" s="152" t="s">
        <v>400</v>
      </c>
      <c r="F162" s="7">
        <f>VLOOKUP($C162,'ASDR Current'!$A:$X,F$14,FALSE)/1000</f>
        <v>1405.3252499999999</v>
      </c>
      <c r="G162" s="154"/>
      <c r="H162" s="7">
        <f>VLOOKUP($C162,'ASDR Current'!$A:$X,H$14,FALSE)/1000</f>
        <v>66.425880000000006</v>
      </c>
      <c r="I162" s="8"/>
      <c r="J162" s="7">
        <f>VLOOKUP($C162,'ASDR Current'!$A:$X,J$14,FALSE)/1000</f>
        <v>0</v>
      </c>
      <c r="K162" s="9"/>
      <c r="L162" s="7">
        <f>VLOOKUP($C162,'ASDR Current'!$A:$X,L$13,FALSE)/1000+VLOOKUP($C162,'ASDR Current'!$A:$X,L$14,FALSE)/1000</f>
        <v>-1.2652300000000001</v>
      </c>
      <c r="M162" s="9"/>
      <c r="N162" s="7">
        <f>VLOOKUP($C162,'ASDR Current'!$A:$X,N$13,FALSE)/1000+VLOOKUP($C162,'ASDR Current'!$A:$X,N$14,FALSE)/1000</f>
        <v>0.92435999999999996</v>
      </c>
      <c r="O162" s="7"/>
      <c r="P162" s="7">
        <f>VLOOKUP($C162,'ASDR Current'!$A:$X,P$13,FALSE)/1000+VLOOKUP($C162,'ASDR Current'!$A:$X,P$14,FALSE)/1000+VLOOKUP($C162,'ASDR Current'!$A:$X,P$15,FALSE)/1000</f>
        <v>0</v>
      </c>
      <c r="Q162" s="8"/>
      <c r="R162" s="7">
        <f>SUM(F162,H162,J162,L162,N162,P162)</f>
        <v>1471.4102599999999</v>
      </c>
      <c r="S162" s="9"/>
      <c r="T162" s="7">
        <f>VLOOKUP($C162,'ASDR Current'!$A:$X,T$14,FALSE)/1000</f>
        <v>1438.2601200000001</v>
      </c>
    </row>
    <row r="163" spans="1:20" x14ac:dyDescent="0.25">
      <c r="A163" s="157">
        <f t="shared" si="2"/>
        <v>37</v>
      </c>
      <c r="B163" s="163"/>
      <c r="C163" s="155">
        <v>34243</v>
      </c>
      <c r="D163" s="152" t="s">
        <v>402</v>
      </c>
      <c r="F163" s="7">
        <f>VLOOKUP($C163,'ASDR Current'!$A:$X,F$14,FALSE)/1000</f>
        <v>1411.7143800000006</v>
      </c>
      <c r="G163" s="154"/>
      <c r="H163" s="7">
        <f>VLOOKUP($C163,'ASDR Current'!$A:$X,H$14,FALSE)/1000</f>
        <v>90.078960000000009</v>
      </c>
      <c r="I163" s="8"/>
      <c r="J163" s="7">
        <f>VLOOKUP($C163,'ASDR Current'!$A:$X,J$14,FALSE)/1000</f>
        <v>-17.141560000000002</v>
      </c>
      <c r="K163" s="9"/>
      <c r="L163" s="7">
        <f>VLOOKUP($C163,'ASDR Current'!$A:$X,L$13,FALSE)/1000+VLOOKUP($C163,'ASDR Current'!$A:$X,L$14,FALSE)/1000</f>
        <v>-1.4272100000000001</v>
      </c>
      <c r="M163" s="9"/>
      <c r="N163" s="7">
        <f>VLOOKUP($C163,'ASDR Current'!$A:$X,N$13,FALSE)/1000+VLOOKUP($C163,'ASDR Current'!$A:$X,N$14,FALSE)/1000</f>
        <v>1.2439</v>
      </c>
      <c r="O163" s="7"/>
      <c r="P163" s="7">
        <f>VLOOKUP($C163,'ASDR Current'!$A:$X,P$13,FALSE)/1000+VLOOKUP($C163,'ASDR Current'!$A:$X,P$14,FALSE)/1000+VLOOKUP($C163,'ASDR Current'!$A:$X,P$15,FALSE)/1000</f>
        <v>0</v>
      </c>
      <c r="Q163" s="8"/>
      <c r="R163" s="7">
        <f>SUM(F163,H163,J163,L163,N163,P163)</f>
        <v>1484.4684700000005</v>
      </c>
      <c r="S163" s="9"/>
      <c r="T163" s="7">
        <f>VLOOKUP($C163,'ASDR Current'!$A:$X,T$14,FALSE)/1000</f>
        <v>1451.2120600000001</v>
      </c>
    </row>
    <row r="164" spans="1:20" x14ac:dyDescent="0.25">
      <c r="A164" s="157">
        <f t="shared" si="2"/>
        <v>38</v>
      </c>
      <c r="B164" s="163"/>
      <c r="C164" s="155">
        <v>34343</v>
      </c>
      <c r="D164" s="152" t="s">
        <v>63</v>
      </c>
      <c r="F164" s="7">
        <f>VLOOKUP($C164,'ASDR Current'!$A:$X,F$14,FALSE)/1000</f>
        <v>-6438.2534299999998</v>
      </c>
      <c r="G164" s="154"/>
      <c r="H164" s="7">
        <f>VLOOKUP($C164,'ASDR Current'!$A:$X,H$14,FALSE)/1000</f>
        <v>13243.565960000002</v>
      </c>
      <c r="I164" s="8"/>
      <c r="J164" s="7">
        <f>VLOOKUP($C164,'ASDR Current'!$A:$X,J$14,FALSE)/1000</f>
        <v>0</v>
      </c>
      <c r="K164" s="9"/>
      <c r="L164" s="7">
        <f>VLOOKUP($C164,'ASDR Current'!$A:$X,L$13,FALSE)/1000+VLOOKUP($C164,'ASDR Current'!$A:$X,L$14,FALSE)/1000</f>
        <v>-492.15292999999997</v>
      </c>
      <c r="M164" s="9"/>
      <c r="N164" s="7">
        <f>VLOOKUP($C164,'ASDR Current'!$A:$X,N$13,FALSE)/1000+VLOOKUP($C164,'ASDR Current'!$A:$X,N$14,FALSE)/1000</f>
        <v>189.72489999999999</v>
      </c>
      <c r="O164" s="7"/>
      <c r="P164" s="7">
        <f>VLOOKUP($C164,'ASDR Current'!$A:$X,P$13,FALSE)/1000+VLOOKUP($C164,'ASDR Current'!$A:$X,P$14,FALSE)/1000+VLOOKUP($C164,'ASDR Current'!$A:$X,P$15,FALSE)/1000</f>
        <v>0</v>
      </c>
      <c r="Q164" s="8"/>
      <c r="R164" s="7">
        <f>SUM(F164,H164,J164,L164,N164,P164)</f>
        <v>6502.8845000000019</v>
      </c>
      <c r="S164" s="9"/>
      <c r="T164" s="7">
        <f>VLOOKUP($C164,'ASDR Current'!$A:$X,T$14,FALSE)/1000</f>
        <v>58.09966</v>
      </c>
    </row>
    <row r="165" spans="1:20" x14ac:dyDescent="0.25">
      <c r="A165" s="157">
        <f t="shared" si="2"/>
        <v>39</v>
      </c>
      <c r="B165" s="163"/>
      <c r="C165" s="155">
        <v>34543</v>
      </c>
      <c r="D165" s="152" t="s">
        <v>401</v>
      </c>
      <c r="F165" s="7">
        <f>VLOOKUP($C165,'ASDR Current'!$A:$X,F$14,FALSE)/1000</f>
        <v>65.005020000000002</v>
      </c>
      <c r="G165" s="154"/>
      <c r="H165" s="7">
        <f>VLOOKUP($C165,'ASDR Current'!$A:$X,H$14,FALSE)/1000</f>
        <v>15.81461</v>
      </c>
      <c r="I165" s="8"/>
      <c r="J165" s="7">
        <f>VLOOKUP($C165,'ASDR Current'!$A:$X,J$14,FALSE)/1000</f>
        <v>0</v>
      </c>
      <c r="K165" s="9"/>
      <c r="L165" s="7">
        <f>VLOOKUP($C165,'ASDR Current'!$A:$X,L$13,FALSE)/1000+VLOOKUP($C165,'ASDR Current'!$A:$X,L$14,FALSE)/1000</f>
        <v>-5.5580200000000008</v>
      </c>
      <c r="M165" s="9"/>
      <c r="N165" s="7">
        <f>VLOOKUP($C165,'ASDR Current'!$A:$X,N$13,FALSE)/1000+VLOOKUP($C165,'ASDR Current'!$A:$X,N$14,FALSE)/1000</f>
        <v>0.40351999999999999</v>
      </c>
      <c r="O165" s="7"/>
      <c r="P165" s="7">
        <f>VLOOKUP($C165,'ASDR Current'!$A:$X,P$13,FALSE)/1000+VLOOKUP($C165,'ASDR Current'!$A:$X,P$14,FALSE)/1000+VLOOKUP($C165,'ASDR Current'!$A:$X,P$15,FALSE)/1000</f>
        <v>0</v>
      </c>
      <c r="Q165" s="8"/>
      <c r="R165" s="7">
        <f>SUM(F165,H165,J165,L165,N165,P165)</f>
        <v>75.665130000000005</v>
      </c>
      <c r="S165" s="9"/>
      <c r="T165" s="7">
        <f>VLOOKUP($C165,'ASDR Current'!$A:$X,T$14,FALSE)/1000</f>
        <v>72.083649999999992</v>
      </c>
    </row>
    <row r="166" spans="1:20" x14ac:dyDescent="0.25">
      <c r="A166" s="157">
        <f t="shared" si="2"/>
        <v>40</v>
      </c>
      <c r="B166" s="163"/>
      <c r="C166" s="155">
        <v>34643</v>
      </c>
      <c r="D166" s="152" t="s">
        <v>34</v>
      </c>
      <c r="F166" s="7">
        <f>VLOOKUP($C166,'ASDR Current'!$A:$X,F$14,FALSE)/1000</f>
        <v>227.38384000000002</v>
      </c>
      <c r="G166" s="154"/>
      <c r="H166" s="7">
        <f>VLOOKUP($C166,'ASDR Current'!$A:$X,H$14,FALSE)/1000</f>
        <v>8.9472000000000005</v>
      </c>
      <c r="I166" s="8"/>
      <c r="J166" s="7">
        <f>VLOOKUP($C166,'ASDR Current'!$A:$X,J$14,FALSE)/1000</f>
        <v>0</v>
      </c>
      <c r="K166" s="9"/>
      <c r="L166" s="7">
        <f>VLOOKUP($C166,'ASDR Current'!$A:$X,L$13,FALSE)/1000+VLOOKUP($C166,'ASDR Current'!$A:$X,L$14,FALSE)/1000</f>
        <v>-0.17053000000000001</v>
      </c>
      <c r="M166" s="9"/>
      <c r="N166" s="7">
        <f>VLOOKUP($C166,'ASDR Current'!$A:$X,N$13,FALSE)/1000+VLOOKUP($C166,'ASDR Current'!$A:$X,N$14,FALSE)/1000</f>
        <v>0.12448999999999999</v>
      </c>
      <c r="O166" s="7"/>
      <c r="P166" s="7">
        <f>VLOOKUP($C166,'ASDR Current'!$A:$X,P$13,FALSE)/1000+VLOOKUP($C166,'ASDR Current'!$A:$X,P$14,FALSE)/1000+VLOOKUP($C166,'ASDR Current'!$A:$X,P$15,FALSE)/1000</f>
        <v>0</v>
      </c>
      <c r="Q166" s="8"/>
      <c r="R166" s="7">
        <f>SUM(F166,H166,J166,L166,N166,P166)</f>
        <v>236.28500000000003</v>
      </c>
      <c r="S166" s="9"/>
      <c r="T166" s="7">
        <f>VLOOKUP($C166,'ASDR Current'!$A:$X,T$14,FALSE)/1000</f>
        <v>231.81993</v>
      </c>
    </row>
    <row r="167" spans="1:20" x14ac:dyDescent="0.25">
      <c r="A167" s="157">
        <f t="shared" si="2"/>
        <v>41</v>
      </c>
      <c r="B167" s="163"/>
      <c r="D167" s="175" t="s">
        <v>462</v>
      </c>
      <c r="F167" s="11">
        <f>SUM(F162:F166)</f>
        <v>-3328.8249399999995</v>
      </c>
      <c r="H167" s="11">
        <f>SUM(H162:H166)</f>
        <v>13424.832610000001</v>
      </c>
      <c r="I167" s="12"/>
      <c r="J167" s="11">
        <f>SUM(J162:J166)</f>
        <v>-17.141560000000002</v>
      </c>
      <c r="K167" s="12"/>
      <c r="L167" s="11">
        <f>SUM(L162:L166)</f>
        <v>-500.57391999999993</v>
      </c>
      <c r="M167" s="12"/>
      <c r="N167" s="11">
        <f>SUM(N162:N166)</f>
        <v>192.42116999999999</v>
      </c>
      <c r="O167" s="64"/>
      <c r="P167" s="11">
        <f>SUM(P162:P166)</f>
        <v>0</v>
      </c>
      <c r="Q167" s="12"/>
      <c r="R167" s="11">
        <f>SUM(R162:R166)</f>
        <v>9770.7133600000016</v>
      </c>
      <c r="S167" s="12"/>
      <c r="T167" s="11">
        <f>SUM(T162:T166)</f>
        <v>3251.4754200000002</v>
      </c>
    </row>
    <row r="168" spans="1:20" x14ac:dyDescent="0.25">
      <c r="A168" s="157">
        <f t="shared" si="2"/>
        <v>42</v>
      </c>
      <c r="B168" s="163"/>
      <c r="F168" s="177"/>
      <c r="H168" s="177"/>
      <c r="J168" s="177"/>
      <c r="L168" s="177"/>
      <c r="N168" s="177"/>
      <c r="P168" s="177"/>
      <c r="Q168" s="154"/>
      <c r="R168" s="177"/>
      <c r="T168" s="177"/>
    </row>
    <row r="169" spans="1:20" ht="13.8" thickBot="1" x14ac:dyDescent="0.3">
      <c r="A169" s="157">
        <f t="shared" si="2"/>
        <v>43</v>
      </c>
      <c r="B169" s="163"/>
      <c r="D169" s="175" t="s">
        <v>58</v>
      </c>
      <c r="F169" s="18">
        <f>SUM(F143,F151,F159,F167)</f>
        <v>24267.150980000002</v>
      </c>
      <c r="G169" s="178"/>
      <c r="H169" s="18">
        <f>SUM(H143,H151,H159,H167)</f>
        <v>24864.888850000003</v>
      </c>
      <c r="I169" s="12"/>
      <c r="J169" s="18">
        <f>SUM(J143,J151,J159,J167)</f>
        <v>-238.55140000000003</v>
      </c>
      <c r="K169" s="12"/>
      <c r="L169" s="18">
        <f>SUM(L143,L151,L159,L167)</f>
        <v>-880.95666999999992</v>
      </c>
      <c r="M169" s="12"/>
      <c r="N169" s="18">
        <f>SUM(N143,N151,N159,N167)</f>
        <v>343.97997999999995</v>
      </c>
      <c r="O169" s="36"/>
      <c r="P169" s="18">
        <f>SUM(P143,P151,P159,P167)</f>
        <v>0</v>
      </c>
      <c r="Q169" s="12"/>
      <c r="R169" s="18">
        <f>SUM(R143,R151,R159,R167)</f>
        <v>48356.511740000009</v>
      </c>
      <c r="S169" s="12"/>
      <c r="T169" s="18">
        <f>SUM(T143,T151,T159,T167)</f>
        <v>36300.915659999999</v>
      </c>
    </row>
    <row r="170" spans="1:20" ht="14.4" thickTop="1" thickBot="1" x14ac:dyDescent="0.3">
      <c r="A170" s="158">
        <f t="shared" si="2"/>
        <v>44</v>
      </c>
      <c r="B170" s="19" t="s">
        <v>44</v>
      </c>
      <c r="C170" s="149"/>
      <c r="D170" s="149"/>
      <c r="E170" s="149"/>
      <c r="F170" s="149"/>
      <c r="G170" s="149"/>
      <c r="H170" s="149"/>
      <c r="I170" s="149"/>
      <c r="J170" s="149"/>
      <c r="K170" s="149"/>
      <c r="L170" s="149"/>
      <c r="M170" s="149"/>
      <c r="N170" s="149"/>
      <c r="O170" s="149"/>
      <c r="P170" s="149"/>
      <c r="Q170" s="147"/>
      <c r="R170" s="149"/>
      <c r="S170" s="149"/>
      <c r="T170" s="149"/>
    </row>
    <row r="171" spans="1:20" x14ac:dyDescent="0.25">
      <c r="A171" s="152" t="str">
        <f>+$A$57</f>
        <v>Supporting Schedules:  B-10, B-11</v>
      </c>
      <c r="Q171" s="154"/>
      <c r="R171" s="152" t="str">
        <f>+$R$57</f>
        <v>Recap Schedules:  B-03, B-06</v>
      </c>
    </row>
    <row r="172" spans="1:20" ht="13.8" thickBot="1" x14ac:dyDescent="0.3">
      <c r="A172" s="149" t="str">
        <f>$A$1</f>
        <v>SCHEDULE B-09</v>
      </c>
      <c r="B172" s="149"/>
      <c r="C172" s="149"/>
      <c r="D172" s="149"/>
      <c r="E172" s="149"/>
      <c r="F172" s="149" t="str">
        <f>$F$1</f>
        <v>DEPRECIATION RESERVE BALANCES BY ACCOUNT AND SUB-ACCOUNT</v>
      </c>
      <c r="G172" s="149"/>
      <c r="H172" s="149"/>
      <c r="I172" s="149"/>
      <c r="J172" s="149"/>
      <c r="K172" s="149"/>
      <c r="L172" s="149"/>
      <c r="M172" s="149"/>
      <c r="N172" s="149"/>
      <c r="O172" s="149"/>
      <c r="P172" s="149"/>
      <c r="Q172" s="147"/>
      <c r="R172" s="149"/>
      <c r="S172" s="149"/>
      <c r="T172" s="149" t="str">
        <f>"Page 24 of " &amp; $R$1</f>
        <v>Page 24 of 30</v>
      </c>
    </row>
    <row r="173" spans="1:20" x14ac:dyDescent="0.25">
      <c r="A173" s="152" t="str">
        <f>$A$2</f>
        <v>FLORIDA PUBLIC SERVICE COMMISSION</v>
      </c>
      <c r="B173" s="172"/>
      <c r="E173" s="154" t="str">
        <f>$E$2</f>
        <v xml:space="preserve">                  EXPLANATION:</v>
      </c>
      <c r="F173" s="152" t="str">
        <f>IF($F$2="","",$F$2)</f>
        <v>Provide the depreciation reserve balances for each account or sub-account to which</v>
      </c>
      <c r="J173" s="151"/>
      <c r="K173" s="151"/>
      <c r="M173" s="151"/>
      <c r="N173" s="151"/>
      <c r="O173" s="151"/>
      <c r="P173" s="151"/>
      <c r="Q173" s="150"/>
      <c r="R173" s="152" t="str">
        <f>$R$2</f>
        <v>Type of data shown:</v>
      </c>
      <c r="T173" s="153"/>
    </row>
    <row r="174" spans="1:20" x14ac:dyDescent="0.25">
      <c r="B174" s="172"/>
      <c r="F174" s="152" t="str">
        <f>IF($F$3="","",$F$3)</f>
        <v>an individual depreciation rate is applied. (Include Amortization/Recovery amounts).</v>
      </c>
      <c r="J174" s="154"/>
      <c r="K174" s="153"/>
      <c r="N174" s="154"/>
      <c r="O174" s="154"/>
      <c r="P174" s="154"/>
      <c r="Q174" s="154" t="str">
        <f>IF($Q$3=0,"",$Q$3)</f>
        <v/>
      </c>
      <c r="R174" s="153" t="str">
        <f>$R$3</f>
        <v>Projected Test Year Ended 12/31/2025</v>
      </c>
      <c r="T174" s="154"/>
    </row>
    <row r="175" spans="1:20" x14ac:dyDescent="0.25">
      <c r="A175" s="152" t="str">
        <f>$A$4</f>
        <v>COMPANY: TAMPA ELECTRIC COMPANY</v>
      </c>
      <c r="B175" s="172"/>
      <c r="F175" s="152" t="str">
        <f>IF(+$F$4="","",$F$4)</f>
        <v/>
      </c>
      <c r="J175" s="154"/>
      <c r="K175" s="153"/>
      <c r="L175" s="154"/>
      <c r="Q175" s="154" t="str">
        <f>IF($Q$4=0,"",$Q$4)</f>
        <v/>
      </c>
      <c r="R175" s="153" t="str">
        <f>$R$4</f>
        <v>Projected Prior Year Ended 12/31/2024</v>
      </c>
      <c r="T175" s="154"/>
    </row>
    <row r="176" spans="1:20" x14ac:dyDescent="0.25">
      <c r="B176" s="172"/>
      <c r="F176" s="152" t="str">
        <f>IF(+$F$5="","",$F$5)</f>
        <v/>
      </c>
      <c r="J176" s="154"/>
      <c r="K176" s="153"/>
      <c r="L176" s="154"/>
      <c r="Q176" s="154" t="str">
        <f>IF($Q$5=0,"",$Q$5)</f>
        <v>XX</v>
      </c>
      <c r="R176" s="153" t="str">
        <f>$R$5</f>
        <v>Historical Prior Year Ended 12/31/2023</v>
      </c>
      <c r="T176" s="154"/>
    </row>
    <row r="177" spans="1:20" x14ac:dyDescent="0.25">
      <c r="B177" s="172"/>
      <c r="J177" s="154"/>
      <c r="K177" s="153"/>
      <c r="L177" s="154"/>
      <c r="Q177" s="154"/>
      <c r="R177" s="153" t="str">
        <f>$R$6</f>
        <v>Witness: C. Aldazabal / J. Chronister /</v>
      </c>
      <c r="T177" s="154"/>
    </row>
    <row r="178" spans="1:20" ht="13.8" thickBot="1" x14ac:dyDescent="0.3">
      <c r="A178" s="149" t="str">
        <f>A$7</f>
        <v>DOCKET No. 20240026-EI</v>
      </c>
      <c r="B178" s="173"/>
      <c r="C178" s="149"/>
      <c r="D178" s="149"/>
      <c r="E178" s="149"/>
      <c r="F178" s="149" t="str">
        <f>IF(+$F$7="","",$F$7)</f>
        <v/>
      </c>
      <c r="G178" s="149"/>
      <c r="H178" s="158" t="str">
        <f>IF($H$7="","",$H$7)</f>
        <v>(Dollars in 000's)</v>
      </c>
      <c r="I178" s="149"/>
      <c r="J178" s="149"/>
      <c r="K178" s="149"/>
      <c r="L178" s="149"/>
      <c r="M178" s="149"/>
      <c r="N178" s="149"/>
      <c r="O178" s="149"/>
      <c r="P178" s="149"/>
      <c r="Q178" s="147"/>
      <c r="R178" s="149" t="str">
        <f>$R$7</f>
        <v xml:space="preserve">              R. Latta / K. Stryker / C. Whitworth</v>
      </c>
      <c r="S178" s="149"/>
      <c r="T178" s="149"/>
    </row>
    <row r="179" spans="1:20" x14ac:dyDescent="0.25">
      <c r="C179" s="155"/>
      <c r="D179" s="155"/>
      <c r="E179" s="155"/>
      <c r="F179" s="155"/>
      <c r="G179" s="155"/>
      <c r="H179" s="155"/>
      <c r="I179" s="155"/>
      <c r="J179" s="155"/>
      <c r="K179" s="155"/>
      <c r="L179" s="155"/>
      <c r="M179" s="155"/>
      <c r="N179" s="155"/>
      <c r="O179" s="155"/>
      <c r="P179" s="155"/>
      <c r="Q179" s="156"/>
      <c r="R179" s="155"/>
      <c r="S179" s="155"/>
      <c r="T179" s="155"/>
    </row>
    <row r="180" spans="1:20" x14ac:dyDescent="0.25">
      <c r="C180" s="155" t="s">
        <v>4</v>
      </c>
      <c r="D180" s="155" t="s">
        <v>5</v>
      </c>
      <c r="E180" s="155"/>
      <c r="F180" s="155" t="s">
        <v>6</v>
      </c>
      <c r="G180" s="155"/>
      <c r="H180" s="155" t="s">
        <v>7</v>
      </c>
      <c r="I180" s="155"/>
      <c r="J180" s="157" t="s">
        <v>8</v>
      </c>
      <c r="K180" s="157"/>
      <c r="L180" s="155" t="s">
        <v>9</v>
      </c>
      <c r="M180" s="155"/>
      <c r="N180" s="155" t="s">
        <v>10</v>
      </c>
      <c r="O180" s="155"/>
      <c r="P180" s="155" t="s">
        <v>11</v>
      </c>
      <c r="Q180" s="156"/>
      <c r="R180" s="155" t="s">
        <v>12</v>
      </c>
      <c r="S180" s="155"/>
      <c r="T180" s="155" t="s">
        <v>484</v>
      </c>
    </row>
    <row r="181" spans="1:20" x14ac:dyDescent="0.25">
      <c r="C181" s="157" t="s">
        <v>13</v>
      </c>
      <c r="D181" s="157" t="s">
        <v>13</v>
      </c>
      <c r="F181" s="157" t="s">
        <v>485</v>
      </c>
      <c r="G181" s="157"/>
      <c r="H181" s="155" t="s">
        <v>16</v>
      </c>
      <c r="I181" s="157"/>
      <c r="J181" s="155"/>
      <c r="K181" s="157"/>
      <c r="L181" s="157"/>
      <c r="M181" s="157"/>
      <c r="Q181" s="154"/>
      <c r="R181" s="157" t="s">
        <v>485</v>
      </c>
      <c r="T181" s="157"/>
    </row>
    <row r="182" spans="1:20" x14ac:dyDescent="0.25">
      <c r="A182" s="157" t="s">
        <v>17</v>
      </c>
      <c r="B182" s="157"/>
      <c r="C182" s="157" t="s">
        <v>18</v>
      </c>
      <c r="D182" s="157" t="s">
        <v>18</v>
      </c>
      <c r="E182" s="155"/>
      <c r="F182" s="157" t="s">
        <v>14</v>
      </c>
      <c r="G182" s="157"/>
      <c r="H182" s="157" t="s">
        <v>14</v>
      </c>
      <c r="I182" s="157"/>
      <c r="J182" s="157"/>
      <c r="K182" s="155"/>
      <c r="L182" s="157" t="s">
        <v>486</v>
      </c>
      <c r="M182" s="153"/>
      <c r="N182" s="157" t="s">
        <v>486</v>
      </c>
      <c r="O182" s="157"/>
      <c r="P182" s="157" t="s">
        <v>20</v>
      </c>
      <c r="Q182" s="156"/>
      <c r="R182" s="155" t="s">
        <v>14</v>
      </c>
      <c r="S182" s="155"/>
      <c r="T182" s="157" t="s">
        <v>21</v>
      </c>
    </row>
    <row r="183" spans="1:20" ht="13.8" thickBot="1" x14ac:dyDescent="0.3">
      <c r="A183" s="158" t="s">
        <v>22</v>
      </c>
      <c r="B183" s="158"/>
      <c r="C183" s="158" t="s">
        <v>23</v>
      </c>
      <c r="D183" s="158" t="s">
        <v>24</v>
      </c>
      <c r="E183" s="158"/>
      <c r="F183" s="159" t="s">
        <v>25</v>
      </c>
      <c r="G183" s="159"/>
      <c r="H183" s="159" t="s">
        <v>487</v>
      </c>
      <c r="I183" s="160"/>
      <c r="J183" s="159" t="s">
        <v>151</v>
      </c>
      <c r="K183" s="160"/>
      <c r="L183" s="160" t="s">
        <v>438</v>
      </c>
      <c r="M183" s="161"/>
      <c r="N183" s="161" t="s">
        <v>488</v>
      </c>
      <c r="O183" s="161"/>
      <c r="P183" s="161" t="s">
        <v>26</v>
      </c>
      <c r="Q183" s="162"/>
      <c r="R183" s="161" t="s">
        <v>27</v>
      </c>
      <c r="S183" s="161"/>
      <c r="T183" s="161" t="s">
        <v>28</v>
      </c>
    </row>
    <row r="184" spans="1:20" x14ac:dyDescent="0.25">
      <c r="A184" s="157">
        <v>1</v>
      </c>
      <c r="B184" s="157"/>
      <c r="Q184" s="154"/>
    </row>
    <row r="185" spans="1:20" x14ac:dyDescent="0.25">
      <c r="A185" s="157">
        <f>A184+1</f>
        <v>2</v>
      </c>
      <c r="B185" s="157"/>
      <c r="D185" s="152" t="s">
        <v>61</v>
      </c>
      <c r="I185" s="8"/>
      <c r="K185" s="8"/>
      <c r="M185" s="8"/>
      <c r="Q185" s="8"/>
      <c r="S185" s="8"/>
    </row>
    <row r="186" spans="1:20" x14ac:dyDescent="0.25">
      <c r="A186" s="157">
        <f t="shared" ref="A186:A227" si="3">A185+1</f>
        <v>3</v>
      </c>
      <c r="B186" s="157"/>
      <c r="C186" s="157"/>
      <c r="D186" s="175" t="s">
        <v>62</v>
      </c>
      <c r="F186" s="168"/>
      <c r="G186" s="178"/>
      <c r="H186" s="14"/>
      <c r="I186" s="8"/>
      <c r="J186" s="179"/>
      <c r="K186" s="8"/>
      <c r="L186" s="179"/>
      <c r="M186" s="8"/>
      <c r="N186" s="179"/>
      <c r="O186" s="179"/>
      <c r="P186" s="179"/>
      <c r="Q186" s="8"/>
      <c r="R186" s="179"/>
      <c r="S186" s="8"/>
      <c r="T186" s="179"/>
    </row>
    <row r="187" spans="1:20" x14ac:dyDescent="0.25">
      <c r="A187" s="157">
        <f t="shared" si="3"/>
        <v>4</v>
      </c>
      <c r="B187" s="157"/>
      <c r="C187" s="155">
        <v>34180</v>
      </c>
      <c r="D187" s="152" t="s">
        <v>400</v>
      </c>
      <c r="F187" s="7">
        <f>VLOOKUP($C187,'ASDR Current'!$A:$X,F$14,FALSE)/1000</f>
        <v>55520.913260000001</v>
      </c>
      <c r="G187" s="154"/>
      <c r="H187" s="7">
        <f>VLOOKUP($C187,'ASDR Current'!$A:$X,H$14,FALSE)/1000</f>
        <v>5972.7283600000001</v>
      </c>
      <c r="I187" s="8"/>
      <c r="J187" s="7">
        <f>VLOOKUP($C187,'ASDR Current'!$A:$X,J$14,FALSE)/1000</f>
        <v>-177.23088000000001</v>
      </c>
      <c r="K187" s="9"/>
      <c r="L187" s="7">
        <f>VLOOKUP($C187,'ASDR Current'!$A:$X,L$13,FALSE)/1000+VLOOKUP($C187,'ASDR Current'!$A:$X,L$14,FALSE)/1000</f>
        <v>-58.191000000000003</v>
      </c>
      <c r="M187" s="9"/>
      <c r="N187" s="7">
        <f>VLOOKUP($C187,'ASDR Current'!$A:$X,N$13,FALSE)/1000+VLOOKUP($C187,'ASDR Current'!$A:$X,N$14,FALSE)/1000</f>
        <v>0</v>
      </c>
      <c r="O187" s="7"/>
      <c r="P187" s="7">
        <f>VLOOKUP($C187,'ASDR Current'!$A:$X,P$13,FALSE)/1000+VLOOKUP($C187,'ASDR Current'!$A:$X,P$14,FALSE)/1000+VLOOKUP($C187,'ASDR Current'!$A:$X,P$15,FALSE)/1000</f>
        <v>0</v>
      </c>
      <c r="Q187" s="8"/>
      <c r="R187" s="7">
        <f>SUM(F187,H187,J187,L187,N187,P187)</f>
        <v>61258.21974</v>
      </c>
      <c r="S187" s="9"/>
      <c r="T187" s="7">
        <f>VLOOKUP($C187,'ASDR Current'!$A:$X,T$14,FALSE)/1000</f>
        <v>58441.241390000003</v>
      </c>
    </row>
    <row r="188" spans="1:20" x14ac:dyDescent="0.25">
      <c r="A188" s="157">
        <f t="shared" si="3"/>
        <v>5</v>
      </c>
      <c r="B188" s="157"/>
      <c r="C188" s="155">
        <v>34280</v>
      </c>
      <c r="D188" s="152" t="s">
        <v>402</v>
      </c>
      <c r="F188" s="7">
        <f>VLOOKUP($C188,'ASDR Current'!$A:$X,F$14,FALSE)/1000</f>
        <v>3849.3372100000015</v>
      </c>
      <c r="G188" s="154"/>
      <c r="H188" s="7">
        <f>VLOOKUP($C188,'ASDR Current'!$A:$X,H$14,FALSE)/1000</f>
        <v>298.76094000000001</v>
      </c>
      <c r="I188" s="8"/>
      <c r="J188" s="7">
        <f>VLOOKUP($C188,'ASDR Current'!$A:$X,J$14,FALSE)/1000</f>
        <v>0</v>
      </c>
      <c r="K188" s="9"/>
      <c r="L188" s="7">
        <f>VLOOKUP($C188,'ASDR Current'!$A:$X,L$13,FALSE)/1000+VLOOKUP($C188,'ASDR Current'!$A:$X,L$14,FALSE)/1000</f>
        <v>56.142139999999998</v>
      </c>
      <c r="M188" s="9"/>
      <c r="N188" s="7">
        <f>VLOOKUP($C188,'ASDR Current'!$A:$X,N$13,FALSE)/1000+VLOOKUP($C188,'ASDR Current'!$A:$X,N$14,FALSE)/1000</f>
        <v>4.9770399999999997</v>
      </c>
      <c r="O188" s="7"/>
      <c r="P188" s="7">
        <f>VLOOKUP($C188,'ASDR Current'!$A:$X,P$13,FALSE)/1000+VLOOKUP($C188,'ASDR Current'!$A:$X,P$14,FALSE)/1000+VLOOKUP($C188,'ASDR Current'!$A:$X,P$15,FALSE)/1000</f>
        <v>0</v>
      </c>
      <c r="Q188" s="8"/>
      <c r="R188" s="7">
        <f>SUM(F188,H188,J188,L188,N188,P188)</f>
        <v>4209.2173300000013</v>
      </c>
      <c r="S188" s="9"/>
      <c r="T188" s="7">
        <f>VLOOKUP($C188,'ASDR Current'!$A:$X,T$14,FALSE)/1000</f>
        <v>4047.36312</v>
      </c>
    </row>
    <row r="189" spans="1:20" x14ac:dyDescent="0.25">
      <c r="A189" s="157">
        <f t="shared" si="3"/>
        <v>6</v>
      </c>
      <c r="B189" s="157"/>
      <c r="C189" s="155">
        <v>34380</v>
      </c>
      <c r="D189" s="152" t="s">
        <v>63</v>
      </c>
      <c r="F189" s="7">
        <f>VLOOKUP($C189,'ASDR Current'!$A:$X,F$14,FALSE)/1000</f>
        <v>2317.5402700000009</v>
      </c>
      <c r="G189" s="154"/>
      <c r="H189" s="7">
        <f>VLOOKUP($C189,'ASDR Current'!$A:$X,H$14,FALSE)/1000</f>
        <v>401.53234999999995</v>
      </c>
      <c r="I189" s="8"/>
      <c r="J189" s="7">
        <f>VLOOKUP($C189,'ASDR Current'!$A:$X,J$14,FALSE)/1000</f>
        <v>0</v>
      </c>
      <c r="K189" s="9"/>
      <c r="L189" s="7">
        <f>VLOOKUP($C189,'ASDR Current'!$A:$X,L$13,FALSE)/1000+VLOOKUP($C189,'ASDR Current'!$A:$X,L$14,FALSE)/1000</f>
        <v>65.692729999999997</v>
      </c>
      <c r="M189" s="9"/>
      <c r="N189" s="7">
        <f>VLOOKUP($C189,'ASDR Current'!$A:$X,N$13,FALSE)/1000+VLOOKUP($C189,'ASDR Current'!$A:$X,N$14,FALSE)/1000</f>
        <v>5.1325799999999999</v>
      </c>
      <c r="O189" s="7"/>
      <c r="P189" s="7">
        <f>VLOOKUP($C189,'ASDR Current'!$A:$X,P$13,FALSE)/1000+VLOOKUP($C189,'ASDR Current'!$A:$X,P$14,FALSE)/1000+VLOOKUP($C189,'ASDR Current'!$A:$X,P$15,FALSE)/1000</f>
        <v>0</v>
      </c>
      <c r="Q189" s="8"/>
      <c r="R189" s="7">
        <f>SUM(F189,H189,J189,L189,N189,P189)</f>
        <v>2789.897930000001</v>
      </c>
      <c r="S189" s="9"/>
      <c r="T189" s="7">
        <f>VLOOKUP($C189,'ASDR Current'!$A:$X,T$14,FALSE)/1000</f>
        <v>2573.14858</v>
      </c>
    </row>
    <row r="190" spans="1:20" x14ac:dyDescent="0.25">
      <c r="A190" s="157">
        <f t="shared" si="3"/>
        <v>7</v>
      </c>
      <c r="B190" s="157"/>
      <c r="C190" s="155">
        <v>34580</v>
      </c>
      <c r="D190" s="152" t="s">
        <v>401</v>
      </c>
      <c r="F190" s="7">
        <f>VLOOKUP($C190,'ASDR Current'!$A:$X,F$14,FALSE)/1000</f>
        <v>3477.106330000001</v>
      </c>
      <c r="G190" s="154"/>
      <c r="H190" s="7">
        <f>VLOOKUP($C190,'ASDR Current'!$A:$X,H$14,FALSE)/1000</f>
        <v>521.75972000000002</v>
      </c>
      <c r="I190" s="8"/>
      <c r="J190" s="7">
        <f>VLOOKUP($C190,'ASDR Current'!$A:$X,J$14,FALSE)/1000</f>
        <v>-18.411909999999999</v>
      </c>
      <c r="K190" s="9"/>
      <c r="L190" s="7">
        <f>VLOOKUP($C190,'ASDR Current'!$A:$X,L$13,FALSE)/1000+VLOOKUP($C190,'ASDR Current'!$A:$X,L$14,FALSE)/1000</f>
        <v>0</v>
      </c>
      <c r="M190" s="9"/>
      <c r="N190" s="7">
        <f>VLOOKUP($C190,'ASDR Current'!$A:$X,N$13,FALSE)/1000+VLOOKUP($C190,'ASDR Current'!$A:$X,N$14,FALSE)/1000</f>
        <v>0</v>
      </c>
      <c r="O190" s="7"/>
      <c r="P190" s="7">
        <f>VLOOKUP($C190,'ASDR Current'!$A:$X,P$13,FALSE)/1000+VLOOKUP($C190,'ASDR Current'!$A:$X,P$14,FALSE)/1000+VLOOKUP($C190,'ASDR Current'!$A:$X,P$15,FALSE)/1000</f>
        <v>0</v>
      </c>
      <c r="Q190" s="8"/>
      <c r="R190" s="7">
        <f>SUM(F190,H190,J190,L190,N190,P190)</f>
        <v>3980.4541400000012</v>
      </c>
      <c r="S190" s="9"/>
      <c r="T190" s="7">
        <f>VLOOKUP($C190,'ASDR Current'!$A:$X,T$14,FALSE)/1000</f>
        <v>3733.5283999999997</v>
      </c>
    </row>
    <row r="191" spans="1:20" x14ac:dyDescent="0.25">
      <c r="A191" s="157">
        <f t="shared" si="3"/>
        <v>8</v>
      </c>
      <c r="B191" s="157"/>
      <c r="C191" s="155">
        <v>34680</v>
      </c>
      <c r="D191" s="152" t="s">
        <v>34</v>
      </c>
      <c r="F191" s="7">
        <f>VLOOKUP($C191,'ASDR Current'!$A:$X,F$14,FALSE)/1000</f>
        <v>-56.700170000000014</v>
      </c>
      <c r="G191" s="154"/>
      <c r="H191" s="7">
        <f>VLOOKUP($C191,'ASDR Current'!$A:$X,H$14,FALSE)/1000</f>
        <v>54.801279999999998</v>
      </c>
      <c r="I191" s="8"/>
      <c r="J191" s="7">
        <f>VLOOKUP($C191,'ASDR Current'!$A:$X,J$14,FALSE)/1000</f>
        <v>0</v>
      </c>
      <c r="K191" s="9"/>
      <c r="L191" s="7">
        <f>VLOOKUP($C191,'ASDR Current'!$A:$X,L$13,FALSE)/1000+VLOOKUP($C191,'ASDR Current'!$A:$X,L$14,FALSE)/1000</f>
        <v>-0.27581</v>
      </c>
      <c r="M191" s="9"/>
      <c r="N191" s="7">
        <f>VLOOKUP($C191,'ASDR Current'!$A:$X,N$13,FALSE)/1000+VLOOKUP($C191,'ASDR Current'!$A:$X,N$14,FALSE)/1000</f>
        <v>0</v>
      </c>
      <c r="O191" s="7"/>
      <c r="P191" s="7">
        <f>VLOOKUP($C191,'ASDR Current'!$A:$X,P$13,FALSE)/1000+VLOOKUP($C191,'ASDR Current'!$A:$X,P$14,FALSE)/1000+VLOOKUP($C191,'ASDR Current'!$A:$X,P$15,FALSE)/1000</f>
        <v>0</v>
      </c>
      <c r="Q191" s="8"/>
      <c r="R191" s="7">
        <f>SUM(F191,H191,J191,L191,N191,P191)</f>
        <v>-2.1747000000000156</v>
      </c>
      <c r="S191" s="9"/>
      <c r="T191" s="7">
        <f>VLOOKUP($C191,'ASDR Current'!$A:$X,T$14,FALSE)/1000</f>
        <v>-31.91065</v>
      </c>
    </row>
    <row r="192" spans="1:20" x14ac:dyDescent="0.25">
      <c r="A192" s="157">
        <f t="shared" si="3"/>
        <v>9</v>
      </c>
      <c r="B192" s="163"/>
      <c r="C192" s="157"/>
      <c r="D192" s="152" t="s">
        <v>64</v>
      </c>
      <c r="F192" s="11">
        <f>SUM(F187:F191)</f>
        <v>65108.196900000003</v>
      </c>
      <c r="H192" s="11">
        <f>SUM(H187:H191)</f>
        <v>7249.5826500000003</v>
      </c>
      <c r="I192" s="12"/>
      <c r="J192" s="11">
        <f>SUM(J187:J191)</f>
        <v>-195.64279000000002</v>
      </c>
      <c r="K192" s="12"/>
      <c r="L192" s="11">
        <f>SUM(L187:L191)</f>
        <v>63.368059999999993</v>
      </c>
      <c r="M192" s="12"/>
      <c r="N192" s="11">
        <f>SUM(N187:N191)</f>
        <v>10.10962</v>
      </c>
      <c r="O192" s="64"/>
      <c r="P192" s="11">
        <f>SUM(P187:P191)</f>
        <v>0</v>
      </c>
      <c r="Q192" s="12"/>
      <c r="R192" s="11">
        <f>SUM(R187:R191)</f>
        <v>72235.614440000005</v>
      </c>
      <c r="S192" s="12"/>
      <c r="T192" s="11">
        <f>SUM(T187:T191)</f>
        <v>68763.370840000003</v>
      </c>
    </row>
    <row r="193" spans="1:20" x14ac:dyDescent="0.25">
      <c r="A193" s="157">
        <f t="shared" si="3"/>
        <v>10</v>
      </c>
      <c r="B193" s="163"/>
      <c r="Q193" s="154"/>
    </row>
    <row r="194" spans="1:20" x14ac:dyDescent="0.25">
      <c r="A194" s="157">
        <f t="shared" si="3"/>
        <v>11</v>
      </c>
      <c r="B194" s="163"/>
      <c r="D194" s="152" t="s">
        <v>65</v>
      </c>
      <c r="F194" s="168"/>
      <c r="G194" s="178"/>
      <c r="H194" s="13"/>
      <c r="I194" s="8"/>
      <c r="J194" s="13"/>
      <c r="K194" s="8"/>
      <c r="L194" s="14"/>
      <c r="M194" s="8"/>
      <c r="N194" s="14"/>
      <c r="O194" s="14"/>
      <c r="P194" s="14"/>
      <c r="Q194" s="8"/>
      <c r="R194" s="14"/>
      <c r="S194" s="8"/>
      <c r="T194" s="14"/>
    </row>
    <row r="195" spans="1:20" x14ac:dyDescent="0.25">
      <c r="A195" s="157">
        <f t="shared" si="3"/>
        <v>12</v>
      </c>
      <c r="B195" s="163"/>
      <c r="C195" s="155">
        <v>34181</v>
      </c>
      <c r="D195" s="152" t="s">
        <v>400</v>
      </c>
      <c r="F195" s="7">
        <f>VLOOKUP($C195,'ASDR Current'!$A:$X,F$14,FALSE)/1000</f>
        <v>25085.392919999995</v>
      </c>
      <c r="G195" s="154"/>
      <c r="H195" s="7">
        <f>VLOOKUP($C195,'ASDR Current'!$A:$X,H$14,FALSE)/1000</f>
        <v>1966.1230399999999</v>
      </c>
      <c r="I195" s="8"/>
      <c r="J195" s="7">
        <f>VLOOKUP($C195,'ASDR Current'!$A:$X,J$14,FALSE)/1000</f>
        <v>-106.07741</v>
      </c>
      <c r="K195" s="9"/>
      <c r="L195" s="7">
        <f>VLOOKUP($C195,'ASDR Current'!$A:$X,L$13,FALSE)/1000+VLOOKUP($C195,'ASDR Current'!$A:$X,L$14,FALSE)/1000</f>
        <v>-338.21668</v>
      </c>
      <c r="M195" s="9"/>
      <c r="N195" s="7">
        <f>VLOOKUP($C195,'ASDR Current'!$A:$X,N$13,FALSE)/1000+VLOOKUP($C195,'ASDR Current'!$A:$X,N$14,FALSE)/1000</f>
        <v>0</v>
      </c>
      <c r="O195" s="7"/>
      <c r="P195" s="7">
        <f>VLOOKUP($C195,'ASDR Current'!$A:$X,P$13,FALSE)/1000+VLOOKUP($C195,'ASDR Current'!$A:$X,P$14,FALSE)/1000+VLOOKUP($C195,'ASDR Current'!$A:$X,P$15,FALSE)/1000</f>
        <v>0</v>
      </c>
      <c r="Q195" s="8"/>
      <c r="R195" s="7">
        <f>SUM(F195,H195,J195,L195,N195,P195)</f>
        <v>26607.22186999999</v>
      </c>
      <c r="S195" s="9"/>
      <c r="T195" s="7">
        <f>VLOOKUP($C195,'ASDR Current'!$A:$X,T$14,FALSE)/1000</f>
        <v>25750.16215</v>
      </c>
    </row>
    <row r="196" spans="1:20" x14ac:dyDescent="0.25">
      <c r="A196" s="157">
        <f t="shared" si="3"/>
        <v>13</v>
      </c>
      <c r="B196" s="163"/>
      <c r="C196" s="155">
        <v>34281</v>
      </c>
      <c r="D196" s="152" t="s">
        <v>402</v>
      </c>
      <c r="F196" s="7">
        <f>VLOOKUP($C196,'ASDR Current'!$A:$X,F$14,FALSE)/1000</f>
        <v>133913.73997</v>
      </c>
      <c r="G196" s="154"/>
      <c r="H196" s="7">
        <f>VLOOKUP($C196,'ASDR Current'!$A:$X,H$14,FALSE)/1000</f>
        <v>10084.306970000001</v>
      </c>
      <c r="I196" s="8"/>
      <c r="J196" s="7">
        <f>VLOOKUP($C196,'ASDR Current'!$A:$X,J$14,FALSE)/1000</f>
        <v>-315.53588999999999</v>
      </c>
      <c r="K196" s="9"/>
      <c r="L196" s="7">
        <f>VLOOKUP($C196,'ASDR Current'!$A:$X,L$13,FALSE)/1000+VLOOKUP($C196,'ASDR Current'!$A:$X,L$14,FALSE)/1000</f>
        <v>377.40081999999995</v>
      </c>
      <c r="M196" s="9"/>
      <c r="N196" s="7">
        <f>VLOOKUP($C196,'ASDR Current'!$A:$X,N$13,FALSE)/1000+VLOOKUP($C196,'ASDR Current'!$A:$X,N$14,FALSE)/1000</f>
        <v>99.097560000000001</v>
      </c>
      <c r="O196" s="7"/>
      <c r="P196" s="7">
        <f>VLOOKUP($C196,'ASDR Current'!$A:$X,P$13,FALSE)/1000+VLOOKUP($C196,'ASDR Current'!$A:$X,P$14,FALSE)/1000+VLOOKUP($C196,'ASDR Current'!$A:$X,P$15,FALSE)/1000</f>
        <v>0</v>
      </c>
      <c r="Q196" s="8"/>
      <c r="R196" s="7">
        <f>SUM(F196,H196,J196,L196,N196,P196)</f>
        <v>144159.00943000001</v>
      </c>
      <c r="S196" s="9"/>
      <c r="T196" s="7">
        <f>VLOOKUP($C196,'ASDR Current'!$A:$X,T$14,FALSE)/1000</f>
        <v>138920.90237999998</v>
      </c>
    </row>
    <row r="197" spans="1:20" x14ac:dyDescent="0.25">
      <c r="A197" s="157">
        <f t="shared" si="3"/>
        <v>14</v>
      </c>
      <c r="B197" s="163"/>
      <c r="C197" s="155">
        <v>34381</v>
      </c>
      <c r="D197" s="152" t="s">
        <v>63</v>
      </c>
      <c r="F197" s="7">
        <f>VLOOKUP($C197,'ASDR Current'!$A:$X,F$14,FALSE)/1000</f>
        <v>86112.592799999999</v>
      </c>
      <c r="G197" s="154"/>
      <c r="H197" s="7">
        <f>VLOOKUP($C197,'ASDR Current'!$A:$X,H$14,FALSE)/1000</f>
        <v>7361.8570300000001</v>
      </c>
      <c r="I197" s="8"/>
      <c r="J197" s="7">
        <f>VLOOKUP($C197,'ASDR Current'!$A:$X,J$14,FALSE)/1000</f>
        <v>-7803.3228600000002</v>
      </c>
      <c r="K197" s="9"/>
      <c r="L197" s="7">
        <f>VLOOKUP($C197,'ASDR Current'!$A:$X,L$13,FALSE)/1000+VLOOKUP($C197,'ASDR Current'!$A:$X,L$14,FALSE)/1000</f>
        <v>-526.88576999999998</v>
      </c>
      <c r="M197" s="9"/>
      <c r="N197" s="7">
        <f>VLOOKUP($C197,'ASDR Current'!$A:$X,N$13,FALSE)/1000+VLOOKUP($C197,'ASDR Current'!$A:$X,N$14,FALSE)/1000</f>
        <v>64.501739999999998</v>
      </c>
      <c r="O197" s="7"/>
      <c r="P197" s="7">
        <f>VLOOKUP($C197,'ASDR Current'!$A:$X,P$13,FALSE)/1000+VLOOKUP($C197,'ASDR Current'!$A:$X,P$14,FALSE)/1000+VLOOKUP($C197,'ASDR Current'!$A:$X,P$15,FALSE)/1000</f>
        <v>0</v>
      </c>
      <c r="Q197" s="8"/>
      <c r="R197" s="7">
        <f>SUM(F197,H197,J197,L197,N197,P197)</f>
        <v>85208.742940000011</v>
      </c>
      <c r="S197" s="9"/>
      <c r="T197" s="7">
        <f>VLOOKUP($C197,'ASDR Current'!$A:$X,T$14,FALSE)/1000</f>
        <v>83372.346439999994</v>
      </c>
    </row>
    <row r="198" spans="1:20" x14ac:dyDescent="0.25">
      <c r="A198" s="157">
        <f t="shared" si="3"/>
        <v>15</v>
      </c>
      <c r="B198" s="163"/>
      <c r="C198" s="155">
        <v>34581</v>
      </c>
      <c r="D198" s="152" t="s">
        <v>401</v>
      </c>
      <c r="F198" s="7">
        <f>VLOOKUP($C198,'ASDR Current'!$A:$X,F$14,FALSE)/1000</f>
        <v>41714.191440000002</v>
      </c>
      <c r="G198" s="154"/>
      <c r="H198" s="7">
        <f>VLOOKUP($C198,'ASDR Current'!$A:$X,H$14,FALSE)/1000</f>
        <v>1999.0963999999999</v>
      </c>
      <c r="I198" s="8"/>
      <c r="J198" s="7">
        <f>VLOOKUP($C198,'ASDR Current'!$A:$X,J$14,FALSE)/1000</f>
        <v>-108.62812</v>
      </c>
      <c r="K198" s="9"/>
      <c r="L198" s="7">
        <f>VLOOKUP($C198,'ASDR Current'!$A:$X,L$13,FALSE)/1000+VLOOKUP($C198,'ASDR Current'!$A:$X,L$14,FALSE)/1000</f>
        <v>0</v>
      </c>
      <c r="M198" s="9"/>
      <c r="N198" s="7">
        <f>VLOOKUP($C198,'ASDR Current'!$A:$X,N$13,FALSE)/1000+VLOOKUP($C198,'ASDR Current'!$A:$X,N$14,FALSE)/1000</f>
        <v>0</v>
      </c>
      <c r="O198" s="7"/>
      <c r="P198" s="7">
        <f>VLOOKUP($C198,'ASDR Current'!$A:$X,P$13,FALSE)/1000+VLOOKUP($C198,'ASDR Current'!$A:$X,P$14,FALSE)/1000+VLOOKUP($C198,'ASDR Current'!$A:$X,P$15,FALSE)/1000</f>
        <v>0</v>
      </c>
      <c r="Q198" s="8"/>
      <c r="R198" s="7">
        <f>SUM(F198,H198,J198,L198,N198,P198)</f>
        <v>43604.659720000003</v>
      </c>
      <c r="S198" s="9"/>
      <c r="T198" s="7">
        <f>VLOOKUP($C198,'ASDR Current'!$A:$X,T$14,FALSE)/1000</f>
        <v>42688.385979999999</v>
      </c>
    </row>
    <row r="199" spans="1:20" x14ac:dyDescent="0.25">
      <c r="A199" s="157">
        <f t="shared" si="3"/>
        <v>16</v>
      </c>
      <c r="B199" s="163"/>
      <c r="C199" s="155">
        <v>34681</v>
      </c>
      <c r="D199" s="152" t="s">
        <v>34</v>
      </c>
      <c r="F199" s="7">
        <f>VLOOKUP($C199,'ASDR Current'!$A:$X,F$14,FALSE)/1000</f>
        <v>2619.2858999999989</v>
      </c>
      <c r="G199" s="154"/>
      <c r="H199" s="7">
        <f>VLOOKUP($C199,'ASDR Current'!$A:$X,H$14,FALSE)/1000</f>
        <v>269.43334000000004</v>
      </c>
      <c r="I199" s="8"/>
      <c r="J199" s="7">
        <f>VLOOKUP($C199,'ASDR Current'!$A:$X,J$14,FALSE)/1000</f>
        <v>-203.45587</v>
      </c>
      <c r="K199" s="9"/>
      <c r="L199" s="7">
        <f>VLOOKUP($C199,'ASDR Current'!$A:$X,L$13,FALSE)/1000+VLOOKUP($C199,'ASDR Current'!$A:$X,L$14,FALSE)/1000</f>
        <v>-30.84722</v>
      </c>
      <c r="M199" s="9"/>
      <c r="N199" s="7">
        <f>VLOOKUP($C199,'ASDR Current'!$A:$X,N$13,FALSE)/1000+VLOOKUP($C199,'ASDR Current'!$A:$X,N$14,FALSE)/1000</f>
        <v>0</v>
      </c>
      <c r="O199" s="7"/>
      <c r="P199" s="7">
        <f>VLOOKUP($C199,'ASDR Current'!$A:$X,P$13,FALSE)/1000+VLOOKUP($C199,'ASDR Current'!$A:$X,P$14,FALSE)/1000+VLOOKUP($C199,'ASDR Current'!$A:$X,P$15,FALSE)/1000</f>
        <v>0</v>
      </c>
      <c r="Q199" s="8"/>
      <c r="R199" s="7">
        <f>SUM(F199,H199,J199,L199,N199,P199)</f>
        <v>2654.4161499999987</v>
      </c>
      <c r="S199" s="9"/>
      <c r="T199" s="7">
        <f>VLOOKUP($C199,'ASDR Current'!$A:$X,T$14,FALSE)/1000</f>
        <v>2663.82528</v>
      </c>
    </row>
    <row r="200" spans="1:20" x14ac:dyDescent="0.25">
      <c r="A200" s="157">
        <f t="shared" si="3"/>
        <v>17</v>
      </c>
      <c r="B200" s="163"/>
      <c r="C200" s="155"/>
      <c r="D200" s="175" t="s">
        <v>66</v>
      </c>
      <c r="F200" s="11">
        <f>SUM(F195:F199)</f>
        <v>289445.20303000003</v>
      </c>
      <c r="H200" s="11">
        <f>SUM(H195:H199)</f>
        <v>21680.816780000001</v>
      </c>
      <c r="I200" s="12"/>
      <c r="J200" s="11">
        <f>SUM(J195:J199)</f>
        <v>-8537.0201500000003</v>
      </c>
      <c r="K200" s="12"/>
      <c r="L200" s="11">
        <f>SUM(L195:L199)</f>
        <v>-518.54885000000002</v>
      </c>
      <c r="M200" s="12"/>
      <c r="N200" s="11">
        <f>SUM(N195:N199)</f>
        <v>163.5993</v>
      </c>
      <c r="O200" s="64"/>
      <c r="P200" s="11">
        <f>SUM(P195:P199)</f>
        <v>0</v>
      </c>
      <c r="Q200" s="12"/>
      <c r="R200" s="11">
        <f>SUM(R195:R199)</f>
        <v>302234.05011000001</v>
      </c>
      <c r="S200" s="12"/>
      <c r="T200" s="11">
        <f>SUM(T195:T199)</f>
        <v>293395.62222999998</v>
      </c>
    </row>
    <row r="201" spans="1:20" x14ac:dyDescent="0.25">
      <c r="A201" s="157">
        <f t="shared" si="3"/>
        <v>18</v>
      </c>
      <c r="B201" s="163"/>
      <c r="Q201" s="154"/>
    </row>
    <row r="202" spans="1:20" x14ac:dyDescent="0.25">
      <c r="A202" s="157">
        <f t="shared" si="3"/>
        <v>19</v>
      </c>
      <c r="B202" s="163"/>
      <c r="C202" s="157"/>
      <c r="D202" s="175" t="s">
        <v>67</v>
      </c>
      <c r="H202" s="23"/>
      <c r="I202" s="8"/>
      <c r="J202" s="180"/>
      <c r="K202" s="8"/>
      <c r="L202" s="180"/>
      <c r="M202" s="8"/>
      <c r="N202" s="180"/>
      <c r="O202" s="180"/>
      <c r="P202" s="180"/>
      <c r="Q202" s="8"/>
      <c r="R202" s="180"/>
      <c r="S202" s="8"/>
      <c r="T202" s="180"/>
    </row>
    <row r="203" spans="1:20" x14ac:dyDescent="0.25">
      <c r="A203" s="157">
        <f t="shared" si="3"/>
        <v>20</v>
      </c>
      <c r="B203" s="163"/>
      <c r="C203" s="155">
        <v>34182</v>
      </c>
      <c r="D203" s="152" t="s">
        <v>400</v>
      </c>
      <c r="F203" s="7">
        <f>VLOOKUP($C203,'ASDR Current'!$A:$X,F$14,FALSE)/1000</f>
        <v>1210.7266700000002</v>
      </c>
      <c r="G203" s="154"/>
      <c r="H203" s="7">
        <f>VLOOKUP($C203,'ASDR Current'!$A:$X,H$14,FALSE)/1000</f>
        <v>60.94162</v>
      </c>
      <c r="I203" s="8"/>
      <c r="J203" s="7">
        <f>VLOOKUP($C203,'ASDR Current'!$A:$X,J$14,FALSE)/1000</f>
        <v>0</v>
      </c>
      <c r="K203" s="9"/>
      <c r="L203" s="7">
        <f>VLOOKUP($C203,'ASDR Current'!$A:$X,L$13,FALSE)/1000+VLOOKUP($C203,'ASDR Current'!$A:$X,L$14,FALSE)/1000</f>
        <v>-1.05375</v>
      </c>
      <c r="M203" s="9"/>
      <c r="N203" s="7">
        <f>VLOOKUP($C203,'ASDR Current'!$A:$X,N$13,FALSE)/1000+VLOOKUP($C203,'ASDR Current'!$A:$X,N$14,FALSE)/1000</f>
        <v>0</v>
      </c>
      <c r="O203" s="7"/>
      <c r="P203" s="7">
        <f>VLOOKUP($C203,'ASDR Current'!$A:$X,P$13,FALSE)/1000+VLOOKUP($C203,'ASDR Current'!$A:$X,P$14,FALSE)/1000+VLOOKUP($C203,'ASDR Current'!$A:$X,P$15,FALSE)/1000</f>
        <v>0</v>
      </c>
      <c r="Q203" s="8"/>
      <c r="R203" s="7">
        <f>SUM(F203,H203,J203,L203,N203,P203)</f>
        <v>1270.6145400000003</v>
      </c>
      <c r="S203" s="9"/>
      <c r="T203" s="7">
        <f>VLOOKUP($C203,'ASDR Current'!$A:$X,T$14,FALSE)/1000</f>
        <v>1240.6405</v>
      </c>
    </row>
    <row r="204" spans="1:20" x14ac:dyDescent="0.25">
      <c r="A204" s="157">
        <f t="shared" si="3"/>
        <v>21</v>
      </c>
      <c r="B204" s="163"/>
      <c r="C204" s="155">
        <v>34282</v>
      </c>
      <c r="D204" s="152" t="s">
        <v>402</v>
      </c>
      <c r="F204" s="7">
        <f>VLOOKUP($C204,'ASDR Current'!$A:$X,F$14,FALSE)/1000</f>
        <v>644.02425000000028</v>
      </c>
      <c r="G204" s="154"/>
      <c r="H204" s="7">
        <f>VLOOKUP($C204,'ASDR Current'!$A:$X,H$14,FALSE)/1000</f>
        <v>94.434960000000004</v>
      </c>
      <c r="I204" s="8"/>
      <c r="J204" s="7">
        <f>VLOOKUP($C204,'ASDR Current'!$A:$X,J$14,FALSE)/1000</f>
        <v>0</v>
      </c>
      <c r="K204" s="9"/>
      <c r="L204" s="7">
        <f>VLOOKUP($C204,'ASDR Current'!$A:$X,L$13,FALSE)/1000+VLOOKUP($C204,'ASDR Current'!$A:$X,L$14,FALSE)/1000</f>
        <v>-0.63537999999999994</v>
      </c>
      <c r="M204" s="9"/>
      <c r="N204" s="7">
        <f>VLOOKUP($C204,'ASDR Current'!$A:$X,N$13,FALSE)/1000+VLOOKUP($C204,'ASDR Current'!$A:$X,N$14,FALSE)/1000</f>
        <v>0.88609000000000004</v>
      </c>
      <c r="O204" s="7"/>
      <c r="P204" s="7">
        <f>VLOOKUP($C204,'ASDR Current'!$A:$X,P$13,FALSE)/1000+VLOOKUP($C204,'ASDR Current'!$A:$X,P$14,FALSE)/1000+VLOOKUP($C204,'ASDR Current'!$A:$X,P$15,FALSE)/1000</f>
        <v>0</v>
      </c>
      <c r="Q204" s="8"/>
      <c r="R204" s="7">
        <f>SUM(F204,H204,J204,L204,N204,P204)</f>
        <v>738.70992000000024</v>
      </c>
      <c r="S204" s="9"/>
      <c r="T204" s="7">
        <f>VLOOKUP($C204,'ASDR Current'!$A:$X,T$14,FALSE)/1000</f>
        <v>690.95213000000001</v>
      </c>
    </row>
    <row r="205" spans="1:20" x14ac:dyDescent="0.25">
      <c r="A205" s="157">
        <f t="shared" si="3"/>
        <v>22</v>
      </c>
      <c r="B205" s="163"/>
      <c r="C205" s="155">
        <v>34382</v>
      </c>
      <c r="D205" s="152" t="s">
        <v>63</v>
      </c>
      <c r="F205" s="7">
        <f>VLOOKUP($C205,'ASDR Current'!$A:$X,F$14,FALSE)/1000</f>
        <v>7406.4500200000002</v>
      </c>
      <c r="G205" s="154"/>
      <c r="H205" s="7">
        <f>VLOOKUP($C205,'ASDR Current'!$A:$X,H$14,FALSE)/1000</f>
        <v>1759.1025400000001</v>
      </c>
      <c r="I205" s="8"/>
      <c r="J205" s="7">
        <f>VLOOKUP($C205,'ASDR Current'!$A:$X,J$14,FALSE)/1000</f>
        <v>-140.64616000000001</v>
      </c>
      <c r="K205" s="9"/>
      <c r="L205" s="7">
        <f>VLOOKUP($C205,'ASDR Current'!$A:$X,L$13,FALSE)/1000+VLOOKUP($C205,'ASDR Current'!$A:$X,L$14,FALSE)/1000</f>
        <v>-13.282360000000001</v>
      </c>
      <c r="M205" s="9"/>
      <c r="N205" s="7">
        <f>VLOOKUP($C205,'ASDR Current'!$A:$X,N$13,FALSE)/1000+VLOOKUP($C205,'ASDR Current'!$A:$X,N$14,FALSE)/1000</f>
        <v>14.539759999999999</v>
      </c>
      <c r="O205" s="7"/>
      <c r="P205" s="7">
        <f>VLOOKUP($C205,'ASDR Current'!$A:$X,P$13,FALSE)/1000+VLOOKUP($C205,'ASDR Current'!$A:$X,P$14,FALSE)/1000+VLOOKUP($C205,'ASDR Current'!$A:$X,P$15,FALSE)/1000</f>
        <v>0</v>
      </c>
      <c r="Q205" s="8"/>
      <c r="R205" s="7">
        <f>SUM(F205,H205,J205,L205,N205,P205)</f>
        <v>9026.1638000000003</v>
      </c>
      <c r="S205" s="9"/>
      <c r="T205" s="7">
        <f>VLOOKUP($C205,'ASDR Current'!$A:$X,T$14,FALSE)/1000</f>
        <v>8267.0138200000001</v>
      </c>
    </row>
    <row r="206" spans="1:20" x14ac:dyDescent="0.25">
      <c r="A206" s="157">
        <f t="shared" si="3"/>
        <v>23</v>
      </c>
      <c r="B206" s="163"/>
      <c r="C206" s="155">
        <v>34582</v>
      </c>
      <c r="D206" s="152" t="s">
        <v>401</v>
      </c>
      <c r="F206" s="7">
        <f>VLOOKUP($C206,'ASDR Current'!$A:$X,F$14,FALSE)/1000</f>
        <v>9920.6722399999999</v>
      </c>
      <c r="G206" s="154"/>
      <c r="H206" s="7">
        <f>VLOOKUP($C206,'ASDR Current'!$A:$X,H$14,FALSE)/1000</f>
        <v>652.76351</v>
      </c>
      <c r="I206" s="8"/>
      <c r="J206" s="7">
        <f>VLOOKUP($C206,'ASDR Current'!$A:$X,J$14,FALSE)/1000</f>
        <v>0</v>
      </c>
      <c r="K206" s="9"/>
      <c r="L206" s="7">
        <f>VLOOKUP($C206,'ASDR Current'!$A:$X,L$13,FALSE)/1000+VLOOKUP($C206,'ASDR Current'!$A:$X,L$14,FALSE)/1000</f>
        <v>0</v>
      </c>
      <c r="M206" s="9"/>
      <c r="N206" s="7">
        <f>VLOOKUP($C206,'ASDR Current'!$A:$X,N$13,FALSE)/1000+VLOOKUP($C206,'ASDR Current'!$A:$X,N$14,FALSE)/1000</f>
        <v>0</v>
      </c>
      <c r="O206" s="7"/>
      <c r="P206" s="7">
        <f>VLOOKUP($C206,'ASDR Current'!$A:$X,P$13,FALSE)/1000+VLOOKUP($C206,'ASDR Current'!$A:$X,P$14,FALSE)/1000+VLOOKUP($C206,'ASDR Current'!$A:$X,P$15,FALSE)/1000</f>
        <v>0</v>
      </c>
      <c r="Q206" s="8"/>
      <c r="R206" s="7">
        <f>SUM(F206,H206,J206,L206,N206,P206)</f>
        <v>10573.435750000001</v>
      </c>
      <c r="S206" s="9"/>
      <c r="T206" s="7">
        <f>VLOOKUP($C206,'ASDR Current'!$A:$X,T$14,FALSE)/1000</f>
        <v>10246.94722</v>
      </c>
    </row>
    <row r="207" spans="1:20" x14ac:dyDescent="0.25">
      <c r="A207" s="157">
        <f t="shared" si="3"/>
        <v>24</v>
      </c>
      <c r="B207" s="163"/>
      <c r="C207" s="155">
        <v>34682</v>
      </c>
      <c r="D207" s="152" t="s">
        <v>34</v>
      </c>
      <c r="F207" s="7">
        <f>VLOOKUP($C207,'ASDR Current'!$A:$X,F$14,FALSE)/1000</f>
        <v>132.81427000000005</v>
      </c>
      <c r="G207" s="154"/>
      <c r="H207" s="7">
        <f>VLOOKUP($C207,'ASDR Current'!$A:$X,H$14,FALSE)/1000</f>
        <v>4.1384399999999992</v>
      </c>
      <c r="I207" s="8"/>
      <c r="J207" s="7">
        <f>VLOOKUP($C207,'ASDR Current'!$A:$X,J$14,FALSE)/1000</f>
        <v>0</v>
      </c>
      <c r="K207" s="9"/>
      <c r="L207" s="7">
        <f>VLOOKUP($C207,'ASDR Current'!$A:$X,L$13,FALSE)/1000+VLOOKUP($C207,'ASDR Current'!$A:$X,L$14,FALSE)/1000</f>
        <v>0</v>
      </c>
      <c r="M207" s="9"/>
      <c r="N207" s="7">
        <f>VLOOKUP($C207,'ASDR Current'!$A:$X,N$13,FALSE)/1000+VLOOKUP($C207,'ASDR Current'!$A:$X,N$14,FALSE)/1000</f>
        <v>0</v>
      </c>
      <c r="O207" s="7"/>
      <c r="P207" s="7">
        <f>VLOOKUP($C207,'ASDR Current'!$A:$X,P$13,FALSE)/1000+VLOOKUP($C207,'ASDR Current'!$A:$X,P$14,FALSE)/1000+VLOOKUP($C207,'ASDR Current'!$A:$X,P$15,FALSE)/1000</f>
        <v>0</v>
      </c>
      <c r="Q207" s="8"/>
      <c r="R207" s="7">
        <f>SUM(F207,H207,J207,L207,N207,P207)</f>
        <v>136.95271000000005</v>
      </c>
      <c r="S207" s="9"/>
      <c r="T207" s="7">
        <f>VLOOKUP($C207,'ASDR Current'!$A:$X,T$14,FALSE)/1000</f>
        <v>134.79165</v>
      </c>
    </row>
    <row r="208" spans="1:20" x14ac:dyDescent="0.25">
      <c r="A208" s="157">
        <f t="shared" si="3"/>
        <v>25</v>
      </c>
      <c r="B208" s="163"/>
      <c r="C208" s="157"/>
      <c r="D208" s="175" t="s">
        <v>68</v>
      </c>
      <c r="F208" s="11">
        <f>SUM(F203:F207)</f>
        <v>19314.687450000001</v>
      </c>
      <c r="H208" s="11">
        <f>SUM(H203:H207)</f>
        <v>2571.3810699999999</v>
      </c>
      <c r="I208" s="12"/>
      <c r="J208" s="11">
        <f>SUM(J203:J207)</f>
        <v>-140.64616000000001</v>
      </c>
      <c r="K208" s="12"/>
      <c r="L208" s="11">
        <f>SUM(L203:L207)</f>
        <v>-14.971490000000001</v>
      </c>
      <c r="M208" s="12"/>
      <c r="N208" s="11">
        <f>SUM(N203:N207)</f>
        <v>15.425849999999999</v>
      </c>
      <c r="O208" s="64"/>
      <c r="P208" s="11">
        <f>SUM(P203:P207)</f>
        <v>0</v>
      </c>
      <c r="Q208" s="12"/>
      <c r="R208" s="11">
        <f>SUM(R203:R207)</f>
        <v>21745.876720000004</v>
      </c>
      <c r="S208" s="12"/>
      <c r="T208" s="11">
        <f>SUM(T203:T207)</f>
        <v>20580.34532</v>
      </c>
    </row>
    <row r="209" spans="1:20" x14ac:dyDescent="0.25">
      <c r="A209" s="157">
        <f t="shared" si="3"/>
        <v>26</v>
      </c>
      <c r="B209" s="163"/>
      <c r="Q209" s="154"/>
    </row>
    <row r="210" spans="1:20" x14ac:dyDescent="0.25">
      <c r="A210" s="157">
        <f t="shared" si="3"/>
        <v>27</v>
      </c>
      <c r="B210" s="163"/>
      <c r="C210" s="170"/>
      <c r="D210" s="175" t="s">
        <v>69</v>
      </c>
      <c r="F210" s="168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</row>
    <row r="211" spans="1:20" x14ac:dyDescent="0.25">
      <c r="A211" s="157">
        <f t="shared" si="3"/>
        <v>28</v>
      </c>
      <c r="B211" s="163"/>
      <c r="C211" s="155">
        <v>34183</v>
      </c>
      <c r="D211" s="152" t="s">
        <v>400</v>
      </c>
      <c r="F211" s="7">
        <f>VLOOKUP($C211,'ASDR Current'!$A:$X,F$14,FALSE)/1000</f>
        <v>5444.1091900000019</v>
      </c>
      <c r="G211" s="154"/>
      <c r="H211" s="7">
        <f>VLOOKUP($C211,'ASDR Current'!$A:$X,H$14,FALSE)/1000</f>
        <v>278.42556000000002</v>
      </c>
      <c r="I211" s="8"/>
      <c r="J211" s="7">
        <f>VLOOKUP($C211,'ASDR Current'!$A:$X,J$14,FALSE)/1000</f>
        <v>0</v>
      </c>
      <c r="K211" s="9"/>
      <c r="L211" s="7">
        <f>VLOOKUP($C211,'ASDR Current'!$A:$X,L$13,FALSE)/1000+VLOOKUP($C211,'ASDR Current'!$A:$X,L$14,FALSE)/1000</f>
        <v>0</v>
      </c>
      <c r="M211" s="9"/>
      <c r="N211" s="7">
        <f>VLOOKUP($C211,'ASDR Current'!$A:$X,N$13,FALSE)/1000+VLOOKUP($C211,'ASDR Current'!$A:$X,N$14,FALSE)/1000</f>
        <v>0</v>
      </c>
      <c r="O211" s="7"/>
      <c r="P211" s="7">
        <f>VLOOKUP($C211,'ASDR Current'!$A:$X,P$13,FALSE)/1000+VLOOKUP($C211,'ASDR Current'!$A:$X,P$14,FALSE)/1000+VLOOKUP($C211,'ASDR Current'!$A:$X,P$15,FALSE)/1000</f>
        <v>0</v>
      </c>
      <c r="Q211" s="8"/>
      <c r="R211" s="7">
        <f>SUM(F211,H211,J211,L211,N211,P211)</f>
        <v>5722.5347500000016</v>
      </c>
      <c r="S211" s="9"/>
      <c r="T211" s="7">
        <f>VLOOKUP($C211,'ASDR Current'!$A:$X,T$14,FALSE)/1000</f>
        <v>5583.32197</v>
      </c>
    </row>
    <row r="212" spans="1:20" x14ac:dyDescent="0.25">
      <c r="A212" s="157">
        <f t="shared" si="3"/>
        <v>29</v>
      </c>
      <c r="B212" s="163"/>
      <c r="C212" s="155">
        <v>34283</v>
      </c>
      <c r="D212" s="152" t="s">
        <v>402</v>
      </c>
      <c r="F212" s="7">
        <f>VLOOKUP($C212,'ASDR Current'!$A:$X,F$14,FALSE)/1000</f>
        <v>566.95955999999978</v>
      </c>
      <c r="G212" s="154"/>
      <c r="H212" s="7">
        <f>VLOOKUP($C212,'ASDR Current'!$A:$X,H$14,FALSE)/1000</f>
        <v>46.590760000000003</v>
      </c>
      <c r="I212" s="8"/>
      <c r="J212" s="7">
        <f>VLOOKUP($C212,'ASDR Current'!$A:$X,J$14,FALSE)/1000</f>
        <v>0</v>
      </c>
      <c r="K212" s="9"/>
      <c r="L212" s="7">
        <f>VLOOKUP($C212,'ASDR Current'!$A:$X,L$13,FALSE)/1000+VLOOKUP($C212,'ASDR Current'!$A:$X,L$14,FALSE)/1000</f>
        <v>-1.90307</v>
      </c>
      <c r="M212" s="9"/>
      <c r="N212" s="7">
        <f>VLOOKUP($C212,'ASDR Current'!$A:$X,N$13,FALSE)/1000+VLOOKUP($C212,'ASDR Current'!$A:$X,N$14,FALSE)/1000</f>
        <v>0.58963999999999994</v>
      </c>
      <c r="O212" s="7"/>
      <c r="P212" s="7">
        <f>VLOOKUP($C212,'ASDR Current'!$A:$X,P$13,FALSE)/1000+VLOOKUP($C212,'ASDR Current'!$A:$X,P$14,FALSE)/1000+VLOOKUP($C212,'ASDR Current'!$A:$X,P$15,FALSE)/1000</f>
        <v>0</v>
      </c>
      <c r="Q212" s="8"/>
      <c r="R212" s="7">
        <f>SUM(F212,H212,J212,L212,N212,P212)</f>
        <v>612.2368899999999</v>
      </c>
      <c r="S212" s="9"/>
      <c r="T212" s="7">
        <f>VLOOKUP($C212,'ASDR Current'!$A:$X,T$14,FALSE)/1000</f>
        <v>589.34795999999994</v>
      </c>
    </row>
    <row r="213" spans="1:20" x14ac:dyDescent="0.25">
      <c r="A213" s="157">
        <f t="shared" si="3"/>
        <v>30</v>
      </c>
      <c r="B213" s="163"/>
      <c r="C213" s="155">
        <v>34383</v>
      </c>
      <c r="D213" s="152" t="s">
        <v>63</v>
      </c>
      <c r="F213" s="7">
        <f>VLOOKUP($C213,'ASDR Current'!$A:$X,F$14,FALSE)/1000</f>
        <v>20732.635940000007</v>
      </c>
      <c r="G213" s="154"/>
      <c r="H213" s="7">
        <f>VLOOKUP($C213,'ASDR Current'!$A:$X,H$14,FALSE)/1000</f>
        <v>1380.1787199999999</v>
      </c>
      <c r="I213" s="8"/>
      <c r="J213" s="7">
        <f>VLOOKUP($C213,'ASDR Current'!$A:$X,J$14,FALSE)/1000</f>
        <v>0</v>
      </c>
      <c r="K213" s="9"/>
      <c r="L213" s="7">
        <f>VLOOKUP($C213,'ASDR Current'!$A:$X,L$13,FALSE)/1000+VLOOKUP($C213,'ASDR Current'!$A:$X,L$14,FALSE)/1000</f>
        <v>-49.558900000000001</v>
      </c>
      <c r="M213" s="9"/>
      <c r="N213" s="7">
        <f>VLOOKUP($C213,'ASDR Current'!$A:$X,N$13,FALSE)/1000+VLOOKUP($C213,'ASDR Current'!$A:$X,N$14,FALSE)/1000</f>
        <v>15.445919999999999</v>
      </c>
      <c r="O213" s="7"/>
      <c r="P213" s="7">
        <f>VLOOKUP($C213,'ASDR Current'!$A:$X,P$13,FALSE)/1000+VLOOKUP($C213,'ASDR Current'!$A:$X,P$14,FALSE)/1000+VLOOKUP($C213,'ASDR Current'!$A:$X,P$15,FALSE)/1000</f>
        <v>0</v>
      </c>
      <c r="Q213" s="8"/>
      <c r="R213" s="7">
        <f>SUM(F213,H213,J213,L213,N213,P213)</f>
        <v>22078.701680000006</v>
      </c>
      <c r="S213" s="9"/>
      <c r="T213" s="7">
        <f>VLOOKUP($C213,'ASDR Current'!$A:$X,T$14,FALSE)/1000</f>
        <v>21399.358579999996</v>
      </c>
    </row>
    <row r="214" spans="1:20" x14ac:dyDescent="0.25">
      <c r="A214" s="157">
        <f t="shared" si="3"/>
        <v>31</v>
      </c>
      <c r="C214" s="155">
        <v>34583</v>
      </c>
      <c r="D214" s="152" t="s">
        <v>401</v>
      </c>
      <c r="F214" s="7">
        <f>VLOOKUP($C214,'ASDR Current'!$A:$X,F$14,FALSE)/1000</f>
        <v>5302.3208399999958</v>
      </c>
      <c r="G214" s="154"/>
      <c r="H214" s="7">
        <f>VLOOKUP($C214,'ASDR Current'!$A:$X,H$14,FALSE)/1000</f>
        <v>346.77669000000003</v>
      </c>
      <c r="I214" s="8"/>
      <c r="J214" s="7">
        <f>VLOOKUP($C214,'ASDR Current'!$A:$X,J$14,FALSE)/1000</f>
        <v>-50.582800000000006</v>
      </c>
      <c r="K214" s="9"/>
      <c r="L214" s="7">
        <f>VLOOKUP($C214,'ASDR Current'!$A:$X,L$13,FALSE)/1000+VLOOKUP($C214,'ASDR Current'!$A:$X,L$14,FALSE)/1000</f>
        <v>0</v>
      </c>
      <c r="M214" s="9"/>
      <c r="N214" s="7">
        <f>VLOOKUP($C214,'ASDR Current'!$A:$X,N$13,FALSE)/1000+VLOOKUP($C214,'ASDR Current'!$A:$X,N$14,FALSE)/1000</f>
        <v>0</v>
      </c>
      <c r="O214" s="7"/>
      <c r="P214" s="7">
        <f>VLOOKUP($C214,'ASDR Current'!$A:$X,P$13,FALSE)/1000+VLOOKUP($C214,'ASDR Current'!$A:$X,P$14,FALSE)/1000+VLOOKUP($C214,'ASDR Current'!$A:$X,P$15,FALSE)/1000</f>
        <v>0</v>
      </c>
      <c r="Q214" s="8"/>
      <c r="R214" s="7">
        <f>SUM(F214,H214,J214,L214,N214,P214)</f>
        <v>5598.5147299999953</v>
      </c>
      <c r="S214" s="9"/>
      <c r="T214" s="7">
        <f>VLOOKUP($C214,'ASDR Current'!$A:$X,T$14,FALSE)/1000</f>
        <v>5444.4941600000002</v>
      </c>
    </row>
    <row r="215" spans="1:20" x14ac:dyDescent="0.25">
      <c r="A215" s="157">
        <f t="shared" si="3"/>
        <v>32</v>
      </c>
      <c r="C215" s="155">
        <v>34683</v>
      </c>
      <c r="D215" s="152" t="s">
        <v>34</v>
      </c>
      <c r="F215" s="7">
        <f>VLOOKUP($C215,'ASDR Current'!$A:$X,F$14,FALSE)/1000</f>
        <v>264.64856000000003</v>
      </c>
      <c r="G215" s="154"/>
      <c r="H215" s="7">
        <f>VLOOKUP($C215,'ASDR Current'!$A:$X,H$14,FALSE)/1000</f>
        <v>9.5240400000000012</v>
      </c>
      <c r="I215" s="8"/>
      <c r="J215" s="7">
        <f>VLOOKUP($C215,'ASDR Current'!$A:$X,J$14,FALSE)/1000</f>
        <v>0</v>
      </c>
      <c r="K215" s="9"/>
      <c r="L215" s="7">
        <f>VLOOKUP($C215,'ASDR Current'!$A:$X,L$13,FALSE)/1000+VLOOKUP($C215,'ASDR Current'!$A:$X,L$14,FALSE)/1000</f>
        <v>0</v>
      </c>
      <c r="M215" s="9"/>
      <c r="N215" s="7">
        <f>VLOOKUP($C215,'ASDR Current'!$A:$X,N$13,FALSE)/1000+VLOOKUP($C215,'ASDR Current'!$A:$X,N$14,FALSE)/1000</f>
        <v>0</v>
      </c>
      <c r="O215" s="7"/>
      <c r="P215" s="7">
        <f>VLOOKUP($C215,'ASDR Current'!$A:$X,P$13,FALSE)/1000+VLOOKUP($C215,'ASDR Current'!$A:$X,P$14,FALSE)/1000+VLOOKUP($C215,'ASDR Current'!$A:$X,P$15,FALSE)/1000</f>
        <v>0</v>
      </c>
      <c r="Q215" s="8"/>
      <c r="R215" s="7">
        <f>SUM(F215,H215,J215,L215,N215,P215)</f>
        <v>274.17260000000005</v>
      </c>
      <c r="S215" s="9"/>
      <c r="T215" s="7">
        <f>VLOOKUP($C215,'ASDR Current'!$A:$X,T$14,FALSE)/1000</f>
        <v>269.41058000000004</v>
      </c>
    </row>
    <row r="216" spans="1:20" x14ac:dyDescent="0.25">
      <c r="A216" s="157">
        <f t="shared" si="3"/>
        <v>33</v>
      </c>
      <c r="D216" s="175" t="s">
        <v>70</v>
      </c>
      <c r="F216" s="11">
        <f>SUM(F211:F215)</f>
        <v>32310.674090000008</v>
      </c>
      <c r="H216" s="11">
        <f>SUM(H211:H215)</f>
        <v>2061.4957699999995</v>
      </c>
      <c r="I216" s="12"/>
      <c r="J216" s="11">
        <f>SUM(J211:J215)</f>
        <v>-50.582800000000006</v>
      </c>
      <c r="K216" s="12"/>
      <c r="L216" s="11">
        <f>SUM(L211:L215)</f>
        <v>-51.461970000000001</v>
      </c>
      <c r="M216" s="12"/>
      <c r="N216" s="11">
        <f>SUM(N211:N215)</f>
        <v>16.03556</v>
      </c>
      <c r="O216" s="64"/>
      <c r="P216" s="11">
        <f>SUM(P211:P215)</f>
        <v>0</v>
      </c>
      <c r="Q216" s="12"/>
      <c r="R216" s="11">
        <f>SUM(R211:R215)</f>
        <v>34286.160649999998</v>
      </c>
      <c r="S216" s="12"/>
      <c r="T216" s="11">
        <f>SUM(T211:T215)</f>
        <v>33285.933250000002</v>
      </c>
    </row>
    <row r="217" spans="1:20" x14ac:dyDescent="0.25">
      <c r="A217" s="157">
        <f t="shared" si="3"/>
        <v>34</v>
      </c>
      <c r="I217" s="14"/>
      <c r="K217" s="14"/>
      <c r="M217" s="14"/>
      <c r="Q217" s="14"/>
      <c r="S217" s="14"/>
    </row>
    <row r="218" spans="1:20" x14ac:dyDescent="0.25">
      <c r="A218" s="157">
        <f t="shared" si="3"/>
        <v>35</v>
      </c>
      <c r="C218" s="157"/>
      <c r="D218" s="175" t="s">
        <v>71</v>
      </c>
      <c r="F218" s="168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</row>
    <row r="219" spans="1:20" x14ac:dyDescent="0.25">
      <c r="A219" s="157">
        <f t="shared" si="3"/>
        <v>36</v>
      </c>
      <c r="C219" s="155">
        <v>34184</v>
      </c>
      <c r="D219" s="152" t="s">
        <v>400</v>
      </c>
      <c r="F219" s="7">
        <f>VLOOKUP($C219,'ASDR Current'!$A:$X,F$14,FALSE)/1000</f>
        <v>2098.7295000000004</v>
      </c>
      <c r="G219" s="154"/>
      <c r="H219" s="7">
        <f>VLOOKUP($C219,'ASDR Current'!$A:$X,H$14,FALSE)/1000</f>
        <v>157.09342999999998</v>
      </c>
      <c r="I219" s="8"/>
      <c r="J219" s="7">
        <f>VLOOKUP($C219,'ASDR Current'!$A:$X,J$14,FALSE)/1000</f>
        <v>-15.255229999999999</v>
      </c>
      <c r="K219" s="9"/>
      <c r="L219" s="7">
        <f>VLOOKUP($C219,'ASDR Current'!$A:$X,L$13,FALSE)/1000+VLOOKUP($C219,'ASDR Current'!$A:$X,L$14,FALSE)/1000</f>
        <v>0</v>
      </c>
      <c r="M219" s="9"/>
      <c r="N219" s="7">
        <f>VLOOKUP($C219,'ASDR Current'!$A:$X,N$13,FALSE)/1000+VLOOKUP($C219,'ASDR Current'!$A:$X,N$14,FALSE)/1000</f>
        <v>0</v>
      </c>
      <c r="O219" s="7"/>
      <c r="P219" s="7">
        <f>VLOOKUP($C219,'ASDR Current'!$A:$X,P$13,FALSE)/1000+VLOOKUP($C219,'ASDR Current'!$A:$X,P$14,FALSE)/1000+VLOOKUP($C219,'ASDR Current'!$A:$X,P$15,FALSE)/1000</f>
        <v>0</v>
      </c>
      <c r="Q219" s="8"/>
      <c r="R219" s="7">
        <f>SUM(F219,H219,J219,L219,N219,P219)</f>
        <v>2240.5677000000001</v>
      </c>
      <c r="S219" s="9"/>
      <c r="T219" s="7">
        <f>VLOOKUP($C219,'ASDR Current'!$A:$X,T$14,FALSE)/1000</f>
        <v>2174.9357099999997</v>
      </c>
    </row>
    <row r="220" spans="1:20" x14ac:dyDescent="0.25">
      <c r="A220" s="157">
        <f t="shared" si="3"/>
        <v>37</v>
      </c>
      <c r="C220" s="155">
        <v>34284</v>
      </c>
      <c r="D220" s="152" t="s">
        <v>402</v>
      </c>
      <c r="F220" s="7">
        <f>VLOOKUP($C220,'ASDR Current'!$A:$X,F$14,FALSE)/1000</f>
        <v>276.46508</v>
      </c>
      <c r="G220" s="154"/>
      <c r="H220" s="7">
        <f>VLOOKUP($C220,'ASDR Current'!$A:$X,H$14,FALSE)/1000</f>
        <v>64.02852</v>
      </c>
      <c r="I220" s="8"/>
      <c r="J220" s="7">
        <f>VLOOKUP($C220,'ASDR Current'!$A:$X,J$14,FALSE)/1000</f>
        <v>0</v>
      </c>
      <c r="K220" s="9"/>
      <c r="L220" s="7">
        <f>VLOOKUP($C220,'ASDR Current'!$A:$X,L$13,FALSE)/1000+VLOOKUP($C220,'ASDR Current'!$A:$X,L$14,FALSE)/1000</f>
        <v>-11.919360000000001</v>
      </c>
      <c r="M220" s="9"/>
      <c r="N220" s="7">
        <f>VLOOKUP($C220,'ASDR Current'!$A:$X,N$13,FALSE)/1000+VLOOKUP($C220,'ASDR Current'!$A:$X,N$14,FALSE)/1000</f>
        <v>0.92262999999999995</v>
      </c>
      <c r="O220" s="7"/>
      <c r="P220" s="7">
        <f>VLOOKUP($C220,'ASDR Current'!$A:$X,P$13,FALSE)/1000+VLOOKUP($C220,'ASDR Current'!$A:$X,P$14,FALSE)/1000+VLOOKUP($C220,'ASDR Current'!$A:$X,P$15,FALSE)/1000</f>
        <v>0</v>
      </c>
      <c r="Q220" s="8"/>
      <c r="R220" s="7">
        <f>SUM(F220,H220,J220,L220,N220,P220)</f>
        <v>329.49687000000006</v>
      </c>
      <c r="S220" s="9"/>
      <c r="T220" s="7">
        <f>VLOOKUP($C220,'ASDR Current'!$A:$X,T$14,FALSE)/1000</f>
        <v>302.85223999999999</v>
      </c>
    </row>
    <row r="221" spans="1:20" x14ac:dyDescent="0.25">
      <c r="A221" s="157">
        <f t="shared" si="3"/>
        <v>38</v>
      </c>
      <c r="C221" s="155">
        <v>34384</v>
      </c>
      <c r="D221" s="152" t="s">
        <v>63</v>
      </c>
      <c r="F221" s="7">
        <f>VLOOKUP($C221,'ASDR Current'!$A:$X,F$14,FALSE)/1000</f>
        <v>5964.0263199999981</v>
      </c>
      <c r="G221" s="154"/>
      <c r="H221" s="7">
        <f>VLOOKUP($C221,'ASDR Current'!$A:$X,H$14,FALSE)/1000</f>
        <v>1331.5413899999999</v>
      </c>
      <c r="I221" s="8"/>
      <c r="J221" s="7">
        <f>VLOOKUP($C221,'ASDR Current'!$A:$X,J$14,FALSE)/1000</f>
        <v>-76.56228999999999</v>
      </c>
      <c r="K221" s="9"/>
      <c r="L221" s="7">
        <f>VLOOKUP($C221,'ASDR Current'!$A:$X,L$13,FALSE)/1000+VLOOKUP($C221,'ASDR Current'!$A:$X,L$14,FALSE)/1000</f>
        <v>-87.441959999999995</v>
      </c>
      <c r="M221" s="9"/>
      <c r="N221" s="7">
        <f>VLOOKUP($C221,'ASDR Current'!$A:$X,N$13,FALSE)/1000+VLOOKUP($C221,'ASDR Current'!$A:$X,N$14,FALSE)/1000</f>
        <v>11.401450000000001</v>
      </c>
      <c r="O221" s="7"/>
      <c r="P221" s="7">
        <f>VLOOKUP($C221,'ASDR Current'!$A:$X,P$13,FALSE)/1000+VLOOKUP($C221,'ASDR Current'!$A:$X,P$14,FALSE)/1000+VLOOKUP($C221,'ASDR Current'!$A:$X,P$15,FALSE)/1000</f>
        <v>0</v>
      </c>
      <c r="Q221" s="8"/>
      <c r="R221" s="7">
        <f>SUM(F221,H221,J221,L221,N221,P221)</f>
        <v>7142.9649099999979</v>
      </c>
      <c r="S221" s="9"/>
      <c r="T221" s="7">
        <f>VLOOKUP($C221,'ASDR Current'!$A:$X,T$14,FALSE)/1000</f>
        <v>6570.5199400000001</v>
      </c>
    </row>
    <row r="222" spans="1:20" x14ac:dyDescent="0.25">
      <c r="A222" s="157">
        <f t="shared" si="3"/>
        <v>39</v>
      </c>
      <c r="C222" s="155">
        <v>34584</v>
      </c>
      <c r="D222" s="152" t="s">
        <v>401</v>
      </c>
      <c r="F222" s="7">
        <f>VLOOKUP($C222,'ASDR Current'!$A:$X,F$14,FALSE)/1000</f>
        <v>3158.5775299999973</v>
      </c>
      <c r="G222" s="154"/>
      <c r="H222" s="7">
        <f>VLOOKUP($C222,'ASDR Current'!$A:$X,H$14,FALSE)/1000</f>
        <v>139.6686</v>
      </c>
      <c r="I222" s="8"/>
      <c r="J222" s="7">
        <f>VLOOKUP($C222,'ASDR Current'!$A:$X,J$14,FALSE)/1000</f>
        <v>0</v>
      </c>
      <c r="K222" s="9"/>
      <c r="L222" s="7">
        <f>VLOOKUP($C222,'ASDR Current'!$A:$X,L$13,FALSE)/1000+VLOOKUP($C222,'ASDR Current'!$A:$X,L$14,FALSE)/1000</f>
        <v>0</v>
      </c>
      <c r="M222" s="9"/>
      <c r="N222" s="7">
        <f>VLOOKUP($C222,'ASDR Current'!$A:$X,N$13,FALSE)/1000+VLOOKUP($C222,'ASDR Current'!$A:$X,N$14,FALSE)/1000</f>
        <v>0</v>
      </c>
      <c r="O222" s="7"/>
      <c r="P222" s="7">
        <f>VLOOKUP($C222,'ASDR Current'!$A:$X,P$13,FALSE)/1000+VLOOKUP($C222,'ASDR Current'!$A:$X,P$14,FALSE)/1000+VLOOKUP($C222,'ASDR Current'!$A:$X,P$15,FALSE)/1000</f>
        <v>0</v>
      </c>
      <c r="Q222" s="8"/>
      <c r="R222" s="7">
        <f>SUM(F222,H222,J222,L222,N222,P222)</f>
        <v>3298.2461299999973</v>
      </c>
      <c r="S222" s="9"/>
      <c r="T222" s="7">
        <f>VLOOKUP($C222,'ASDR Current'!$A:$X,T$14,FALSE)/1000</f>
        <v>3228.41183</v>
      </c>
    </row>
    <row r="223" spans="1:20" x14ac:dyDescent="0.25">
      <c r="A223" s="157">
        <f t="shared" si="3"/>
        <v>40</v>
      </c>
      <c r="C223" s="155">
        <v>34684</v>
      </c>
      <c r="D223" s="152" t="s">
        <v>34</v>
      </c>
      <c r="F223" s="7">
        <f>VLOOKUP($C223,'ASDR Current'!$A:$X,F$14,FALSE)/1000</f>
        <v>0</v>
      </c>
      <c r="G223" s="154"/>
      <c r="H223" s="7">
        <f>VLOOKUP($C223,'ASDR Current'!$A:$X,H$14,FALSE)/1000</f>
        <v>0</v>
      </c>
      <c r="I223" s="8"/>
      <c r="J223" s="7">
        <f>VLOOKUP($C223,'ASDR Current'!$A:$X,J$14,FALSE)/1000</f>
        <v>0</v>
      </c>
      <c r="K223" s="9"/>
      <c r="L223" s="7">
        <f>VLOOKUP($C223,'ASDR Current'!$A:$X,L$13,FALSE)/1000+VLOOKUP($C223,'ASDR Current'!$A:$X,L$14,FALSE)/1000</f>
        <v>0</v>
      </c>
      <c r="M223" s="9"/>
      <c r="N223" s="7">
        <f>VLOOKUP($C223,'ASDR Current'!$A:$X,N$13,FALSE)/1000+VLOOKUP($C223,'ASDR Current'!$A:$X,N$14,FALSE)/1000</f>
        <v>0</v>
      </c>
      <c r="O223" s="7"/>
      <c r="P223" s="7">
        <f>VLOOKUP($C223,'ASDR Current'!$A:$X,P$13,FALSE)/1000+VLOOKUP($C223,'ASDR Current'!$A:$X,P$14,FALSE)/1000+VLOOKUP($C223,'ASDR Current'!$A:$X,P$15,FALSE)/1000</f>
        <v>0</v>
      </c>
      <c r="Q223" s="8"/>
      <c r="R223" s="7">
        <f>SUM(F223,H223,J223,L223,N223,P223)</f>
        <v>0</v>
      </c>
      <c r="S223" s="9"/>
      <c r="T223" s="7">
        <f>VLOOKUP($C223,'ASDR Current'!$A:$X,T$14,FALSE)/1000</f>
        <v>0</v>
      </c>
    </row>
    <row r="224" spans="1:20" x14ac:dyDescent="0.25">
      <c r="A224" s="157">
        <f t="shared" si="3"/>
        <v>41</v>
      </c>
      <c r="C224" s="157"/>
      <c r="D224" s="175" t="s">
        <v>72</v>
      </c>
      <c r="F224" s="11">
        <f>SUM(F219:F223)</f>
        <v>11497.798429999995</v>
      </c>
      <c r="H224" s="11">
        <f>SUM(H219:H223)</f>
        <v>1692.3319399999998</v>
      </c>
      <c r="I224" s="12"/>
      <c r="J224" s="11">
        <f>SUM(J219:J223)</f>
        <v>-91.817519999999988</v>
      </c>
      <c r="K224" s="12"/>
      <c r="L224" s="11">
        <f>SUM(L219:L223)</f>
        <v>-99.361319999999992</v>
      </c>
      <c r="M224" s="12"/>
      <c r="N224" s="11">
        <f>SUM(N219:N223)</f>
        <v>12.32408</v>
      </c>
      <c r="O224" s="64"/>
      <c r="P224" s="11">
        <f>SUM(P219:P223)</f>
        <v>0</v>
      </c>
      <c r="Q224" s="12"/>
      <c r="R224" s="11">
        <f>SUM(R219:R223)</f>
        <v>13011.275609999995</v>
      </c>
      <c r="S224" s="12"/>
      <c r="T224" s="11">
        <f>SUM(T219:T223)</f>
        <v>12276.719720000001</v>
      </c>
    </row>
    <row r="225" spans="1:20" x14ac:dyDescent="0.25">
      <c r="A225" s="157">
        <f t="shared" si="3"/>
        <v>42</v>
      </c>
      <c r="Q225" s="154"/>
    </row>
    <row r="226" spans="1:20" x14ac:dyDescent="0.25">
      <c r="A226" s="157">
        <f t="shared" si="3"/>
        <v>43</v>
      </c>
      <c r="Q226" s="154"/>
    </row>
    <row r="227" spans="1:20" ht="13.8" thickBot="1" x14ac:dyDescent="0.3">
      <c r="A227" s="158">
        <f t="shared" si="3"/>
        <v>44</v>
      </c>
      <c r="B227" s="19" t="s">
        <v>44</v>
      </c>
      <c r="C227" s="149"/>
      <c r="D227" s="149"/>
      <c r="E227" s="149"/>
      <c r="F227" s="149"/>
      <c r="G227" s="149"/>
      <c r="H227" s="149"/>
      <c r="I227" s="149"/>
      <c r="J227" s="149"/>
      <c r="K227" s="149"/>
      <c r="L227" s="149"/>
      <c r="M227" s="149"/>
      <c r="N227" s="149"/>
      <c r="O227" s="149"/>
      <c r="P227" s="149"/>
      <c r="Q227" s="147"/>
      <c r="R227" s="149"/>
      <c r="S227" s="149"/>
      <c r="T227" s="149"/>
    </row>
    <row r="228" spans="1:20" x14ac:dyDescent="0.25">
      <c r="A228" s="152" t="str">
        <f>+$A$57</f>
        <v>Supporting Schedules:  B-10, B-11</v>
      </c>
      <c r="Q228" s="154"/>
      <c r="R228" s="152" t="str">
        <f>+$R$57</f>
        <v>Recap Schedules:  B-03, B-06</v>
      </c>
    </row>
    <row r="229" spans="1:20" ht="13.8" thickBot="1" x14ac:dyDescent="0.3">
      <c r="A229" s="149" t="str">
        <f>$A$1</f>
        <v>SCHEDULE B-09</v>
      </c>
      <c r="B229" s="149"/>
      <c r="C229" s="149"/>
      <c r="D229" s="149"/>
      <c r="E229" s="149"/>
      <c r="F229" s="149" t="str">
        <f>$F$1</f>
        <v>DEPRECIATION RESERVE BALANCES BY ACCOUNT AND SUB-ACCOUNT</v>
      </c>
      <c r="G229" s="149"/>
      <c r="H229" s="149"/>
      <c r="I229" s="149"/>
      <c r="J229" s="149"/>
      <c r="K229" s="149"/>
      <c r="L229" s="149"/>
      <c r="M229" s="149"/>
      <c r="N229" s="149"/>
      <c r="O229" s="149"/>
      <c r="P229" s="149"/>
      <c r="Q229" s="147"/>
      <c r="R229" s="149"/>
      <c r="S229" s="149"/>
      <c r="T229" s="149" t="str">
        <f>"Page 25 of " &amp; $R$1</f>
        <v>Page 25 of 30</v>
      </c>
    </row>
    <row r="230" spans="1:20" x14ac:dyDescent="0.25">
      <c r="A230" s="152" t="str">
        <f>$A$2</f>
        <v>FLORIDA PUBLIC SERVICE COMMISSION</v>
      </c>
      <c r="B230" s="172"/>
      <c r="E230" s="154" t="str">
        <f>$E$2</f>
        <v xml:space="preserve">                  EXPLANATION:</v>
      </c>
      <c r="F230" s="152" t="str">
        <f>IF($F$2="","",$F$2)</f>
        <v>Provide the depreciation reserve balances for each account or sub-account to which</v>
      </c>
      <c r="J230" s="151"/>
      <c r="K230" s="151"/>
      <c r="M230" s="151"/>
      <c r="N230" s="151"/>
      <c r="O230" s="151"/>
      <c r="P230" s="151"/>
      <c r="Q230" s="150"/>
      <c r="R230" s="152" t="str">
        <f>$R$2</f>
        <v>Type of data shown:</v>
      </c>
      <c r="T230" s="153"/>
    </row>
    <row r="231" spans="1:20" x14ac:dyDescent="0.25">
      <c r="B231" s="172"/>
      <c r="F231" s="152" t="str">
        <f>IF($F$3="","",$F$3)</f>
        <v>an individual depreciation rate is applied. (Include Amortization/Recovery amounts).</v>
      </c>
      <c r="J231" s="154"/>
      <c r="K231" s="153"/>
      <c r="N231" s="154"/>
      <c r="O231" s="154"/>
      <c r="P231" s="154"/>
      <c r="Q231" s="154" t="str">
        <f>IF($Q$3=0,"",$Q$3)</f>
        <v/>
      </c>
      <c r="R231" s="153" t="str">
        <f>$R$3</f>
        <v>Projected Test Year Ended 12/31/2025</v>
      </c>
      <c r="T231" s="154"/>
    </row>
    <row r="232" spans="1:20" x14ac:dyDescent="0.25">
      <c r="A232" s="152" t="str">
        <f>$A$4</f>
        <v>COMPANY: TAMPA ELECTRIC COMPANY</v>
      </c>
      <c r="B232" s="172"/>
      <c r="F232" s="152" t="str">
        <f>IF(+$F$4="","",$F$4)</f>
        <v/>
      </c>
      <c r="J232" s="154"/>
      <c r="K232" s="153"/>
      <c r="L232" s="154"/>
      <c r="Q232" s="154" t="str">
        <f>IF($Q$4=0,"",$Q$4)</f>
        <v/>
      </c>
      <c r="R232" s="153" t="str">
        <f>$R$4</f>
        <v>Projected Prior Year Ended 12/31/2024</v>
      </c>
      <c r="T232" s="154"/>
    </row>
    <row r="233" spans="1:20" x14ac:dyDescent="0.25">
      <c r="B233" s="172"/>
      <c r="F233" s="152" t="str">
        <f>IF(+$F$5="","",$F$5)</f>
        <v/>
      </c>
      <c r="J233" s="154"/>
      <c r="K233" s="153"/>
      <c r="L233" s="154"/>
      <c r="Q233" s="154" t="str">
        <f>IF($Q$5=0,"",$Q$5)</f>
        <v>XX</v>
      </c>
      <c r="R233" s="153" t="str">
        <f>$R$5</f>
        <v>Historical Prior Year Ended 12/31/2023</v>
      </c>
      <c r="T233" s="154"/>
    </row>
    <row r="234" spans="1:20" x14ac:dyDescent="0.25">
      <c r="B234" s="172"/>
      <c r="J234" s="154"/>
      <c r="K234" s="153"/>
      <c r="L234" s="154"/>
      <c r="Q234" s="154"/>
      <c r="R234" s="153" t="str">
        <f>$R$6</f>
        <v>Witness: C. Aldazabal / J. Chronister /</v>
      </c>
      <c r="T234" s="154"/>
    </row>
    <row r="235" spans="1:20" ht="13.8" thickBot="1" x14ac:dyDescent="0.3">
      <c r="A235" s="149" t="str">
        <f>A$7</f>
        <v>DOCKET No. 20240026-EI</v>
      </c>
      <c r="B235" s="173"/>
      <c r="C235" s="149"/>
      <c r="D235" s="149"/>
      <c r="E235" s="149"/>
      <c r="F235" s="149" t="str">
        <f>IF(+$F$7="","",$F$7)</f>
        <v/>
      </c>
      <c r="G235" s="149"/>
      <c r="H235" s="158" t="str">
        <f>IF($H$7="","",$H$7)</f>
        <v>(Dollars in 000's)</v>
      </c>
      <c r="I235" s="149"/>
      <c r="J235" s="149"/>
      <c r="K235" s="149"/>
      <c r="L235" s="149"/>
      <c r="M235" s="149"/>
      <c r="N235" s="149"/>
      <c r="O235" s="149"/>
      <c r="P235" s="149"/>
      <c r="Q235" s="147"/>
      <c r="R235" s="149" t="str">
        <f>$R$7</f>
        <v xml:space="preserve">              R. Latta / K. Stryker / C. Whitworth</v>
      </c>
      <c r="S235" s="149"/>
      <c r="T235" s="149"/>
    </row>
    <row r="236" spans="1:20" x14ac:dyDescent="0.25">
      <c r="C236" s="155"/>
      <c r="D236" s="155"/>
      <c r="E236" s="155"/>
      <c r="F236" s="155"/>
      <c r="G236" s="155"/>
      <c r="H236" s="155"/>
      <c r="I236" s="155"/>
      <c r="J236" s="155"/>
      <c r="K236" s="155"/>
      <c r="L236" s="155"/>
      <c r="M236" s="155"/>
      <c r="N236" s="155"/>
      <c r="O236" s="155"/>
      <c r="P236" s="155"/>
      <c r="Q236" s="156"/>
      <c r="R236" s="155"/>
      <c r="S236" s="155"/>
      <c r="T236" s="155"/>
    </row>
    <row r="237" spans="1:20" x14ac:dyDescent="0.25">
      <c r="C237" s="155" t="s">
        <v>4</v>
      </c>
      <c r="D237" s="155" t="s">
        <v>5</v>
      </c>
      <c r="E237" s="155"/>
      <c r="F237" s="155" t="s">
        <v>6</v>
      </c>
      <c r="G237" s="155"/>
      <c r="H237" s="155" t="s">
        <v>7</v>
      </c>
      <c r="I237" s="155"/>
      <c r="J237" s="157" t="s">
        <v>8</v>
      </c>
      <c r="K237" s="157"/>
      <c r="L237" s="155" t="s">
        <v>9</v>
      </c>
      <c r="M237" s="155"/>
      <c r="N237" s="155" t="s">
        <v>10</v>
      </c>
      <c r="O237" s="155"/>
      <c r="P237" s="155" t="s">
        <v>11</v>
      </c>
      <c r="Q237" s="156"/>
      <c r="R237" s="155" t="s">
        <v>12</v>
      </c>
      <c r="S237" s="155"/>
      <c r="T237" s="155" t="s">
        <v>484</v>
      </c>
    </row>
    <row r="238" spans="1:20" x14ac:dyDescent="0.25">
      <c r="C238" s="157" t="s">
        <v>13</v>
      </c>
      <c r="D238" s="157" t="s">
        <v>13</v>
      </c>
      <c r="F238" s="157" t="s">
        <v>485</v>
      </c>
      <c r="G238" s="157"/>
      <c r="H238" s="155" t="s">
        <v>16</v>
      </c>
      <c r="I238" s="157"/>
      <c r="J238" s="155"/>
      <c r="K238" s="157"/>
      <c r="L238" s="157"/>
      <c r="M238" s="157"/>
      <c r="Q238" s="154"/>
      <c r="R238" s="157" t="s">
        <v>485</v>
      </c>
      <c r="T238" s="157"/>
    </row>
    <row r="239" spans="1:20" x14ac:dyDescent="0.25">
      <c r="A239" s="157" t="s">
        <v>17</v>
      </c>
      <c r="B239" s="157"/>
      <c r="C239" s="157" t="s">
        <v>18</v>
      </c>
      <c r="D239" s="157" t="s">
        <v>18</v>
      </c>
      <c r="E239" s="155"/>
      <c r="F239" s="157" t="s">
        <v>14</v>
      </c>
      <c r="G239" s="157"/>
      <c r="H239" s="157" t="s">
        <v>14</v>
      </c>
      <c r="I239" s="157"/>
      <c r="J239" s="157"/>
      <c r="K239" s="155"/>
      <c r="L239" s="157" t="s">
        <v>486</v>
      </c>
      <c r="M239" s="153"/>
      <c r="N239" s="157" t="s">
        <v>486</v>
      </c>
      <c r="O239" s="157"/>
      <c r="P239" s="157" t="s">
        <v>20</v>
      </c>
      <c r="Q239" s="156"/>
      <c r="R239" s="155" t="s">
        <v>14</v>
      </c>
      <c r="S239" s="155"/>
      <c r="T239" s="157" t="s">
        <v>21</v>
      </c>
    </row>
    <row r="240" spans="1:20" ht="13.8" thickBot="1" x14ac:dyDescent="0.3">
      <c r="A240" s="158" t="s">
        <v>22</v>
      </c>
      <c r="B240" s="158"/>
      <c r="C240" s="158" t="s">
        <v>23</v>
      </c>
      <c r="D240" s="158" t="s">
        <v>24</v>
      </c>
      <c r="E240" s="158"/>
      <c r="F240" s="159" t="s">
        <v>25</v>
      </c>
      <c r="G240" s="159"/>
      <c r="H240" s="159" t="s">
        <v>487</v>
      </c>
      <c r="I240" s="160"/>
      <c r="J240" s="159" t="s">
        <v>151</v>
      </c>
      <c r="K240" s="160"/>
      <c r="L240" s="160" t="s">
        <v>438</v>
      </c>
      <c r="M240" s="161"/>
      <c r="N240" s="161" t="s">
        <v>488</v>
      </c>
      <c r="O240" s="161"/>
      <c r="P240" s="161" t="s">
        <v>26</v>
      </c>
      <c r="Q240" s="162"/>
      <c r="R240" s="161" t="s">
        <v>27</v>
      </c>
      <c r="S240" s="161"/>
      <c r="T240" s="161" t="s">
        <v>28</v>
      </c>
    </row>
    <row r="241" spans="1:20" x14ac:dyDescent="0.25">
      <c r="A241" s="157">
        <v>1</v>
      </c>
      <c r="B241" s="157"/>
      <c r="Q241" s="154"/>
    </row>
    <row r="242" spans="1:20" x14ac:dyDescent="0.25">
      <c r="A242" s="157">
        <f>A241+1</f>
        <v>2</v>
      </c>
      <c r="B242" s="163"/>
      <c r="C242" s="157"/>
      <c r="D242" s="175" t="s">
        <v>73</v>
      </c>
      <c r="F242" s="168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</row>
    <row r="243" spans="1:20" x14ac:dyDescent="0.25">
      <c r="A243" s="157">
        <f t="shared" ref="A243:A284" si="4">A242+1</f>
        <v>3</v>
      </c>
      <c r="B243" s="163"/>
      <c r="C243" s="155">
        <v>34185</v>
      </c>
      <c r="D243" s="152" t="s">
        <v>400</v>
      </c>
      <c r="F243" s="7">
        <f>VLOOKUP($C243,'ASDR Current'!$A:$X,F$14,FALSE)/1000</f>
        <v>2113.9513800000004</v>
      </c>
      <c r="G243" s="154"/>
      <c r="H243" s="7">
        <f>VLOOKUP($C243,'ASDR Current'!$A:$X,H$14,FALSE)/1000</f>
        <v>155.1576</v>
      </c>
      <c r="I243" s="8"/>
      <c r="J243" s="7">
        <f>VLOOKUP($C243,'ASDR Current'!$A:$X,J$14,FALSE)/1000</f>
        <v>0</v>
      </c>
      <c r="K243" s="9"/>
      <c r="L243" s="7">
        <f>VLOOKUP($C243,'ASDR Current'!$A:$X,L$13,FALSE)/1000+VLOOKUP($C243,'ASDR Current'!$A:$X,L$14,FALSE)/1000</f>
        <v>0</v>
      </c>
      <c r="M243" s="9"/>
      <c r="N243" s="7">
        <f>VLOOKUP($C243,'ASDR Current'!$A:$X,N$13,FALSE)/1000+VLOOKUP($C243,'ASDR Current'!$A:$X,N$14,FALSE)/1000</f>
        <v>0</v>
      </c>
      <c r="O243" s="7"/>
      <c r="P243" s="7">
        <f>VLOOKUP($C243,'ASDR Current'!$A:$X,P$13,FALSE)/1000+VLOOKUP($C243,'ASDR Current'!$A:$X,P$14,FALSE)/1000+VLOOKUP($C243,'ASDR Current'!$A:$X,P$15,FALSE)/1000</f>
        <v>0</v>
      </c>
      <c r="Q243" s="8"/>
      <c r="R243" s="7">
        <f>SUM(F243,H243,J243,L243,N243,P243)</f>
        <v>2269.1089800000004</v>
      </c>
      <c r="S243" s="9"/>
      <c r="T243" s="7">
        <f>VLOOKUP($C243,'ASDR Current'!$A:$X,T$14,FALSE)/1000</f>
        <v>2191.5301800000002</v>
      </c>
    </row>
    <row r="244" spans="1:20" x14ac:dyDescent="0.25">
      <c r="A244" s="157">
        <f t="shared" si="4"/>
        <v>4</v>
      </c>
      <c r="B244" s="163"/>
      <c r="C244" s="155">
        <v>34285</v>
      </c>
      <c r="D244" s="152" t="s">
        <v>402</v>
      </c>
      <c r="F244" s="7">
        <f>VLOOKUP($C244,'ASDR Current'!$A:$X,F$14,FALSE)/1000</f>
        <v>741.90878999999973</v>
      </c>
      <c r="G244" s="154"/>
      <c r="H244" s="7">
        <f>VLOOKUP($C244,'ASDR Current'!$A:$X,H$14,FALSE)/1000</f>
        <v>95.623919999999998</v>
      </c>
      <c r="I244" s="8"/>
      <c r="J244" s="7">
        <f>VLOOKUP($C244,'ASDR Current'!$A:$X,J$14,FALSE)/1000</f>
        <v>0</v>
      </c>
      <c r="K244" s="9"/>
      <c r="L244" s="7">
        <f>VLOOKUP($C244,'ASDR Current'!$A:$X,L$13,FALSE)/1000+VLOOKUP($C244,'ASDR Current'!$A:$X,L$14,FALSE)/1000</f>
        <v>-10.5534</v>
      </c>
      <c r="M244" s="9"/>
      <c r="N244" s="7">
        <f>VLOOKUP($C244,'ASDR Current'!$A:$X,N$13,FALSE)/1000+VLOOKUP($C244,'ASDR Current'!$A:$X,N$14,FALSE)/1000</f>
        <v>1.15201</v>
      </c>
      <c r="O244" s="7"/>
      <c r="P244" s="7">
        <f>VLOOKUP($C244,'ASDR Current'!$A:$X,P$13,FALSE)/1000+VLOOKUP($C244,'ASDR Current'!$A:$X,P$14,FALSE)/1000+VLOOKUP($C244,'ASDR Current'!$A:$X,P$15,FALSE)/1000</f>
        <v>0</v>
      </c>
      <c r="Q244" s="8"/>
      <c r="R244" s="7">
        <f>SUM(F244,H244,J244,L244,N244,P244)</f>
        <v>828.13131999999973</v>
      </c>
      <c r="S244" s="9"/>
      <c r="T244" s="7">
        <f>VLOOKUP($C244,'ASDR Current'!$A:$X,T$14,FALSE)/1000</f>
        <v>784.93723999999997</v>
      </c>
    </row>
    <row r="245" spans="1:20" x14ac:dyDescent="0.25">
      <c r="A245" s="157">
        <f t="shared" si="4"/>
        <v>5</v>
      </c>
      <c r="B245" s="163"/>
      <c r="C245" s="155">
        <v>34385</v>
      </c>
      <c r="D245" s="152" t="s">
        <v>63</v>
      </c>
      <c r="F245" s="7">
        <f>VLOOKUP($C245,'ASDR Current'!$A:$X,F$14,FALSE)/1000</f>
        <v>4545.7479700000004</v>
      </c>
      <c r="G245" s="154"/>
      <c r="H245" s="7">
        <f>VLOOKUP($C245,'ASDR Current'!$A:$X,H$14,FALSE)/1000</f>
        <v>1259.52819</v>
      </c>
      <c r="I245" s="8"/>
      <c r="J245" s="7">
        <f>VLOOKUP($C245,'ASDR Current'!$A:$X,J$14,FALSE)/1000</f>
        <v>0</v>
      </c>
      <c r="K245" s="9"/>
      <c r="L245" s="7">
        <f>VLOOKUP($C245,'ASDR Current'!$A:$X,L$13,FALSE)/1000+VLOOKUP($C245,'ASDR Current'!$A:$X,L$14,FALSE)/1000</f>
        <v>-84.913600000000002</v>
      </c>
      <c r="M245" s="9"/>
      <c r="N245" s="7">
        <f>VLOOKUP($C245,'ASDR Current'!$A:$X,N$13,FALSE)/1000+VLOOKUP($C245,'ASDR Current'!$A:$X,N$14,FALSE)/1000</f>
        <v>10.039110000000001</v>
      </c>
      <c r="O245" s="7"/>
      <c r="P245" s="7">
        <f>VLOOKUP($C245,'ASDR Current'!$A:$X,P$13,FALSE)/1000+VLOOKUP($C245,'ASDR Current'!$A:$X,P$14,FALSE)/1000+VLOOKUP($C245,'ASDR Current'!$A:$X,P$15,FALSE)/1000</f>
        <v>0</v>
      </c>
      <c r="Q245" s="8"/>
      <c r="R245" s="7">
        <f>SUM(F245,H245,J245,L245,N245,P245)</f>
        <v>5730.4016700000002</v>
      </c>
      <c r="S245" s="9"/>
      <c r="T245" s="7">
        <f>VLOOKUP($C245,'ASDR Current'!$A:$X,T$14,FALSE)/1000</f>
        <v>5140.1215899999997</v>
      </c>
    </row>
    <row r="246" spans="1:20" x14ac:dyDescent="0.25">
      <c r="A246" s="157">
        <f t="shared" si="4"/>
        <v>6</v>
      </c>
      <c r="B246" s="163"/>
      <c r="C246" s="155">
        <v>34585</v>
      </c>
      <c r="D246" s="152" t="s">
        <v>401</v>
      </c>
      <c r="F246" s="7">
        <f>VLOOKUP($C246,'ASDR Current'!$A:$X,F$14,FALSE)/1000</f>
        <v>3142.7297099999992</v>
      </c>
      <c r="G246" s="154"/>
      <c r="H246" s="7">
        <f>VLOOKUP($C246,'ASDR Current'!$A:$X,H$14,FALSE)/1000</f>
        <v>142.33853999999999</v>
      </c>
      <c r="I246" s="8"/>
      <c r="J246" s="7">
        <f>VLOOKUP($C246,'ASDR Current'!$A:$X,J$14,FALSE)/1000</f>
        <v>-14.237270000000001</v>
      </c>
      <c r="K246" s="9"/>
      <c r="L246" s="7">
        <f>VLOOKUP($C246,'ASDR Current'!$A:$X,L$13,FALSE)/1000+VLOOKUP($C246,'ASDR Current'!$A:$X,L$14,FALSE)/1000</f>
        <v>0</v>
      </c>
      <c r="M246" s="9"/>
      <c r="N246" s="7">
        <f>VLOOKUP($C246,'ASDR Current'!$A:$X,N$13,FALSE)/1000+VLOOKUP($C246,'ASDR Current'!$A:$X,N$14,FALSE)/1000</f>
        <v>0</v>
      </c>
      <c r="O246" s="7"/>
      <c r="P246" s="7">
        <f>VLOOKUP($C246,'ASDR Current'!$A:$X,P$13,FALSE)/1000+VLOOKUP($C246,'ASDR Current'!$A:$X,P$14,FALSE)/1000+VLOOKUP($C246,'ASDR Current'!$A:$X,P$15,FALSE)/1000</f>
        <v>0</v>
      </c>
      <c r="Q246" s="8"/>
      <c r="R246" s="7">
        <f>SUM(F246,H246,J246,L246,N246,P246)</f>
        <v>3270.8309799999993</v>
      </c>
      <c r="S246" s="9"/>
      <c r="T246" s="7">
        <f>VLOOKUP($C246,'ASDR Current'!$A:$X,T$14,FALSE)/1000</f>
        <v>3210.58403</v>
      </c>
    </row>
    <row r="247" spans="1:20" x14ac:dyDescent="0.25">
      <c r="A247" s="157">
        <f t="shared" si="4"/>
        <v>7</v>
      </c>
      <c r="B247" s="157"/>
      <c r="C247" s="155">
        <v>34685</v>
      </c>
      <c r="D247" s="152" t="s">
        <v>34</v>
      </c>
      <c r="F247" s="7">
        <f>VLOOKUP($C247,'ASDR Current'!$A:$X,F$14,FALSE)/1000</f>
        <v>0</v>
      </c>
      <c r="G247" s="154"/>
      <c r="H247" s="7">
        <f>VLOOKUP($C247,'ASDR Current'!$A:$X,H$14,FALSE)/1000</f>
        <v>0</v>
      </c>
      <c r="I247" s="8"/>
      <c r="J247" s="7">
        <f>VLOOKUP($C247,'ASDR Current'!$A:$X,J$14,FALSE)/1000</f>
        <v>0</v>
      </c>
      <c r="K247" s="9"/>
      <c r="L247" s="7">
        <f>VLOOKUP($C247,'ASDR Current'!$A:$X,L$13,FALSE)/1000+VLOOKUP($C247,'ASDR Current'!$A:$X,L$14,FALSE)/1000</f>
        <v>0</v>
      </c>
      <c r="M247" s="9"/>
      <c r="N247" s="7">
        <f>VLOOKUP($C247,'ASDR Current'!$A:$X,N$13,FALSE)/1000+VLOOKUP($C247,'ASDR Current'!$A:$X,N$14,FALSE)/1000</f>
        <v>0</v>
      </c>
      <c r="O247" s="7"/>
      <c r="P247" s="7">
        <f>VLOOKUP($C247,'ASDR Current'!$A:$X,P$13,FALSE)/1000+VLOOKUP($C247,'ASDR Current'!$A:$X,P$14,FALSE)/1000+VLOOKUP($C247,'ASDR Current'!$A:$X,P$15,FALSE)/1000</f>
        <v>0</v>
      </c>
      <c r="Q247" s="8"/>
      <c r="R247" s="7">
        <f>SUM(F247,H247,J247,L247,N247,P247)</f>
        <v>0</v>
      </c>
      <c r="S247" s="9"/>
      <c r="T247" s="7">
        <f>VLOOKUP($C247,'ASDR Current'!$A:$X,T$14,FALSE)/1000</f>
        <v>0</v>
      </c>
    </row>
    <row r="248" spans="1:20" x14ac:dyDescent="0.25">
      <c r="A248" s="157">
        <f t="shared" si="4"/>
        <v>8</v>
      </c>
      <c r="B248" s="157"/>
      <c r="C248" s="157"/>
      <c r="D248" s="175" t="s">
        <v>74</v>
      </c>
      <c r="F248" s="11">
        <f>SUM(F243:F247)</f>
        <v>10544.33785</v>
      </c>
      <c r="H248" s="11">
        <f>SUM(H243:H247)</f>
        <v>1652.64825</v>
      </c>
      <c r="I248" s="12"/>
      <c r="J248" s="11">
        <f>SUM(J243:J247)</f>
        <v>-14.237270000000001</v>
      </c>
      <c r="K248" s="12"/>
      <c r="L248" s="11">
        <f>SUM(L243:L247)</f>
        <v>-95.466999999999999</v>
      </c>
      <c r="M248" s="12"/>
      <c r="N248" s="11">
        <f>SUM(N243:N247)</f>
        <v>11.191120000000002</v>
      </c>
      <c r="O248" s="64"/>
      <c r="P248" s="11">
        <f>SUM(P243:P247)</f>
        <v>0</v>
      </c>
      <c r="Q248" s="12"/>
      <c r="R248" s="11">
        <f>SUM(R243:R247)</f>
        <v>12098.472949999999</v>
      </c>
      <c r="S248" s="12"/>
      <c r="T248" s="11">
        <f>SUM(T243:T247)</f>
        <v>11327.17304</v>
      </c>
    </row>
    <row r="249" spans="1:20" x14ac:dyDescent="0.25">
      <c r="A249" s="157">
        <f t="shared" si="4"/>
        <v>9</v>
      </c>
      <c r="B249" s="157"/>
      <c r="Q249" s="154"/>
    </row>
    <row r="250" spans="1:20" x14ac:dyDescent="0.25">
      <c r="A250" s="157">
        <f t="shared" si="4"/>
        <v>10</v>
      </c>
      <c r="B250" s="157"/>
      <c r="C250" s="157"/>
      <c r="D250" s="175" t="s">
        <v>463</v>
      </c>
      <c r="F250" s="168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</row>
    <row r="251" spans="1:20" x14ac:dyDescent="0.25">
      <c r="A251" s="157">
        <f t="shared" si="4"/>
        <v>11</v>
      </c>
      <c r="B251" s="157"/>
      <c r="C251" s="155">
        <v>34186</v>
      </c>
      <c r="D251" s="152" t="s">
        <v>400</v>
      </c>
      <c r="F251" s="7">
        <f>VLOOKUP($C251,'ASDR Current'!$A:$X,F$14,FALSE)/1000</f>
        <v>3571.1050700000023</v>
      </c>
      <c r="G251" s="154"/>
      <c r="H251" s="7">
        <f>VLOOKUP($C251,'ASDR Current'!$A:$X,H$14,FALSE)/1000</f>
        <v>347.73840000000001</v>
      </c>
      <c r="I251" s="8"/>
      <c r="J251" s="7">
        <f>VLOOKUP($C251,'ASDR Current'!$A:$X,J$14,FALSE)/1000</f>
        <v>0</v>
      </c>
      <c r="K251" s="9"/>
      <c r="L251" s="7">
        <f>VLOOKUP($C251,'ASDR Current'!$A:$X,L$13,FALSE)/1000+VLOOKUP($C251,'ASDR Current'!$A:$X,L$14,FALSE)/1000</f>
        <v>0</v>
      </c>
      <c r="M251" s="9"/>
      <c r="N251" s="7">
        <f>VLOOKUP($C251,'ASDR Current'!$A:$X,N$13,FALSE)/1000+VLOOKUP($C251,'ASDR Current'!$A:$X,N$14,FALSE)/1000</f>
        <v>0</v>
      </c>
      <c r="O251" s="7"/>
      <c r="P251" s="7">
        <f>VLOOKUP($C251,'ASDR Current'!$A:$X,P$13,FALSE)/1000+VLOOKUP($C251,'ASDR Current'!$A:$X,P$14,FALSE)/1000+VLOOKUP($C251,'ASDR Current'!$A:$X,P$15,FALSE)/1000</f>
        <v>0</v>
      </c>
      <c r="Q251" s="8"/>
      <c r="R251" s="7">
        <f>SUM(F251,H251,J251,L251,N251,P251)</f>
        <v>3918.8434700000025</v>
      </c>
      <c r="S251" s="9"/>
      <c r="T251" s="7">
        <f>VLOOKUP($C251,'ASDR Current'!$A:$X,T$14,FALSE)/1000</f>
        <v>3744.9742700000002</v>
      </c>
    </row>
    <row r="252" spans="1:20" x14ac:dyDescent="0.25">
      <c r="A252" s="157">
        <f t="shared" si="4"/>
        <v>12</v>
      </c>
      <c r="B252" s="163"/>
      <c r="C252" s="155">
        <v>34286</v>
      </c>
      <c r="D252" s="152" t="s">
        <v>402</v>
      </c>
      <c r="F252" s="7">
        <f>VLOOKUP($C252,'ASDR Current'!$A:$X,F$14,FALSE)/1000</f>
        <v>35065.391010000007</v>
      </c>
      <c r="G252" s="154"/>
      <c r="H252" s="7">
        <f>VLOOKUP($C252,'ASDR Current'!$A:$X,H$14,FALSE)/1000</f>
        <v>6417.6194000000005</v>
      </c>
      <c r="I252" s="8"/>
      <c r="J252" s="7">
        <f>VLOOKUP($C252,'ASDR Current'!$A:$X,J$14,FALSE)/1000</f>
        <v>-240.73442</v>
      </c>
      <c r="K252" s="9"/>
      <c r="L252" s="7">
        <f>VLOOKUP($C252,'ASDR Current'!$A:$X,L$13,FALSE)/1000+VLOOKUP($C252,'ASDR Current'!$A:$X,L$14,FALSE)/1000</f>
        <v>-241.96593000000001</v>
      </c>
      <c r="M252" s="9"/>
      <c r="N252" s="7">
        <f>VLOOKUP($C252,'ASDR Current'!$A:$X,N$13,FALSE)/1000+VLOOKUP($C252,'ASDR Current'!$A:$X,N$14,FALSE)/1000</f>
        <v>86.170529999999999</v>
      </c>
      <c r="O252" s="7"/>
      <c r="P252" s="7">
        <f>VLOOKUP($C252,'ASDR Current'!$A:$X,P$13,FALSE)/1000+VLOOKUP($C252,'ASDR Current'!$A:$X,P$14,FALSE)/1000+VLOOKUP($C252,'ASDR Current'!$A:$X,P$15,FALSE)/1000</f>
        <v>0</v>
      </c>
      <c r="Q252" s="8"/>
      <c r="R252" s="7">
        <f>SUM(F252,H252,J252,L252,N252,P252)</f>
        <v>41086.480590000014</v>
      </c>
      <c r="S252" s="9"/>
      <c r="T252" s="7">
        <f>VLOOKUP($C252,'ASDR Current'!$A:$X,T$14,FALSE)/1000</f>
        <v>38072.265399999997</v>
      </c>
    </row>
    <row r="253" spans="1:20" x14ac:dyDescent="0.25">
      <c r="A253" s="157">
        <f t="shared" si="4"/>
        <v>13</v>
      </c>
      <c r="B253" s="163"/>
      <c r="C253" s="155">
        <v>34386</v>
      </c>
      <c r="D253" s="152" t="s">
        <v>63</v>
      </c>
      <c r="F253" s="7">
        <f>VLOOKUP($C253,'ASDR Current'!$A:$X,F$14,FALSE)/1000</f>
        <v>36718.898010000004</v>
      </c>
      <c r="G253" s="154"/>
      <c r="H253" s="7">
        <f>VLOOKUP($C253,'ASDR Current'!$A:$X,H$14,FALSE)/1000</f>
        <v>6944.0838600000006</v>
      </c>
      <c r="I253" s="8"/>
      <c r="J253" s="7">
        <f>VLOOKUP($C253,'ASDR Current'!$A:$X,J$14,FALSE)/1000</f>
        <v>-122.97538</v>
      </c>
      <c r="K253" s="9"/>
      <c r="L253" s="7">
        <f>VLOOKUP($C253,'ASDR Current'!$A:$X,L$13,FALSE)/1000+VLOOKUP($C253,'ASDR Current'!$A:$X,L$14,FALSE)/1000</f>
        <v>-334.69982999999996</v>
      </c>
      <c r="M253" s="9"/>
      <c r="N253" s="7">
        <f>VLOOKUP($C253,'ASDR Current'!$A:$X,N$13,FALSE)/1000+VLOOKUP($C253,'ASDR Current'!$A:$X,N$14,FALSE)/1000</f>
        <v>90.255490000000009</v>
      </c>
      <c r="O253" s="7"/>
      <c r="P253" s="7">
        <f>VLOOKUP($C253,'ASDR Current'!$A:$X,P$13,FALSE)/1000+VLOOKUP($C253,'ASDR Current'!$A:$X,P$14,FALSE)/1000+VLOOKUP($C253,'ASDR Current'!$A:$X,P$15,FALSE)/1000</f>
        <v>0</v>
      </c>
      <c r="Q253" s="8"/>
      <c r="R253" s="7">
        <f>SUM(F253,H253,J253,L253,N253,P253)</f>
        <v>43295.562150000005</v>
      </c>
      <c r="S253" s="9"/>
      <c r="T253" s="7">
        <f>VLOOKUP($C253,'ASDR Current'!$A:$X,T$14,FALSE)/1000</f>
        <v>39981.377700000005</v>
      </c>
    </row>
    <row r="254" spans="1:20" x14ac:dyDescent="0.25">
      <c r="A254" s="157">
        <f t="shared" si="4"/>
        <v>14</v>
      </c>
      <c r="B254" s="163"/>
      <c r="C254" s="155">
        <v>34586</v>
      </c>
      <c r="D254" s="152" t="s">
        <v>401</v>
      </c>
      <c r="F254" s="7">
        <f>VLOOKUP($C254,'ASDR Current'!$A:$X,F$14,FALSE)/1000</f>
        <v>3465.0228899999997</v>
      </c>
      <c r="G254" s="154"/>
      <c r="H254" s="7">
        <f>VLOOKUP($C254,'ASDR Current'!$A:$X,H$14,FALSE)/1000</f>
        <v>550.15776000000005</v>
      </c>
      <c r="I254" s="8"/>
      <c r="J254" s="7">
        <f>VLOOKUP($C254,'ASDR Current'!$A:$X,J$14,FALSE)/1000</f>
        <v>0</v>
      </c>
      <c r="K254" s="9"/>
      <c r="L254" s="7">
        <f>VLOOKUP($C254,'ASDR Current'!$A:$X,L$13,FALSE)/1000+VLOOKUP($C254,'ASDR Current'!$A:$X,L$14,FALSE)/1000</f>
        <v>0</v>
      </c>
      <c r="M254" s="9"/>
      <c r="N254" s="7">
        <f>VLOOKUP($C254,'ASDR Current'!$A:$X,N$13,FALSE)/1000+VLOOKUP($C254,'ASDR Current'!$A:$X,N$14,FALSE)/1000</f>
        <v>0</v>
      </c>
      <c r="O254" s="7"/>
      <c r="P254" s="7">
        <f>VLOOKUP($C254,'ASDR Current'!$A:$X,P$13,FALSE)/1000+VLOOKUP($C254,'ASDR Current'!$A:$X,P$14,FALSE)/1000+VLOOKUP($C254,'ASDR Current'!$A:$X,P$15,FALSE)/1000</f>
        <v>0</v>
      </c>
      <c r="Q254" s="8"/>
      <c r="R254" s="7">
        <f>SUM(F254,H254,J254,L254,N254,P254)</f>
        <v>4015.1806499999998</v>
      </c>
      <c r="S254" s="9"/>
      <c r="T254" s="7">
        <f>VLOOKUP($C254,'ASDR Current'!$A:$X,T$14,FALSE)/1000</f>
        <v>3740.1017700000002</v>
      </c>
    </row>
    <row r="255" spans="1:20" x14ac:dyDescent="0.25">
      <c r="A255" s="157">
        <f t="shared" si="4"/>
        <v>15</v>
      </c>
      <c r="B255" s="163"/>
      <c r="C255" s="155">
        <v>34686</v>
      </c>
      <c r="D255" s="152" t="s">
        <v>34</v>
      </c>
      <c r="F255" s="7">
        <f>VLOOKUP($C255,'ASDR Current'!$A:$X,F$14,FALSE)/1000</f>
        <v>22.388500000000015</v>
      </c>
      <c r="G255" s="154"/>
      <c r="H255" s="7">
        <f>VLOOKUP($C255,'ASDR Current'!$A:$X,H$14,FALSE)/1000</f>
        <v>4.2487200000000005</v>
      </c>
      <c r="I255" s="8"/>
      <c r="J255" s="7">
        <f>VLOOKUP($C255,'ASDR Current'!$A:$X,J$14,FALSE)/1000</f>
        <v>0</v>
      </c>
      <c r="K255" s="9"/>
      <c r="L255" s="7">
        <f>VLOOKUP($C255,'ASDR Current'!$A:$X,L$13,FALSE)/1000+VLOOKUP($C255,'ASDR Current'!$A:$X,L$14,FALSE)/1000</f>
        <v>0</v>
      </c>
      <c r="M255" s="9"/>
      <c r="N255" s="7">
        <f>VLOOKUP($C255,'ASDR Current'!$A:$X,N$13,FALSE)/1000+VLOOKUP($C255,'ASDR Current'!$A:$X,N$14,FALSE)/1000</f>
        <v>0</v>
      </c>
      <c r="O255" s="7"/>
      <c r="P255" s="7">
        <f>VLOOKUP($C255,'ASDR Current'!$A:$X,P$13,FALSE)/1000+VLOOKUP($C255,'ASDR Current'!$A:$X,P$14,FALSE)/1000+VLOOKUP($C255,'ASDR Current'!$A:$X,P$15,FALSE)/1000</f>
        <v>0</v>
      </c>
      <c r="Q255" s="8"/>
      <c r="R255" s="7">
        <f>SUM(F255,H255,J255,L255,N255,P255)</f>
        <v>26.637220000000013</v>
      </c>
      <c r="S255" s="9"/>
      <c r="T255" s="7">
        <f>VLOOKUP($C255,'ASDR Current'!$A:$X,T$14,FALSE)/1000</f>
        <v>24.51286</v>
      </c>
    </row>
    <row r="256" spans="1:20" x14ac:dyDescent="0.25">
      <c r="A256" s="157">
        <f t="shared" si="4"/>
        <v>16</v>
      </c>
      <c r="B256" s="163"/>
      <c r="C256" s="155"/>
      <c r="D256" s="175" t="s">
        <v>464</v>
      </c>
      <c r="F256" s="11">
        <f>SUM(F251:F255)</f>
        <v>78842.80548000001</v>
      </c>
      <c r="H256" s="11">
        <f>SUM(H251:H255)</f>
        <v>14263.84814</v>
      </c>
      <c r="I256" s="12"/>
      <c r="J256" s="11">
        <f>SUM(J251:J255)</f>
        <v>-363.70979999999997</v>
      </c>
      <c r="K256" s="12"/>
      <c r="L256" s="11">
        <f>SUM(L251:L255)</f>
        <v>-576.66575999999998</v>
      </c>
      <c r="M256" s="12"/>
      <c r="N256" s="11">
        <f>SUM(N251:N255)</f>
        <v>176.42601999999999</v>
      </c>
      <c r="O256" s="64"/>
      <c r="P256" s="11">
        <f>SUM(P251:P255)</f>
        <v>0</v>
      </c>
      <c r="Q256" s="12"/>
      <c r="R256" s="11">
        <f>SUM(R251:R255)</f>
        <v>92342.704080000025</v>
      </c>
      <c r="S256" s="12"/>
      <c r="T256" s="11">
        <f>SUM(T251:T255)</f>
        <v>85563.231999999989</v>
      </c>
    </row>
    <row r="257" spans="1:20" x14ac:dyDescent="0.25">
      <c r="A257" s="157">
        <f t="shared" si="4"/>
        <v>17</v>
      </c>
      <c r="B257" s="163"/>
      <c r="Q257" s="154"/>
    </row>
    <row r="258" spans="1:20" x14ac:dyDescent="0.25">
      <c r="A258" s="157">
        <f t="shared" si="4"/>
        <v>18</v>
      </c>
      <c r="B258" s="163"/>
      <c r="C258" s="155">
        <v>34287</v>
      </c>
      <c r="D258" s="175" t="s">
        <v>148</v>
      </c>
      <c r="F258" s="7">
        <f>VLOOKUP($C258,'ASDR Current'!$A:$X,F$14,FALSE)/1000</f>
        <v>0</v>
      </c>
      <c r="G258" s="154"/>
      <c r="H258" s="7">
        <f>VLOOKUP($C258,'ASDR Current'!$A:$X,H$14,FALSE)/1000</f>
        <v>0</v>
      </c>
      <c r="I258" s="8"/>
      <c r="J258" s="7">
        <f>VLOOKUP($C258,'ASDR Current'!$A:$X,J$14,FALSE)/1000</f>
        <v>0</v>
      </c>
      <c r="K258" s="9"/>
      <c r="L258" s="7">
        <f>VLOOKUP($C258,'ASDR Current'!$A:$X,L$13,FALSE)/1000+VLOOKUP($C258,'ASDR Current'!$A:$X,L$14,FALSE)/1000</f>
        <v>0</v>
      </c>
      <c r="M258" s="9"/>
      <c r="N258" s="7">
        <f>VLOOKUP($C258,'ASDR Current'!$A:$X,N$13,FALSE)/1000+VLOOKUP($C258,'ASDR Current'!$A:$X,N$14,FALSE)/1000</f>
        <v>0</v>
      </c>
      <c r="O258" s="7"/>
      <c r="P258" s="7">
        <f>VLOOKUP($C258,'ASDR Current'!$A:$X,P$13,FALSE)/1000+VLOOKUP($C258,'ASDR Current'!$A:$X,P$14,FALSE)/1000+VLOOKUP($C258,'ASDR Current'!$A:$X,P$15,FALSE)/1000</f>
        <v>0</v>
      </c>
      <c r="Q258" s="8"/>
      <c r="R258" s="7">
        <f>SUM(F258,H258,J258,L258,N258,P258)</f>
        <v>0</v>
      </c>
      <c r="S258" s="9"/>
      <c r="T258" s="7">
        <f>VLOOKUP($C258,'ASDR Current'!$A:$X,T$14,FALSE)/1000</f>
        <v>0</v>
      </c>
    </row>
    <row r="259" spans="1:20" x14ac:dyDescent="0.25">
      <c r="A259" s="157">
        <f t="shared" si="4"/>
        <v>19</v>
      </c>
      <c r="B259" s="163"/>
      <c r="C259" s="155">
        <v>34687</v>
      </c>
      <c r="D259" s="152" t="s">
        <v>465</v>
      </c>
      <c r="F259" s="7">
        <f>VLOOKUP($C259,'ASDR Current'!$A:$X,F$14,FALSE)/1000</f>
        <v>500.42433000000005</v>
      </c>
      <c r="G259" s="154"/>
      <c r="H259" s="7">
        <f>VLOOKUP($C259,'ASDR Current'!$A:$X,H$14,FALSE)/1000</f>
        <v>368.71378999999996</v>
      </c>
      <c r="I259" s="8"/>
      <c r="J259" s="7">
        <f>VLOOKUP($C259,'ASDR Current'!$A:$X,J$14,FALSE)/1000</f>
        <v>-84.255889999999994</v>
      </c>
      <c r="K259" s="9"/>
      <c r="L259" s="7">
        <f>VLOOKUP($C259,'ASDR Current'!$A:$X,L$13,FALSE)/1000+VLOOKUP($C259,'ASDR Current'!$A:$X,L$14,FALSE)/1000</f>
        <v>0</v>
      </c>
      <c r="M259" s="9"/>
      <c r="N259" s="7">
        <f>VLOOKUP($C259,'ASDR Current'!$A:$X,N$13,FALSE)/1000+VLOOKUP($C259,'ASDR Current'!$A:$X,N$14,FALSE)/1000</f>
        <v>0</v>
      </c>
      <c r="O259" s="7"/>
      <c r="P259" s="7">
        <f>VLOOKUP($C259,'ASDR Current'!$A:$X,P$13,FALSE)/1000+VLOOKUP($C259,'ASDR Current'!$A:$X,P$14,FALSE)/1000+VLOOKUP($C259,'ASDR Current'!$A:$X,P$15,FALSE)/1000</f>
        <v>0</v>
      </c>
      <c r="Q259" s="8"/>
      <c r="R259" s="7">
        <f>SUM(F259,H259,J259,L259,N259,P259)</f>
        <v>784.88223000000005</v>
      </c>
      <c r="S259" s="9"/>
      <c r="T259" s="7">
        <f>VLOOKUP($C259,'ASDR Current'!$A:$X,T$14,FALSE)/1000</f>
        <v>609.57839000000001</v>
      </c>
    </row>
    <row r="260" spans="1:20" x14ac:dyDescent="0.25">
      <c r="A260" s="157">
        <f t="shared" si="4"/>
        <v>20</v>
      </c>
      <c r="B260" s="163"/>
      <c r="C260" s="157"/>
      <c r="F260" s="11"/>
      <c r="H260" s="11"/>
      <c r="I260" s="14"/>
      <c r="J260" s="11"/>
      <c r="K260" s="14"/>
      <c r="L260" s="11"/>
      <c r="M260" s="14"/>
      <c r="N260" s="11"/>
      <c r="O260" s="64"/>
      <c r="P260" s="11"/>
      <c r="Q260" s="14"/>
      <c r="R260" s="11"/>
      <c r="S260" s="14"/>
      <c r="T260" s="11"/>
    </row>
    <row r="261" spans="1:20" ht="13.8" thickBot="1" x14ac:dyDescent="0.3">
      <c r="A261" s="157">
        <f t="shared" si="4"/>
        <v>21</v>
      </c>
      <c r="B261" s="163"/>
      <c r="C261" s="157"/>
      <c r="D261" s="152" t="s">
        <v>75</v>
      </c>
      <c r="F261" s="18">
        <f>SUM(F192,F200,F208,F216,F224,F248,F256,F258,F259)</f>
        <v>507564.12755999999</v>
      </c>
      <c r="H261" s="18">
        <f>SUM(H192,H200,H208,H216,H224,H248,H256,H258,H259)</f>
        <v>51540.81839</v>
      </c>
      <c r="I261" s="14"/>
      <c r="J261" s="18">
        <f>SUM(J192,J200,J208,J216,J224,J248,J256,J258,J259)</f>
        <v>-9477.9123800000016</v>
      </c>
      <c r="K261" s="14"/>
      <c r="L261" s="18">
        <f>SUM(L192,L200,L208,L216,L224,L248,L256,L258,L259)</f>
        <v>-1293.10833</v>
      </c>
      <c r="M261" s="14"/>
      <c r="N261" s="18">
        <f>SUM(N192,N200,N208,N216,N224,N248,N256,N258,N259)</f>
        <v>405.11155000000002</v>
      </c>
      <c r="O261" s="36"/>
      <c r="P261" s="18">
        <f>SUM(P192,P200,P208,P216,P224,P248,P256,P258,P259)</f>
        <v>0</v>
      </c>
      <c r="Q261" s="14"/>
      <c r="R261" s="18">
        <f>SUM(R192,R200,R208,R216,R224,R248,R256,R258,R259)</f>
        <v>548739.03679000004</v>
      </c>
      <c r="S261" s="14"/>
      <c r="T261" s="18">
        <f>SUM(T192,T200,T208,T216,T224,T248,T256,T258,T259)</f>
        <v>525801.97479000001</v>
      </c>
    </row>
    <row r="262" spans="1:20" ht="13.8" thickTop="1" x14ac:dyDescent="0.25">
      <c r="A262" s="157">
        <f t="shared" si="4"/>
        <v>22</v>
      </c>
      <c r="B262" s="163"/>
      <c r="Q262" s="154"/>
    </row>
    <row r="263" spans="1:20" x14ac:dyDescent="0.25">
      <c r="A263" s="157">
        <f t="shared" si="4"/>
        <v>23</v>
      </c>
      <c r="B263" s="163"/>
      <c r="Q263" s="154"/>
    </row>
    <row r="264" spans="1:20" x14ac:dyDescent="0.25">
      <c r="A264" s="157">
        <f t="shared" si="4"/>
        <v>24</v>
      </c>
      <c r="B264" s="163"/>
      <c r="Q264" s="154"/>
    </row>
    <row r="265" spans="1:20" x14ac:dyDescent="0.25">
      <c r="A265" s="157">
        <f t="shared" si="4"/>
        <v>25</v>
      </c>
      <c r="B265" s="163"/>
      <c r="D265" s="152" t="s">
        <v>76</v>
      </c>
      <c r="Q265" s="154"/>
    </row>
    <row r="266" spans="1:20" x14ac:dyDescent="0.25">
      <c r="A266" s="157">
        <f t="shared" si="4"/>
        <v>26</v>
      </c>
      <c r="B266" s="171"/>
      <c r="D266" s="175" t="s">
        <v>77</v>
      </c>
      <c r="F266" s="168"/>
      <c r="H266" s="179"/>
      <c r="I266" s="14"/>
      <c r="J266" s="179"/>
      <c r="K266" s="14"/>
      <c r="L266" s="179"/>
      <c r="M266" s="14"/>
      <c r="N266" s="179"/>
      <c r="O266" s="179"/>
      <c r="P266" s="179"/>
      <c r="Q266" s="14"/>
      <c r="R266" s="179"/>
      <c r="S266" s="14"/>
      <c r="T266" s="179"/>
    </row>
    <row r="267" spans="1:20" x14ac:dyDescent="0.25">
      <c r="A267" s="157">
        <f t="shared" si="4"/>
        <v>27</v>
      </c>
      <c r="B267" s="171"/>
      <c r="C267" s="157">
        <v>34130</v>
      </c>
      <c r="D267" s="152" t="s">
        <v>400</v>
      </c>
      <c r="F267" s="7">
        <f>VLOOKUP($C267,'ASDR Current'!$A:$X,F$14,FALSE)/1000</f>
        <v>24400.91895000001</v>
      </c>
      <c r="G267" s="154"/>
      <c r="H267" s="7">
        <f>VLOOKUP($C267,'ASDR Current'!$A:$X,H$14,FALSE)/1000</f>
        <v>3360.4783700000003</v>
      </c>
      <c r="I267" s="8"/>
      <c r="J267" s="7">
        <f>VLOOKUP($C267,'ASDR Current'!$A:$X,J$14,FALSE)/1000</f>
        <v>-987.25141000000008</v>
      </c>
      <c r="K267" s="9"/>
      <c r="L267" s="7">
        <f>VLOOKUP($C267,'ASDR Current'!$A:$X,L$13,FALSE)/1000+VLOOKUP($C267,'ASDR Current'!$A:$X,L$14,FALSE)/1000</f>
        <v>-191.93485000000001</v>
      </c>
      <c r="M267" s="9"/>
      <c r="N267" s="7">
        <f>VLOOKUP($C267,'ASDR Current'!$A:$X,N$13,FALSE)/1000+VLOOKUP($C267,'ASDR Current'!$A:$X,N$14,FALSE)/1000</f>
        <v>0</v>
      </c>
      <c r="O267" s="7"/>
      <c r="P267" s="7">
        <f>VLOOKUP($C267,'ASDR Current'!$A:$X,P$13,FALSE)/1000+VLOOKUP($C267,'ASDR Current'!$A:$X,P$14,FALSE)/1000+VLOOKUP($C267,'ASDR Current'!$A:$X,P$15,FALSE)/1000</f>
        <v>0</v>
      </c>
      <c r="Q267" s="8"/>
      <c r="R267" s="7">
        <f>SUM(F267,H267,J267,L267,N267,P267)</f>
        <v>26582.211060000009</v>
      </c>
      <c r="S267" s="9"/>
      <c r="T267" s="7">
        <f>VLOOKUP($C267,'ASDR Current'!$A:$X,T$14,FALSE)/1000</f>
        <v>25568.60628</v>
      </c>
    </row>
    <row r="268" spans="1:20" x14ac:dyDescent="0.25">
      <c r="A268" s="157">
        <f t="shared" si="4"/>
        <v>28</v>
      </c>
      <c r="B268" s="171"/>
      <c r="C268" s="157">
        <v>34230</v>
      </c>
      <c r="D268" s="152" t="s">
        <v>402</v>
      </c>
      <c r="F268" s="7">
        <f>VLOOKUP($C268,'ASDR Current'!$A:$X,F$14,FALSE)/1000</f>
        <v>7753.71414</v>
      </c>
      <c r="G268" s="154"/>
      <c r="H268" s="7">
        <f>VLOOKUP($C268,'ASDR Current'!$A:$X,H$14,FALSE)/1000</f>
        <v>732.78240000000005</v>
      </c>
      <c r="I268" s="8"/>
      <c r="J268" s="7">
        <f>VLOOKUP($C268,'ASDR Current'!$A:$X,J$14,FALSE)/1000</f>
        <v>-78.112990000000011</v>
      </c>
      <c r="K268" s="9"/>
      <c r="L268" s="7">
        <f>VLOOKUP($C268,'ASDR Current'!$A:$X,L$13,FALSE)/1000+VLOOKUP($C268,'ASDR Current'!$A:$X,L$14,FALSE)/1000</f>
        <v>-514.00669000000005</v>
      </c>
      <c r="M268" s="9"/>
      <c r="N268" s="7">
        <f>VLOOKUP($C268,'ASDR Current'!$A:$X,N$13,FALSE)/1000+VLOOKUP($C268,'ASDR Current'!$A:$X,N$14,FALSE)/1000</f>
        <v>9.8567900000000002</v>
      </c>
      <c r="O268" s="7"/>
      <c r="P268" s="7">
        <f>VLOOKUP($C268,'ASDR Current'!$A:$X,P$13,FALSE)/1000+VLOOKUP($C268,'ASDR Current'!$A:$X,P$14,FALSE)/1000+VLOOKUP($C268,'ASDR Current'!$A:$X,P$15,FALSE)/1000</f>
        <v>0</v>
      </c>
      <c r="Q268" s="8"/>
      <c r="R268" s="7">
        <f>SUM(F268,H268,J268,L268,N268,P268)</f>
        <v>7904.2336500000001</v>
      </c>
      <c r="S268" s="9"/>
      <c r="T268" s="7">
        <f>VLOOKUP($C268,'ASDR Current'!$A:$X,T$14,FALSE)/1000</f>
        <v>8014.5204400000002</v>
      </c>
    </row>
    <row r="269" spans="1:20" x14ac:dyDescent="0.25">
      <c r="A269" s="157">
        <f t="shared" si="4"/>
        <v>29</v>
      </c>
      <c r="B269" s="163"/>
      <c r="C269" s="157">
        <v>34330</v>
      </c>
      <c r="D269" s="152" t="s">
        <v>63</v>
      </c>
      <c r="F269" s="7">
        <f>VLOOKUP($C269,'ASDR Current'!$A:$X,F$14,FALSE)/1000</f>
        <v>15237.670529999999</v>
      </c>
      <c r="G269" s="154"/>
      <c r="H269" s="7">
        <f>VLOOKUP($C269,'ASDR Current'!$A:$X,H$14,FALSE)/1000</f>
        <v>2136.0243999999998</v>
      </c>
      <c r="I269" s="8"/>
      <c r="J269" s="7">
        <f>VLOOKUP($C269,'ASDR Current'!$A:$X,J$14,FALSE)/1000</f>
        <v>-166.37528</v>
      </c>
      <c r="K269" s="9"/>
      <c r="L269" s="7">
        <f>VLOOKUP($C269,'ASDR Current'!$A:$X,L$13,FALSE)/1000+VLOOKUP($C269,'ASDR Current'!$A:$X,L$14,FALSE)/1000</f>
        <v>-882.86991</v>
      </c>
      <c r="M269" s="9"/>
      <c r="N269" s="7">
        <f>VLOOKUP($C269,'ASDR Current'!$A:$X,N$13,FALSE)/1000+VLOOKUP($C269,'ASDR Current'!$A:$X,N$14,FALSE)/1000</f>
        <v>16.383849999999999</v>
      </c>
      <c r="O269" s="7"/>
      <c r="P269" s="7">
        <f>VLOOKUP($C269,'ASDR Current'!$A:$X,P$13,FALSE)/1000+VLOOKUP($C269,'ASDR Current'!$A:$X,P$14,FALSE)/1000+VLOOKUP($C269,'ASDR Current'!$A:$X,P$15,FALSE)/1000</f>
        <v>0</v>
      </c>
      <c r="Q269" s="8"/>
      <c r="R269" s="7">
        <f>SUM(F269,H269,J269,L269,N269,P269)</f>
        <v>16340.833589999998</v>
      </c>
      <c r="S269" s="9"/>
      <c r="T269" s="7">
        <f>VLOOKUP($C269,'ASDR Current'!$A:$X,T$14,FALSE)/1000</f>
        <v>15984.211859999999</v>
      </c>
    </row>
    <row r="270" spans="1:20" x14ac:dyDescent="0.25">
      <c r="A270" s="157">
        <f t="shared" si="4"/>
        <v>30</v>
      </c>
      <c r="B270" s="163"/>
      <c r="C270" s="157">
        <v>34530</v>
      </c>
      <c r="D270" s="152" t="s">
        <v>401</v>
      </c>
      <c r="F270" s="7">
        <f>VLOOKUP($C270,'ASDR Current'!$A:$X,F$14,FALSE)/1000</f>
        <v>14618.758960000003</v>
      </c>
      <c r="G270" s="154"/>
      <c r="H270" s="7">
        <f>VLOOKUP($C270,'ASDR Current'!$A:$X,H$14,FALSE)/1000</f>
        <v>979.27621999999997</v>
      </c>
      <c r="I270" s="8"/>
      <c r="J270" s="7">
        <f>VLOOKUP($C270,'ASDR Current'!$A:$X,J$14,FALSE)/1000</f>
        <v>-2525.45201</v>
      </c>
      <c r="K270" s="9"/>
      <c r="L270" s="7">
        <f>VLOOKUP($C270,'ASDR Current'!$A:$X,L$13,FALSE)/1000+VLOOKUP($C270,'ASDR Current'!$A:$X,L$14,FALSE)/1000</f>
        <v>-19.537669999999999</v>
      </c>
      <c r="M270" s="9"/>
      <c r="N270" s="7">
        <f>VLOOKUP($C270,'ASDR Current'!$A:$X,N$13,FALSE)/1000+VLOOKUP($C270,'ASDR Current'!$A:$X,N$14,FALSE)/1000</f>
        <v>0</v>
      </c>
      <c r="O270" s="7"/>
      <c r="P270" s="7">
        <f>VLOOKUP($C270,'ASDR Current'!$A:$X,P$13,FALSE)/1000+VLOOKUP($C270,'ASDR Current'!$A:$X,P$14,FALSE)/1000+VLOOKUP($C270,'ASDR Current'!$A:$X,P$15,FALSE)/1000</f>
        <v>0</v>
      </c>
      <c r="Q270" s="8"/>
      <c r="R270" s="7">
        <f>SUM(F270,H270,J270,L270,N270,P270)</f>
        <v>13053.045500000002</v>
      </c>
      <c r="S270" s="9"/>
      <c r="T270" s="7">
        <f>VLOOKUP($C270,'ASDR Current'!$A:$X,T$14,FALSE)/1000</f>
        <v>13051.554630000001</v>
      </c>
    </row>
    <row r="271" spans="1:20" x14ac:dyDescent="0.25">
      <c r="A271" s="157">
        <f t="shared" si="4"/>
        <v>31</v>
      </c>
      <c r="B271" s="163"/>
      <c r="C271" s="157">
        <v>34630</v>
      </c>
      <c r="D271" s="152" t="s">
        <v>34</v>
      </c>
      <c r="F271" s="7">
        <f>VLOOKUP($C271,'ASDR Current'!$A:$X,F$14,FALSE)/1000</f>
        <v>4524.1133699999991</v>
      </c>
      <c r="G271" s="154"/>
      <c r="H271" s="7">
        <f>VLOOKUP($C271,'ASDR Current'!$A:$X,H$14,FALSE)/1000</f>
        <v>452.64591999999999</v>
      </c>
      <c r="I271" s="8"/>
      <c r="J271" s="7">
        <f>VLOOKUP($C271,'ASDR Current'!$A:$X,J$14,FALSE)/1000</f>
        <v>-24.4693</v>
      </c>
      <c r="K271" s="9"/>
      <c r="L271" s="7">
        <f>VLOOKUP($C271,'ASDR Current'!$A:$X,L$13,FALSE)/1000+VLOOKUP($C271,'ASDR Current'!$A:$X,L$14,FALSE)/1000</f>
        <v>-9.5942999999999987</v>
      </c>
      <c r="M271" s="9"/>
      <c r="N271" s="7">
        <f>VLOOKUP($C271,'ASDR Current'!$A:$X,N$13,FALSE)/1000+VLOOKUP($C271,'ASDR Current'!$A:$X,N$14,FALSE)/1000</f>
        <v>0</v>
      </c>
      <c r="O271" s="7"/>
      <c r="P271" s="7">
        <f>VLOOKUP($C271,'ASDR Current'!$A:$X,P$13,FALSE)/1000+VLOOKUP($C271,'ASDR Current'!$A:$X,P$14,FALSE)/1000+VLOOKUP($C271,'ASDR Current'!$A:$X,P$15,FALSE)/1000</f>
        <v>0</v>
      </c>
      <c r="Q271" s="8"/>
      <c r="R271" s="7">
        <f>SUM(F271,H271,J271,L271,N271,P271)</f>
        <v>4942.6956899999996</v>
      </c>
      <c r="S271" s="9"/>
      <c r="T271" s="7">
        <f>VLOOKUP($C271,'ASDR Current'!$A:$X,T$14,FALSE)/1000</f>
        <v>4731.7597800000003</v>
      </c>
    </row>
    <row r="272" spans="1:20" x14ac:dyDescent="0.25">
      <c r="A272" s="157">
        <f t="shared" si="4"/>
        <v>32</v>
      </c>
      <c r="B272" s="163"/>
      <c r="C272" s="157"/>
      <c r="D272" s="175" t="s">
        <v>78</v>
      </c>
      <c r="F272" s="11">
        <f>SUM(F267:F271)</f>
        <v>66535.175950000004</v>
      </c>
      <c r="H272" s="11">
        <f>SUM(H267:H271)</f>
        <v>7661.2073099999998</v>
      </c>
      <c r="I272" s="12"/>
      <c r="J272" s="11">
        <f>SUM(J267:J271)</f>
        <v>-3781.6609900000003</v>
      </c>
      <c r="K272" s="12"/>
      <c r="L272" s="11">
        <f>SUM(L267:L271)</f>
        <v>-1617.9434200000001</v>
      </c>
      <c r="M272" s="12"/>
      <c r="N272" s="11">
        <f>SUM(N267:N271)</f>
        <v>26.240639999999999</v>
      </c>
      <c r="O272" s="64"/>
      <c r="P272" s="11">
        <f>SUM(P267:P271)</f>
        <v>0</v>
      </c>
      <c r="Q272" s="12"/>
      <c r="R272" s="11">
        <f>SUM(R267:R271)</f>
        <v>68823.019490000006</v>
      </c>
      <c r="S272" s="12"/>
      <c r="T272" s="11">
        <f>SUM(T267:T271)</f>
        <v>67350.652990000002</v>
      </c>
    </row>
    <row r="273" spans="1:20" x14ac:dyDescent="0.25">
      <c r="A273" s="157">
        <f t="shared" si="4"/>
        <v>33</v>
      </c>
      <c r="B273" s="163"/>
      <c r="Q273" s="154"/>
    </row>
    <row r="274" spans="1:20" x14ac:dyDescent="0.25">
      <c r="A274" s="157">
        <f t="shared" si="4"/>
        <v>34</v>
      </c>
      <c r="D274" s="175" t="s">
        <v>79</v>
      </c>
      <c r="H274" s="24"/>
      <c r="I274" s="24"/>
      <c r="J274" s="24"/>
      <c r="K274" s="24"/>
      <c r="L274" s="180"/>
      <c r="M274" s="180"/>
      <c r="N274" s="180"/>
      <c r="O274" s="180"/>
      <c r="P274" s="180"/>
      <c r="Q274" s="181"/>
      <c r="R274" s="24"/>
      <c r="S274" s="24"/>
      <c r="T274" s="24"/>
    </row>
    <row r="275" spans="1:20" x14ac:dyDescent="0.25">
      <c r="A275" s="157">
        <f t="shared" si="4"/>
        <v>35</v>
      </c>
      <c r="C275" s="155">
        <v>34131</v>
      </c>
      <c r="D275" s="152" t="s">
        <v>400</v>
      </c>
      <c r="F275" s="7">
        <f>VLOOKUP($C275,'ASDR Current'!$A:$X,F$14,FALSE)/1000</f>
        <v>8306.7891799999961</v>
      </c>
      <c r="G275" s="154"/>
      <c r="H275" s="7">
        <f>VLOOKUP($C275,'ASDR Current'!$A:$X,H$14,FALSE)/1000</f>
        <v>767.69553000000008</v>
      </c>
      <c r="I275" s="8"/>
      <c r="J275" s="7">
        <f>VLOOKUP($C275,'ASDR Current'!$A:$X,J$14,FALSE)/1000</f>
        <v>-219.33364</v>
      </c>
      <c r="K275" s="9"/>
      <c r="L275" s="7">
        <f>VLOOKUP($C275,'ASDR Current'!$A:$X,L$13,FALSE)/1000+VLOOKUP($C275,'ASDR Current'!$A:$X,L$14,FALSE)/1000</f>
        <v>-10.53777</v>
      </c>
      <c r="M275" s="9"/>
      <c r="N275" s="7">
        <f>VLOOKUP($C275,'ASDR Current'!$A:$X,N$13,FALSE)/1000+VLOOKUP($C275,'ASDR Current'!$A:$X,N$14,FALSE)/1000</f>
        <v>0</v>
      </c>
      <c r="O275" s="7"/>
      <c r="P275" s="7">
        <f>VLOOKUP($C275,'ASDR Current'!$A:$X,P$13,FALSE)/1000+VLOOKUP($C275,'ASDR Current'!$A:$X,P$14,FALSE)/1000+VLOOKUP($C275,'ASDR Current'!$A:$X,P$15,FALSE)/1000</f>
        <v>0</v>
      </c>
      <c r="Q275" s="8"/>
      <c r="R275" s="7">
        <f>SUM(F275,H275,J275,L275,N275,P275)</f>
        <v>8844.6132999999954</v>
      </c>
      <c r="S275" s="9"/>
      <c r="T275" s="7">
        <f>VLOOKUP($C275,'ASDR Current'!$A:$X,T$14,FALSE)/1000</f>
        <v>8542.9441800000004</v>
      </c>
    </row>
    <row r="276" spans="1:20" x14ac:dyDescent="0.25">
      <c r="A276" s="157">
        <f t="shared" si="4"/>
        <v>36</v>
      </c>
      <c r="C276" s="155">
        <v>34231</v>
      </c>
      <c r="D276" s="152" t="s">
        <v>402</v>
      </c>
      <c r="F276" s="7">
        <f>VLOOKUP($C276,'ASDR Current'!$A:$X,F$14,FALSE)/1000</f>
        <v>36093.320100000034</v>
      </c>
      <c r="G276" s="154"/>
      <c r="H276" s="7">
        <f>VLOOKUP($C276,'ASDR Current'!$A:$X,H$14,FALSE)/1000</f>
        <v>3292.6174500000002</v>
      </c>
      <c r="I276" s="8"/>
      <c r="J276" s="7">
        <f>VLOOKUP($C276,'ASDR Current'!$A:$X,J$14,FALSE)/1000</f>
        <v>-1213.87086</v>
      </c>
      <c r="K276" s="9"/>
      <c r="L276" s="7">
        <f>VLOOKUP($C276,'ASDR Current'!$A:$X,L$13,FALSE)/1000+VLOOKUP($C276,'ASDR Current'!$A:$X,L$14,FALSE)/1000</f>
        <v>-775.99540999999999</v>
      </c>
      <c r="M276" s="9"/>
      <c r="N276" s="7">
        <f>VLOOKUP($C276,'ASDR Current'!$A:$X,N$13,FALSE)/1000+VLOOKUP($C276,'ASDR Current'!$A:$X,N$14,FALSE)/1000</f>
        <v>38.099449999999997</v>
      </c>
      <c r="O276" s="7"/>
      <c r="P276" s="7">
        <f>VLOOKUP($C276,'ASDR Current'!$A:$X,P$13,FALSE)/1000+VLOOKUP($C276,'ASDR Current'!$A:$X,P$14,FALSE)/1000+VLOOKUP($C276,'ASDR Current'!$A:$X,P$15,FALSE)/1000</f>
        <v>0</v>
      </c>
      <c r="Q276" s="8"/>
      <c r="R276" s="7">
        <f>SUM(F276,H276,J276,L276,N276,P276)</f>
        <v>37434.170730000027</v>
      </c>
      <c r="S276" s="9"/>
      <c r="T276" s="7">
        <f>VLOOKUP($C276,'ASDR Current'!$A:$X,T$14,FALSE)/1000</f>
        <v>36539.439610000001</v>
      </c>
    </row>
    <row r="277" spans="1:20" x14ac:dyDescent="0.25">
      <c r="A277" s="157">
        <f t="shared" si="4"/>
        <v>37</v>
      </c>
      <c r="C277" s="155">
        <v>34331</v>
      </c>
      <c r="D277" s="152" t="s">
        <v>63</v>
      </c>
      <c r="F277" s="7">
        <f>VLOOKUP($C277,'ASDR Current'!$A:$X,F$14,FALSE)/1000</f>
        <v>82700.162319999989</v>
      </c>
      <c r="G277" s="154"/>
      <c r="H277" s="7">
        <f>VLOOKUP($C277,'ASDR Current'!$A:$X,H$14,FALSE)/1000</f>
        <v>14685.740109999999</v>
      </c>
      <c r="I277" s="8"/>
      <c r="J277" s="7">
        <f>VLOOKUP($C277,'ASDR Current'!$A:$X,J$14,FALSE)/1000</f>
        <v>-3537.1757200000002</v>
      </c>
      <c r="K277" s="9"/>
      <c r="L277" s="7">
        <f>VLOOKUP($C277,'ASDR Current'!$A:$X,L$13,FALSE)/1000+VLOOKUP($C277,'ASDR Current'!$A:$X,L$14,FALSE)/1000</f>
        <v>-1606.79294</v>
      </c>
      <c r="M277" s="9"/>
      <c r="N277" s="7">
        <f>VLOOKUP($C277,'ASDR Current'!$A:$X,N$13,FALSE)/1000+VLOOKUP($C277,'ASDR Current'!$A:$X,N$14,FALSE)/1000</f>
        <v>135.4169</v>
      </c>
      <c r="O277" s="7"/>
      <c r="P277" s="7">
        <f>VLOOKUP($C277,'ASDR Current'!$A:$X,P$13,FALSE)/1000+VLOOKUP($C277,'ASDR Current'!$A:$X,P$14,FALSE)/1000+VLOOKUP($C277,'ASDR Current'!$A:$X,P$15,FALSE)/1000</f>
        <v>0</v>
      </c>
      <c r="Q277" s="8"/>
      <c r="R277" s="7">
        <f>SUM(F277,H277,J277,L277,N277,P277)</f>
        <v>92377.350669999985</v>
      </c>
      <c r="S277" s="9"/>
      <c r="T277" s="7">
        <f>VLOOKUP($C277,'ASDR Current'!$A:$X,T$14,FALSE)/1000</f>
        <v>87783.321790000002</v>
      </c>
    </row>
    <row r="278" spans="1:20" x14ac:dyDescent="0.25">
      <c r="A278" s="157">
        <f t="shared" si="4"/>
        <v>38</v>
      </c>
      <c r="C278" s="155">
        <v>34531</v>
      </c>
      <c r="D278" s="152" t="s">
        <v>401</v>
      </c>
      <c r="F278" s="7">
        <f>VLOOKUP($C278,'ASDR Current'!$A:$X,F$14,FALSE)/1000</f>
        <v>20314.115169999997</v>
      </c>
      <c r="G278" s="154"/>
      <c r="H278" s="7">
        <f>VLOOKUP($C278,'ASDR Current'!$A:$X,H$14,FALSE)/1000</f>
        <v>1615.71127</v>
      </c>
      <c r="I278" s="8"/>
      <c r="J278" s="7">
        <f>VLOOKUP($C278,'ASDR Current'!$A:$X,J$14,FALSE)/1000</f>
        <v>-58.021000000000001</v>
      </c>
      <c r="K278" s="9"/>
      <c r="L278" s="7">
        <f>VLOOKUP($C278,'ASDR Current'!$A:$X,L$13,FALSE)/1000+VLOOKUP($C278,'ASDR Current'!$A:$X,L$14,FALSE)/1000</f>
        <v>0</v>
      </c>
      <c r="M278" s="9"/>
      <c r="N278" s="7">
        <f>VLOOKUP($C278,'ASDR Current'!$A:$X,N$13,FALSE)/1000+VLOOKUP($C278,'ASDR Current'!$A:$X,N$14,FALSE)/1000</f>
        <v>0</v>
      </c>
      <c r="O278" s="7"/>
      <c r="P278" s="7">
        <f>VLOOKUP($C278,'ASDR Current'!$A:$X,P$13,FALSE)/1000+VLOOKUP($C278,'ASDR Current'!$A:$X,P$14,FALSE)/1000+VLOOKUP($C278,'ASDR Current'!$A:$X,P$15,FALSE)/1000</f>
        <v>0</v>
      </c>
      <c r="Q278" s="8"/>
      <c r="R278" s="7">
        <f>SUM(F278,H278,J278,L278,N278,P278)</f>
        <v>21871.805439999996</v>
      </c>
      <c r="S278" s="9"/>
      <c r="T278" s="7">
        <f>VLOOKUP($C278,'ASDR Current'!$A:$X,T$14,FALSE)/1000</f>
        <v>21094.228769999998</v>
      </c>
    </row>
    <row r="279" spans="1:20" x14ac:dyDescent="0.25">
      <c r="A279" s="157">
        <f t="shared" si="4"/>
        <v>39</v>
      </c>
      <c r="C279" s="155">
        <v>34631</v>
      </c>
      <c r="D279" s="152" t="s">
        <v>34</v>
      </c>
      <c r="F279" s="7">
        <f>VLOOKUP($C279,'ASDR Current'!$A:$X,F$14,FALSE)/1000</f>
        <v>598.18599999999969</v>
      </c>
      <c r="G279" s="154"/>
      <c r="H279" s="7">
        <f>VLOOKUP($C279,'ASDR Current'!$A:$X,H$14,FALSE)/1000</f>
        <v>37.622639999999997</v>
      </c>
      <c r="I279" s="8"/>
      <c r="J279" s="7">
        <f>VLOOKUP($C279,'ASDR Current'!$A:$X,J$14,FALSE)/1000</f>
        <v>0</v>
      </c>
      <c r="K279" s="9"/>
      <c r="L279" s="7">
        <f>VLOOKUP($C279,'ASDR Current'!$A:$X,L$13,FALSE)/1000+VLOOKUP($C279,'ASDR Current'!$A:$X,L$14,FALSE)/1000</f>
        <v>0</v>
      </c>
      <c r="M279" s="9"/>
      <c r="N279" s="7">
        <f>VLOOKUP($C279,'ASDR Current'!$A:$X,N$13,FALSE)/1000+VLOOKUP($C279,'ASDR Current'!$A:$X,N$14,FALSE)/1000</f>
        <v>0</v>
      </c>
      <c r="O279" s="7"/>
      <c r="P279" s="7">
        <f>VLOOKUP($C279,'ASDR Current'!$A:$X,P$13,FALSE)/1000+VLOOKUP($C279,'ASDR Current'!$A:$X,P$14,FALSE)/1000+VLOOKUP($C279,'ASDR Current'!$A:$X,P$15,FALSE)/1000</f>
        <v>0</v>
      </c>
      <c r="Q279" s="8"/>
      <c r="R279" s="7">
        <f>SUM(F279,H279,J279,L279,N279,P279)</f>
        <v>635.80863999999974</v>
      </c>
      <c r="S279" s="9"/>
      <c r="T279" s="7">
        <f>VLOOKUP($C279,'ASDR Current'!$A:$X,T$14,FALSE)/1000</f>
        <v>616.99731999999995</v>
      </c>
    </row>
    <row r="280" spans="1:20" x14ac:dyDescent="0.25">
      <c r="A280" s="157">
        <f t="shared" si="4"/>
        <v>40</v>
      </c>
      <c r="C280" s="157"/>
      <c r="D280" s="175" t="s">
        <v>80</v>
      </c>
      <c r="F280" s="11">
        <f>SUM(F275:F279)</f>
        <v>148012.57277</v>
      </c>
      <c r="H280" s="11">
        <f>SUM(H275:H279)</f>
        <v>20399.386999999999</v>
      </c>
      <c r="I280" s="12"/>
      <c r="J280" s="11">
        <f>SUM(J275:J279)</f>
        <v>-5028.4012199999997</v>
      </c>
      <c r="K280" s="12"/>
      <c r="L280" s="11">
        <f>SUM(L275:L279)</f>
        <v>-2393.3261200000002</v>
      </c>
      <c r="M280" s="12"/>
      <c r="N280" s="11">
        <f>SUM(N275:N279)</f>
        <v>173.51634999999999</v>
      </c>
      <c r="O280" s="64"/>
      <c r="P280" s="11">
        <f>SUM(P275:P279)</f>
        <v>0</v>
      </c>
      <c r="Q280" s="12"/>
      <c r="R280" s="11">
        <f>SUM(R275:R279)</f>
        <v>161163.74877999999</v>
      </c>
      <c r="S280" s="12"/>
      <c r="T280" s="11">
        <f>SUM(T275:T279)</f>
        <v>154576.93166999999</v>
      </c>
    </row>
    <row r="281" spans="1:20" x14ac:dyDescent="0.25">
      <c r="A281" s="157">
        <f t="shared" si="4"/>
        <v>41</v>
      </c>
      <c r="Q281" s="154"/>
    </row>
    <row r="282" spans="1:20" x14ac:dyDescent="0.25">
      <c r="A282" s="157">
        <f t="shared" si="4"/>
        <v>42</v>
      </c>
      <c r="Q282" s="154"/>
    </row>
    <row r="283" spans="1:20" x14ac:dyDescent="0.25">
      <c r="A283" s="157">
        <f t="shared" si="4"/>
        <v>43</v>
      </c>
      <c r="Q283" s="154"/>
    </row>
    <row r="284" spans="1:20" ht="13.8" thickBot="1" x14ac:dyDescent="0.3">
      <c r="A284" s="158">
        <f t="shared" si="4"/>
        <v>44</v>
      </c>
      <c r="B284" s="19" t="s">
        <v>44</v>
      </c>
      <c r="C284" s="149"/>
      <c r="D284" s="149"/>
      <c r="E284" s="149"/>
      <c r="F284" s="149"/>
      <c r="G284" s="149"/>
      <c r="H284" s="149"/>
      <c r="I284" s="149"/>
      <c r="J284" s="149"/>
      <c r="K284" s="149"/>
      <c r="L284" s="149"/>
      <c r="M284" s="149"/>
      <c r="N284" s="149"/>
      <c r="O284" s="149"/>
      <c r="P284" s="149"/>
      <c r="Q284" s="147"/>
      <c r="R284" s="149"/>
      <c r="S284" s="149"/>
      <c r="T284" s="149"/>
    </row>
    <row r="285" spans="1:20" x14ac:dyDescent="0.25">
      <c r="A285" s="152" t="str">
        <f>+$A$57</f>
        <v>Supporting Schedules:  B-10, B-11</v>
      </c>
      <c r="Q285" s="154"/>
      <c r="R285" s="152" t="str">
        <f>+$R$57</f>
        <v>Recap Schedules:  B-03, B-06</v>
      </c>
    </row>
    <row r="286" spans="1:20" ht="13.8" thickBot="1" x14ac:dyDescent="0.3">
      <c r="A286" s="149" t="str">
        <f>$A$1</f>
        <v>SCHEDULE B-09</v>
      </c>
      <c r="B286" s="149"/>
      <c r="C286" s="149"/>
      <c r="D286" s="149"/>
      <c r="E286" s="149"/>
      <c r="F286" s="149" t="str">
        <f>$F$1</f>
        <v>DEPRECIATION RESERVE BALANCES BY ACCOUNT AND SUB-ACCOUNT</v>
      </c>
      <c r="G286" s="149"/>
      <c r="H286" s="149"/>
      <c r="I286" s="149"/>
      <c r="J286" s="149"/>
      <c r="K286" s="149"/>
      <c r="L286" s="149"/>
      <c r="M286" s="149"/>
      <c r="N286" s="149"/>
      <c r="O286" s="149"/>
      <c r="P286" s="149"/>
      <c r="Q286" s="147"/>
      <c r="R286" s="149"/>
      <c r="S286" s="149"/>
      <c r="T286" s="149" t="str">
        <f>"Page 26 of " &amp; $R$1</f>
        <v>Page 26 of 30</v>
      </c>
    </row>
    <row r="287" spans="1:20" x14ac:dyDescent="0.25">
      <c r="A287" s="152" t="str">
        <f>$A$2</f>
        <v>FLORIDA PUBLIC SERVICE COMMISSION</v>
      </c>
      <c r="B287" s="172"/>
      <c r="E287" s="154" t="str">
        <f>$E$2</f>
        <v xml:space="preserve">                  EXPLANATION:</v>
      </c>
      <c r="F287" s="152" t="str">
        <f>IF($F$2="","",$F$2)</f>
        <v>Provide the depreciation reserve balances for each account or sub-account to which</v>
      </c>
      <c r="J287" s="151"/>
      <c r="K287" s="151"/>
      <c r="M287" s="151"/>
      <c r="N287" s="151"/>
      <c r="O287" s="151"/>
      <c r="P287" s="151"/>
      <c r="Q287" s="150"/>
      <c r="R287" s="152" t="str">
        <f>$R$2</f>
        <v>Type of data shown:</v>
      </c>
      <c r="T287" s="153"/>
    </row>
    <row r="288" spans="1:20" x14ac:dyDescent="0.25">
      <c r="B288" s="172"/>
      <c r="F288" s="152" t="str">
        <f>IF($F$3="","",$F$3)</f>
        <v>an individual depreciation rate is applied. (Include Amortization/Recovery amounts).</v>
      </c>
      <c r="J288" s="154"/>
      <c r="K288" s="153"/>
      <c r="N288" s="154"/>
      <c r="O288" s="154"/>
      <c r="P288" s="154"/>
      <c r="Q288" s="154" t="str">
        <f>IF($Q$3=0,"",$Q$3)</f>
        <v/>
      </c>
      <c r="R288" s="153" t="str">
        <f>$R$3</f>
        <v>Projected Test Year Ended 12/31/2025</v>
      </c>
      <c r="T288" s="154"/>
    </row>
    <row r="289" spans="1:20" x14ac:dyDescent="0.25">
      <c r="A289" s="152" t="str">
        <f>$A$4</f>
        <v>COMPANY: TAMPA ELECTRIC COMPANY</v>
      </c>
      <c r="B289" s="172"/>
      <c r="F289" s="152" t="str">
        <f>IF(+$F$4="","",$F$4)</f>
        <v/>
      </c>
      <c r="J289" s="154"/>
      <c r="K289" s="153"/>
      <c r="L289" s="154"/>
      <c r="Q289" s="154" t="str">
        <f>IF($Q$4=0,"",$Q$4)</f>
        <v/>
      </c>
      <c r="R289" s="153" t="str">
        <f>$R$4</f>
        <v>Projected Prior Year Ended 12/31/2024</v>
      </c>
      <c r="T289" s="154"/>
    </row>
    <row r="290" spans="1:20" x14ac:dyDescent="0.25">
      <c r="B290" s="172"/>
      <c r="F290" s="152" t="str">
        <f>IF(+$F$5="","",$F$5)</f>
        <v/>
      </c>
      <c r="J290" s="154"/>
      <c r="K290" s="153"/>
      <c r="L290" s="154"/>
      <c r="Q290" s="154" t="str">
        <f>IF($Q$5=0,"",$Q$5)</f>
        <v>XX</v>
      </c>
      <c r="R290" s="153" t="str">
        <f>$R$5</f>
        <v>Historical Prior Year Ended 12/31/2023</v>
      </c>
      <c r="T290" s="154"/>
    </row>
    <row r="291" spans="1:20" x14ac:dyDescent="0.25">
      <c r="B291" s="172"/>
      <c r="J291" s="154"/>
      <c r="K291" s="153"/>
      <c r="L291" s="154"/>
      <c r="Q291" s="154"/>
      <c r="R291" s="153" t="str">
        <f>$R$6</f>
        <v>Witness: C. Aldazabal / J. Chronister /</v>
      </c>
      <c r="T291" s="154"/>
    </row>
    <row r="292" spans="1:20" ht="13.8" thickBot="1" x14ac:dyDescent="0.3">
      <c r="A292" s="149" t="str">
        <f>A$7</f>
        <v>DOCKET No. 20240026-EI</v>
      </c>
      <c r="B292" s="173"/>
      <c r="C292" s="149"/>
      <c r="D292" s="149"/>
      <c r="E292" s="149"/>
      <c r="F292" s="149" t="str">
        <f>IF(+$F$7="","",$F$7)</f>
        <v/>
      </c>
      <c r="G292" s="149"/>
      <c r="H292" s="158" t="str">
        <f>IF($H$7="","",$H$7)</f>
        <v>(Dollars in 000's)</v>
      </c>
      <c r="I292" s="149"/>
      <c r="J292" s="149"/>
      <c r="K292" s="149"/>
      <c r="L292" s="149"/>
      <c r="M292" s="149"/>
      <c r="N292" s="149"/>
      <c r="O292" s="149"/>
      <c r="P292" s="149"/>
      <c r="Q292" s="147"/>
      <c r="R292" s="149" t="str">
        <f>$R$7</f>
        <v xml:space="preserve">              R. Latta / K. Stryker / C. Whitworth</v>
      </c>
      <c r="S292" s="149"/>
      <c r="T292" s="149"/>
    </row>
    <row r="293" spans="1:20" x14ac:dyDescent="0.25">
      <c r="C293" s="155"/>
      <c r="D293" s="155"/>
      <c r="E293" s="155"/>
      <c r="F293" s="155"/>
      <c r="G293" s="155"/>
      <c r="H293" s="155"/>
      <c r="I293" s="155"/>
      <c r="J293" s="155"/>
      <c r="K293" s="155"/>
      <c r="L293" s="155"/>
      <c r="M293" s="155"/>
      <c r="N293" s="155"/>
      <c r="O293" s="155"/>
      <c r="P293" s="155"/>
      <c r="Q293" s="156"/>
      <c r="R293" s="155"/>
      <c r="S293" s="155"/>
      <c r="T293" s="155"/>
    </row>
    <row r="294" spans="1:20" x14ac:dyDescent="0.25">
      <c r="C294" s="155" t="s">
        <v>4</v>
      </c>
      <c r="D294" s="155" t="s">
        <v>5</v>
      </c>
      <c r="E294" s="155"/>
      <c r="F294" s="155" t="s">
        <v>6</v>
      </c>
      <c r="G294" s="155"/>
      <c r="H294" s="155" t="s">
        <v>7</v>
      </c>
      <c r="I294" s="155"/>
      <c r="J294" s="157" t="s">
        <v>8</v>
      </c>
      <c r="K294" s="157"/>
      <c r="L294" s="155" t="s">
        <v>9</v>
      </c>
      <c r="M294" s="155"/>
      <c r="N294" s="155" t="s">
        <v>10</v>
      </c>
      <c r="O294" s="155"/>
      <c r="P294" s="155" t="s">
        <v>11</v>
      </c>
      <c r="Q294" s="156"/>
      <c r="R294" s="155" t="s">
        <v>12</v>
      </c>
      <c r="S294" s="155"/>
      <c r="T294" s="155" t="s">
        <v>484</v>
      </c>
    </row>
    <row r="295" spans="1:20" x14ac:dyDescent="0.25">
      <c r="C295" s="157" t="s">
        <v>13</v>
      </c>
      <c r="D295" s="157" t="s">
        <v>13</v>
      </c>
      <c r="F295" s="157" t="s">
        <v>485</v>
      </c>
      <c r="G295" s="157"/>
      <c r="H295" s="155" t="s">
        <v>16</v>
      </c>
      <c r="I295" s="157"/>
      <c r="J295" s="155"/>
      <c r="K295" s="157"/>
      <c r="L295" s="157"/>
      <c r="M295" s="157"/>
      <c r="Q295" s="154"/>
      <c r="R295" s="157" t="s">
        <v>485</v>
      </c>
      <c r="T295" s="157"/>
    </row>
    <row r="296" spans="1:20" x14ac:dyDescent="0.25">
      <c r="A296" s="157" t="s">
        <v>17</v>
      </c>
      <c r="B296" s="157"/>
      <c r="C296" s="157" t="s">
        <v>18</v>
      </c>
      <c r="D296" s="157" t="s">
        <v>18</v>
      </c>
      <c r="E296" s="155"/>
      <c r="F296" s="157" t="s">
        <v>14</v>
      </c>
      <c r="G296" s="157"/>
      <c r="H296" s="157" t="s">
        <v>14</v>
      </c>
      <c r="I296" s="157"/>
      <c r="J296" s="157"/>
      <c r="K296" s="155"/>
      <c r="L296" s="157" t="s">
        <v>486</v>
      </c>
      <c r="M296" s="153"/>
      <c r="N296" s="157" t="s">
        <v>486</v>
      </c>
      <c r="O296" s="157"/>
      <c r="P296" s="157" t="s">
        <v>20</v>
      </c>
      <c r="Q296" s="156"/>
      <c r="R296" s="155" t="s">
        <v>14</v>
      </c>
      <c r="S296" s="155"/>
      <c r="T296" s="157" t="s">
        <v>21</v>
      </c>
    </row>
    <row r="297" spans="1:20" ht="13.8" thickBot="1" x14ac:dyDescent="0.3">
      <c r="A297" s="158" t="s">
        <v>22</v>
      </c>
      <c r="B297" s="158"/>
      <c r="C297" s="158" t="s">
        <v>23</v>
      </c>
      <c r="D297" s="158" t="s">
        <v>24</v>
      </c>
      <c r="E297" s="158"/>
      <c r="F297" s="159" t="s">
        <v>25</v>
      </c>
      <c r="G297" s="159"/>
      <c r="H297" s="159" t="s">
        <v>487</v>
      </c>
      <c r="I297" s="160"/>
      <c r="J297" s="159" t="s">
        <v>151</v>
      </c>
      <c r="K297" s="160"/>
      <c r="L297" s="160" t="s">
        <v>438</v>
      </c>
      <c r="M297" s="161"/>
      <c r="N297" s="161" t="s">
        <v>488</v>
      </c>
      <c r="O297" s="161"/>
      <c r="P297" s="161" t="s">
        <v>26</v>
      </c>
      <c r="Q297" s="162"/>
      <c r="R297" s="161" t="s">
        <v>27</v>
      </c>
      <c r="S297" s="161"/>
      <c r="T297" s="161" t="s">
        <v>28</v>
      </c>
    </row>
    <row r="298" spans="1:20" x14ac:dyDescent="0.25">
      <c r="A298" s="157">
        <v>1</v>
      </c>
      <c r="B298" s="163"/>
      <c r="Q298" s="154"/>
    </row>
    <row r="299" spans="1:20" x14ac:dyDescent="0.25">
      <c r="A299" s="157">
        <f>A298+1</f>
        <v>2</v>
      </c>
      <c r="B299" s="163"/>
      <c r="C299" s="157"/>
      <c r="D299" s="175" t="s">
        <v>81</v>
      </c>
      <c r="F299" s="168"/>
      <c r="H299" s="13"/>
      <c r="I299" s="14"/>
      <c r="J299" s="14"/>
      <c r="K299" s="14"/>
      <c r="L299" s="14"/>
      <c r="M299" s="14"/>
      <c r="N299" s="14"/>
      <c r="O299" s="14"/>
      <c r="P299" s="14"/>
      <c r="Q299" s="14"/>
      <c r="R299" s="12"/>
      <c r="S299" s="14"/>
      <c r="T299" s="14"/>
    </row>
    <row r="300" spans="1:20" x14ac:dyDescent="0.25">
      <c r="A300" s="157">
        <f t="shared" ref="A300:A341" si="5">A299+1</f>
        <v>3</v>
      </c>
      <c r="B300" s="163"/>
      <c r="C300" s="155">
        <v>34132</v>
      </c>
      <c r="D300" s="152" t="s">
        <v>400</v>
      </c>
      <c r="F300" s="7">
        <f>VLOOKUP($C300,'ASDR Current'!$A:$X,F$14,FALSE)/1000</f>
        <v>12653.949690000005</v>
      </c>
      <c r="G300" s="154"/>
      <c r="H300" s="7">
        <f>VLOOKUP($C300,'ASDR Current'!$A:$X,H$14,FALSE)/1000</f>
        <v>949.12550999999996</v>
      </c>
      <c r="I300" s="8"/>
      <c r="J300" s="7">
        <f>VLOOKUP($C300,'ASDR Current'!$A:$X,J$14,FALSE)/1000</f>
        <v>0</v>
      </c>
      <c r="K300" s="9"/>
      <c r="L300" s="7">
        <f>VLOOKUP($C300,'ASDR Current'!$A:$X,L$13,FALSE)/1000+VLOOKUP($C300,'ASDR Current'!$A:$X,L$14,FALSE)/1000</f>
        <v>0</v>
      </c>
      <c r="M300" s="9"/>
      <c r="N300" s="7">
        <f>VLOOKUP($C300,'ASDR Current'!$A:$X,N$13,FALSE)/1000+VLOOKUP($C300,'ASDR Current'!$A:$X,N$14,FALSE)/1000</f>
        <v>0</v>
      </c>
      <c r="O300" s="7"/>
      <c r="P300" s="7">
        <f>VLOOKUP($C300,'ASDR Current'!$A:$X,P$13,FALSE)/1000+VLOOKUP($C300,'ASDR Current'!$A:$X,P$14,FALSE)/1000+VLOOKUP($C300,'ASDR Current'!$A:$X,P$15,FALSE)/1000</f>
        <v>0</v>
      </c>
      <c r="Q300" s="8"/>
      <c r="R300" s="7">
        <f>SUM(F300,H300,J300,L300,N300,P300)</f>
        <v>13603.075200000005</v>
      </c>
      <c r="S300" s="9"/>
      <c r="T300" s="7">
        <f>VLOOKUP($C300,'ASDR Current'!$A:$X,T$14,FALSE)/1000</f>
        <v>13128.31603</v>
      </c>
    </row>
    <row r="301" spans="1:20" x14ac:dyDescent="0.25">
      <c r="A301" s="157">
        <f t="shared" si="5"/>
        <v>4</v>
      </c>
      <c r="B301" s="163"/>
      <c r="C301" s="155">
        <v>34232</v>
      </c>
      <c r="D301" s="152" t="s">
        <v>402</v>
      </c>
      <c r="F301" s="7">
        <f>VLOOKUP($C301,'ASDR Current'!$A:$X,F$14,FALSE)/1000</f>
        <v>44544.485339999963</v>
      </c>
      <c r="G301" s="154"/>
      <c r="H301" s="7">
        <f>VLOOKUP($C301,'ASDR Current'!$A:$X,H$14,FALSE)/1000</f>
        <v>4126.69092</v>
      </c>
      <c r="I301" s="8"/>
      <c r="J301" s="7">
        <f>VLOOKUP($C301,'ASDR Current'!$A:$X,J$14,FALSE)/1000</f>
        <v>-311.93208000000004</v>
      </c>
      <c r="K301" s="9"/>
      <c r="L301" s="7">
        <f>VLOOKUP($C301,'ASDR Current'!$A:$X,L$13,FALSE)/1000+VLOOKUP($C301,'ASDR Current'!$A:$X,L$14,FALSE)/1000</f>
        <v>-671.91000999999994</v>
      </c>
      <c r="M301" s="9"/>
      <c r="N301" s="7">
        <f>VLOOKUP($C301,'ASDR Current'!$A:$X,N$13,FALSE)/1000+VLOOKUP($C301,'ASDR Current'!$A:$X,N$14,FALSE)/1000</f>
        <v>43.617339999999999</v>
      </c>
      <c r="O301" s="7"/>
      <c r="P301" s="7">
        <f>VLOOKUP($C301,'ASDR Current'!$A:$X,P$13,FALSE)/1000+VLOOKUP($C301,'ASDR Current'!$A:$X,P$14,FALSE)/1000+VLOOKUP($C301,'ASDR Current'!$A:$X,P$15,FALSE)/1000</f>
        <v>0</v>
      </c>
      <c r="Q301" s="8"/>
      <c r="R301" s="7">
        <f>SUM(F301,H301,J301,L301,N301,P301)</f>
        <v>47730.951509999963</v>
      </c>
      <c r="S301" s="9"/>
      <c r="T301" s="7">
        <f>VLOOKUP($C301,'ASDR Current'!$A:$X,T$14,FALSE)/1000</f>
        <v>46127.582780000004</v>
      </c>
    </row>
    <row r="302" spans="1:20" x14ac:dyDescent="0.25">
      <c r="A302" s="157">
        <f t="shared" si="5"/>
        <v>5</v>
      </c>
      <c r="B302" s="163"/>
      <c r="C302" s="155">
        <v>34332</v>
      </c>
      <c r="D302" s="152" t="s">
        <v>63</v>
      </c>
      <c r="F302" s="7">
        <f>VLOOKUP($C302,'ASDR Current'!$A:$X,F$14,FALSE)/1000</f>
        <v>103583.37439999999</v>
      </c>
      <c r="G302" s="154"/>
      <c r="H302" s="7">
        <f>VLOOKUP($C302,'ASDR Current'!$A:$X,H$14,FALSE)/1000</f>
        <v>17885.254149999997</v>
      </c>
      <c r="I302" s="8"/>
      <c r="J302" s="7">
        <f>VLOOKUP($C302,'ASDR Current'!$A:$X,J$14,FALSE)/1000</f>
        <v>-311.72746000000001</v>
      </c>
      <c r="K302" s="9"/>
      <c r="L302" s="7">
        <f>VLOOKUP($C302,'ASDR Current'!$A:$X,L$13,FALSE)/1000+VLOOKUP($C302,'ASDR Current'!$A:$X,L$14,FALSE)/1000</f>
        <v>-1631.4610500000001</v>
      </c>
      <c r="M302" s="9"/>
      <c r="N302" s="7">
        <f>VLOOKUP($C302,'ASDR Current'!$A:$X,N$13,FALSE)/1000+VLOOKUP($C302,'ASDR Current'!$A:$X,N$14,FALSE)/1000</f>
        <v>116.97485</v>
      </c>
      <c r="O302" s="7"/>
      <c r="P302" s="7">
        <f>VLOOKUP($C302,'ASDR Current'!$A:$X,P$13,FALSE)/1000+VLOOKUP($C302,'ASDR Current'!$A:$X,P$14,FALSE)/1000+VLOOKUP($C302,'ASDR Current'!$A:$X,P$15,FALSE)/1000</f>
        <v>-0.53104999999999991</v>
      </c>
      <c r="Q302" s="8"/>
      <c r="R302" s="7">
        <f>SUM(F302,H302,J302,L302,N302,P302)</f>
        <v>119641.88383999998</v>
      </c>
      <c r="S302" s="9"/>
      <c r="T302" s="7">
        <f>VLOOKUP($C302,'ASDR Current'!$A:$X,T$14,FALSE)/1000</f>
        <v>111966.99326</v>
      </c>
    </row>
    <row r="303" spans="1:20" x14ac:dyDescent="0.25">
      <c r="A303" s="157">
        <f t="shared" si="5"/>
        <v>6</v>
      </c>
      <c r="B303" s="163"/>
      <c r="C303" s="155">
        <v>34532</v>
      </c>
      <c r="D303" s="152" t="s">
        <v>401</v>
      </c>
      <c r="F303" s="7">
        <f>VLOOKUP($C303,'ASDR Current'!$A:$X,F$14,FALSE)/1000</f>
        <v>22191.942010000013</v>
      </c>
      <c r="G303" s="154"/>
      <c r="H303" s="7">
        <f>VLOOKUP($C303,'ASDR Current'!$A:$X,H$14,FALSE)/1000</f>
        <v>1826.0768400000002</v>
      </c>
      <c r="I303" s="8"/>
      <c r="J303" s="7">
        <f>VLOOKUP($C303,'ASDR Current'!$A:$X,J$14,FALSE)/1000</f>
        <v>-92.550579999999997</v>
      </c>
      <c r="K303" s="9"/>
      <c r="L303" s="7">
        <f>VLOOKUP($C303,'ASDR Current'!$A:$X,L$13,FALSE)/1000+VLOOKUP($C303,'ASDR Current'!$A:$X,L$14,FALSE)/1000</f>
        <v>0</v>
      </c>
      <c r="M303" s="9"/>
      <c r="N303" s="7">
        <f>VLOOKUP($C303,'ASDR Current'!$A:$X,N$13,FALSE)/1000+VLOOKUP($C303,'ASDR Current'!$A:$X,N$14,FALSE)/1000</f>
        <v>0</v>
      </c>
      <c r="O303" s="7"/>
      <c r="P303" s="7">
        <f>VLOOKUP($C303,'ASDR Current'!$A:$X,P$13,FALSE)/1000+VLOOKUP($C303,'ASDR Current'!$A:$X,P$14,FALSE)/1000+VLOOKUP($C303,'ASDR Current'!$A:$X,P$15,FALSE)/1000</f>
        <v>0.53104999999999991</v>
      </c>
      <c r="Q303" s="8"/>
      <c r="R303" s="7">
        <f>SUM(F303,H303,J303,L303,N303,P303)</f>
        <v>23925.999320000017</v>
      </c>
      <c r="S303" s="9"/>
      <c r="T303" s="7">
        <f>VLOOKUP($C303,'ASDR Current'!$A:$X,T$14,FALSE)/1000</f>
        <v>23019.456249999999</v>
      </c>
    </row>
    <row r="304" spans="1:20" x14ac:dyDescent="0.25">
      <c r="A304" s="157">
        <f t="shared" si="5"/>
        <v>7</v>
      </c>
      <c r="B304" s="163"/>
      <c r="C304" s="155">
        <v>34632</v>
      </c>
      <c r="D304" s="152" t="s">
        <v>34</v>
      </c>
      <c r="F304" s="7">
        <f>VLOOKUP($C304,'ASDR Current'!$A:$X,F$14,FALSE)/1000</f>
        <v>757.71962000000008</v>
      </c>
      <c r="G304" s="154"/>
      <c r="H304" s="7">
        <f>VLOOKUP($C304,'ASDR Current'!$A:$X,H$14,FALSE)/1000</f>
        <v>48.034559999999999</v>
      </c>
      <c r="I304" s="8"/>
      <c r="J304" s="7">
        <f>VLOOKUP($C304,'ASDR Current'!$A:$X,J$14,FALSE)/1000</f>
        <v>0</v>
      </c>
      <c r="K304" s="9"/>
      <c r="L304" s="7">
        <f>VLOOKUP($C304,'ASDR Current'!$A:$X,L$13,FALSE)/1000+VLOOKUP($C304,'ASDR Current'!$A:$X,L$14,FALSE)/1000</f>
        <v>0</v>
      </c>
      <c r="M304" s="9"/>
      <c r="N304" s="7">
        <f>VLOOKUP($C304,'ASDR Current'!$A:$X,N$13,FALSE)/1000+VLOOKUP($C304,'ASDR Current'!$A:$X,N$14,FALSE)/1000</f>
        <v>0</v>
      </c>
      <c r="O304" s="7"/>
      <c r="P304" s="7">
        <f>VLOOKUP($C304,'ASDR Current'!$A:$X,P$13,FALSE)/1000+VLOOKUP($C304,'ASDR Current'!$A:$X,P$14,FALSE)/1000+VLOOKUP($C304,'ASDR Current'!$A:$X,P$15,FALSE)/1000</f>
        <v>0</v>
      </c>
      <c r="Q304" s="8"/>
      <c r="R304" s="7">
        <f>SUM(F304,H304,J304,L304,N304,P304)</f>
        <v>805.75418000000013</v>
      </c>
      <c r="S304" s="9"/>
      <c r="T304" s="7">
        <f>VLOOKUP($C304,'ASDR Current'!$A:$X,T$14,FALSE)/1000</f>
        <v>781.73689999999999</v>
      </c>
    </row>
    <row r="305" spans="1:20" x14ac:dyDescent="0.25">
      <c r="A305" s="157">
        <f t="shared" si="5"/>
        <v>8</v>
      </c>
      <c r="B305" s="163"/>
      <c r="C305" s="157"/>
      <c r="D305" s="175" t="s">
        <v>82</v>
      </c>
      <c r="F305" s="11">
        <f>SUM(F300:F304)</f>
        <v>183731.47105999995</v>
      </c>
      <c r="H305" s="11">
        <f>SUM(H300:H304)</f>
        <v>24835.181979999998</v>
      </c>
      <c r="I305" s="12"/>
      <c r="J305" s="11">
        <f>SUM(J300:J304)</f>
        <v>-716.21012000000007</v>
      </c>
      <c r="K305" s="12"/>
      <c r="L305" s="11">
        <f>SUM(L300:L304)</f>
        <v>-2303.3710599999999</v>
      </c>
      <c r="M305" s="12"/>
      <c r="N305" s="11">
        <f>SUM(N300:N304)</f>
        <v>160.59219000000002</v>
      </c>
      <c r="O305" s="64"/>
      <c r="P305" s="11">
        <f>SUM(P300:P304)</f>
        <v>0</v>
      </c>
      <c r="Q305" s="12"/>
      <c r="R305" s="11">
        <f>SUM(R300:R304)</f>
        <v>205707.66404999996</v>
      </c>
      <c r="S305" s="12"/>
      <c r="T305" s="11">
        <f>SUM(T300:T304)</f>
        <v>195024.08521999998</v>
      </c>
    </row>
    <row r="306" spans="1:20" x14ac:dyDescent="0.25">
      <c r="A306" s="157">
        <f t="shared" si="5"/>
        <v>9</v>
      </c>
      <c r="B306" s="163"/>
      <c r="Q306" s="154"/>
    </row>
    <row r="307" spans="1:20" x14ac:dyDescent="0.25">
      <c r="A307" s="157">
        <f t="shared" si="5"/>
        <v>10</v>
      </c>
      <c r="B307" s="163"/>
      <c r="C307" s="157"/>
      <c r="D307" s="175" t="s">
        <v>83</v>
      </c>
      <c r="I307" s="14"/>
      <c r="K307" s="14"/>
      <c r="M307" s="14"/>
      <c r="Q307" s="14"/>
      <c r="S307" s="14"/>
    </row>
    <row r="308" spans="1:20" x14ac:dyDescent="0.25">
      <c r="A308" s="157">
        <f t="shared" si="5"/>
        <v>11</v>
      </c>
      <c r="B308" s="163"/>
      <c r="C308" s="155">
        <v>34133</v>
      </c>
      <c r="D308" s="152" t="s">
        <v>400</v>
      </c>
      <c r="F308" s="7">
        <f>VLOOKUP($C308,'ASDR Current'!$A:$X,F$14,FALSE)/1000</f>
        <v>29.226670000000006</v>
      </c>
      <c r="G308" s="154"/>
      <c r="H308" s="7">
        <f>VLOOKUP($C308,'ASDR Current'!$A:$X,H$14,FALSE)/1000</f>
        <v>22.97232</v>
      </c>
      <c r="I308" s="8"/>
      <c r="J308" s="7">
        <f>VLOOKUP($C308,'ASDR Current'!$A:$X,J$14,FALSE)/1000</f>
        <v>0</v>
      </c>
      <c r="K308" s="9"/>
      <c r="L308" s="7">
        <f>VLOOKUP($C308,'ASDR Current'!$A:$X,L$13,FALSE)/1000+VLOOKUP($C308,'ASDR Current'!$A:$X,L$14,FALSE)/1000</f>
        <v>0</v>
      </c>
      <c r="M308" s="9"/>
      <c r="N308" s="7">
        <f>VLOOKUP($C308,'ASDR Current'!$A:$X,N$13,FALSE)/1000+VLOOKUP($C308,'ASDR Current'!$A:$X,N$14,FALSE)/1000</f>
        <v>0</v>
      </c>
      <c r="O308" s="7"/>
      <c r="P308" s="7">
        <f>VLOOKUP($C308,'ASDR Current'!$A:$X,P$13,FALSE)/1000+VLOOKUP($C308,'ASDR Current'!$A:$X,P$14,FALSE)/1000+VLOOKUP($C308,'ASDR Current'!$A:$X,P$15,FALSE)/1000</f>
        <v>0</v>
      </c>
      <c r="Q308" s="8"/>
      <c r="R308" s="7">
        <f>SUM(F308,H308,J308,L308,N308,P308)</f>
        <v>52.198990000000009</v>
      </c>
      <c r="S308" s="9"/>
      <c r="T308" s="7">
        <f>VLOOKUP($C308,'ASDR Current'!$A:$X,T$14,FALSE)/1000</f>
        <v>40.712830000000004</v>
      </c>
    </row>
    <row r="309" spans="1:20" x14ac:dyDescent="0.25">
      <c r="A309" s="157">
        <f t="shared" si="5"/>
        <v>12</v>
      </c>
      <c r="B309" s="163"/>
      <c r="C309" s="155">
        <v>34233</v>
      </c>
      <c r="D309" s="152" t="s">
        <v>402</v>
      </c>
      <c r="F309" s="7">
        <f>VLOOKUP($C309,'ASDR Current'!$A:$X,F$14,FALSE)/1000</f>
        <v>1156.6593099999982</v>
      </c>
      <c r="G309" s="154"/>
      <c r="H309" s="7">
        <f>VLOOKUP($C309,'ASDR Current'!$A:$X,H$14,FALSE)/1000</f>
        <v>112.14878</v>
      </c>
      <c r="I309" s="8"/>
      <c r="J309" s="7">
        <f>VLOOKUP($C309,'ASDR Current'!$A:$X,J$14,FALSE)/1000</f>
        <v>0</v>
      </c>
      <c r="K309" s="9"/>
      <c r="L309" s="7">
        <f>VLOOKUP($C309,'ASDR Current'!$A:$X,L$13,FALSE)/1000+VLOOKUP($C309,'ASDR Current'!$A:$X,L$14,FALSE)/1000</f>
        <v>-11.739409999999999</v>
      </c>
      <c r="M309" s="9"/>
      <c r="N309" s="7">
        <f>VLOOKUP($C309,'ASDR Current'!$A:$X,N$13,FALSE)/1000+VLOOKUP($C309,'ASDR Current'!$A:$X,N$14,FALSE)/1000</f>
        <v>1.4160999999999999</v>
      </c>
      <c r="O309" s="7"/>
      <c r="P309" s="7">
        <f>VLOOKUP($C309,'ASDR Current'!$A:$X,P$13,FALSE)/1000+VLOOKUP($C309,'ASDR Current'!$A:$X,P$14,FALSE)/1000+VLOOKUP($C309,'ASDR Current'!$A:$X,P$15,FALSE)/1000</f>
        <v>0</v>
      </c>
      <c r="Q309" s="8"/>
      <c r="R309" s="7">
        <f>SUM(F309,H309,J309,L309,N309,P309)</f>
        <v>1258.4847799999982</v>
      </c>
      <c r="S309" s="9"/>
      <c r="T309" s="7">
        <f>VLOOKUP($C309,'ASDR Current'!$A:$X,T$14,FALSE)/1000</f>
        <v>1209.7306299999998</v>
      </c>
    </row>
    <row r="310" spans="1:20" x14ac:dyDescent="0.25">
      <c r="A310" s="157">
        <f t="shared" si="5"/>
        <v>13</v>
      </c>
      <c r="B310" s="163"/>
      <c r="C310" s="155">
        <v>34333</v>
      </c>
      <c r="D310" s="152" t="s">
        <v>63</v>
      </c>
      <c r="F310" s="7">
        <f>VLOOKUP($C310,'ASDR Current'!$A:$X,F$14,FALSE)/1000</f>
        <v>8503.6248200000009</v>
      </c>
      <c r="G310" s="154"/>
      <c r="H310" s="7">
        <f>VLOOKUP($C310,'ASDR Current'!$A:$X,H$14,FALSE)/1000</f>
        <v>479.59088000000003</v>
      </c>
      <c r="I310" s="8"/>
      <c r="J310" s="7">
        <f>VLOOKUP($C310,'ASDR Current'!$A:$X,J$14,FALSE)/1000</f>
        <v>-118.5318</v>
      </c>
      <c r="K310" s="9"/>
      <c r="L310" s="7">
        <f>VLOOKUP($C310,'ASDR Current'!$A:$X,L$13,FALSE)/1000+VLOOKUP($C310,'ASDR Current'!$A:$X,L$14,FALSE)/1000</f>
        <v>-53.389749999999999</v>
      </c>
      <c r="M310" s="9"/>
      <c r="N310" s="7">
        <f>VLOOKUP($C310,'ASDR Current'!$A:$X,N$13,FALSE)/1000+VLOOKUP($C310,'ASDR Current'!$A:$X,N$14,FALSE)/1000</f>
        <v>6.4017900000000001</v>
      </c>
      <c r="O310" s="7"/>
      <c r="P310" s="7">
        <f>VLOOKUP($C310,'ASDR Current'!$A:$X,P$13,FALSE)/1000+VLOOKUP($C310,'ASDR Current'!$A:$X,P$14,FALSE)/1000+VLOOKUP($C310,'ASDR Current'!$A:$X,P$15,FALSE)/1000</f>
        <v>0</v>
      </c>
      <c r="Q310" s="8"/>
      <c r="R310" s="7">
        <f>SUM(F310,H310,J310,L310,N310,P310)</f>
        <v>8817.6959399999996</v>
      </c>
      <c r="S310" s="9"/>
      <c r="T310" s="7">
        <f>VLOOKUP($C310,'ASDR Current'!$A:$X,T$14,FALSE)/1000</f>
        <v>8711.6451500000003</v>
      </c>
    </row>
    <row r="311" spans="1:20" x14ac:dyDescent="0.25">
      <c r="A311" s="157">
        <f t="shared" si="5"/>
        <v>14</v>
      </c>
      <c r="B311" s="163"/>
      <c r="C311" s="155">
        <v>34533</v>
      </c>
      <c r="D311" s="152" t="s">
        <v>401</v>
      </c>
      <c r="F311" s="7">
        <f>VLOOKUP($C311,'ASDR Current'!$A:$X,F$14,FALSE)/1000</f>
        <v>5732.648409999998</v>
      </c>
      <c r="G311" s="154"/>
      <c r="H311" s="7">
        <f>VLOOKUP($C311,'ASDR Current'!$A:$X,H$14,FALSE)/1000</f>
        <v>382.15307999999999</v>
      </c>
      <c r="I311" s="8"/>
      <c r="J311" s="7">
        <f>VLOOKUP($C311,'ASDR Current'!$A:$X,J$14,FALSE)/1000</f>
        <v>0</v>
      </c>
      <c r="K311" s="9"/>
      <c r="L311" s="7">
        <f>VLOOKUP($C311,'ASDR Current'!$A:$X,L$13,FALSE)/1000+VLOOKUP($C311,'ASDR Current'!$A:$X,L$14,FALSE)/1000</f>
        <v>0</v>
      </c>
      <c r="M311" s="9"/>
      <c r="N311" s="7">
        <f>VLOOKUP($C311,'ASDR Current'!$A:$X,N$13,FALSE)/1000+VLOOKUP($C311,'ASDR Current'!$A:$X,N$14,FALSE)/1000</f>
        <v>0</v>
      </c>
      <c r="O311" s="7"/>
      <c r="P311" s="7">
        <f>VLOOKUP($C311,'ASDR Current'!$A:$X,P$13,FALSE)/1000+VLOOKUP($C311,'ASDR Current'!$A:$X,P$14,FALSE)/1000+VLOOKUP($C311,'ASDR Current'!$A:$X,P$15,FALSE)/1000</f>
        <v>0</v>
      </c>
      <c r="Q311" s="8"/>
      <c r="R311" s="7">
        <f>SUM(F311,H311,J311,L311,N311,P311)</f>
        <v>6114.801489999998</v>
      </c>
      <c r="S311" s="9"/>
      <c r="T311" s="7">
        <f>VLOOKUP($C311,'ASDR Current'!$A:$X,T$14,FALSE)/1000</f>
        <v>5923.7249499999998</v>
      </c>
    </row>
    <row r="312" spans="1:20" x14ac:dyDescent="0.25">
      <c r="A312" s="157">
        <f t="shared" si="5"/>
        <v>15</v>
      </c>
      <c r="B312" s="163"/>
      <c r="C312" s="155">
        <v>34633</v>
      </c>
      <c r="D312" s="152" t="s">
        <v>34</v>
      </c>
      <c r="F312" s="7">
        <f>VLOOKUP($C312,'ASDR Current'!$A:$X,F$14,FALSE)/1000</f>
        <v>0.42552000000000006</v>
      </c>
      <c r="G312" s="154"/>
      <c r="H312" s="7">
        <f>VLOOKUP($C312,'ASDR Current'!$A:$X,H$14,FALSE)/1000</f>
        <v>3.0719999999999997E-2</v>
      </c>
      <c r="I312" s="8"/>
      <c r="J312" s="7">
        <f>VLOOKUP($C312,'ASDR Current'!$A:$X,J$14,FALSE)/1000</f>
        <v>0</v>
      </c>
      <c r="K312" s="9"/>
      <c r="L312" s="7">
        <f>VLOOKUP($C312,'ASDR Current'!$A:$X,L$13,FALSE)/1000+VLOOKUP($C312,'ASDR Current'!$A:$X,L$14,FALSE)/1000</f>
        <v>0</v>
      </c>
      <c r="M312" s="9"/>
      <c r="N312" s="7">
        <f>VLOOKUP($C312,'ASDR Current'!$A:$X,N$13,FALSE)/1000+VLOOKUP($C312,'ASDR Current'!$A:$X,N$14,FALSE)/1000</f>
        <v>0</v>
      </c>
      <c r="O312" s="7"/>
      <c r="P312" s="7">
        <f>VLOOKUP($C312,'ASDR Current'!$A:$X,P$13,FALSE)/1000+VLOOKUP($C312,'ASDR Current'!$A:$X,P$14,FALSE)/1000+VLOOKUP($C312,'ASDR Current'!$A:$X,P$15,FALSE)/1000</f>
        <v>0</v>
      </c>
      <c r="Q312" s="8"/>
      <c r="R312" s="7">
        <f>SUM(F312,H312,J312,L312,N312,P312)</f>
        <v>0.45624000000000009</v>
      </c>
      <c r="S312" s="9"/>
      <c r="T312" s="7">
        <f>VLOOKUP($C312,'ASDR Current'!$A:$X,T$14,FALSE)/1000</f>
        <v>0.44087999999999999</v>
      </c>
    </row>
    <row r="313" spans="1:20" x14ac:dyDescent="0.25">
      <c r="A313" s="157">
        <f t="shared" si="5"/>
        <v>16</v>
      </c>
      <c r="B313" s="163"/>
      <c r="D313" s="175" t="s">
        <v>84</v>
      </c>
      <c r="F313" s="11">
        <f>SUM(F308:F312)</f>
        <v>15422.584729999999</v>
      </c>
      <c r="H313" s="11">
        <f>SUM(H308:H312)</f>
        <v>996.89578000000006</v>
      </c>
      <c r="I313" s="12"/>
      <c r="J313" s="11">
        <f>SUM(J308:J312)</f>
        <v>-118.5318</v>
      </c>
      <c r="K313" s="12"/>
      <c r="L313" s="11">
        <f>SUM(L308:L312)</f>
        <v>-65.129159999999999</v>
      </c>
      <c r="M313" s="12"/>
      <c r="N313" s="11">
        <f>SUM(N308:N312)</f>
        <v>7.8178900000000002</v>
      </c>
      <c r="O313" s="64"/>
      <c r="P313" s="11">
        <f>SUM(P308:P312)</f>
        <v>0</v>
      </c>
      <c r="Q313" s="12"/>
      <c r="R313" s="11">
        <f>SUM(R308:R312)</f>
        <v>16243.637439999995</v>
      </c>
      <c r="S313" s="12"/>
      <c r="T313" s="11">
        <f>SUM(T308:T312)</f>
        <v>15886.254440000001</v>
      </c>
    </row>
    <row r="314" spans="1:20" x14ac:dyDescent="0.25">
      <c r="A314" s="157">
        <f t="shared" si="5"/>
        <v>17</v>
      </c>
      <c r="B314" s="163"/>
      <c r="Q314" s="154"/>
    </row>
    <row r="315" spans="1:20" x14ac:dyDescent="0.25">
      <c r="A315" s="157">
        <f t="shared" si="5"/>
        <v>18</v>
      </c>
      <c r="B315" s="163"/>
      <c r="C315" s="157"/>
      <c r="D315" s="175" t="s">
        <v>85</v>
      </c>
      <c r="I315" s="14"/>
      <c r="K315" s="14"/>
      <c r="M315" s="14"/>
      <c r="Q315" s="14"/>
      <c r="S315" s="14"/>
    </row>
    <row r="316" spans="1:20" x14ac:dyDescent="0.25">
      <c r="A316" s="157">
        <f t="shared" si="5"/>
        <v>19</v>
      </c>
      <c r="B316" s="163"/>
      <c r="C316" s="155">
        <v>34134</v>
      </c>
      <c r="D316" s="152" t="s">
        <v>400</v>
      </c>
      <c r="F316" s="7">
        <f>VLOOKUP($C316,'ASDR Current'!$A:$X,F$14,FALSE)/1000</f>
        <v>-97.856989999999968</v>
      </c>
      <c r="G316" s="154"/>
      <c r="H316" s="7">
        <f>VLOOKUP($C316,'ASDR Current'!$A:$X,H$14,FALSE)/1000</f>
        <v>12.358919999999999</v>
      </c>
      <c r="I316" s="8"/>
      <c r="J316" s="7">
        <f>VLOOKUP($C316,'ASDR Current'!$A:$X,J$14,FALSE)/1000</f>
        <v>0</v>
      </c>
      <c r="K316" s="9"/>
      <c r="L316" s="7">
        <f>VLOOKUP($C316,'ASDR Current'!$A:$X,L$13,FALSE)/1000+VLOOKUP($C316,'ASDR Current'!$A:$X,L$14,FALSE)/1000</f>
        <v>0</v>
      </c>
      <c r="M316" s="9"/>
      <c r="N316" s="7">
        <f>VLOOKUP($C316,'ASDR Current'!$A:$X,N$13,FALSE)/1000+VLOOKUP($C316,'ASDR Current'!$A:$X,N$14,FALSE)/1000</f>
        <v>0</v>
      </c>
      <c r="O316" s="7"/>
      <c r="P316" s="7">
        <f>VLOOKUP($C316,'ASDR Current'!$A:$X,P$13,FALSE)/1000+VLOOKUP($C316,'ASDR Current'!$A:$X,P$14,FALSE)/1000+VLOOKUP($C316,'ASDR Current'!$A:$X,P$15,FALSE)/1000</f>
        <v>0</v>
      </c>
      <c r="Q316" s="8"/>
      <c r="R316" s="7">
        <f>SUM(F316,H316,J316,L316,N316,P316)</f>
        <v>-85.49806999999997</v>
      </c>
      <c r="S316" s="9"/>
      <c r="T316" s="7">
        <f>VLOOKUP($C316,'ASDR Current'!$A:$X,T$14,FALSE)/1000</f>
        <v>-91.677530000000004</v>
      </c>
    </row>
    <row r="317" spans="1:20" x14ac:dyDescent="0.25">
      <c r="A317" s="157">
        <f t="shared" si="5"/>
        <v>20</v>
      </c>
      <c r="B317" s="163"/>
      <c r="C317" s="155">
        <v>34234</v>
      </c>
      <c r="D317" s="152" t="s">
        <v>402</v>
      </c>
      <c r="F317" s="7">
        <f>VLOOKUP($C317,'ASDR Current'!$A:$X,F$14,FALSE)/1000</f>
        <v>1208.5837700000009</v>
      </c>
      <c r="G317" s="154"/>
      <c r="H317" s="7">
        <f>VLOOKUP($C317,'ASDR Current'!$A:$X,H$14,FALSE)/1000</f>
        <v>107.58672</v>
      </c>
      <c r="I317" s="8"/>
      <c r="J317" s="7">
        <f>VLOOKUP($C317,'ASDR Current'!$A:$X,J$14,FALSE)/1000</f>
        <v>0</v>
      </c>
      <c r="K317" s="9"/>
      <c r="L317" s="7">
        <f>VLOOKUP($C317,'ASDR Current'!$A:$X,L$13,FALSE)/1000+VLOOKUP($C317,'ASDR Current'!$A:$X,L$14,FALSE)/1000</f>
        <v>-5.5099200000000002</v>
      </c>
      <c r="M317" s="9"/>
      <c r="N317" s="7">
        <f>VLOOKUP($C317,'ASDR Current'!$A:$X,N$13,FALSE)/1000+VLOOKUP($C317,'ASDR Current'!$A:$X,N$14,FALSE)/1000</f>
        <v>1.3565</v>
      </c>
      <c r="O317" s="7"/>
      <c r="P317" s="7">
        <f>VLOOKUP($C317,'ASDR Current'!$A:$X,P$13,FALSE)/1000+VLOOKUP($C317,'ASDR Current'!$A:$X,P$14,FALSE)/1000+VLOOKUP($C317,'ASDR Current'!$A:$X,P$15,FALSE)/1000</f>
        <v>0</v>
      </c>
      <c r="Q317" s="8"/>
      <c r="R317" s="7">
        <f>SUM(F317,H317,J317,L317,N317,P317)</f>
        <v>1312.017070000001</v>
      </c>
      <c r="S317" s="9"/>
      <c r="T317" s="7">
        <f>VLOOKUP($C317,'ASDR Current'!$A:$X,T$14,FALSE)/1000</f>
        <v>1260.8179700000001</v>
      </c>
    </row>
    <row r="318" spans="1:20" x14ac:dyDescent="0.25">
      <c r="A318" s="157">
        <f t="shared" si="5"/>
        <v>21</v>
      </c>
      <c r="B318" s="163"/>
      <c r="C318" s="155">
        <v>34334</v>
      </c>
      <c r="D318" s="152" t="s">
        <v>63</v>
      </c>
      <c r="F318" s="7">
        <f>VLOOKUP($C318,'ASDR Current'!$A:$X,F$14,FALSE)/1000</f>
        <v>8612.4042700000009</v>
      </c>
      <c r="G318" s="154"/>
      <c r="H318" s="7">
        <f>VLOOKUP($C318,'ASDR Current'!$A:$X,H$14,FALSE)/1000</f>
        <v>508.64436000000001</v>
      </c>
      <c r="I318" s="8"/>
      <c r="J318" s="7">
        <f>VLOOKUP($C318,'ASDR Current'!$A:$X,J$14,FALSE)/1000</f>
        <v>-116.79804</v>
      </c>
      <c r="K318" s="9"/>
      <c r="L318" s="7">
        <f>VLOOKUP($C318,'ASDR Current'!$A:$X,L$13,FALSE)/1000+VLOOKUP($C318,'ASDR Current'!$A:$X,L$14,FALSE)/1000</f>
        <v>-27.035310000000003</v>
      </c>
      <c r="M318" s="9"/>
      <c r="N318" s="7">
        <f>VLOOKUP($C318,'ASDR Current'!$A:$X,N$13,FALSE)/1000+VLOOKUP($C318,'ASDR Current'!$A:$X,N$14,FALSE)/1000</f>
        <v>6.5749799999999992</v>
      </c>
      <c r="O318" s="7"/>
      <c r="P318" s="7">
        <f>VLOOKUP($C318,'ASDR Current'!$A:$X,P$13,FALSE)/1000+VLOOKUP($C318,'ASDR Current'!$A:$X,P$14,FALSE)/1000+VLOOKUP($C318,'ASDR Current'!$A:$X,P$15,FALSE)/1000</f>
        <v>0</v>
      </c>
      <c r="Q318" s="8"/>
      <c r="R318" s="7">
        <f>SUM(F318,H318,J318,L318,N318,P318)</f>
        <v>8983.7902600000016</v>
      </c>
      <c r="S318" s="9"/>
      <c r="T318" s="7">
        <f>VLOOKUP($C318,'ASDR Current'!$A:$X,T$14,FALSE)/1000</f>
        <v>8841.0988699999998</v>
      </c>
    </row>
    <row r="319" spans="1:20" x14ac:dyDescent="0.25">
      <c r="A319" s="157">
        <f t="shared" si="5"/>
        <v>22</v>
      </c>
      <c r="B319" s="163"/>
      <c r="C319" s="155">
        <v>34534</v>
      </c>
      <c r="D319" s="152" t="s">
        <v>401</v>
      </c>
      <c r="F319" s="7">
        <f>VLOOKUP($C319,'ASDR Current'!$A:$X,F$14,FALSE)/1000</f>
        <v>1825.8649699999989</v>
      </c>
      <c r="G319" s="154"/>
      <c r="H319" s="7">
        <f>VLOOKUP($C319,'ASDR Current'!$A:$X,H$14,FALSE)/1000</f>
        <v>116.73192</v>
      </c>
      <c r="I319" s="8"/>
      <c r="J319" s="7">
        <f>VLOOKUP($C319,'ASDR Current'!$A:$X,J$14,FALSE)/1000</f>
        <v>0</v>
      </c>
      <c r="K319" s="9"/>
      <c r="L319" s="7">
        <f>VLOOKUP($C319,'ASDR Current'!$A:$X,L$13,FALSE)/1000+VLOOKUP($C319,'ASDR Current'!$A:$X,L$14,FALSE)/1000</f>
        <v>0</v>
      </c>
      <c r="M319" s="9"/>
      <c r="N319" s="7">
        <f>VLOOKUP($C319,'ASDR Current'!$A:$X,N$13,FALSE)/1000+VLOOKUP($C319,'ASDR Current'!$A:$X,N$14,FALSE)/1000</f>
        <v>0</v>
      </c>
      <c r="O319" s="7"/>
      <c r="P319" s="7">
        <f>VLOOKUP($C319,'ASDR Current'!$A:$X,P$13,FALSE)/1000+VLOOKUP($C319,'ASDR Current'!$A:$X,P$14,FALSE)/1000+VLOOKUP($C319,'ASDR Current'!$A:$X,P$15,FALSE)/1000</f>
        <v>0</v>
      </c>
      <c r="Q319" s="8"/>
      <c r="R319" s="7">
        <f>SUM(F319,H319,J319,L319,N319,P319)</f>
        <v>1942.5968899999989</v>
      </c>
      <c r="S319" s="9"/>
      <c r="T319" s="7">
        <f>VLOOKUP($C319,'ASDR Current'!$A:$X,T$14,FALSE)/1000</f>
        <v>1884.2309299999999</v>
      </c>
    </row>
    <row r="320" spans="1:20" x14ac:dyDescent="0.25">
      <c r="A320" s="157">
        <f t="shared" si="5"/>
        <v>23</v>
      </c>
      <c r="B320" s="163"/>
      <c r="C320" s="155">
        <v>34634</v>
      </c>
      <c r="D320" s="152" t="s">
        <v>34</v>
      </c>
      <c r="F320" s="7">
        <f>VLOOKUP($C320,'ASDR Current'!$A:$X,F$14,FALSE)/1000</f>
        <v>0.42552000000000006</v>
      </c>
      <c r="G320" s="154"/>
      <c r="H320" s="7">
        <f>VLOOKUP($C320,'ASDR Current'!$A:$X,H$14,FALSE)/1000</f>
        <v>3.0719999999999997E-2</v>
      </c>
      <c r="I320" s="8"/>
      <c r="J320" s="7">
        <f>VLOOKUP($C320,'ASDR Current'!$A:$X,J$14,FALSE)/1000</f>
        <v>0</v>
      </c>
      <c r="K320" s="9"/>
      <c r="L320" s="7">
        <f>VLOOKUP($C320,'ASDR Current'!$A:$X,L$13,FALSE)/1000+VLOOKUP($C320,'ASDR Current'!$A:$X,L$14,FALSE)/1000</f>
        <v>0</v>
      </c>
      <c r="M320" s="9"/>
      <c r="N320" s="7">
        <f>VLOOKUP($C320,'ASDR Current'!$A:$X,N$13,FALSE)/1000+VLOOKUP($C320,'ASDR Current'!$A:$X,N$14,FALSE)/1000</f>
        <v>0</v>
      </c>
      <c r="O320" s="7"/>
      <c r="P320" s="7">
        <f>VLOOKUP($C320,'ASDR Current'!$A:$X,P$13,FALSE)/1000+VLOOKUP($C320,'ASDR Current'!$A:$X,P$14,FALSE)/1000+VLOOKUP($C320,'ASDR Current'!$A:$X,P$15,FALSE)/1000</f>
        <v>0</v>
      </c>
      <c r="Q320" s="8"/>
      <c r="R320" s="7">
        <f>SUM(F320,H320,J320,L320,N320,P320)</f>
        <v>0.45624000000000009</v>
      </c>
      <c r="S320" s="9"/>
      <c r="T320" s="7">
        <f>VLOOKUP($C320,'ASDR Current'!$A:$X,T$14,FALSE)/1000</f>
        <v>0.44087999999999999</v>
      </c>
    </row>
    <row r="321" spans="1:20" x14ac:dyDescent="0.25">
      <c r="A321" s="157">
        <f t="shared" si="5"/>
        <v>24</v>
      </c>
      <c r="B321" s="163"/>
      <c r="C321" s="157"/>
      <c r="D321" s="175" t="s">
        <v>86</v>
      </c>
      <c r="F321" s="11">
        <f>SUM(F316:F320)</f>
        <v>11549.421540000001</v>
      </c>
      <c r="H321" s="11">
        <f>SUM(H316:H320)</f>
        <v>745.35264000000006</v>
      </c>
      <c r="I321" s="12"/>
      <c r="J321" s="11">
        <f>SUM(J316:J320)</f>
        <v>-116.79804</v>
      </c>
      <c r="K321" s="12"/>
      <c r="L321" s="11">
        <f>SUM(L316:L320)</f>
        <v>-32.545230000000004</v>
      </c>
      <c r="M321" s="12"/>
      <c r="N321" s="11">
        <f>SUM(N316:N320)</f>
        <v>7.9314799999999988</v>
      </c>
      <c r="O321" s="64"/>
      <c r="P321" s="11">
        <f>SUM(P316:P320)</f>
        <v>0</v>
      </c>
      <c r="Q321" s="12"/>
      <c r="R321" s="11">
        <f>SUM(R316:R320)</f>
        <v>12153.36239</v>
      </c>
      <c r="S321" s="12"/>
      <c r="T321" s="11">
        <f>SUM(T316:T320)</f>
        <v>11894.911120000001</v>
      </c>
    </row>
    <row r="322" spans="1:20" x14ac:dyDescent="0.25">
      <c r="A322" s="157">
        <f t="shared" si="5"/>
        <v>25</v>
      </c>
      <c r="B322" s="163"/>
      <c r="Q322" s="154"/>
    </row>
    <row r="323" spans="1:20" x14ac:dyDescent="0.25">
      <c r="A323" s="157">
        <f t="shared" si="5"/>
        <v>26</v>
      </c>
      <c r="B323" s="163"/>
      <c r="C323" s="170"/>
      <c r="D323" s="175" t="s">
        <v>87</v>
      </c>
      <c r="E323" s="157"/>
      <c r="F323" s="176"/>
      <c r="G323" s="176"/>
      <c r="H323" s="176"/>
      <c r="I323" s="182"/>
      <c r="J323" s="176"/>
      <c r="K323" s="182"/>
      <c r="L323" s="182"/>
      <c r="M323" s="155"/>
      <c r="N323" s="155"/>
      <c r="O323" s="155"/>
      <c r="P323" s="155"/>
      <c r="Q323" s="156"/>
      <c r="R323" s="155"/>
      <c r="S323" s="155"/>
      <c r="T323" s="155"/>
    </row>
    <row r="324" spans="1:20" x14ac:dyDescent="0.25">
      <c r="A324" s="157">
        <f t="shared" si="5"/>
        <v>27</v>
      </c>
      <c r="B324" s="163"/>
      <c r="C324" s="155">
        <v>34135</v>
      </c>
      <c r="D324" s="152" t="s">
        <v>400</v>
      </c>
      <c r="E324" s="157"/>
      <c r="F324" s="7">
        <f>VLOOKUP($C324,'ASDR Current'!$A:$X,F$14,FALSE)/1000</f>
        <v>-97.47041999999999</v>
      </c>
      <c r="G324" s="154"/>
      <c r="H324" s="7">
        <f>VLOOKUP($C324,'ASDR Current'!$A:$X,H$14,FALSE)/1000</f>
        <v>34.89696</v>
      </c>
      <c r="I324" s="8"/>
      <c r="J324" s="7">
        <f>VLOOKUP($C324,'ASDR Current'!$A:$X,J$14,FALSE)/1000</f>
        <v>0</v>
      </c>
      <c r="K324" s="9"/>
      <c r="L324" s="7">
        <f>VLOOKUP($C324,'ASDR Current'!$A:$X,L$13,FALSE)/1000+VLOOKUP($C324,'ASDR Current'!$A:$X,L$14,FALSE)/1000</f>
        <v>0</v>
      </c>
      <c r="M324" s="9"/>
      <c r="N324" s="7">
        <f>VLOOKUP($C324,'ASDR Current'!$A:$X,N$13,FALSE)/1000+VLOOKUP($C324,'ASDR Current'!$A:$X,N$14,FALSE)/1000</f>
        <v>0</v>
      </c>
      <c r="O324" s="7"/>
      <c r="P324" s="7">
        <f>VLOOKUP($C324,'ASDR Current'!$A:$X,P$13,FALSE)/1000+VLOOKUP($C324,'ASDR Current'!$A:$X,P$14,FALSE)/1000+VLOOKUP($C324,'ASDR Current'!$A:$X,P$15,FALSE)/1000</f>
        <v>0</v>
      </c>
      <c r="Q324" s="8"/>
      <c r="R324" s="7">
        <f>SUM(F324,H324,J324,L324,N324,P324)</f>
        <v>-62.57345999999999</v>
      </c>
      <c r="S324" s="9"/>
      <c r="T324" s="7">
        <f>VLOOKUP($C324,'ASDR Current'!$A:$X,T$14,FALSE)/1000</f>
        <v>-80.021940000000001</v>
      </c>
    </row>
    <row r="325" spans="1:20" x14ac:dyDescent="0.25">
      <c r="A325" s="157">
        <f t="shared" si="5"/>
        <v>28</v>
      </c>
      <c r="B325" s="163"/>
      <c r="C325" s="155">
        <v>34235</v>
      </c>
      <c r="D325" s="152" t="s">
        <v>402</v>
      </c>
      <c r="E325" s="157"/>
      <c r="F325" s="7">
        <f>VLOOKUP($C325,'ASDR Current'!$A:$X,F$14,FALSE)/1000</f>
        <v>752.20626000000004</v>
      </c>
      <c r="G325" s="154"/>
      <c r="H325" s="7">
        <f>VLOOKUP($C325,'ASDR Current'!$A:$X,H$14,FALSE)/1000</f>
        <v>67.520759999999996</v>
      </c>
      <c r="I325" s="8"/>
      <c r="J325" s="7">
        <f>VLOOKUP($C325,'ASDR Current'!$A:$X,J$14,FALSE)/1000</f>
        <v>0</v>
      </c>
      <c r="K325" s="9"/>
      <c r="L325" s="7">
        <f>VLOOKUP($C325,'ASDR Current'!$A:$X,L$13,FALSE)/1000+VLOOKUP($C325,'ASDR Current'!$A:$X,L$14,FALSE)/1000</f>
        <v>-3.9525900000000003</v>
      </c>
      <c r="M325" s="9"/>
      <c r="N325" s="7">
        <f>VLOOKUP($C325,'ASDR Current'!$A:$X,N$13,FALSE)/1000+VLOOKUP($C325,'ASDR Current'!$A:$X,N$14,FALSE)/1000</f>
        <v>0.82552000000000003</v>
      </c>
      <c r="O325" s="7"/>
      <c r="P325" s="7">
        <f>VLOOKUP($C325,'ASDR Current'!$A:$X,P$13,FALSE)/1000+VLOOKUP($C325,'ASDR Current'!$A:$X,P$14,FALSE)/1000+VLOOKUP($C325,'ASDR Current'!$A:$X,P$15,FALSE)/1000</f>
        <v>0</v>
      </c>
      <c r="Q325" s="8"/>
      <c r="R325" s="7">
        <f>SUM(F325,H325,J325,L325,N325,P325)</f>
        <v>816.59995000000004</v>
      </c>
      <c r="S325" s="9"/>
      <c r="T325" s="7">
        <f>VLOOKUP($C325,'ASDR Current'!$A:$X,T$14,FALSE)/1000</f>
        <v>785.05299000000002</v>
      </c>
    </row>
    <row r="326" spans="1:20" x14ac:dyDescent="0.25">
      <c r="A326" s="157">
        <f t="shared" si="5"/>
        <v>29</v>
      </c>
      <c r="B326" s="163"/>
      <c r="C326" s="155">
        <v>34335</v>
      </c>
      <c r="D326" s="152" t="s">
        <v>63</v>
      </c>
      <c r="E326" s="157"/>
      <c r="F326" s="7">
        <f>VLOOKUP($C326,'ASDR Current'!$A:$X,F$14,FALSE)/1000</f>
        <v>10730.429719999996</v>
      </c>
      <c r="G326" s="154"/>
      <c r="H326" s="7">
        <f>VLOOKUP($C326,'ASDR Current'!$A:$X,H$14,FALSE)/1000</f>
        <v>633.18816000000004</v>
      </c>
      <c r="I326" s="8"/>
      <c r="J326" s="7">
        <f>VLOOKUP($C326,'ASDR Current'!$A:$X,J$14,FALSE)/1000</f>
        <v>0</v>
      </c>
      <c r="K326" s="9"/>
      <c r="L326" s="7">
        <f>VLOOKUP($C326,'ASDR Current'!$A:$X,L$13,FALSE)/1000+VLOOKUP($C326,'ASDR Current'!$A:$X,L$14,FALSE)/1000</f>
        <v>-35.975769999999997</v>
      </c>
      <c r="M326" s="9"/>
      <c r="N326" s="7">
        <f>VLOOKUP($C326,'ASDR Current'!$A:$X,N$13,FALSE)/1000+VLOOKUP($C326,'ASDR Current'!$A:$X,N$14,FALSE)/1000</f>
        <v>7.5138500000000006</v>
      </c>
      <c r="O326" s="7"/>
      <c r="P326" s="7">
        <f>VLOOKUP($C326,'ASDR Current'!$A:$X,P$13,FALSE)/1000+VLOOKUP($C326,'ASDR Current'!$A:$X,P$14,FALSE)/1000+VLOOKUP($C326,'ASDR Current'!$A:$X,P$15,FALSE)/1000</f>
        <v>0</v>
      </c>
      <c r="Q326" s="8"/>
      <c r="R326" s="7">
        <f>SUM(F326,H326,J326,L326,N326,P326)</f>
        <v>11335.155959999996</v>
      </c>
      <c r="S326" s="9"/>
      <c r="T326" s="7">
        <f>VLOOKUP($C326,'ASDR Current'!$A:$X,T$14,FALSE)/1000</f>
        <v>11038.70795</v>
      </c>
    </row>
    <row r="327" spans="1:20" x14ac:dyDescent="0.25">
      <c r="A327" s="157">
        <f t="shared" si="5"/>
        <v>30</v>
      </c>
      <c r="B327" s="163"/>
      <c r="C327" s="155">
        <v>34535</v>
      </c>
      <c r="D327" s="152" t="s">
        <v>401</v>
      </c>
      <c r="E327" s="157"/>
      <c r="F327" s="7">
        <f>VLOOKUP($C327,'ASDR Current'!$A:$X,F$14,FALSE)/1000</f>
        <v>4624.8319899999951</v>
      </c>
      <c r="G327" s="154"/>
      <c r="H327" s="7">
        <f>VLOOKUP($C327,'ASDR Current'!$A:$X,H$14,FALSE)/1000</f>
        <v>280.43047999999999</v>
      </c>
      <c r="I327" s="8"/>
      <c r="J327" s="7">
        <f>VLOOKUP($C327,'ASDR Current'!$A:$X,J$14,FALSE)/1000</f>
        <v>0</v>
      </c>
      <c r="K327" s="9"/>
      <c r="L327" s="7">
        <f>VLOOKUP($C327,'ASDR Current'!$A:$X,L$13,FALSE)/1000+VLOOKUP($C327,'ASDR Current'!$A:$X,L$14,FALSE)/1000</f>
        <v>0</v>
      </c>
      <c r="M327" s="9"/>
      <c r="N327" s="7">
        <f>VLOOKUP($C327,'ASDR Current'!$A:$X,N$13,FALSE)/1000+VLOOKUP($C327,'ASDR Current'!$A:$X,N$14,FALSE)/1000</f>
        <v>0</v>
      </c>
      <c r="O327" s="7"/>
      <c r="P327" s="7">
        <f>VLOOKUP($C327,'ASDR Current'!$A:$X,P$13,FALSE)/1000+VLOOKUP($C327,'ASDR Current'!$A:$X,P$14,FALSE)/1000+VLOOKUP($C327,'ASDR Current'!$A:$X,P$15,FALSE)/1000</f>
        <v>0</v>
      </c>
      <c r="Q327" s="8"/>
      <c r="R327" s="7">
        <f>SUM(F327,H327,J327,L327,N327,P327)</f>
        <v>4905.2624699999951</v>
      </c>
      <c r="S327" s="9"/>
      <c r="T327" s="7">
        <f>VLOOKUP($C327,'ASDR Current'!$A:$X,T$14,FALSE)/1000</f>
        <v>4765.04522</v>
      </c>
    </row>
    <row r="328" spans="1:20" x14ac:dyDescent="0.25">
      <c r="A328" s="157">
        <f t="shared" si="5"/>
        <v>31</v>
      </c>
      <c r="B328" s="163"/>
      <c r="C328" s="155">
        <v>34635</v>
      </c>
      <c r="D328" s="152" t="s">
        <v>34</v>
      </c>
      <c r="F328" s="7">
        <f>VLOOKUP($C328,'ASDR Current'!$A:$X,F$14,FALSE)/1000</f>
        <v>0</v>
      </c>
      <c r="G328" s="154"/>
      <c r="H328" s="7">
        <f>VLOOKUP($C328,'ASDR Current'!$A:$X,H$14,FALSE)/1000</f>
        <v>0</v>
      </c>
      <c r="I328" s="8"/>
      <c r="J328" s="7">
        <f>VLOOKUP($C328,'ASDR Current'!$A:$X,J$14,FALSE)/1000</f>
        <v>0</v>
      </c>
      <c r="K328" s="9"/>
      <c r="L328" s="7">
        <f>VLOOKUP($C328,'ASDR Current'!$A:$X,L$13,FALSE)/1000+VLOOKUP($C328,'ASDR Current'!$A:$X,L$14,FALSE)/1000</f>
        <v>0</v>
      </c>
      <c r="M328" s="9"/>
      <c r="N328" s="7">
        <f>VLOOKUP($C328,'ASDR Current'!$A:$X,N$13,FALSE)/1000+VLOOKUP($C328,'ASDR Current'!$A:$X,N$14,FALSE)/1000</f>
        <v>0</v>
      </c>
      <c r="O328" s="7"/>
      <c r="P328" s="7">
        <f>VLOOKUP($C328,'ASDR Current'!$A:$X,P$13,FALSE)/1000+VLOOKUP($C328,'ASDR Current'!$A:$X,P$14,FALSE)/1000+VLOOKUP($C328,'ASDR Current'!$A:$X,P$15,FALSE)/1000</f>
        <v>0</v>
      </c>
      <c r="Q328" s="8"/>
      <c r="R328" s="7">
        <f>SUM(F328,H328,J328,L328,N328,P328)</f>
        <v>0</v>
      </c>
      <c r="S328" s="9"/>
      <c r="T328" s="7">
        <f>VLOOKUP($C328,'ASDR Current'!$A:$X,T$14,FALSE)/1000</f>
        <v>0</v>
      </c>
    </row>
    <row r="329" spans="1:20" x14ac:dyDescent="0.25">
      <c r="A329" s="157">
        <f t="shared" si="5"/>
        <v>32</v>
      </c>
      <c r="B329" s="163"/>
      <c r="C329" s="157"/>
      <c r="D329" s="175" t="s">
        <v>88</v>
      </c>
      <c r="E329" s="157"/>
      <c r="F329" s="11">
        <f>SUM(F324:F328)</f>
        <v>16009.997549999991</v>
      </c>
      <c r="H329" s="11">
        <f>SUM(H324:H328)</f>
        <v>1016.0363600000001</v>
      </c>
      <c r="I329" s="12"/>
      <c r="J329" s="11">
        <f>SUM(J324:J328)</f>
        <v>0</v>
      </c>
      <c r="K329" s="12"/>
      <c r="L329" s="11">
        <f>SUM(L324:L328)</f>
        <v>-39.928359999999998</v>
      </c>
      <c r="M329" s="12"/>
      <c r="N329" s="11">
        <f>SUM(N324:N328)</f>
        <v>8.3393700000000006</v>
      </c>
      <c r="O329" s="64"/>
      <c r="P329" s="11">
        <f>SUM(P324:P328)</f>
        <v>0</v>
      </c>
      <c r="Q329" s="12"/>
      <c r="R329" s="11">
        <f>SUM(R324:R328)</f>
        <v>16994.444919999991</v>
      </c>
      <c r="S329" s="12"/>
      <c r="T329" s="11">
        <f>SUM(T324:T328)</f>
        <v>16508.784220000001</v>
      </c>
    </row>
    <row r="330" spans="1:20" x14ac:dyDescent="0.25">
      <c r="A330" s="157">
        <f t="shared" si="5"/>
        <v>33</v>
      </c>
      <c r="B330" s="163"/>
      <c r="Q330" s="154"/>
    </row>
    <row r="331" spans="1:20" x14ac:dyDescent="0.25">
      <c r="A331" s="157">
        <f t="shared" si="5"/>
        <v>34</v>
      </c>
      <c r="B331" s="163"/>
      <c r="C331" s="157"/>
      <c r="D331" s="175" t="s">
        <v>89</v>
      </c>
      <c r="I331" s="14"/>
      <c r="K331" s="14"/>
      <c r="M331" s="14"/>
      <c r="Q331" s="14"/>
    </row>
    <row r="332" spans="1:20" x14ac:dyDescent="0.25">
      <c r="A332" s="157">
        <f t="shared" si="5"/>
        <v>35</v>
      </c>
      <c r="B332" s="163"/>
      <c r="C332" s="155">
        <v>34136</v>
      </c>
      <c r="D332" s="152" t="s">
        <v>400</v>
      </c>
      <c r="F332" s="7">
        <f>VLOOKUP($C332,'ASDR Current'!$A:$X,F$14,FALSE)/1000</f>
        <v>530.40139999999985</v>
      </c>
      <c r="G332" s="154"/>
      <c r="H332" s="7">
        <f>VLOOKUP($C332,'ASDR Current'!$A:$X,H$14,FALSE)/1000</f>
        <v>82.343159999999997</v>
      </c>
      <c r="I332" s="8"/>
      <c r="J332" s="7">
        <f>VLOOKUP($C332,'ASDR Current'!$A:$X,J$14,FALSE)/1000</f>
        <v>0</v>
      </c>
      <c r="K332" s="9"/>
      <c r="L332" s="7">
        <f>VLOOKUP($C332,'ASDR Current'!$A:$X,L$13,FALSE)/1000+VLOOKUP($C332,'ASDR Current'!$A:$X,L$14,FALSE)/1000</f>
        <v>0</v>
      </c>
      <c r="M332" s="9"/>
      <c r="N332" s="7">
        <f>VLOOKUP($C332,'ASDR Current'!$A:$X,N$13,FALSE)/1000+VLOOKUP($C332,'ASDR Current'!$A:$X,N$14,FALSE)/1000</f>
        <v>0</v>
      </c>
      <c r="O332" s="7"/>
      <c r="P332" s="7">
        <f>VLOOKUP($C332,'ASDR Current'!$A:$X,P$13,FALSE)/1000+VLOOKUP($C332,'ASDR Current'!$A:$X,P$14,FALSE)/1000+VLOOKUP($C332,'ASDR Current'!$A:$X,P$15,FALSE)/1000</f>
        <v>0</v>
      </c>
      <c r="Q332" s="8"/>
      <c r="R332" s="7">
        <f>SUM(F332,H332,J332,L332,N332,P332)</f>
        <v>612.74455999999986</v>
      </c>
      <c r="S332" s="9"/>
      <c r="T332" s="7">
        <f>VLOOKUP($C332,'ASDR Current'!$A:$X,T$14,FALSE)/1000</f>
        <v>571.57298000000003</v>
      </c>
    </row>
    <row r="333" spans="1:20" x14ac:dyDescent="0.25">
      <c r="A333" s="157">
        <f t="shared" si="5"/>
        <v>36</v>
      </c>
      <c r="B333" s="163"/>
      <c r="C333" s="155">
        <v>34236</v>
      </c>
      <c r="D333" s="152" t="s">
        <v>402</v>
      </c>
      <c r="F333" s="7">
        <f>VLOOKUP($C333,'ASDR Current'!$A:$X,F$14,FALSE)/1000</f>
        <v>529.66103999999996</v>
      </c>
      <c r="G333" s="154"/>
      <c r="H333" s="7">
        <f>VLOOKUP($C333,'ASDR Current'!$A:$X,H$14,FALSE)/1000</f>
        <v>56.879280000000001</v>
      </c>
      <c r="I333" s="8"/>
      <c r="J333" s="7">
        <f>VLOOKUP($C333,'ASDR Current'!$A:$X,J$14,FALSE)/1000</f>
        <v>0</v>
      </c>
      <c r="K333" s="9"/>
      <c r="L333" s="7">
        <f>VLOOKUP($C333,'ASDR Current'!$A:$X,L$13,FALSE)/1000+VLOOKUP($C333,'ASDR Current'!$A:$X,L$14,FALSE)/1000</f>
        <v>-2.9494199999999999</v>
      </c>
      <c r="M333" s="9"/>
      <c r="N333" s="7">
        <f>VLOOKUP($C333,'ASDR Current'!$A:$X,N$13,FALSE)/1000+VLOOKUP($C333,'ASDR Current'!$A:$X,N$14,FALSE)/1000</f>
        <v>0.62023000000000006</v>
      </c>
      <c r="O333" s="7"/>
      <c r="P333" s="7">
        <f>VLOOKUP($C333,'ASDR Current'!$A:$X,P$13,FALSE)/1000+VLOOKUP($C333,'ASDR Current'!$A:$X,P$14,FALSE)/1000+VLOOKUP($C333,'ASDR Current'!$A:$X,P$15,FALSE)/1000</f>
        <v>0</v>
      </c>
      <c r="Q333" s="8"/>
      <c r="R333" s="7">
        <f>SUM(F333,H333,J333,L333,N333,P333)</f>
        <v>584.21112999999991</v>
      </c>
      <c r="S333" s="9"/>
      <c r="T333" s="7">
        <f>VLOOKUP($C333,'ASDR Current'!$A:$X,T$14,FALSE)/1000</f>
        <v>557.41578000000004</v>
      </c>
    </row>
    <row r="334" spans="1:20" x14ac:dyDescent="0.25">
      <c r="A334" s="157">
        <f t="shared" si="5"/>
        <v>37</v>
      </c>
      <c r="B334" s="163"/>
      <c r="C334" s="155">
        <v>34336</v>
      </c>
      <c r="D334" s="152" t="s">
        <v>63</v>
      </c>
      <c r="F334" s="7">
        <f>VLOOKUP($C334,'ASDR Current'!$A:$X,F$14,FALSE)/1000</f>
        <v>10580.499540000001</v>
      </c>
      <c r="G334" s="154"/>
      <c r="H334" s="7">
        <f>VLOOKUP($C334,'ASDR Current'!$A:$X,H$14,FALSE)/1000</f>
        <v>472.94496000000004</v>
      </c>
      <c r="I334" s="8"/>
      <c r="J334" s="7">
        <f>VLOOKUP($C334,'ASDR Current'!$A:$X,J$14,FALSE)/1000</f>
        <v>0</v>
      </c>
      <c r="K334" s="9"/>
      <c r="L334" s="7">
        <f>VLOOKUP($C334,'ASDR Current'!$A:$X,L$13,FALSE)/1000+VLOOKUP($C334,'ASDR Current'!$A:$X,L$14,FALSE)/1000</f>
        <v>-33.607219999999998</v>
      </c>
      <c r="M334" s="9"/>
      <c r="N334" s="7">
        <f>VLOOKUP($C334,'ASDR Current'!$A:$X,N$13,FALSE)/1000+VLOOKUP($C334,'ASDR Current'!$A:$X,N$14,FALSE)/1000</f>
        <v>7.0673399999999997</v>
      </c>
      <c r="O334" s="7"/>
      <c r="P334" s="7">
        <f>VLOOKUP($C334,'ASDR Current'!$A:$X,P$13,FALSE)/1000+VLOOKUP($C334,'ASDR Current'!$A:$X,P$14,FALSE)/1000+VLOOKUP($C334,'ASDR Current'!$A:$X,P$15,FALSE)/1000</f>
        <v>0</v>
      </c>
      <c r="Q334" s="8"/>
      <c r="R334" s="7">
        <f>SUM(F334,H334,J334,L334,N334,P334)</f>
        <v>11026.904620000001</v>
      </c>
      <c r="S334" s="9"/>
      <c r="T334" s="7">
        <f>VLOOKUP($C334,'ASDR Current'!$A:$X,T$14,FALSE)/1000</f>
        <v>10809.16806</v>
      </c>
    </row>
    <row r="335" spans="1:20" x14ac:dyDescent="0.25">
      <c r="A335" s="157">
        <f t="shared" si="5"/>
        <v>38</v>
      </c>
      <c r="B335" s="163"/>
      <c r="C335" s="155">
        <v>34536</v>
      </c>
      <c r="D335" s="152" t="s">
        <v>401</v>
      </c>
      <c r="F335" s="7">
        <f>VLOOKUP($C335,'ASDR Current'!$A:$X,F$14,FALSE)/1000</f>
        <v>6376.0892400000002</v>
      </c>
      <c r="G335" s="154"/>
      <c r="H335" s="7">
        <f>VLOOKUP($C335,'ASDR Current'!$A:$X,H$14,FALSE)/1000</f>
        <v>401.15990000000005</v>
      </c>
      <c r="I335" s="8"/>
      <c r="J335" s="7">
        <f>VLOOKUP($C335,'ASDR Current'!$A:$X,J$14,FALSE)/1000</f>
        <v>0</v>
      </c>
      <c r="K335" s="9"/>
      <c r="L335" s="7">
        <f>VLOOKUP($C335,'ASDR Current'!$A:$X,L$13,FALSE)/1000+VLOOKUP($C335,'ASDR Current'!$A:$X,L$14,FALSE)/1000</f>
        <v>0</v>
      </c>
      <c r="M335" s="9"/>
      <c r="N335" s="7">
        <f>VLOOKUP($C335,'ASDR Current'!$A:$X,N$13,FALSE)/1000+VLOOKUP($C335,'ASDR Current'!$A:$X,N$14,FALSE)/1000</f>
        <v>0</v>
      </c>
      <c r="O335" s="7"/>
      <c r="P335" s="7">
        <f>VLOOKUP($C335,'ASDR Current'!$A:$X,P$13,FALSE)/1000+VLOOKUP($C335,'ASDR Current'!$A:$X,P$14,FALSE)/1000+VLOOKUP($C335,'ASDR Current'!$A:$X,P$15,FALSE)/1000</f>
        <v>0</v>
      </c>
      <c r="Q335" s="8"/>
      <c r="R335" s="7">
        <f>SUM(F335,H335,J335,L335,N335,P335)</f>
        <v>6777.2491399999999</v>
      </c>
      <c r="S335" s="9"/>
      <c r="T335" s="7">
        <f>VLOOKUP($C335,'ASDR Current'!$A:$X,T$14,FALSE)/1000</f>
        <v>6576.6628899999996</v>
      </c>
    </row>
    <row r="336" spans="1:20" x14ac:dyDescent="0.25">
      <c r="A336" s="157">
        <f t="shared" si="5"/>
        <v>39</v>
      </c>
      <c r="B336" s="163"/>
      <c r="C336" s="155">
        <v>34636</v>
      </c>
      <c r="D336" s="152" t="s">
        <v>34</v>
      </c>
      <c r="F336" s="7">
        <f>VLOOKUP($C336,'ASDR Current'!$A:$X,F$14,FALSE)/1000</f>
        <v>5.37324</v>
      </c>
      <c r="G336" s="154"/>
      <c r="H336" s="7">
        <f>VLOOKUP($C336,'ASDR Current'!$A:$X,H$14,FALSE)/1000</f>
        <v>0.25824000000000003</v>
      </c>
      <c r="I336" s="8"/>
      <c r="J336" s="7">
        <f>VLOOKUP($C336,'ASDR Current'!$A:$X,J$14,FALSE)/1000</f>
        <v>0</v>
      </c>
      <c r="K336" s="9"/>
      <c r="L336" s="7">
        <f>VLOOKUP($C336,'ASDR Current'!$A:$X,L$13,FALSE)/1000+VLOOKUP($C336,'ASDR Current'!$A:$X,L$14,FALSE)/1000</f>
        <v>0</v>
      </c>
      <c r="M336" s="9"/>
      <c r="N336" s="7">
        <f>VLOOKUP($C336,'ASDR Current'!$A:$X,N$13,FALSE)/1000+VLOOKUP($C336,'ASDR Current'!$A:$X,N$14,FALSE)/1000</f>
        <v>0</v>
      </c>
      <c r="O336" s="7"/>
      <c r="P336" s="7">
        <f>VLOOKUP($C336,'ASDR Current'!$A:$X,P$13,FALSE)/1000+VLOOKUP($C336,'ASDR Current'!$A:$X,P$14,FALSE)/1000+VLOOKUP($C336,'ASDR Current'!$A:$X,P$15,FALSE)/1000</f>
        <v>0</v>
      </c>
      <c r="Q336" s="8"/>
      <c r="R336" s="7">
        <f>SUM(F336,H336,J336,L336,N336,P336)</f>
        <v>5.6314799999999998</v>
      </c>
      <c r="S336" s="9"/>
      <c r="T336" s="7">
        <f>VLOOKUP($C336,'ASDR Current'!$A:$X,T$14,FALSE)/1000</f>
        <v>5.5023599999999995</v>
      </c>
    </row>
    <row r="337" spans="1:20" x14ac:dyDescent="0.25">
      <c r="A337" s="157">
        <f t="shared" si="5"/>
        <v>40</v>
      </c>
      <c r="B337" s="163"/>
      <c r="C337" s="157"/>
      <c r="D337" s="175" t="s">
        <v>90</v>
      </c>
      <c r="F337" s="11">
        <f>SUM(F332:F336)</f>
        <v>18022.024460000001</v>
      </c>
      <c r="H337" s="11">
        <f>SUM(H332:H336)</f>
        <v>1013.5855400000002</v>
      </c>
      <c r="I337" s="12"/>
      <c r="J337" s="11">
        <f>SUM(J332:J336)</f>
        <v>0</v>
      </c>
      <c r="K337" s="12"/>
      <c r="L337" s="11">
        <f>SUM(L332:L336)</f>
        <v>-36.556640000000002</v>
      </c>
      <c r="M337" s="12"/>
      <c r="N337" s="11">
        <f>SUM(N332:N336)</f>
        <v>7.68757</v>
      </c>
      <c r="O337" s="64"/>
      <c r="P337" s="11">
        <f>SUM(P332:P336)</f>
        <v>0</v>
      </c>
      <c r="Q337" s="12"/>
      <c r="R337" s="11">
        <f>SUM(R332:R336)</f>
        <v>19006.74093</v>
      </c>
      <c r="T337" s="11">
        <f>SUM(T332:T336)</f>
        <v>18520.322069999998</v>
      </c>
    </row>
    <row r="338" spans="1:20" x14ac:dyDescent="0.25">
      <c r="A338" s="157">
        <f t="shared" si="5"/>
        <v>41</v>
      </c>
      <c r="B338" s="163"/>
      <c r="Q338" s="154"/>
    </row>
    <row r="339" spans="1:20" x14ac:dyDescent="0.25">
      <c r="A339" s="157">
        <f t="shared" si="5"/>
        <v>42</v>
      </c>
      <c r="B339" s="163"/>
      <c r="C339" s="155">
        <v>34637</v>
      </c>
      <c r="D339" s="175" t="s">
        <v>466</v>
      </c>
      <c r="F339" s="7">
        <f>VLOOKUP($C339,'ASDR Current'!$A:$X,F$14,FALSE)/1000</f>
        <v>370.58426999999995</v>
      </c>
      <c r="G339" s="154"/>
      <c r="H339" s="7">
        <f>VLOOKUP($C339,'ASDR Current'!$A:$X,H$14,FALSE)/1000</f>
        <v>71.667670000000001</v>
      </c>
      <c r="I339" s="8"/>
      <c r="J339" s="7">
        <f>VLOOKUP($C339,'ASDR Current'!$A:$X,J$14,FALSE)/1000</f>
        <v>-301.06473</v>
      </c>
      <c r="K339" s="9"/>
      <c r="L339" s="7">
        <f>VLOOKUP($C339,'ASDR Current'!$A:$X,L$13,FALSE)/1000+VLOOKUP($C339,'ASDR Current'!$A:$X,L$14,FALSE)/1000</f>
        <v>0</v>
      </c>
      <c r="M339" s="9"/>
      <c r="N339" s="7">
        <f>VLOOKUP($C339,'ASDR Current'!$A:$X,N$13,FALSE)/1000+VLOOKUP($C339,'ASDR Current'!$A:$X,N$14,FALSE)/1000</f>
        <v>0</v>
      </c>
      <c r="O339" s="7"/>
      <c r="P339" s="7">
        <f>VLOOKUP($C339,'ASDR Current'!$A:$X,P$13,FALSE)/1000+VLOOKUP($C339,'ASDR Current'!$A:$X,P$14,FALSE)/1000+VLOOKUP($C339,'ASDR Current'!$A:$X,P$15,FALSE)/1000</f>
        <v>0</v>
      </c>
      <c r="Q339" s="8"/>
      <c r="R339" s="7">
        <f>SUM(F339,H339,J339,L339,N339,P339)</f>
        <v>141.18720999999994</v>
      </c>
      <c r="S339" s="9"/>
      <c r="T339" s="7">
        <f>VLOOKUP($C339,'ASDR Current'!$A:$X,T$14,FALSE)/1000</f>
        <v>329.53564</v>
      </c>
    </row>
    <row r="340" spans="1:20" ht="13.8" thickBot="1" x14ac:dyDescent="0.3">
      <c r="A340" s="157">
        <f t="shared" si="5"/>
        <v>43</v>
      </c>
      <c r="B340" s="163"/>
      <c r="D340" s="152" t="s">
        <v>91</v>
      </c>
      <c r="F340" s="61">
        <f>SUM(F272,F280,F305,F313,F321,F329,F337,F339)</f>
        <v>459653.83232999989</v>
      </c>
      <c r="H340" s="61">
        <f>SUM(H272,H280,H305,H313,H321,H329,H337,H339)</f>
        <v>56739.314279999991</v>
      </c>
      <c r="I340" s="14"/>
      <c r="J340" s="61">
        <f>SUM(J272,J280,J305,J313,J321,J329,J337,J339)</f>
        <v>-10062.6669</v>
      </c>
      <c r="K340" s="14"/>
      <c r="L340" s="61">
        <f>SUM(L272,L280,L305,L313,L321,L329,L337,L339)</f>
        <v>-6488.7999900000004</v>
      </c>
      <c r="M340" s="14"/>
      <c r="N340" s="61">
        <f>SUM(N272,N280,N305,N313,N321,N329,N337,N339)</f>
        <v>392.12548999999996</v>
      </c>
      <c r="O340" s="36"/>
      <c r="P340" s="61">
        <f>SUM(P272,P280,P305,P313,P321,P329,P337,P339)</f>
        <v>0</v>
      </c>
      <c r="Q340" s="14"/>
      <c r="R340" s="61">
        <f>SUM(R272,R280,R305,R313,R321,R329,R337,R339)</f>
        <v>500233.80521000002</v>
      </c>
      <c r="T340" s="61">
        <f>SUM(T272,T280,T305,T313,T321,T329,T337,T339)</f>
        <v>480091.47736999998</v>
      </c>
    </row>
    <row r="341" spans="1:20" ht="14.4" thickTop="1" thickBot="1" x14ac:dyDescent="0.3">
      <c r="A341" s="158">
        <f t="shared" si="5"/>
        <v>44</v>
      </c>
      <c r="B341" s="19" t="s">
        <v>44</v>
      </c>
      <c r="C341" s="149"/>
      <c r="D341" s="149"/>
      <c r="E341" s="149"/>
      <c r="F341" s="149"/>
      <c r="G341" s="149"/>
      <c r="H341" s="149"/>
      <c r="I341" s="149"/>
      <c r="J341" s="149"/>
      <c r="K341" s="149"/>
      <c r="L341" s="149"/>
      <c r="M341" s="149"/>
      <c r="N341" s="149"/>
      <c r="O341" s="149"/>
      <c r="P341" s="149"/>
      <c r="Q341" s="147"/>
      <c r="R341" s="149"/>
      <c r="S341" s="149"/>
      <c r="T341" s="149"/>
    </row>
    <row r="342" spans="1:20" x14ac:dyDescent="0.25">
      <c r="A342" s="152" t="str">
        <f>+$A$57</f>
        <v>Supporting Schedules:  B-10, B-11</v>
      </c>
      <c r="Q342" s="154"/>
      <c r="R342" s="152" t="str">
        <f>+$R$57</f>
        <v>Recap Schedules:  B-03, B-06</v>
      </c>
    </row>
    <row r="343" spans="1:20" ht="13.8" thickBot="1" x14ac:dyDescent="0.3">
      <c r="A343" s="149" t="str">
        <f>$A$1</f>
        <v>SCHEDULE B-09</v>
      </c>
      <c r="B343" s="149"/>
      <c r="C343" s="149"/>
      <c r="D343" s="149"/>
      <c r="E343" s="149"/>
      <c r="F343" s="149" t="str">
        <f>$F$1</f>
        <v>DEPRECIATION RESERVE BALANCES BY ACCOUNT AND SUB-ACCOUNT</v>
      </c>
      <c r="G343" s="149"/>
      <c r="H343" s="149"/>
      <c r="I343" s="149"/>
      <c r="J343" s="149"/>
      <c r="K343" s="149"/>
      <c r="L343" s="149"/>
      <c r="M343" s="149"/>
      <c r="N343" s="149"/>
      <c r="O343" s="149"/>
      <c r="P343" s="149"/>
      <c r="Q343" s="147"/>
      <c r="R343" s="149"/>
      <c r="S343" s="149"/>
      <c r="T343" s="149" t="str">
        <f>"Page 27 of " &amp; $R$1</f>
        <v>Page 27 of 30</v>
      </c>
    </row>
    <row r="344" spans="1:20" x14ac:dyDescent="0.25">
      <c r="A344" s="152" t="str">
        <f>$A$2</f>
        <v>FLORIDA PUBLIC SERVICE COMMISSION</v>
      </c>
      <c r="B344" s="172"/>
      <c r="E344" s="154" t="str">
        <f>$E$2</f>
        <v xml:space="preserve">                  EXPLANATION:</v>
      </c>
      <c r="F344" s="152" t="str">
        <f>IF($F$2="","",$F$2)</f>
        <v>Provide the depreciation reserve balances for each account or sub-account to which</v>
      </c>
      <c r="J344" s="151"/>
      <c r="K344" s="151"/>
      <c r="M344" s="151"/>
      <c r="N344" s="151"/>
      <c r="O344" s="151"/>
      <c r="P344" s="151"/>
      <c r="Q344" s="150"/>
      <c r="R344" s="152" t="str">
        <f>$R$2</f>
        <v>Type of data shown:</v>
      </c>
      <c r="T344" s="153"/>
    </row>
    <row r="345" spans="1:20" x14ac:dyDescent="0.25">
      <c r="B345" s="172"/>
      <c r="F345" s="152" t="str">
        <f>IF($F$3="","",$F$3)</f>
        <v>an individual depreciation rate is applied. (Include Amortization/Recovery amounts).</v>
      </c>
      <c r="J345" s="154"/>
      <c r="K345" s="153"/>
      <c r="N345" s="154"/>
      <c r="O345" s="154"/>
      <c r="P345" s="154"/>
      <c r="Q345" s="154" t="str">
        <f>IF($Q$3=0,"",$Q$3)</f>
        <v/>
      </c>
      <c r="R345" s="153" t="str">
        <f>$R$3</f>
        <v>Projected Test Year Ended 12/31/2025</v>
      </c>
      <c r="T345" s="154"/>
    </row>
    <row r="346" spans="1:20" x14ac:dyDescent="0.25">
      <c r="A346" s="152" t="str">
        <f>$A$4</f>
        <v>COMPANY: TAMPA ELECTRIC COMPANY</v>
      </c>
      <c r="B346" s="172"/>
      <c r="F346" s="152" t="str">
        <f>IF(+$F$4="","",$F$4)</f>
        <v/>
      </c>
      <c r="J346" s="154"/>
      <c r="K346" s="153"/>
      <c r="L346" s="154"/>
      <c r="Q346" s="154" t="str">
        <f>IF($Q$4=0,"",$Q$4)</f>
        <v/>
      </c>
      <c r="R346" s="153" t="str">
        <f>$R$4</f>
        <v>Projected Prior Year Ended 12/31/2024</v>
      </c>
      <c r="T346" s="154"/>
    </row>
    <row r="347" spans="1:20" x14ac:dyDescent="0.25">
      <c r="B347" s="172"/>
      <c r="F347" s="152" t="str">
        <f>IF(+$F$5="","",$F$5)</f>
        <v/>
      </c>
      <c r="J347" s="154"/>
      <c r="K347" s="153"/>
      <c r="L347" s="154"/>
      <c r="Q347" s="154" t="str">
        <f>IF($Q$5=0,"",$Q$5)</f>
        <v>XX</v>
      </c>
      <c r="R347" s="153" t="str">
        <f>$R$5</f>
        <v>Historical Prior Year Ended 12/31/2023</v>
      </c>
      <c r="T347" s="154"/>
    </row>
    <row r="348" spans="1:20" x14ac:dyDescent="0.25">
      <c r="B348" s="172"/>
      <c r="J348" s="154"/>
      <c r="K348" s="153"/>
      <c r="L348" s="154"/>
      <c r="Q348" s="154"/>
      <c r="R348" s="153" t="str">
        <f>$R$6</f>
        <v>Witness: C. Aldazabal / J. Chronister /</v>
      </c>
      <c r="T348" s="154"/>
    </row>
    <row r="349" spans="1:20" ht="13.8" thickBot="1" x14ac:dyDescent="0.3">
      <c r="A349" s="149" t="str">
        <f>A$7</f>
        <v>DOCKET No. 20240026-EI</v>
      </c>
      <c r="B349" s="173"/>
      <c r="C349" s="149"/>
      <c r="D349" s="149"/>
      <c r="E349" s="149"/>
      <c r="F349" s="149" t="str">
        <f>IF(+$F$7="","",$F$7)</f>
        <v/>
      </c>
      <c r="G349" s="149"/>
      <c r="H349" s="158" t="str">
        <f>IF($H$7="","",$H$7)</f>
        <v>(Dollars in 000's)</v>
      </c>
      <c r="I349" s="149"/>
      <c r="J349" s="149"/>
      <c r="K349" s="149"/>
      <c r="L349" s="149"/>
      <c r="M349" s="149"/>
      <c r="N349" s="149"/>
      <c r="O349" s="149"/>
      <c r="P349" s="149"/>
      <c r="Q349" s="147"/>
      <c r="R349" s="149" t="str">
        <f>$R$7</f>
        <v xml:space="preserve">              R. Latta / K. Stryker / C. Whitworth</v>
      </c>
      <c r="S349" s="149"/>
      <c r="T349" s="149"/>
    </row>
    <row r="350" spans="1:20" x14ac:dyDescent="0.25">
      <c r="C350" s="155"/>
      <c r="D350" s="155"/>
      <c r="E350" s="155"/>
      <c r="F350" s="155"/>
      <c r="G350" s="155"/>
      <c r="H350" s="155"/>
      <c r="I350" s="155"/>
      <c r="J350" s="155"/>
      <c r="K350" s="155"/>
      <c r="L350" s="155"/>
      <c r="M350" s="155"/>
      <c r="N350" s="155"/>
      <c r="O350" s="155"/>
      <c r="P350" s="155"/>
      <c r="Q350" s="156"/>
      <c r="R350" s="155"/>
      <c r="S350" s="155"/>
      <c r="T350" s="155"/>
    </row>
    <row r="351" spans="1:20" x14ac:dyDescent="0.25">
      <c r="C351" s="155" t="s">
        <v>4</v>
      </c>
      <c r="D351" s="155" t="s">
        <v>5</v>
      </c>
      <c r="E351" s="155"/>
      <c r="F351" s="155" t="s">
        <v>6</v>
      </c>
      <c r="G351" s="155"/>
      <c r="H351" s="155" t="s">
        <v>7</v>
      </c>
      <c r="I351" s="155"/>
      <c r="J351" s="157" t="s">
        <v>8</v>
      </c>
      <c r="K351" s="157"/>
      <c r="L351" s="155" t="s">
        <v>9</v>
      </c>
      <c r="M351" s="155"/>
      <c r="N351" s="155" t="s">
        <v>10</v>
      </c>
      <c r="O351" s="155"/>
      <c r="P351" s="155" t="s">
        <v>11</v>
      </c>
      <c r="Q351" s="156"/>
      <c r="R351" s="155" t="s">
        <v>12</v>
      </c>
      <c r="S351" s="155"/>
      <c r="T351" s="155" t="s">
        <v>484</v>
      </c>
    </row>
    <row r="352" spans="1:20" x14ac:dyDescent="0.25">
      <c r="C352" s="157" t="s">
        <v>13</v>
      </c>
      <c r="D352" s="157" t="s">
        <v>13</v>
      </c>
      <c r="F352" s="157" t="s">
        <v>485</v>
      </c>
      <c r="G352" s="157"/>
      <c r="H352" s="155" t="s">
        <v>16</v>
      </c>
      <c r="I352" s="157"/>
      <c r="J352" s="155"/>
      <c r="K352" s="157"/>
      <c r="L352" s="157"/>
      <c r="M352" s="157"/>
      <c r="Q352" s="154"/>
      <c r="R352" s="157" t="s">
        <v>485</v>
      </c>
      <c r="T352" s="157"/>
    </row>
    <row r="353" spans="1:20" x14ac:dyDescent="0.25">
      <c r="A353" s="157" t="s">
        <v>17</v>
      </c>
      <c r="B353" s="157"/>
      <c r="C353" s="157" t="s">
        <v>18</v>
      </c>
      <c r="D353" s="157" t="s">
        <v>18</v>
      </c>
      <c r="E353" s="155"/>
      <c r="F353" s="157" t="s">
        <v>14</v>
      </c>
      <c r="G353" s="157"/>
      <c r="H353" s="157" t="s">
        <v>14</v>
      </c>
      <c r="I353" s="157"/>
      <c r="J353" s="157"/>
      <c r="K353" s="155"/>
      <c r="L353" s="157" t="s">
        <v>486</v>
      </c>
      <c r="M353" s="153"/>
      <c r="N353" s="157" t="s">
        <v>486</v>
      </c>
      <c r="O353" s="157"/>
      <c r="P353" s="157" t="s">
        <v>20</v>
      </c>
      <c r="Q353" s="156"/>
      <c r="R353" s="155" t="s">
        <v>14</v>
      </c>
      <c r="S353" s="155"/>
      <c r="T353" s="157" t="s">
        <v>21</v>
      </c>
    </row>
    <row r="354" spans="1:20" ht="13.8" thickBot="1" x14ac:dyDescent="0.3">
      <c r="A354" s="158" t="s">
        <v>22</v>
      </c>
      <c r="B354" s="158"/>
      <c r="C354" s="158" t="s">
        <v>23</v>
      </c>
      <c r="D354" s="158" t="s">
        <v>24</v>
      </c>
      <c r="E354" s="158"/>
      <c r="F354" s="159" t="s">
        <v>25</v>
      </c>
      <c r="G354" s="159"/>
      <c r="H354" s="159" t="s">
        <v>487</v>
      </c>
      <c r="I354" s="160"/>
      <c r="J354" s="159" t="s">
        <v>151</v>
      </c>
      <c r="K354" s="160"/>
      <c r="L354" s="160" t="s">
        <v>438</v>
      </c>
      <c r="M354" s="161"/>
      <c r="N354" s="161" t="s">
        <v>488</v>
      </c>
      <c r="O354" s="161"/>
      <c r="P354" s="161" t="s">
        <v>26</v>
      </c>
      <c r="Q354" s="162"/>
      <c r="R354" s="161" t="s">
        <v>27</v>
      </c>
      <c r="S354" s="161"/>
      <c r="T354" s="161" t="s">
        <v>28</v>
      </c>
    </row>
    <row r="355" spans="1:20" x14ac:dyDescent="0.25">
      <c r="A355" s="157">
        <v>1</v>
      </c>
      <c r="B355" s="163"/>
      <c r="Q355" s="154"/>
    </row>
    <row r="356" spans="1:20" x14ac:dyDescent="0.25">
      <c r="A356" s="157">
        <f>A355+1</f>
        <v>2</v>
      </c>
      <c r="B356" s="163"/>
      <c r="D356" s="152" t="s">
        <v>467</v>
      </c>
      <c r="I356" s="14"/>
      <c r="K356" s="14"/>
      <c r="M356" s="14"/>
      <c r="Q356" s="14"/>
      <c r="S356" s="14"/>
    </row>
    <row r="357" spans="1:20" x14ac:dyDescent="0.25">
      <c r="A357" s="157">
        <f t="shared" ref="A357:A398" si="6">A356+1</f>
        <v>3</v>
      </c>
      <c r="B357" s="163"/>
      <c r="C357" s="155">
        <v>34199</v>
      </c>
      <c r="D357" s="152" t="s">
        <v>400</v>
      </c>
      <c r="F357" s="7">
        <f>VLOOKUP($C357,'ASDR Current'!$A:$X,F$14,FALSE)/1000</f>
        <v>30195.009999999991</v>
      </c>
      <c r="G357" s="154"/>
      <c r="H357" s="7">
        <f>VLOOKUP($C357,'ASDR Current'!$A:$X,H$14,FALSE)/1000</f>
        <v>10721.794460000001</v>
      </c>
      <c r="I357" s="8"/>
      <c r="J357" s="7">
        <f>VLOOKUP($C357,'ASDR Current'!$A:$X,J$14,FALSE)/1000</f>
        <v>0</v>
      </c>
      <c r="K357" s="9"/>
      <c r="L357" s="7">
        <f>VLOOKUP($C357,'ASDR Current'!$A:$X,L$13,FALSE)/1000+VLOOKUP($C357,'ASDR Current'!$A:$X,L$14,FALSE)/1000</f>
        <v>0</v>
      </c>
      <c r="M357" s="9"/>
      <c r="N357" s="7">
        <f>VLOOKUP($C357,'ASDR Current'!$A:$X,N$13,FALSE)/1000+VLOOKUP($C357,'ASDR Current'!$A:$X,N$14,FALSE)/1000</f>
        <v>0</v>
      </c>
      <c r="O357" s="7"/>
      <c r="P357" s="7">
        <f>VLOOKUP($C357,'ASDR Current'!$A:$X,P$13,FALSE)/1000+VLOOKUP($C357,'ASDR Current'!$A:$X,P$14,FALSE)/1000+VLOOKUP($C357,'ASDR Current'!$A:$X,P$15,FALSE)/1000</f>
        <v>0</v>
      </c>
      <c r="Q357" s="8"/>
      <c r="R357" s="7">
        <f>SUM(F357,H357,J357,L357,N357,P357)</f>
        <v>40916.804459999992</v>
      </c>
      <c r="S357" s="9"/>
      <c r="T357" s="7">
        <f>VLOOKUP($C357,'ASDR Current'!$A:$X,T$14,FALSE)/1000</f>
        <v>35552.756500000003</v>
      </c>
    </row>
    <row r="358" spans="1:20" x14ac:dyDescent="0.25">
      <c r="A358" s="157">
        <f t="shared" si="6"/>
        <v>4</v>
      </c>
      <c r="B358" s="163"/>
      <c r="C358" s="157">
        <v>34399</v>
      </c>
      <c r="D358" s="152" t="s">
        <v>63</v>
      </c>
      <c r="F358" s="7">
        <f>VLOOKUP($C358,'ASDR Current'!$A:$X,F$14,FALSE)/1000</f>
        <v>50280.58743</v>
      </c>
      <c r="G358" s="154"/>
      <c r="H358" s="7">
        <f>VLOOKUP($C358,'ASDR Current'!$A:$X,H$14,FALSE)/1000</f>
        <v>18947.724719999998</v>
      </c>
      <c r="I358" s="8"/>
      <c r="J358" s="7">
        <f>VLOOKUP($C358,'ASDR Current'!$A:$X,J$14,FALSE)/1000</f>
        <v>0</v>
      </c>
      <c r="K358" s="9"/>
      <c r="L358" s="7">
        <f>VLOOKUP($C358,'ASDR Current'!$A:$X,L$13,FALSE)/1000+VLOOKUP($C358,'ASDR Current'!$A:$X,L$14,FALSE)/1000</f>
        <v>0</v>
      </c>
      <c r="M358" s="9"/>
      <c r="N358" s="7">
        <f>VLOOKUP($C358,'ASDR Current'!$A:$X,N$13,FALSE)/1000+VLOOKUP($C358,'ASDR Current'!$A:$X,N$14,FALSE)/1000</f>
        <v>0</v>
      </c>
      <c r="O358" s="7"/>
      <c r="P358" s="7">
        <f>VLOOKUP($C358,'ASDR Current'!$A:$X,P$13,FALSE)/1000+VLOOKUP($C358,'ASDR Current'!$A:$X,P$14,FALSE)/1000+VLOOKUP($C358,'ASDR Current'!$A:$X,P$15,FALSE)/1000</f>
        <v>0</v>
      </c>
      <c r="Q358" s="8"/>
      <c r="R358" s="7">
        <f>SUM(F358,H358,J358,L358,N358,P358)</f>
        <v>69228.312149999998</v>
      </c>
      <c r="S358" s="9"/>
      <c r="T358" s="7">
        <f>VLOOKUP($C358,'ASDR Current'!$A:$X,T$14,FALSE)/1000</f>
        <v>59748.461649999997</v>
      </c>
    </row>
    <row r="359" spans="1:20" x14ac:dyDescent="0.25">
      <c r="A359" s="157">
        <f t="shared" si="6"/>
        <v>5</v>
      </c>
      <c r="B359" s="163"/>
      <c r="C359" s="157">
        <v>34599</v>
      </c>
      <c r="D359" s="152" t="s">
        <v>401</v>
      </c>
      <c r="F359" s="7">
        <f>VLOOKUP($C359,'ASDR Current'!$A:$X,F$14,FALSE)/1000</f>
        <v>20298.451579999997</v>
      </c>
      <c r="G359" s="154"/>
      <c r="H359" s="7">
        <f>VLOOKUP($C359,'ASDR Current'!$A:$X,H$14,FALSE)/1000</f>
        <v>7733.0902699999997</v>
      </c>
      <c r="I359" s="8"/>
      <c r="J359" s="7">
        <f>VLOOKUP($C359,'ASDR Current'!$A:$X,J$14,FALSE)/1000</f>
        <v>0</v>
      </c>
      <c r="K359" s="9"/>
      <c r="L359" s="7">
        <f>VLOOKUP($C359,'ASDR Current'!$A:$X,L$13,FALSE)/1000+VLOOKUP($C359,'ASDR Current'!$A:$X,L$14,FALSE)/1000</f>
        <v>0</v>
      </c>
      <c r="M359" s="9"/>
      <c r="N359" s="7">
        <f>VLOOKUP($C359,'ASDR Current'!$A:$X,N$13,FALSE)/1000+VLOOKUP($C359,'ASDR Current'!$A:$X,N$14,FALSE)/1000</f>
        <v>0</v>
      </c>
      <c r="O359" s="7"/>
      <c r="P359" s="7">
        <f>VLOOKUP($C359,'ASDR Current'!$A:$X,P$13,FALSE)/1000+VLOOKUP($C359,'ASDR Current'!$A:$X,P$14,FALSE)/1000+VLOOKUP($C359,'ASDR Current'!$A:$X,P$15,FALSE)/1000</f>
        <v>0</v>
      </c>
      <c r="Q359" s="8"/>
      <c r="R359" s="7">
        <f>SUM(F359,H359,J359,L359,N359,P359)</f>
        <v>28031.541849999998</v>
      </c>
      <c r="S359" s="9"/>
      <c r="T359" s="7">
        <f>VLOOKUP($C359,'ASDR Current'!$A:$X,T$14,FALSE)/1000</f>
        <v>24161.171760000001</v>
      </c>
    </row>
    <row r="360" spans="1:20" x14ac:dyDescent="0.25">
      <c r="A360" s="157">
        <f t="shared" si="6"/>
        <v>6</v>
      </c>
      <c r="B360" s="163"/>
      <c r="C360" s="155">
        <v>34899</v>
      </c>
      <c r="D360" s="152" t="s">
        <v>468</v>
      </c>
      <c r="F360" s="7">
        <f>VLOOKUP($C360,'ASDR Current'!$A:$X,F$14,FALSE)/1000</f>
        <v>2082.1103899999998</v>
      </c>
      <c r="G360" s="154"/>
      <c r="H360" s="7">
        <f>VLOOKUP($C360,'ASDR Current'!$A:$X,H$14,FALSE)/1000</f>
        <v>894.63828000000001</v>
      </c>
      <c r="I360" s="8"/>
      <c r="J360" s="7">
        <f>VLOOKUP($C360,'ASDR Current'!$A:$X,J$14,FALSE)/1000</f>
        <v>0</v>
      </c>
      <c r="K360" s="9"/>
      <c r="L360" s="7">
        <f>VLOOKUP($C360,'ASDR Current'!$A:$X,L$13,FALSE)/1000+VLOOKUP($C360,'ASDR Current'!$A:$X,L$14,FALSE)/1000</f>
        <v>-8.1224299999999996</v>
      </c>
      <c r="M360" s="9"/>
      <c r="N360" s="7">
        <f>VLOOKUP($C360,'ASDR Current'!$A:$X,N$13,FALSE)/1000+VLOOKUP($C360,'ASDR Current'!$A:$X,N$14,FALSE)/1000</f>
        <v>3.6095799999999998</v>
      </c>
      <c r="O360" s="7"/>
      <c r="P360" s="7">
        <f>VLOOKUP($C360,'ASDR Current'!$A:$X,P$13,FALSE)/1000+VLOOKUP($C360,'ASDR Current'!$A:$X,P$14,FALSE)/1000+VLOOKUP($C360,'ASDR Current'!$A:$X,P$15,FALSE)/1000</f>
        <v>0</v>
      </c>
      <c r="Q360" s="8"/>
      <c r="R360" s="7">
        <f>SUM(F360,H360,J360,L360,N360,P360)</f>
        <v>2972.2358199999999</v>
      </c>
      <c r="S360" s="9"/>
      <c r="T360" s="7">
        <f>VLOOKUP($C360,'ASDR Current'!$A:$X,T$14,FALSE)/1000</f>
        <v>2526.1392599999999</v>
      </c>
    </row>
    <row r="361" spans="1:20" ht="13.8" thickBot="1" x14ac:dyDescent="0.3">
      <c r="A361" s="157">
        <f t="shared" si="6"/>
        <v>7</v>
      </c>
      <c r="B361" s="163"/>
      <c r="C361" s="157"/>
      <c r="D361" s="152" t="s">
        <v>469</v>
      </c>
      <c r="F361" s="62">
        <f>SUM(F357:F360)</f>
        <v>102856.15939999999</v>
      </c>
      <c r="H361" s="62">
        <f>SUM(H357:H360)</f>
        <v>38297.247729999995</v>
      </c>
      <c r="I361" s="12"/>
      <c r="J361" s="62">
        <f>SUM(J357:J360)</f>
        <v>0</v>
      </c>
      <c r="K361" s="12"/>
      <c r="L361" s="62">
        <f>SUM(L357:L360)</f>
        <v>-8.1224299999999996</v>
      </c>
      <c r="M361" s="12"/>
      <c r="N361" s="62">
        <f>SUM(N357:N360)</f>
        <v>3.6095799999999998</v>
      </c>
      <c r="O361" s="64"/>
      <c r="P361" s="62">
        <f>SUM(P357:P360)</f>
        <v>0</v>
      </c>
      <c r="Q361" s="12"/>
      <c r="R361" s="62">
        <f>SUM(R357:R360)</f>
        <v>141148.89428000001</v>
      </c>
      <c r="S361" s="12"/>
      <c r="T361" s="62">
        <f>SUM(T357:T360)</f>
        <v>121988.52916999999</v>
      </c>
    </row>
    <row r="362" spans="1:20" ht="13.8" thickTop="1" x14ac:dyDescent="0.25">
      <c r="A362" s="157">
        <f t="shared" si="6"/>
        <v>8</v>
      </c>
      <c r="B362" s="163"/>
      <c r="Q362" s="154"/>
      <c r="S362" s="12"/>
    </row>
    <row r="363" spans="1:20" x14ac:dyDescent="0.25">
      <c r="A363" s="157">
        <f t="shared" si="6"/>
        <v>9</v>
      </c>
      <c r="B363" s="163"/>
      <c r="D363" s="152" t="s">
        <v>470</v>
      </c>
      <c r="F363" s="7"/>
      <c r="G363" s="154"/>
      <c r="H363" s="7"/>
      <c r="I363" s="8"/>
      <c r="J363" s="7"/>
      <c r="K363" s="9"/>
      <c r="L363" s="7"/>
      <c r="M363" s="9"/>
      <c r="N363" s="7"/>
      <c r="O363" s="7"/>
      <c r="P363" s="7"/>
      <c r="Q363" s="8"/>
      <c r="R363" s="7"/>
      <c r="S363" s="9"/>
      <c r="T363" s="7"/>
    </row>
    <row r="364" spans="1:20" x14ac:dyDescent="0.25">
      <c r="A364" s="157">
        <f t="shared" si="6"/>
        <v>10</v>
      </c>
      <c r="B364" s="163"/>
      <c r="C364" s="155">
        <v>34198</v>
      </c>
      <c r="D364" s="152" t="s">
        <v>400</v>
      </c>
      <c r="F364" s="7">
        <f>VLOOKUP($C364,'ASDR Current'!$A:$X,F$14,FALSE)/1000</f>
        <v>0</v>
      </c>
      <c r="G364" s="154"/>
      <c r="H364" s="7">
        <f>VLOOKUP($C364,'ASDR Current'!$A:$X,H$14,FALSE)/1000</f>
        <v>0</v>
      </c>
      <c r="I364" s="8"/>
      <c r="J364" s="7">
        <f>VLOOKUP($C364,'ASDR Current'!$A:$X,J$14,FALSE)/1000</f>
        <v>0</v>
      </c>
      <c r="K364" s="9"/>
      <c r="L364" s="7">
        <f>VLOOKUP($C364,'ASDR Current'!$A:$X,L$13,FALSE)/1000+VLOOKUP($C364,'ASDR Current'!$A:$X,L$14,FALSE)/1000</f>
        <v>0</v>
      </c>
      <c r="M364" s="9"/>
      <c r="N364" s="7">
        <f>VLOOKUP($C364,'ASDR Current'!$A:$X,N$13,FALSE)/1000+VLOOKUP($C364,'ASDR Current'!$A:$X,N$14,FALSE)/1000</f>
        <v>0</v>
      </c>
      <c r="O364" s="7"/>
      <c r="P364" s="7">
        <f>VLOOKUP($C364,'ASDR Current'!$A:$X,P$13,FALSE)/1000+VLOOKUP($C364,'ASDR Current'!$A:$X,P$14,FALSE)/1000+VLOOKUP($C364,'ASDR Current'!$A:$X,P$15,FALSE)/1000</f>
        <v>0</v>
      </c>
      <c r="Q364" s="8"/>
      <c r="R364" s="7">
        <f>SUM(F364,H364,J364,L364,N364,P364)</f>
        <v>0</v>
      </c>
      <c r="S364" s="9"/>
      <c r="T364" s="7">
        <f>VLOOKUP($C364,'ASDR Current'!$A:$X,T$14,FALSE)/1000</f>
        <v>0</v>
      </c>
    </row>
    <row r="365" spans="1:20" x14ac:dyDescent="0.25">
      <c r="A365" s="157">
        <f t="shared" si="6"/>
        <v>11</v>
      </c>
      <c r="B365" s="163"/>
      <c r="C365" s="157">
        <v>34398</v>
      </c>
      <c r="D365" s="152" t="s">
        <v>63</v>
      </c>
      <c r="F365" s="7">
        <f>VLOOKUP($C365,'ASDR Current'!$A:$X,F$14,FALSE)/1000</f>
        <v>1.8600000000000002E-2</v>
      </c>
      <c r="G365" s="154"/>
      <c r="H365" s="7">
        <f>VLOOKUP($C365,'ASDR Current'!$A:$X,H$14,FALSE)/1000</f>
        <v>30.441839999999999</v>
      </c>
      <c r="I365" s="8"/>
      <c r="J365" s="7">
        <f>VLOOKUP($C365,'ASDR Current'!$A:$X,J$14,FALSE)/1000</f>
        <v>0</v>
      </c>
      <c r="K365" s="9"/>
      <c r="L365" s="7">
        <f>VLOOKUP($C365,'ASDR Current'!$A:$X,L$13,FALSE)/1000+VLOOKUP($C365,'ASDR Current'!$A:$X,L$14,FALSE)/1000</f>
        <v>-5.7190399999999997</v>
      </c>
      <c r="M365" s="9"/>
      <c r="N365" s="7">
        <f>VLOOKUP($C365,'ASDR Current'!$A:$X,N$13,FALSE)/1000+VLOOKUP($C365,'ASDR Current'!$A:$X,N$14,FALSE)/1000</f>
        <v>1.02329</v>
      </c>
      <c r="O365" s="7"/>
      <c r="P365" s="7">
        <f>VLOOKUP($C365,'ASDR Current'!$A:$X,P$13,FALSE)/1000+VLOOKUP($C365,'ASDR Current'!$A:$X,P$14,FALSE)/1000+VLOOKUP($C365,'ASDR Current'!$A:$X,P$15,FALSE)/1000</f>
        <v>0</v>
      </c>
      <c r="Q365" s="8"/>
      <c r="R365" s="7">
        <f>SUM(F365,H365,J365,L365,N365,P365)</f>
        <v>25.764689999999998</v>
      </c>
      <c r="S365" s="9"/>
      <c r="T365" s="7">
        <f>VLOOKUP($C365,'ASDR Current'!$A:$X,T$14,FALSE)/1000</f>
        <v>11.098409999999999</v>
      </c>
    </row>
    <row r="366" spans="1:20" x14ac:dyDescent="0.25">
      <c r="A366" s="157">
        <f t="shared" si="6"/>
        <v>12</v>
      </c>
      <c r="B366" s="163"/>
      <c r="C366" s="157">
        <v>34598</v>
      </c>
      <c r="D366" s="152" t="s">
        <v>401</v>
      </c>
      <c r="F366" s="7">
        <f>VLOOKUP($C366,'ASDR Current'!$A:$X,F$14,FALSE)/1000</f>
        <v>0</v>
      </c>
      <c r="G366" s="154"/>
      <c r="H366" s="7">
        <f>VLOOKUP($C366,'ASDR Current'!$A:$X,H$14,FALSE)/1000</f>
        <v>0</v>
      </c>
      <c r="I366" s="8"/>
      <c r="J366" s="7">
        <f>VLOOKUP($C366,'ASDR Current'!$A:$X,J$14,FALSE)/1000</f>
        <v>0</v>
      </c>
      <c r="K366" s="9"/>
      <c r="L366" s="7">
        <f>VLOOKUP($C366,'ASDR Current'!$A:$X,L$13,FALSE)/1000+VLOOKUP($C366,'ASDR Current'!$A:$X,L$14,FALSE)/1000</f>
        <v>0</v>
      </c>
      <c r="M366" s="9"/>
      <c r="N366" s="7">
        <f>VLOOKUP($C366,'ASDR Current'!$A:$X,N$13,FALSE)/1000+VLOOKUP($C366,'ASDR Current'!$A:$X,N$14,FALSE)/1000</f>
        <v>0</v>
      </c>
      <c r="O366" s="7"/>
      <c r="P366" s="7">
        <f>VLOOKUP($C366,'ASDR Current'!$A:$X,P$13,FALSE)/1000+VLOOKUP($C366,'ASDR Current'!$A:$X,P$14,FALSE)/1000+VLOOKUP($C366,'ASDR Current'!$A:$X,P$15,FALSE)/1000</f>
        <v>0</v>
      </c>
      <c r="Q366" s="8"/>
      <c r="R366" s="7">
        <f>SUM(F366,H366,J366,L366,N366,P366)</f>
        <v>0</v>
      </c>
      <c r="S366" s="9"/>
      <c r="T366" s="7">
        <f>VLOOKUP($C366,'ASDR Current'!$A:$X,T$14,FALSE)/1000</f>
        <v>0</v>
      </c>
    </row>
    <row r="367" spans="1:20" x14ac:dyDescent="0.25">
      <c r="A367" s="157">
        <f t="shared" si="6"/>
        <v>13</v>
      </c>
      <c r="B367" s="163"/>
      <c r="C367" s="155">
        <v>34898</v>
      </c>
      <c r="D367" s="152" t="s">
        <v>468</v>
      </c>
      <c r="F367" s="7">
        <f>VLOOKUP($C367,'ASDR Current'!$A:$X,F$14,FALSE)/1000</f>
        <v>1.7999999999999998E-4</v>
      </c>
      <c r="G367" s="154"/>
      <c r="H367" s="7">
        <f>VLOOKUP($C367,'ASDR Current'!$A:$X,H$14,FALSE)/1000</f>
        <v>0.91098999999999997</v>
      </c>
      <c r="I367" s="8"/>
      <c r="J367" s="7">
        <f>VLOOKUP($C367,'ASDR Current'!$A:$X,J$14,FALSE)/1000</f>
        <v>0</v>
      </c>
      <c r="K367" s="9"/>
      <c r="L367" s="7">
        <f>VLOOKUP($C367,'ASDR Current'!$A:$X,L$13,FALSE)/1000+VLOOKUP($C367,'ASDR Current'!$A:$X,L$14,FALSE)/1000</f>
        <v>-5.6100000000000004E-2</v>
      </c>
      <c r="M367" s="9"/>
      <c r="N367" s="7">
        <f>VLOOKUP($C367,'ASDR Current'!$A:$X,N$13,FALSE)/1000+VLOOKUP($C367,'ASDR Current'!$A:$X,N$14,FALSE)/1000</f>
        <v>1.0039999999999999E-2</v>
      </c>
      <c r="O367" s="7"/>
      <c r="P367" s="7">
        <f>VLOOKUP($C367,'ASDR Current'!$A:$X,P$13,FALSE)/1000+VLOOKUP($C367,'ASDR Current'!$A:$X,P$14,FALSE)/1000+VLOOKUP($C367,'ASDR Current'!$A:$X,P$15,FALSE)/1000</f>
        <v>0</v>
      </c>
      <c r="Q367" s="8"/>
      <c r="R367" s="7">
        <f>SUM(F367,H367,J367,L367,N367,P367)</f>
        <v>0.86510999999999993</v>
      </c>
      <c r="S367" s="9"/>
      <c r="T367" s="7">
        <f>VLOOKUP($C367,'ASDR Current'!$A:$X,T$14,FALSE)/1000</f>
        <v>0.41269</v>
      </c>
    </row>
    <row r="368" spans="1:20" ht="13.8" thickBot="1" x14ac:dyDescent="0.3">
      <c r="A368" s="157">
        <f t="shared" si="6"/>
        <v>14</v>
      </c>
      <c r="B368" s="163"/>
      <c r="C368" s="157"/>
      <c r="D368" s="152" t="s">
        <v>471</v>
      </c>
      <c r="F368" s="62">
        <f>SUM(F364:F367)</f>
        <v>1.8780000000000002E-2</v>
      </c>
      <c r="H368" s="62">
        <f>SUM(H364:H367)</f>
        <v>31.352829999999997</v>
      </c>
      <c r="I368" s="12"/>
      <c r="J368" s="62">
        <f>SUM(J364:J367)</f>
        <v>0</v>
      </c>
      <c r="K368" s="12"/>
      <c r="L368" s="62">
        <f>SUM(L364:L367)</f>
        <v>-5.7751399999999995</v>
      </c>
      <c r="M368" s="12"/>
      <c r="N368" s="62">
        <f>SUM(N364:N367)</f>
        <v>1.0333300000000001</v>
      </c>
      <c r="O368" s="64"/>
      <c r="P368" s="62">
        <f>SUM(P364:P367)</f>
        <v>0</v>
      </c>
      <c r="Q368" s="12"/>
      <c r="R368" s="62">
        <f>SUM(R364:R367)</f>
        <v>26.629799999999999</v>
      </c>
      <c r="S368" s="12"/>
      <c r="T368" s="62">
        <f>SUM(T364:T367)</f>
        <v>11.511099999999999</v>
      </c>
    </row>
    <row r="369" spans="1:20" ht="13.8" thickTop="1" x14ac:dyDescent="0.25">
      <c r="A369" s="157">
        <f t="shared" si="6"/>
        <v>15</v>
      </c>
      <c r="B369" s="163"/>
      <c r="Q369" s="154"/>
    </row>
    <row r="370" spans="1:20" x14ac:dyDescent="0.25">
      <c r="A370" s="157">
        <f t="shared" si="6"/>
        <v>16</v>
      </c>
      <c r="B370" s="163"/>
      <c r="C370" s="170"/>
      <c r="D370" s="175" t="s">
        <v>563</v>
      </c>
      <c r="Q370" s="154"/>
    </row>
    <row r="371" spans="1:20" x14ac:dyDescent="0.25">
      <c r="A371" s="157">
        <f t="shared" si="6"/>
        <v>17</v>
      </c>
      <c r="B371" s="163"/>
      <c r="C371" s="155">
        <v>34120</v>
      </c>
      <c r="D371" s="152" t="s">
        <v>400</v>
      </c>
      <c r="F371" s="7">
        <f>VLOOKUP($C371,'ASDR Current'!$A:$X,F$14,FALSE)/1000</f>
        <v>0</v>
      </c>
      <c r="G371" s="154"/>
      <c r="H371" s="7">
        <f>VLOOKUP($C371,'ASDR Current'!$A:$X,H$14,FALSE)/1000</f>
        <v>0</v>
      </c>
      <c r="I371" s="8"/>
      <c r="J371" s="7">
        <f>VLOOKUP($C371,'ASDR Current'!$A:$X,J$14,FALSE)/1000</f>
        <v>0</v>
      </c>
      <c r="K371" s="9"/>
      <c r="L371" s="7">
        <f>VLOOKUP($C371,'ASDR Current'!$A:$X,L$13,FALSE)/1000+VLOOKUP($C371,'ASDR Current'!$A:$X,L$14,FALSE)/1000</f>
        <v>0</v>
      </c>
      <c r="M371" s="9"/>
      <c r="N371" s="7">
        <f>VLOOKUP($C371,'ASDR Current'!$A:$X,N$13,FALSE)/1000+VLOOKUP($C371,'ASDR Current'!$A:$X,N$14,FALSE)/1000</f>
        <v>0</v>
      </c>
      <c r="O371" s="7"/>
      <c r="P371" s="7">
        <f>VLOOKUP($C371,'ASDR Current'!$A:$X,P$13,FALSE)/1000+VLOOKUP($C371,'ASDR Current'!$A:$X,P$14,FALSE)/1000+VLOOKUP($C371,'ASDR Current'!$A:$X,P$15,FALSE)/1000</f>
        <v>0</v>
      </c>
      <c r="Q371" s="8"/>
      <c r="R371" s="7">
        <f t="shared" ref="R371:R376" si="7">SUM(F371,H371,J371,L371,N371,P371)</f>
        <v>0</v>
      </c>
      <c r="S371" s="9"/>
      <c r="T371" s="7">
        <f>VLOOKUP($C371,'ASDR Current'!$A:$X,T$14,FALSE)/1000</f>
        <v>0</v>
      </c>
    </row>
    <row r="372" spans="1:20" x14ac:dyDescent="0.25">
      <c r="A372" s="157">
        <f t="shared" si="6"/>
        <v>18</v>
      </c>
      <c r="B372" s="171"/>
      <c r="C372" s="155">
        <v>34220</v>
      </c>
      <c r="D372" s="152" t="s">
        <v>402</v>
      </c>
      <c r="F372" s="7">
        <f>VLOOKUP($C372,'ASDR Current'!$A:$X,F$14,FALSE)/1000</f>
        <v>0</v>
      </c>
      <c r="G372" s="154"/>
      <c r="H372" s="7">
        <f>VLOOKUP($C372,'ASDR Current'!$A:$X,H$14,FALSE)/1000</f>
        <v>0</v>
      </c>
      <c r="I372" s="8"/>
      <c r="J372" s="7">
        <f>VLOOKUP($C372,'ASDR Current'!$A:$X,J$14,FALSE)/1000</f>
        <v>0</v>
      </c>
      <c r="K372" s="9"/>
      <c r="L372" s="7">
        <f>VLOOKUP($C372,'ASDR Current'!$A:$X,L$13,FALSE)/1000+VLOOKUP($C372,'ASDR Current'!$A:$X,L$14,FALSE)/1000</f>
        <v>0</v>
      </c>
      <c r="M372" s="9"/>
      <c r="N372" s="7">
        <f>VLOOKUP($C372,'ASDR Current'!$A:$X,N$13,FALSE)/1000+VLOOKUP($C372,'ASDR Current'!$A:$X,N$14,FALSE)/1000</f>
        <v>0</v>
      </c>
      <c r="O372" s="7"/>
      <c r="P372" s="7">
        <f>VLOOKUP($C372,'ASDR Current'!$A:$X,P$13,FALSE)/1000+VLOOKUP($C372,'ASDR Current'!$A:$X,P$14,FALSE)/1000+VLOOKUP($C372,'ASDR Current'!$A:$X,P$15,FALSE)/1000</f>
        <v>0</v>
      </c>
      <c r="Q372" s="8"/>
      <c r="R372" s="7">
        <f t="shared" si="7"/>
        <v>0</v>
      </c>
      <c r="S372" s="9"/>
      <c r="T372" s="7">
        <f>VLOOKUP($C372,'ASDR Current'!$A:$X,T$14,FALSE)/1000</f>
        <v>0</v>
      </c>
    </row>
    <row r="373" spans="1:20" x14ac:dyDescent="0.25">
      <c r="A373" s="157">
        <f t="shared" si="6"/>
        <v>19</v>
      </c>
      <c r="B373" s="171"/>
      <c r="C373" s="155">
        <v>34320</v>
      </c>
      <c r="D373" s="152" t="s">
        <v>63</v>
      </c>
      <c r="F373" s="7">
        <f>VLOOKUP($C373,'ASDR Current'!$A:$X,F$14,FALSE)/1000</f>
        <v>0</v>
      </c>
      <c r="G373" s="154"/>
      <c r="H373" s="7">
        <f>VLOOKUP($C373,'ASDR Current'!$A:$X,H$14,FALSE)/1000</f>
        <v>0</v>
      </c>
      <c r="I373" s="8"/>
      <c r="J373" s="7">
        <f>VLOOKUP($C373,'ASDR Current'!$A:$X,J$14,FALSE)/1000</f>
        <v>0</v>
      </c>
      <c r="K373" s="9"/>
      <c r="L373" s="7">
        <f>VLOOKUP($C373,'ASDR Current'!$A:$X,L$13,FALSE)/1000+VLOOKUP($C373,'ASDR Current'!$A:$X,L$14,FALSE)/1000</f>
        <v>0</v>
      </c>
      <c r="M373" s="9"/>
      <c r="N373" s="7">
        <f>VLOOKUP($C373,'ASDR Current'!$A:$X,N$13,FALSE)/1000+VLOOKUP($C373,'ASDR Current'!$A:$X,N$14,FALSE)/1000</f>
        <v>0</v>
      </c>
      <c r="O373" s="7"/>
      <c r="P373" s="7">
        <f>VLOOKUP($C373,'ASDR Current'!$A:$X,P$13,FALSE)/1000+VLOOKUP($C373,'ASDR Current'!$A:$X,P$14,FALSE)/1000+VLOOKUP($C373,'ASDR Current'!$A:$X,P$15,FALSE)/1000</f>
        <v>0</v>
      </c>
      <c r="Q373" s="8"/>
      <c r="R373" s="7">
        <f t="shared" si="7"/>
        <v>0</v>
      </c>
      <c r="S373" s="9"/>
      <c r="T373" s="7">
        <f>VLOOKUP($C373,'ASDR Current'!$A:$X,T$14,FALSE)/1000</f>
        <v>0</v>
      </c>
    </row>
    <row r="374" spans="1:20" x14ac:dyDescent="0.25">
      <c r="A374" s="157">
        <f t="shared" si="6"/>
        <v>20</v>
      </c>
      <c r="B374" s="163"/>
      <c r="C374" s="155">
        <v>34520</v>
      </c>
      <c r="D374" s="152" t="s">
        <v>401</v>
      </c>
      <c r="F374" s="7">
        <f>VLOOKUP($C374,'ASDR Current'!$A:$X,F$14,FALSE)/1000</f>
        <v>0</v>
      </c>
      <c r="G374" s="154"/>
      <c r="H374" s="7">
        <f>VLOOKUP($C374,'ASDR Current'!$A:$X,H$14,FALSE)/1000</f>
        <v>0</v>
      </c>
      <c r="I374" s="8"/>
      <c r="J374" s="7">
        <f>VLOOKUP($C374,'ASDR Current'!$A:$X,J$14,FALSE)/1000</f>
        <v>0</v>
      </c>
      <c r="K374" s="9"/>
      <c r="L374" s="7">
        <f>VLOOKUP($C374,'ASDR Current'!$A:$X,L$13,FALSE)/1000+VLOOKUP($C374,'ASDR Current'!$A:$X,L$14,FALSE)/1000</f>
        <v>0</v>
      </c>
      <c r="M374" s="9"/>
      <c r="N374" s="7">
        <f>VLOOKUP($C374,'ASDR Current'!$A:$X,N$13,FALSE)/1000+VLOOKUP($C374,'ASDR Current'!$A:$X,N$14,FALSE)/1000</f>
        <v>0</v>
      </c>
      <c r="O374" s="7"/>
      <c r="P374" s="7">
        <f>VLOOKUP($C374,'ASDR Current'!$A:$X,P$13,FALSE)/1000+VLOOKUP($C374,'ASDR Current'!$A:$X,P$14,FALSE)/1000+VLOOKUP($C374,'ASDR Current'!$A:$X,P$15,FALSE)/1000</f>
        <v>0</v>
      </c>
      <c r="Q374" s="8"/>
      <c r="R374" s="7">
        <f t="shared" si="7"/>
        <v>0</v>
      </c>
      <c r="S374" s="9"/>
      <c r="T374" s="7">
        <f>VLOOKUP($C374,'ASDR Current'!$A:$X,T$14,FALSE)/1000</f>
        <v>0</v>
      </c>
    </row>
    <row r="375" spans="1:20" x14ac:dyDescent="0.25">
      <c r="A375" s="157">
        <f t="shared" si="6"/>
        <v>21</v>
      </c>
      <c r="B375" s="163"/>
      <c r="C375" s="155">
        <v>34620</v>
      </c>
      <c r="D375" s="152" t="s">
        <v>34</v>
      </c>
      <c r="F375" s="7">
        <f>VLOOKUP($C375,'ASDR Current'!$A:$X,F$14,FALSE)/1000</f>
        <v>0</v>
      </c>
      <c r="G375" s="154"/>
      <c r="H375" s="7">
        <f>VLOOKUP($C375,'ASDR Current'!$A:$X,H$14,FALSE)/1000</f>
        <v>0</v>
      </c>
      <c r="I375" s="8"/>
      <c r="J375" s="7">
        <f>VLOOKUP($C375,'ASDR Current'!$A:$X,J$14,FALSE)/1000</f>
        <v>0</v>
      </c>
      <c r="K375" s="9"/>
      <c r="L375" s="7">
        <f>VLOOKUP($C375,'ASDR Current'!$A:$X,L$13,FALSE)/1000+VLOOKUP($C375,'ASDR Current'!$A:$X,L$14,FALSE)/1000</f>
        <v>0</v>
      </c>
      <c r="M375" s="9"/>
      <c r="N375" s="7">
        <f>VLOOKUP($C375,'ASDR Current'!$A:$X,N$13,FALSE)/1000+VLOOKUP($C375,'ASDR Current'!$A:$X,N$14,FALSE)/1000</f>
        <v>0</v>
      </c>
      <c r="O375" s="7"/>
      <c r="P375" s="7">
        <f>VLOOKUP($C375,'ASDR Current'!$A:$X,P$13,FALSE)/1000+VLOOKUP($C375,'ASDR Current'!$A:$X,P$14,FALSE)/1000+VLOOKUP($C375,'ASDR Current'!$A:$X,P$15,FALSE)/1000</f>
        <v>0</v>
      </c>
      <c r="Q375" s="8"/>
      <c r="R375" s="7">
        <f t="shared" si="7"/>
        <v>0</v>
      </c>
      <c r="S375" s="9"/>
      <c r="T375" s="7">
        <f>VLOOKUP($C375,'ASDR Current'!$A:$X,T$14,FALSE)/1000</f>
        <v>0</v>
      </c>
    </row>
    <row r="376" spans="1:20" x14ac:dyDescent="0.25">
      <c r="A376" s="157">
        <f t="shared" si="6"/>
        <v>22</v>
      </c>
      <c r="B376" s="163"/>
      <c r="C376" s="155">
        <v>34820</v>
      </c>
      <c r="D376" s="152" t="s">
        <v>468</v>
      </c>
      <c r="F376" s="7">
        <f>VLOOKUP($C376,'ASDR Current'!$A:$X,F$14,FALSE)/1000</f>
        <v>0</v>
      </c>
      <c r="G376" s="154"/>
      <c r="H376" s="7">
        <f>VLOOKUP($C376,'ASDR Current'!$A:$X,H$14,FALSE)/1000</f>
        <v>0</v>
      </c>
      <c r="I376" s="8"/>
      <c r="J376" s="7">
        <f>VLOOKUP($C376,'ASDR Current'!$A:$X,J$14,FALSE)/1000</f>
        <v>0</v>
      </c>
      <c r="K376" s="9"/>
      <c r="L376" s="7">
        <f>VLOOKUP($C376,'ASDR Current'!$A:$X,L$13,FALSE)/1000+VLOOKUP($C376,'ASDR Current'!$A:$X,L$14,FALSE)/1000</f>
        <v>0</v>
      </c>
      <c r="M376" s="9"/>
      <c r="N376" s="7">
        <f>VLOOKUP($C376,'ASDR Current'!$A:$X,N$13,FALSE)/1000+VLOOKUP($C376,'ASDR Current'!$A:$X,N$14,FALSE)/1000</f>
        <v>0</v>
      </c>
      <c r="O376" s="7"/>
      <c r="P376" s="7">
        <f>VLOOKUP($C376,'ASDR Current'!$A:$X,P$13,FALSE)/1000+VLOOKUP($C376,'ASDR Current'!$A:$X,P$14,FALSE)/1000+VLOOKUP($C376,'ASDR Current'!$A:$X,P$15,FALSE)/1000</f>
        <v>0</v>
      </c>
      <c r="Q376" s="8"/>
      <c r="R376" s="7">
        <f t="shared" si="7"/>
        <v>0</v>
      </c>
      <c r="S376" s="9"/>
      <c r="T376" s="7">
        <f>VLOOKUP($C376,'ASDR Current'!$A:$X,T$14,FALSE)/1000</f>
        <v>0</v>
      </c>
    </row>
    <row r="377" spans="1:20" ht="13.8" thickBot="1" x14ac:dyDescent="0.3">
      <c r="A377" s="157">
        <f t="shared" si="6"/>
        <v>23</v>
      </c>
      <c r="B377" s="163"/>
      <c r="D377" s="175" t="s">
        <v>564</v>
      </c>
      <c r="F377" s="62">
        <f>SUM(F371:F376)</f>
        <v>0</v>
      </c>
      <c r="H377" s="62">
        <f>SUM(H371:H376)</f>
        <v>0</v>
      </c>
      <c r="I377" s="12"/>
      <c r="J377" s="62">
        <f>SUM(J371:J376)</f>
        <v>0</v>
      </c>
      <c r="K377" s="12"/>
      <c r="L377" s="62">
        <f>SUM(L371:L376)</f>
        <v>0</v>
      </c>
      <c r="M377" s="12"/>
      <c r="N377" s="62">
        <f>SUM(N371:N376)</f>
        <v>0</v>
      </c>
      <c r="O377" s="64"/>
      <c r="P377" s="62">
        <f>SUM(P371:P376)</f>
        <v>0</v>
      </c>
      <c r="Q377" s="12"/>
      <c r="R377" s="62">
        <f>SUM(R371:R376)</f>
        <v>0</v>
      </c>
      <c r="T377" s="62">
        <f>SUM(T371:T376)</f>
        <v>0</v>
      </c>
    </row>
    <row r="378" spans="1:20" ht="13.8" thickTop="1" x14ac:dyDescent="0.25">
      <c r="A378" s="157">
        <f t="shared" si="6"/>
        <v>24</v>
      </c>
      <c r="B378" s="163"/>
      <c r="S378" s="14"/>
    </row>
    <row r="379" spans="1:20" ht="13.8" thickBot="1" x14ac:dyDescent="0.3">
      <c r="A379" s="157">
        <f t="shared" si="6"/>
        <v>25</v>
      </c>
      <c r="B379" s="163"/>
      <c r="C379" s="157"/>
      <c r="D379" s="152" t="s">
        <v>92</v>
      </c>
      <c r="F379" s="25">
        <f>SUM(F169,F261,F340,F361,F368,F377)</f>
        <v>1094341.2890499998</v>
      </c>
      <c r="H379" s="25">
        <f>SUM(H169,H261,H340,H361,H368,H377)</f>
        <v>171473.62208</v>
      </c>
      <c r="I379" s="14"/>
      <c r="J379" s="25">
        <f>SUM(J169,J261,J340,J361,J368,J377)</f>
        <v>-19779.130680000002</v>
      </c>
      <c r="K379" s="14"/>
      <c r="L379" s="25">
        <f>SUM(L169,L261,L340,L361,L368,L377)</f>
        <v>-8676.7625599999992</v>
      </c>
      <c r="M379" s="14"/>
      <c r="N379" s="25">
        <f>SUM(N169,N261,N340,N361,N368,N377)</f>
        <v>1145.8599299999998</v>
      </c>
      <c r="O379" s="68"/>
      <c r="P379" s="25">
        <f>SUM(P169,P261,P340,P361,P368,P377)</f>
        <v>0</v>
      </c>
      <c r="Q379" s="14"/>
      <c r="R379" s="25">
        <f>SUM(R169,R261,R340,R361,R368,R377)</f>
        <v>1238504.8778200003</v>
      </c>
      <c r="S379" s="14"/>
      <c r="T379" s="25">
        <f>SUM(T169,T261,T340,T361,T368,T377)</f>
        <v>1164194.40809</v>
      </c>
    </row>
    <row r="380" spans="1:20" ht="13.8" thickTop="1" x14ac:dyDescent="0.25">
      <c r="A380" s="157">
        <f t="shared" si="6"/>
        <v>26</v>
      </c>
      <c r="C380" s="155"/>
      <c r="F380" s="179"/>
      <c r="H380" s="179"/>
      <c r="I380" s="14"/>
      <c r="J380" s="179"/>
      <c r="K380" s="14"/>
      <c r="L380" s="179"/>
      <c r="M380" s="14"/>
      <c r="N380" s="179"/>
      <c r="O380" s="179"/>
      <c r="P380" s="179"/>
      <c r="Q380" s="14"/>
      <c r="R380" s="179"/>
      <c r="S380" s="14"/>
      <c r="T380" s="179"/>
    </row>
    <row r="381" spans="1:20" ht="13.8" thickBot="1" x14ac:dyDescent="0.3">
      <c r="A381" s="157">
        <f t="shared" si="6"/>
        <v>27</v>
      </c>
      <c r="C381" s="155"/>
      <c r="D381" s="152" t="s">
        <v>93</v>
      </c>
      <c r="F381" s="18">
        <f>F379+F133</f>
        <v>1587538.2263399998</v>
      </c>
      <c r="H381" s="18">
        <f>H379+H133</f>
        <v>217256.71197999999</v>
      </c>
      <c r="I381" s="14"/>
      <c r="J381" s="18">
        <f>J379+J133</f>
        <v>-34463.209770000001</v>
      </c>
      <c r="K381" s="14"/>
      <c r="L381" s="18">
        <f>L379+L133</f>
        <v>-16695.604780000001</v>
      </c>
      <c r="M381" s="14"/>
      <c r="N381" s="18">
        <f>N379+N133</f>
        <v>1505.00657</v>
      </c>
      <c r="O381" s="36"/>
      <c r="P381" s="18">
        <f>P379+P133</f>
        <v>0</v>
      </c>
      <c r="Q381" s="14"/>
      <c r="R381" s="18">
        <f>R379+R133</f>
        <v>1755141.1303400004</v>
      </c>
      <c r="T381" s="18">
        <f>T379+T133</f>
        <v>1670060.0486300001</v>
      </c>
    </row>
    <row r="382" spans="1:20" ht="13.8" thickTop="1" x14ac:dyDescent="0.25">
      <c r="A382" s="157">
        <f t="shared" si="6"/>
        <v>28</v>
      </c>
      <c r="B382" s="163"/>
      <c r="Q382" s="154"/>
    </row>
    <row r="383" spans="1:20" x14ac:dyDescent="0.25">
      <c r="A383" s="157">
        <f t="shared" si="6"/>
        <v>29</v>
      </c>
      <c r="B383" s="163"/>
      <c r="C383" s="157"/>
      <c r="D383" s="167" t="s">
        <v>94</v>
      </c>
      <c r="E383" s="167"/>
      <c r="F383" s="14"/>
      <c r="H383" s="14"/>
      <c r="I383" s="14"/>
      <c r="J383" s="14"/>
      <c r="K383" s="183"/>
      <c r="L383" s="14"/>
      <c r="M383" s="183"/>
      <c r="N383" s="14"/>
      <c r="O383" s="183"/>
      <c r="P383" s="14"/>
      <c r="Q383" s="179"/>
      <c r="R383" s="14"/>
      <c r="S383" s="183"/>
      <c r="T383" s="183"/>
    </row>
    <row r="384" spans="1:20" x14ac:dyDescent="0.25">
      <c r="A384" s="157">
        <f t="shared" si="6"/>
        <v>30</v>
      </c>
      <c r="B384" s="163"/>
      <c r="C384" s="155">
        <v>35001</v>
      </c>
      <c r="D384" s="184" t="s">
        <v>95</v>
      </c>
      <c r="F384" s="7">
        <f>VLOOKUP($C384,'ASDR Current'!$A:$X,F$14,FALSE)/1000</f>
        <v>4772.6873100000021</v>
      </c>
      <c r="G384" s="154"/>
      <c r="H384" s="7">
        <f>VLOOKUP($C384,'ASDR Current'!$A:$X,H$14,FALSE)/1000</f>
        <v>158.10935999999998</v>
      </c>
      <c r="I384" s="8"/>
      <c r="J384" s="7">
        <f>VLOOKUP($C384,'ASDR Current'!$A:$X,J$14,FALSE)/1000</f>
        <v>0</v>
      </c>
      <c r="K384" s="9"/>
      <c r="L384" s="7">
        <f>VLOOKUP($C384,'ASDR Current'!$A:$X,L$13,FALSE)/1000+VLOOKUP($C384,'ASDR Current'!$A:$X,L$14,FALSE)/1000</f>
        <v>0</v>
      </c>
      <c r="M384" s="9"/>
      <c r="N384" s="7">
        <f>VLOOKUP($C384,'ASDR Current'!$A:$X,N$13,FALSE)/1000+VLOOKUP($C384,'ASDR Current'!$A:$X,N$14,FALSE)/1000</f>
        <v>0</v>
      </c>
      <c r="O384" s="7"/>
      <c r="P384" s="7">
        <f>VLOOKUP($C384,'ASDR Current'!$A:$X,P$13,FALSE)/1000+VLOOKUP($C384,'ASDR Current'!$A:$X,P$14,FALSE)/1000+VLOOKUP($C384,'ASDR Current'!$A:$X,P$15,FALSE)/1000</f>
        <v>0</v>
      </c>
      <c r="Q384" s="8"/>
      <c r="R384" s="7">
        <f>SUM(F384,H384,J384,L384,N384,P384)</f>
        <v>4930.7966700000025</v>
      </c>
      <c r="S384" s="9"/>
      <c r="T384" s="7">
        <f>VLOOKUP($C384,'ASDR Current'!$A:$X,T$14,FALSE)/1000</f>
        <v>4851.7419900000004</v>
      </c>
    </row>
    <row r="385" spans="1:20" x14ac:dyDescent="0.25">
      <c r="A385" s="157">
        <f t="shared" si="6"/>
        <v>31</v>
      </c>
      <c r="B385" s="163"/>
      <c r="C385" s="157">
        <v>35100</v>
      </c>
      <c r="D385" s="152" t="s">
        <v>472</v>
      </c>
      <c r="F385" s="7">
        <f>VLOOKUP($C385,'ASDR Current'!$A:$X,F$14,FALSE)/1000</f>
        <v>0</v>
      </c>
      <c r="G385" s="154"/>
      <c r="H385" s="7">
        <f>VLOOKUP($C385,'ASDR Current'!$A:$X,H$14,FALSE)/1000</f>
        <v>0</v>
      </c>
      <c r="I385" s="8"/>
      <c r="J385" s="7">
        <f>VLOOKUP($C385,'ASDR Current'!$A:$X,J$14,FALSE)/1000</f>
        <v>0</v>
      </c>
      <c r="K385" s="9"/>
      <c r="L385" s="7">
        <f>VLOOKUP($C385,'ASDR Current'!$A:$X,L$13,FALSE)/1000+VLOOKUP($C385,'ASDR Current'!$A:$X,L$14,FALSE)/1000</f>
        <v>0</v>
      </c>
      <c r="M385" s="9"/>
      <c r="N385" s="7">
        <f>VLOOKUP($C385,'ASDR Current'!$A:$X,N$13,FALSE)/1000+VLOOKUP($C385,'ASDR Current'!$A:$X,N$14,FALSE)/1000</f>
        <v>0</v>
      </c>
      <c r="O385" s="7"/>
      <c r="P385" s="7">
        <f>VLOOKUP($C385,'ASDR Current'!$A:$X,P$13,FALSE)/1000+VLOOKUP($C385,'ASDR Current'!$A:$X,P$14,FALSE)/1000+VLOOKUP($C385,'ASDR Current'!$A:$X,P$15,FALSE)/1000</f>
        <v>0</v>
      </c>
      <c r="Q385" s="8"/>
      <c r="R385" s="7">
        <f>SUM(F385,H385,J385,L385,N385,P385)</f>
        <v>0</v>
      </c>
      <c r="S385" s="9"/>
      <c r="T385" s="7">
        <f>VLOOKUP($C385,'ASDR Current'!$A:$X,T$14,FALSE)/1000</f>
        <v>0</v>
      </c>
    </row>
    <row r="386" spans="1:20" x14ac:dyDescent="0.25">
      <c r="A386" s="157">
        <f t="shared" si="6"/>
        <v>32</v>
      </c>
      <c r="B386" s="163"/>
      <c r="C386" s="155">
        <v>35200</v>
      </c>
      <c r="D386" s="184" t="s">
        <v>393</v>
      </c>
      <c r="F386" s="7">
        <f>VLOOKUP($C386,'ASDR Current'!$A:$X,F$14,FALSE)/1000</f>
        <v>13478.499870000001</v>
      </c>
      <c r="G386" s="154"/>
      <c r="H386" s="7">
        <f>VLOOKUP($C386,'ASDR Current'!$A:$X,H$14,FALSE)/1000</f>
        <v>1341.0841</v>
      </c>
      <c r="I386" s="8"/>
      <c r="J386" s="7">
        <f>VLOOKUP($C386,'ASDR Current'!$A:$X,J$14,FALSE)/1000</f>
        <v>-13.83727</v>
      </c>
      <c r="K386" s="9"/>
      <c r="L386" s="7">
        <f>VLOOKUP($C386,'ASDR Current'!$A:$X,L$13,FALSE)/1000+VLOOKUP($C386,'ASDR Current'!$A:$X,L$14,FALSE)/1000</f>
        <v>-17.086279999999999</v>
      </c>
      <c r="M386" s="9"/>
      <c r="N386" s="7">
        <f>VLOOKUP($C386,'ASDR Current'!$A:$X,N$13,FALSE)/1000+VLOOKUP($C386,'ASDR Current'!$A:$X,N$14,FALSE)/1000</f>
        <v>0</v>
      </c>
      <c r="O386" s="7"/>
      <c r="P386" s="7">
        <f>VLOOKUP($C386,'ASDR Current'!$A:$X,P$13,FALSE)/1000+VLOOKUP($C386,'ASDR Current'!$A:$X,P$14,FALSE)/1000+VLOOKUP($C386,'ASDR Current'!$A:$X,P$15,FALSE)/1000</f>
        <v>0</v>
      </c>
      <c r="Q386" s="8"/>
      <c r="R386" s="7">
        <f t="shared" ref="R386:R394" si="8">SUM(F386,H386,J386,L386,N386,P386)</f>
        <v>14788.660420000002</v>
      </c>
      <c r="S386" s="9"/>
      <c r="T386" s="7">
        <f>VLOOKUP($C386,'ASDR Current'!$A:$X,T$14,FALSE)/1000</f>
        <v>14125.12018</v>
      </c>
    </row>
    <row r="387" spans="1:20" x14ac:dyDescent="0.25">
      <c r="A387" s="157">
        <f t="shared" si="6"/>
        <v>33</v>
      </c>
      <c r="B387" s="163"/>
      <c r="C387" s="155">
        <v>35300</v>
      </c>
      <c r="D387" s="185" t="s">
        <v>96</v>
      </c>
      <c r="E387" s="167"/>
      <c r="F387" s="7">
        <f>VLOOKUP($C387,'ASDR Current'!$A:$X,F$14,FALSE)/1000</f>
        <v>83516.877629999988</v>
      </c>
      <c r="G387" s="154"/>
      <c r="H387" s="7">
        <f>VLOOKUP($C387,'ASDR Current'!$A:$X,H$14,FALSE)/1000</f>
        <v>9951.9985799999995</v>
      </c>
      <c r="I387" s="8"/>
      <c r="J387" s="7">
        <f>VLOOKUP($C387,'ASDR Current'!$A:$X,J$14,FALSE)/1000</f>
        <v>-4719.1210799999999</v>
      </c>
      <c r="K387" s="9"/>
      <c r="L387" s="7">
        <f>VLOOKUP($C387,'ASDR Current'!$A:$X,L$13,FALSE)/1000+VLOOKUP($C387,'ASDR Current'!$A:$X,L$14,FALSE)/1000</f>
        <v>-1213.4806899999999</v>
      </c>
      <c r="M387" s="9"/>
      <c r="N387" s="7">
        <f>VLOOKUP($C387,'ASDR Current'!$A:$X,N$13,FALSE)/1000+VLOOKUP($C387,'ASDR Current'!$A:$X,N$14,FALSE)/1000</f>
        <v>201.50870999999998</v>
      </c>
      <c r="O387" s="7"/>
      <c r="P387" s="7">
        <f>VLOOKUP($C387,'ASDR Current'!$A:$X,P$13,FALSE)/1000+VLOOKUP($C387,'ASDR Current'!$A:$X,P$14,FALSE)/1000+VLOOKUP($C387,'ASDR Current'!$A:$X,P$15,FALSE)/1000</f>
        <v>145.84777</v>
      </c>
      <c r="Q387" s="8"/>
      <c r="R387" s="7">
        <f t="shared" si="8"/>
        <v>87883.630919999981</v>
      </c>
      <c r="S387" s="9"/>
      <c r="T387" s="7">
        <f>VLOOKUP($C387,'ASDR Current'!$A:$X,T$14,FALSE)/1000</f>
        <v>86524.895189999996</v>
      </c>
    </row>
    <row r="388" spans="1:20" x14ac:dyDescent="0.25">
      <c r="A388" s="157">
        <f t="shared" si="6"/>
        <v>34</v>
      </c>
      <c r="B388" s="163"/>
      <c r="C388" s="155">
        <v>35400</v>
      </c>
      <c r="D388" s="185" t="s">
        <v>394</v>
      </c>
      <c r="E388" s="167"/>
      <c r="F388" s="7">
        <f>VLOOKUP($C388,'ASDR Current'!$A:$X,F$14,FALSE)/1000</f>
        <v>4996.1150099999968</v>
      </c>
      <c r="G388" s="154"/>
      <c r="H388" s="7">
        <f>VLOOKUP($C388,'ASDR Current'!$A:$X,H$14,FALSE)/1000</f>
        <v>142.57764</v>
      </c>
      <c r="I388" s="8"/>
      <c r="J388" s="7">
        <f>VLOOKUP($C388,'ASDR Current'!$A:$X,J$14,FALSE)/1000</f>
        <v>0</v>
      </c>
      <c r="K388" s="9"/>
      <c r="L388" s="7">
        <f>VLOOKUP($C388,'ASDR Current'!$A:$X,L$13,FALSE)/1000+VLOOKUP($C388,'ASDR Current'!$A:$X,L$14,FALSE)/1000</f>
        <v>0</v>
      </c>
      <c r="M388" s="9"/>
      <c r="N388" s="7">
        <f>VLOOKUP($C388,'ASDR Current'!$A:$X,N$13,FALSE)/1000+VLOOKUP($C388,'ASDR Current'!$A:$X,N$14,FALSE)/1000</f>
        <v>0</v>
      </c>
      <c r="O388" s="7"/>
      <c r="P388" s="7">
        <f>VLOOKUP($C388,'ASDR Current'!$A:$X,P$13,FALSE)/1000+VLOOKUP($C388,'ASDR Current'!$A:$X,P$14,FALSE)/1000+VLOOKUP($C388,'ASDR Current'!$A:$X,P$15,FALSE)/1000</f>
        <v>0</v>
      </c>
      <c r="Q388" s="8"/>
      <c r="R388" s="7">
        <f t="shared" si="8"/>
        <v>5138.6926499999972</v>
      </c>
      <c r="S388" s="9"/>
      <c r="T388" s="7">
        <f>VLOOKUP($C388,'ASDR Current'!$A:$X,T$14,FALSE)/1000</f>
        <v>5067.4038300000002</v>
      </c>
    </row>
    <row r="389" spans="1:20" x14ac:dyDescent="0.25">
      <c r="A389" s="157">
        <f t="shared" si="6"/>
        <v>35</v>
      </c>
      <c r="B389" s="163"/>
      <c r="C389" s="155">
        <v>35500</v>
      </c>
      <c r="D389" s="184" t="s">
        <v>395</v>
      </c>
      <c r="F389" s="7">
        <f>VLOOKUP($C389,'ASDR Current'!$A:$X,F$14,FALSE)/1000</f>
        <v>126696.38653</v>
      </c>
      <c r="G389" s="154"/>
      <c r="H389" s="7">
        <f>VLOOKUP($C389,'ASDR Current'!$A:$X,H$14,FALSE)/1000</f>
        <v>11173.87059</v>
      </c>
      <c r="I389" s="8"/>
      <c r="J389" s="7">
        <f>VLOOKUP($C389,'ASDR Current'!$A:$X,J$14,FALSE)/1000</f>
        <v>-985.27576999999997</v>
      </c>
      <c r="K389" s="9"/>
      <c r="L389" s="7">
        <f>VLOOKUP($C389,'ASDR Current'!$A:$X,L$13,FALSE)/1000+VLOOKUP($C389,'ASDR Current'!$A:$X,L$14,FALSE)/1000</f>
        <v>-2024.0582400000001</v>
      </c>
      <c r="M389" s="9"/>
      <c r="N389" s="7">
        <f>VLOOKUP($C389,'ASDR Current'!$A:$X,N$13,FALSE)/1000+VLOOKUP($C389,'ASDR Current'!$A:$X,N$14,FALSE)/1000</f>
        <v>187.38668999999999</v>
      </c>
      <c r="O389" s="7"/>
      <c r="P389" s="7">
        <f>VLOOKUP($C389,'ASDR Current'!$A:$X,P$13,FALSE)/1000+VLOOKUP($C389,'ASDR Current'!$A:$X,P$14,FALSE)/1000+VLOOKUP($C389,'ASDR Current'!$A:$X,P$15,FALSE)/1000</f>
        <v>-4.0816499999999998</v>
      </c>
      <c r="Q389" s="8"/>
      <c r="R389" s="7">
        <f t="shared" si="8"/>
        <v>135044.22814999998</v>
      </c>
      <c r="S389" s="9"/>
      <c r="T389" s="7">
        <f>VLOOKUP($C389,'ASDR Current'!$A:$X,T$14,FALSE)/1000</f>
        <v>130615.52811</v>
      </c>
    </row>
    <row r="390" spans="1:20" x14ac:dyDescent="0.25">
      <c r="A390" s="157">
        <f t="shared" si="6"/>
        <v>36</v>
      </c>
      <c r="B390" s="163"/>
      <c r="C390" s="155">
        <v>35600</v>
      </c>
      <c r="D390" s="184" t="s">
        <v>396</v>
      </c>
      <c r="F390" s="7">
        <f>VLOOKUP($C390,'ASDR Current'!$A:$X,F$14,FALSE)/1000</f>
        <v>27505.709759999998</v>
      </c>
      <c r="G390" s="154"/>
      <c r="H390" s="7">
        <f>VLOOKUP($C390,'ASDR Current'!$A:$X,H$14,FALSE)/1000</f>
        <v>5040.5186699999995</v>
      </c>
      <c r="I390" s="8"/>
      <c r="J390" s="7">
        <f>VLOOKUP($C390,'ASDR Current'!$A:$X,J$14,FALSE)/1000</f>
        <v>-1178.98756</v>
      </c>
      <c r="K390" s="9"/>
      <c r="L390" s="7">
        <f>VLOOKUP($C390,'ASDR Current'!$A:$X,L$13,FALSE)/1000+VLOOKUP($C390,'ASDR Current'!$A:$X,L$14,FALSE)/1000</f>
        <v>-2493.5123100000001</v>
      </c>
      <c r="M390" s="9"/>
      <c r="N390" s="7">
        <f>VLOOKUP($C390,'ASDR Current'!$A:$X,N$13,FALSE)/1000+VLOOKUP($C390,'ASDR Current'!$A:$X,N$14,FALSE)/1000</f>
        <v>77.210890000000006</v>
      </c>
      <c r="O390" s="7"/>
      <c r="P390" s="7">
        <f>VLOOKUP($C390,'ASDR Current'!$A:$X,P$13,FALSE)/1000+VLOOKUP($C390,'ASDR Current'!$A:$X,P$14,FALSE)/1000+VLOOKUP($C390,'ASDR Current'!$A:$X,P$15,FALSE)/1000</f>
        <v>3.8186499999999999</v>
      </c>
      <c r="Q390" s="8"/>
      <c r="R390" s="7">
        <f t="shared" si="8"/>
        <v>28954.758099999995</v>
      </c>
      <c r="S390" s="9"/>
      <c r="T390" s="7">
        <f>VLOOKUP($C390,'ASDR Current'!$A:$X,T$14,FALSE)/1000</f>
        <v>27734.499940000002</v>
      </c>
    </row>
    <row r="391" spans="1:20" x14ac:dyDescent="0.25">
      <c r="A391" s="157">
        <f t="shared" si="6"/>
        <v>37</v>
      </c>
      <c r="B391" s="163"/>
      <c r="C391" s="155">
        <v>35601</v>
      </c>
      <c r="D391" s="184" t="s">
        <v>97</v>
      </c>
      <c r="F391" s="7">
        <f>VLOOKUP($C391,'ASDR Current'!$A:$X,F$14,FALSE)/1000</f>
        <v>1729.5934899999988</v>
      </c>
      <c r="G391" s="154"/>
      <c r="H391" s="7">
        <f>VLOOKUP($C391,'ASDR Current'!$A:$X,H$14,FALSE)/1000</f>
        <v>33.769800000000004</v>
      </c>
      <c r="I391" s="8"/>
      <c r="J391" s="7">
        <f>VLOOKUP($C391,'ASDR Current'!$A:$X,J$14,FALSE)/1000</f>
        <v>0</v>
      </c>
      <c r="K391" s="9"/>
      <c r="L391" s="7">
        <f>VLOOKUP($C391,'ASDR Current'!$A:$X,L$13,FALSE)/1000+VLOOKUP($C391,'ASDR Current'!$A:$X,L$14,FALSE)/1000</f>
        <v>0</v>
      </c>
      <c r="M391" s="9"/>
      <c r="N391" s="7">
        <f>VLOOKUP($C391,'ASDR Current'!$A:$X,N$13,FALSE)/1000+VLOOKUP($C391,'ASDR Current'!$A:$X,N$14,FALSE)/1000</f>
        <v>0</v>
      </c>
      <c r="O391" s="7"/>
      <c r="P391" s="7">
        <f>VLOOKUP($C391,'ASDR Current'!$A:$X,P$13,FALSE)/1000+VLOOKUP($C391,'ASDR Current'!$A:$X,P$14,FALSE)/1000+VLOOKUP($C391,'ASDR Current'!$A:$X,P$15,FALSE)/1000</f>
        <v>0</v>
      </c>
      <c r="Q391" s="8"/>
      <c r="R391" s="7">
        <f t="shared" si="8"/>
        <v>1763.3632899999989</v>
      </c>
      <c r="S391" s="9"/>
      <c r="T391" s="7">
        <f>VLOOKUP($C391,'ASDR Current'!$A:$X,T$14,FALSE)/1000</f>
        <v>1746.47839</v>
      </c>
    </row>
    <row r="392" spans="1:20" x14ac:dyDescent="0.25">
      <c r="A392" s="157">
        <f t="shared" si="6"/>
        <v>38</v>
      </c>
      <c r="B392" s="163"/>
      <c r="C392" s="155">
        <v>35700</v>
      </c>
      <c r="D392" s="184" t="s">
        <v>98</v>
      </c>
      <c r="F392" s="7">
        <f>VLOOKUP($C392,'ASDR Current'!$A:$X,F$14,FALSE)/1000</f>
        <v>1701.7476500000007</v>
      </c>
      <c r="G392" s="154"/>
      <c r="H392" s="7">
        <f>VLOOKUP($C392,'ASDR Current'!$A:$X,H$14,FALSE)/1000</f>
        <v>73.52901</v>
      </c>
      <c r="I392" s="8"/>
      <c r="J392" s="7">
        <f>VLOOKUP($C392,'ASDR Current'!$A:$X,J$14,FALSE)/1000</f>
        <v>0</v>
      </c>
      <c r="K392" s="9"/>
      <c r="L392" s="7">
        <f>VLOOKUP($C392,'ASDR Current'!$A:$X,L$13,FALSE)/1000+VLOOKUP($C392,'ASDR Current'!$A:$X,L$14,FALSE)/1000</f>
        <v>-3.8753099999999998</v>
      </c>
      <c r="M392" s="9"/>
      <c r="N392" s="7">
        <f>VLOOKUP($C392,'ASDR Current'!$A:$X,N$13,FALSE)/1000+VLOOKUP($C392,'ASDR Current'!$A:$X,N$14,FALSE)/1000</f>
        <v>1.7372100000000001</v>
      </c>
      <c r="O392" s="7"/>
      <c r="P392" s="7">
        <f>VLOOKUP($C392,'ASDR Current'!$A:$X,P$13,FALSE)/1000+VLOOKUP($C392,'ASDR Current'!$A:$X,P$14,FALSE)/1000+VLOOKUP($C392,'ASDR Current'!$A:$X,P$15,FALSE)/1000</f>
        <v>-1.3699999999999999E-2</v>
      </c>
      <c r="Q392" s="8"/>
      <c r="R392" s="7">
        <f t="shared" si="8"/>
        <v>1773.1248600000008</v>
      </c>
      <c r="S392" s="9"/>
      <c r="T392" s="7">
        <f>VLOOKUP($C392,'ASDR Current'!$A:$X,T$14,FALSE)/1000</f>
        <v>1736.95832</v>
      </c>
    </row>
    <row r="393" spans="1:20" x14ac:dyDescent="0.25">
      <c r="A393" s="157">
        <f t="shared" si="6"/>
        <v>39</v>
      </c>
      <c r="B393" s="163"/>
      <c r="C393" s="155">
        <v>35800</v>
      </c>
      <c r="D393" s="184" t="s">
        <v>397</v>
      </c>
      <c r="F393" s="7">
        <f>VLOOKUP($C393,'ASDR Current'!$A:$X,F$14,FALSE)/1000</f>
        <v>3314.2979300000002</v>
      </c>
      <c r="G393" s="154"/>
      <c r="H393" s="7">
        <f>VLOOKUP($C393,'ASDR Current'!$A:$X,H$14,FALSE)/1000</f>
        <v>324.79167999999999</v>
      </c>
      <c r="I393" s="8"/>
      <c r="J393" s="7">
        <f>VLOOKUP($C393,'ASDR Current'!$A:$X,J$14,FALSE)/1000</f>
        <v>0</v>
      </c>
      <c r="K393" s="9"/>
      <c r="L393" s="7">
        <f>VLOOKUP($C393,'ASDR Current'!$A:$X,L$13,FALSE)/1000+VLOOKUP($C393,'ASDR Current'!$A:$X,L$14,FALSE)/1000</f>
        <v>-14.140180000000001</v>
      </c>
      <c r="M393" s="9"/>
      <c r="N393" s="7">
        <f>VLOOKUP($C393,'ASDR Current'!$A:$X,N$13,FALSE)/1000+VLOOKUP($C393,'ASDR Current'!$A:$X,N$14,FALSE)/1000</f>
        <v>5.3976300000000004</v>
      </c>
      <c r="O393" s="7"/>
      <c r="P393" s="7">
        <f>VLOOKUP($C393,'ASDR Current'!$A:$X,P$13,FALSE)/1000+VLOOKUP($C393,'ASDR Current'!$A:$X,P$14,FALSE)/1000+VLOOKUP($C393,'ASDR Current'!$A:$X,P$15,FALSE)/1000</f>
        <v>0</v>
      </c>
      <c r="Q393" s="8"/>
      <c r="R393" s="7">
        <f t="shared" si="8"/>
        <v>3630.3470600000001</v>
      </c>
      <c r="S393" s="9"/>
      <c r="T393" s="7">
        <f>VLOOKUP($C393,'ASDR Current'!$A:$X,T$14,FALSE)/1000</f>
        <v>3469.6036200000003</v>
      </c>
    </row>
    <row r="394" spans="1:20" x14ac:dyDescent="0.25">
      <c r="A394" s="157">
        <f t="shared" si="6"/>
        <v>40</v>
      </c>
      <c r="B394" s="163"/>
      <c r="C394" s="155">
        <v>35900</v>
      </c>
      <c r="D394" s="186" t="s">
        <v>99</v>
      </c>
      <c r="E394" s="169"/>
      <c r="F394" s="7">
        <f>VLOOKUP($C394,'ASDR Current'!$A:$X,F$14,FALSE)/1000</f>
        <v>2995.9684500000003</v>
      </c>
      <c r="G394" s="154"/>
      <c r="H394" s="7">
        <f>VLOOKUP($C394,'ASDR Current'!$A:$X,H$14,FALSE)/1000</f>
        <v>273.69104999999996</v>
      </c>
      <c r="I394" s="8"/>
      <c r="J394" s="7">
        <f>VLOOKUP($C394,'ASDR Current'!$A:$X,J$14,FALSE)/1000</f>
        <v>-13.750780000000001</v>
      </c>
      <c r="K394" s="9"/>
      <c r="L394" s="7">
        <f>VLOOKUP($C394,'ASDR Current'!$A:$X,L$13,FALSE)/1000+VLOOKUP($C394,'ASDR Current'!$A:$X,L$14,FALSE)/1000</f>
        <v>-5.39107</v>
      </c>
      <c r="M394" s="9"/>
      <c r="N394" s="7">
        <f>VLOOKUP($C394,'ASDR Current'!$A:$X,N$13,FALSE)/1000+VLOOKUP($C394,'ASDR Current'!$A:$X,N$14,FALSE)/1000</f>
        <v>0</v>
      </c>
      <c r="O394" s="7"/>
      <c r="P394" s="7">
        <f>VLOOKUP($C394,'ASDR Current'!$A:$X,P$13,FALSE)/1000+VLOOKUP($C394,'ASDR Current'!$A:$X,P$14,FALSE)/1000+VLOOKUP($C394,'ASDR Current'!$A:$X,P$15,FALSE)/1000</f>
        <v>0</v>
      </c>
      <c r="Q394" s="8"/>
      <c r="R394" s="7">
        <f t="shared" si="8"/>
        <v>3250.5176500000002</v>
      </c>
      <c r="S394" s="9"/>
      <c r="T394" s="7">
        <f>VLOOKUP($C394,'ASDR Current'!$A:$X,T$14,FALSE)/1000</f>
        <v>3126.1062099999999</v>
      </c>
    </row>
    <row r="395" spans="1:20" ht="13.8" thickBot="1" x14ac:dyDescent="0.3">
      <c r="A395" s="157">
        <f t="shared" si="6"/>
        <v>41</v>
      </c>
      <c r="B395" s="163"/>
      <c r="C395" s="155"/>
      <c r="D395" s="169" t="s">
        <v>100</v>
      </c>
      <c r="E395" s="169"/>
      <c r="F395" s="61">
        <f>SUM(F384:F394)</f>
        <v>270707.88362999994</v>
      </c>
      <c r="G395" s="154"/>
      <c r="H395" s="61">
        <f>SUM(H384:H394)</f>
        <v>28513.940479999997</v>
      </c>
      <c r="I395" s="14"/>
      <c r="J395" s="61">
        <f>SUM(J384:J394)</f>
        <v>-6910.9724600000009</v>
      </c>
      <c r="K395" s="14"/>
      <c r="L395" s="61">
        <f>SUM(L384:L394)</f>
        <v>-5771.5440800000006</v>
      </c>
      <c r="M395" s="14"/>
      <c r="N395" s="61">
        <f>SUM(N384:N394)</f>
        <v>473.24113</v>
      </c>
      <c r="O395" s="36"/>
      <c r="P395" s="61">
        <f>SUM(P384:P394)</f>
        <v>145.57106999999999</v>
      </c>
      <c r="Q395" s="14"/>
      <c r="R395" s="61">
        <f>SUM(R384:R394)</f>
        <v>287158.11976999993</v>
      </c>
      <c r="S395" s="14"/>
      <c r="T395" s="61">
        <f>SUM(T384:T394)</f>
        <v>278998.33577999996</v>
      </c>
    </row>
    <row r="396" spans="1:20" ht="13.8" thickTop="1" x14ac:dyDescent="0.25">
      <c r="A396" s="157">
        <f t="shared" si="6"/>
        <v>42</v>
      </c>
      <c r="B396" s="163"/>
      <c r="Q396" s="154"/>
    </row>
    <row r="397" spans="1:20" x14ac:dyDescent="0.25">
      <c r="A397" s="157">
        <f t="shared" si="6"/>
        <v>43</v>
      </c>
      <c r="B397" s="163"/>
      <c r="Q397" s="154"/>
    </row>
    <row r="398" spans="1:20" ht="13.8" thickBot="1" x14ac:dyDescent="0.3">
      <c r="A398" s="158">
        <f t="shared" si="6"/>
        <v>44</v>
      </c>
      <c r="B398" s="19" t="s">
        <v>44</v>
      </c>
      <c r="C398" s="149"/>
      <c r="D398" s="149"/>
      <c r="E398" s="149"/>
      <c r="F398" s="149"/>
      <c r="G398" s="149"/>
      <c r="H398" s="149"/>
      <c r="I398" s="149"/>
      <c r="J398" s="149"/>
      <c r="K398" s="149"/>
      <c r="L398" s="149"/>
      <c r="M398" s="149"/>
      <c r="N398" s="149"/>
      <c r="O398" s="149"/>
      <c r="P398" s="149"/>
      <c r="Q398" s="147"/>
      <c r="R398" s="149"/>
      <c r="S398" s="149"/>
      <c r="T398" s="149"/>
    </row>
    <row r="399" spans="1:20" x14ac:dyDescent="0.25">
      <c r="A399" s="152" t="str">
        <f>+$A$57</f>
        <v>Supporting Schedules:  B-10, B-11</v>
      </c>
      <c r="Q399" s="154"/>
      <c r="R399" s="152" t="str">
        <f>+$R$57</f>
        <v>Recap Schedules:  B-03, B-06</v>
      </c>
    </row>
    <row r="400" spans="1:20" ht="13.8" thickBot="1" x14ac:dyDescent="0.3">
      <c r="A400" s="149" t="str">
        <f>$A$1</f>
        <v>SCHEDULE B-09</v>
      </c>
      <c r="B400" s="149"/>
      <c r="C400" s="149"/>
      <c r="D400" s="149"/>
      <c r="E400" s="149"/>
      <c r="F400" s="149" t="str">
        <f>$F$1</f>
        <v>DEPRECIATION RESERVE BALANCES BY ACCOUNT AND SUB-ACCOUNT</v>
      </c>
      <c r="G400" s="149"/>
      <c r="H400" s="149"/>
      <c r="I400" s="149"/>
      <c r="J400" s="149"/>
      <c r="K400" s="149"/>
      <c r="L400" s="149"/>
      <c r="M400" s="149"/>
      <c r="N400" s="149"/>
      <c r="O400" s="149"/>
      <c r="P400" s="149"/>
      <c r="Q400" s="147"/>
      <c r="R400" s="149"/>
      <c r="S400" s="149"/>
      <c r="T400" s="149" t="str">
        <f>"Page 28 of " &amp; $R$1</f>
        <v>Page 28 of 30</v>
      </c>
    </row>
    <row r="401" spans="1:20" x14ac:dyDescent="0.25">
      <c r="A401" s="152" t="str">
        <f>$A$2</f>
        <v>FLORIDA PUBLIC SERVICE COMMISSION</v>
      </c>
      <c r="B401" s="172"/>
      <c r="E401" s="154" t="str">
        <f>$E$2</f>
        <v xml:space="preserve">                  EXPLANATION:</v>
      </c>
      <c r="F401" s="152" t="str">
        <f>IF($F$2="","",$F$2)</f>
        <v>Provide the depreciation reserve balances for each account or sub-account to which</v>
      </c>
      <c r="J401" s="151"/>
      <c r="K401" s="151"/>
      <c r="M401" s="151"/>
      <c r="N401" s="151"/>
      <c r="O401" s="151"/>
      <c r="P401" s="151"/>
      <c r="Q401" s="150"/>
      <c r="R401" s="152" t="str">
        <f>$R$2</f>
        <v>Type of data shown:</v>
      </c>
      <c r="T401" s="153"/>
    </row>
    <row r="402" spans="1:20" x14ac:dyDescent="0.25">
      <c r="B402" s="172"/>
      <c r="F402" s="152" t="str">
        <f>IF($F$3="","",$F$3)</f>
        <v>an individual depreciation rate is applied. (Include Amortization/Recovery amounts).</v>
      </c>
      <c r="J402" s="154"/>
      <c r="K402" s="153"/>
      <c r="N402" s="154"/>
      <c r="O402" s="154"/>
      <c r="P402" s="154"/>
      <c r="Q402" s="154" t="str">
        <f>IF($Q$3=0,"",$Q$3)</f>
        <v/>
      </c>
      <c r="R402" s="153" t="str">
        <f>$R$3</f>
        <v>Projected Test Year Ended 12/31/2025</v>
      </c>
      <c r="T402" s="154"/>
    </row>
    <row r="403" spans="1:20" x14ac:dyDescent="0.25">
      <c r="A403" s="152" t="str">
        <f>$A$4</f>
        <v>COMPANY: TAMPA ELECTRIC COMPANY</v>
      </c>
      <c r="B403" s="172"/>
      <c r="F403" s="152" t="str">
        <f>IF(+$F$4="","",$F$4)</f>
        <v/>
      </c>
      <c r="J403" s="154"/>
      <c r="K403" s="153"/>
      <c r="L403" s="154"/>
      <c r="Q403" s="154" t="str">
        <f>IF($Q$4=0,"",$Q$4)</f>
        <v/>
      </c>
      <c r="R403" s="153" t="str">
        <f>$R$4</f>
        <v>Projected Prior Year Ended 12/31/2024</v>
      </c>
      <c r="T403" s="154"/>
    </row>
    <row r="404" spans="1:20" x14ac:dyDescent="0.25">
      <c r="B404" s="172"/>
      <c r="F404" s="152" t="str">
        <f>IF(+$F$5="","",$F$5)</f>
        <v/>
      </c>
      <c r="J404" s="154"/>
      <c r="K404" s="153"/>
      <c r="L404" s="154"/>
      <c r="Q404" s="154" t="str">
        <f>IF($Q$5=0,"",$Q$5)</f>
        <v>XX</v>
      </c>
      <c r="R404" s="153" t="str">
        <f>$R$5</f>
        <v>Historical Prior Year Ended 12/31/2023</v>
      </c>
      <c r="T404" s="154"/>
    </row>
    <row r="405" spans="1:20" x14ac:dyDescent="0.25">
      <c r="B405" s="172"/>
      <c r="J405" s="154"/>
      <c r="K405" s="153"/>
      <c r="L405" s="154"/>
      <c r="Q405" s="154"/>
      <c r="R405" s="153" t="str">
        <f>$R$6</f>
        <v>Witness: C. Aldazabal / J. Chronister /</v>
      </c>
      <c r="T405" s="154"/>
    </row>
    <row r="406" spans="1:20" ht="13.8" thickBot="1" x14ac:dyDescent="0.3">
      <c r="A406" s="149" t="str">
        <f>A$7</f>
        <v>DOCKET No. 20240026-EI</v>
      </c>
      <c r="B406" s="173"/>
      <c r="C406" s="149"/>
      <c r="D406" s="149"/>
      <c r="E406" s="149"/>
      <c r="F406" s="149" t="str">
        <f>IF(+$F$7="","",$F$7)</f>
        <v/>
      </c>
      <c r="G406" s="149"/>
      <c r="H406" s="158" t="str">
        <f>IF($H$7="","",$H$7)</f>
        <v>(Dollars in 000's)</v>
      </c>
      <c r="I406" s="149"/>
      <c r="J406" s="149"/>
      <c r="K406" s="149"/>
      <c r="L406" s="149"/>
      <c r="M406" s="149"/>
      <c r="N406" s="149"/>
      <c r="O406" s="149"/>
      <c r="P406" s="149"/>
      <c r="Q406" s="147"/>
      <c r="R406" s="149" t="str">
        <f>$R$7</f>
        <v xml:space="preserve">              R. Latta / K. Stryker / C. Whitworth</v>
      </c>
      <c r="S406" s="149"/>
      <c r="T406" s="149"/>
    </row>
    <row r="407" spans="1:20" x14ac:dyDescent="0.25">
      <c r="C407" s="155"/>
      <c r="D407" s="155"/>
      <c r="E407" s="155"/>
      <c r="F407" s="155"/>
      <c r="G407" s="155"/>
      <c r="H407" s="155"/>
      <c r="I407" s="155"/>
      <c r="J407" s="155"/>
      <c r="K407" s="155"/>
      <c r="L407" s="155"/>
      <c r="M407" s="155"/>
      <c r="N407" s="155"/>
      <c r="O407" s="155"/>
      <c r="P407" s="155"/>
      <c r="Q407" s="156"/>
      <c r="R407" s="155"/>
      <c r="S407" s="155"/>
      <c r="T407" s="155"/>
    </row>
    <row r="408" spans="1:20" x14ac:dyDescent="0.25">
      <c r="C408" s="155" t="s">
        <v>4</v>
      </c>
      <c r="D408" s="155" t="s">
        <v>5</v>
      </c>
      <c r="E408" s="155"/>
      <c r="F408" s="155" t="s">
        <v>6</v>
      </c>
      <c r="G408" s="155"/>
      <c r="H408" s="155" t="s">
        <v>7</v>
      </c>
      <c r="I408" s="155"/>
      <c r="J408" s="157" t="s">
        <v>8</v>
      </c>
      <c r="K408" s="157"/>
      <c r="L408" s="155" t="s">
        <v>9</v>
      </c>
      <c r="M408" s="155"/>
      <c r="N408" s="155" t="s">
        <v>10</v>
      </c>
      <c r="O408" s="155"/>
      <c r="P408" s="155" t="s">
        <v>11</v>
      </c>
      <c r="Q408" s="156"/>
      <c r="R408" s="155" t="s">
        <v>12</v>
      </c>
      <c r="S408" s="155"/>
      <c r="T408" s="155" t="s">
        <v>484</v>
      </c>
    </row>
    <row r="409" spans="1:20" x14ac:dyDescent="0.25">
      <c r="C409" s="157" t="s">
        <v>13</v>
      </c>
      <c r="D409" s="157" t="s">
        <v>13</v>
      </c>
      <c r="F409" s="157" t="s">
        <v>485</v>
      </c>
      <c r="G409" s="157"/>
      <c r="H409" s="155" t="s">
        <v>16</v>
      </c>
      <c r="I409" s="157"/>
      <c r="J409" s="155"/>
      <c r="K409" s="157"/>
      <c r="L409" s="157"/>
      <c r="M409" s="157"/>
      <c r="Q409" s="154"/>
      <c r="R409" s="157" t="s">
        <v>485</v>
      </c>
      <c r="T409" s="157"/>
    </row>
    <row r="410" spans="1:20" x14ac:dyDescent="0.25">
      <c r="A410" s="157" t="s">
        <v>17</v>
      </c>
      <c r="B410" s="157"/>
      <c r="C410" s="157" t="s">
        <v>18</v>
      </c>
      <c r="D410" s="157" t="s">
        <v>18</v>
      </c>
      <c r="E410" s="155"/>
      <c r="F410" s="157" t="s">
        <v>14</v>
      </c>
      <c r="G410" s="157"/>
      <c r="H410" s="157" t="s">
        <v>14</v>
      </c>
      <c r="I410" s="157"/>
      <c r="J410" s="157"/>
      <c r="K410" s="155"/>
      <c r="L410" s="157" t="s">
        <v>486</v>
      </c>
      <c r="M410" s="153"/>
      <c r="N410" s="157" t="s">
        <v>486</v>
      </c>
      <c r="O410" s="157"/>
      <c r="P410" s="157" t="s">
        <v>20</v>
      </c>
      <c r="Q410" s="156"/>
      <c r="R410" s="155" t="s">
        <v>14</v>
      </c>
      <c r="S410" s="155"/>
      <c r="T410" s="157" t="s">
        <v>21</v>
      </c>
    </row>
    <row r="411" spans="1:20" ht="13.8" thickBot="1" x14ac:dyDescent="0.3">
      <c r="A411" s="158" t="s">
        <v>22</v>
      </c>
      <c r="B411" s="158"/>
      <c r="C411" s="158" t="s">
        <v>23</v>
      </c>
      <c r="D411" s="158" t="s">
        <v>24</v>
      </c>
      <c r="E411" s="158"/>
      <c r="F411" s="159" t="s">
        <v>25</v>
      </c>
      <c r="G411" s="159"/>
      <c r="H411" s="159" t="s">
        <v>487</v>
      </c>
      <c r="I411" s="160"/>
      <c r="J411" s="159" t="s">
        <v>151</v>
      </c>
      <c r="K411" s="160"/>
      <c r="L411" s="160" t="s">
        <v>438</v>
      </c>
      <c r="M411" s="161"/>
      <c r="N411" s="161" t="s">
        <v>488</v>
      </c>
      <c r="O411" s="161"/>
      <c r="P411" s="161" t="s">
        <v>26</v>
      </c>
      <c r="Q411" s="162"/>
      <c r="R411" s="161" t="s">
        <v>27</v>
      </c>
      <c r="S411" s="161"/>
      <c r="T411" s="161" t="s">
        <v>28</v>
      </c>
    </row>
    <row r="412" spans="1:20" x14ac:dyDescent="0.25">
      <c r="A412" s="157">
        <v>1</v>
      </c>
      <c r="B412" s="157"/>
      <c r="Q412" s="154"/>
    </row>
    <row r="413" spans="1:20" x14ac:dyDescent="0.25">
      <c r="A413" s="157">
        <f>A412+1</f>
        <v>2</v>
      </c>
      <c r="B413" s="163"/>
      <c r="C413" s="170"/>
      <c r="D413" s="152" t="s">
        <v>101</v>
      </c>
      <c r="F413" s="168"/>
      <c r="H413" s="187"/>
      <c r="I413" s="187"/>
      <c r="J413" s="187"/>
      <c r="K413" s="187"/>
      <c r="L413" s="187"/>
      <c r="M413" s="187"/>
      <c r="N413" s="187"/>
      <c r="O413" s="187"/>
      <c r="P413" s="187"/>
      <c r="Q413" s="188"/>
      <c r="R413" s="187"/>
      <c r="S413" s="187"/>
      <c r="T413" s="26"/>
    </row>
    <row r="414" spans="1:20" x14ac:dyDescent="0.25">
      <c r="A414" s="157">
        <f t="shared" ref="A414:A455" si="9">A413+1</f>
        <v>3</v>
      </c>
      <c r="B414" s="163"/>
      <c r="C414" s="157">
        <v>36001</v>
      </c>
      <c r="D414" s="186" t="s">
        <v>95</v>
      </c>
      <c r="E414" s="169"/>
      <c r="F414" s="168"/>
      <c r="G414" s="154"/>
      <c r="H414" s="7"/>
      <c r="I414" s="14"/>
      <c r="J414" s="7"/>
      <c r="K414" s="14"/>
      <c r="L414" s="7"/>
      <c r="M414" s="14"/>
      <c r="N414" s="7"/>
      <c r="O414" s="7"/>
      <c r="P414" s="7"/>
      <c r="Q414" s="14"/>
      <c r="R414" s="7"/>
      <c r="S414" s="14"/>
      <c r="T414" s="7"/>
    </row>
    <row r="415" spans="1:20" x14ac:dyDescent="0.25">
      <c r="A415" s="157">
        <f t="shared" si="9"/>
        <v>4</v>
      </c>
      <c r="B415" s="163"/>
      <c r="C415" s="157">
        <v>36100</v>
      </c>
      <c r="D415" s="184" t="s">
        <v>393</v>
      </c>
      <c r="F415" s="7">
        <f>VLOOKUP($C415,'ASDR Current'!$A:$X,F$14,FALSE)/1000</f>
        <v>8660.965110000001</v>
      </c>
      <c r="G415" s="154"/>
      <c r="H415" s="7">
        <f>VLOOKUP($C415,'ASDR Current'!$A:$X,H$14,FALSE)/1000</f>
        <v>590.44047</v>
      </c>
      <c r="I415" s="8"/>
      <c r="J415" s="7">
        <f>VLOOKUP($C415,'ASDR Current'!$A:$X,J$14,FALSE)/1000</f>
        <v>-9.4825800000000005</v>
      </c>
      <c r="K415" s="9"/>
      <c r="L415" s="7">
        <f>VLOOKUP($C415,'ASDR Current'!$A:$X,L$13,FALSE)/1000+VLOOKUP($C415,'ASDR Current'!$A:$X,L$14,FALSE)/1000</f>
        <v>-26.296439999999997</v>
      </c>
      <c r="M415" s="9"/>
      <c r="N415" s="7">
        <f>VLOOKUP($C415,'ASDR Current'!$A:$X,N$13,FALSE)/1000+VLOOKUP($C415,'ASDR Current'!$A:$X,N$14,FALSE)/1000</f>
        <v>26.375779999999999</v>
      </c>
      <c r="O415" s="7"/>
      <c r="P415" s="7">
        <f>VLOOKUP($C415,'ASDR Current'!$A:$X,P$13,FALSE)/1000+VLOOKUP($C415,'ASDR Current'!$A:$X,P$14,FALSE)/1000+VLOOKUP($C415,'ASDR Current'!$A:$X,P$15,FALSE)/1000</f>
        <v>0</v>
      </c>
      <c r="Q415" s="8"/>
      <c r="R415" s="7">
        <f t="shared" ref="R415:R429" si="10">SUM(F415,H415,J415,L415,N415,P415)</f>
        <v>9242.0023400000009</v>
      </c>
      <c r="S415" s="9"/>
      <c r="T415" s="7">
        <f>VLOOKUP($C415,'ASDR Current'!$A:$X,T$14,FALSE)/1000</f>
        <v>8948.6814300000005</v>
      </c>
    </row>
    <row r="416" spans="1:20" x14ac:dyDescent="0.25">
      <c r="A416" s="157">
        <f t="shared" si="9"/>
        <v>5</v>
      </c>
      <c r="B416" s="163"/>
      <c r="C416" s="157">
        <v>36200</v>
      </c>
      <c r="D416" s="184" t="s">
        <v>96</v>
      </c>
      <c r="F416" s="7">
        <f>VLOOKUP($C416,'ASDR Current'!$A:$X,F$14,FALSE)/1000</f>
        <v>70637.515829999989</v>
      </c>
      <c r="G416" s="154"/>
      <c r="H416" s="7">
        <f>VLOOKUP($C416,'ASDR Current'!$A:$X,H$14,FALSE)/1000</f>
        <v>7514.4201900000007</v>
      </c>
      <c r="I416" s="8"/>
      <c r="J416" s="7">
        <f>VLOOKUP($C416,'ASDR Current'!$A:$X,J$14,FALSE)/1000</f>
        <v>-3002.5247300000001</v>
      </c>
      <c r="K416" s="9"/>
      <c r="L416" s="7">
        <f>VLOOKUP($C416,'ASDR Current'!$A:$X,L$13,FALSE)/1000+VLOOKUP($C416,'ASDR Current'!$A:$X,L$14,FALSE)/1000</f>
        <v>-1189.2287000000001</v>
      </c>
      <c r="M416" s="9"/>
      <c r="N416" s="7">
        <f>VLOOKUP($C416,'ASDR Current'!$A:$X,N$13,FALSE)/1000+VLOOKUP($C416,'ASDR Current'!$A:$X,N$14,FALSE)/1000</f>
        <v>217.1679</v>
      </c>
      <c r="O416" s="7"/>
      <c r="P416" s="7">
        <f>VLOOKUP($C416,'ASDR Current'!$A:$X,P$13,FALSE)/1000+VLOOKUP($C416,'ASDR Current'!$A:$X,P$14,FALSE)/1000+VLOOKUP($C416,'ASDR Current'!$A:$X,P$15,FALSE)/1000</f>
        <v>-143.78672</v>
      </c>
      <c r="Q416" s="8"/>
      <c r="R416" s="7">
        <f t="shared" si="10"/>
        <v>74033.563769999979</v>
      </c>
      <c r="S416" s="9"/>
      <c r="T416" s="7">
        <f>VLOOKUP($C416,'ASDR Current'!$A:$X,T$14,FALSE)/1000</f>
        <v>72465.291040000011</v>
      </c>
    </row>
    <row r="417" spans="1:20" x14ac:dyDescent="0.25">
      <c r="A417" s="157">
        <f t="shared" si="9"/>
        <v>6</v>
      </c>
      <c r="B417" s="163"/>
      <c r="C417" s="157">
        <v>36300</v>
      </c>
      <c r="D417" s="152" t="s">
        <v>472</v>
      </c>
      <c r="F417" s="7">
        <f>VLOOKUP($C417,'ASDR Current'!$A:$X,F$14,FALSE)/1000</f>
        <v>0</v>
      </c>
      <c r="G417" s="154"/>
      <c r="H417" s="7">
        <f>VLOOKUP($C417,'ASDR Current'!$A:$X,H$14,FALSE)/1000</f>
        <v>0</v>
      </c>
      <c r="I417" s="8"/>
      <c r="J417" s="7">
        <f>VLOOKUP($C417,'ASDR Current'!$A:$X,J$14,FALSE)/1000</f>
        <v>0</v>
      </c>
      <c r="K417" s="9"/>
      <c r="L417" s="7">
        <f>VLOOKUP($C417,'ASDR Current'!$A:$X,L$13,FALSE)/1000+VLOOKUP($C417,'ASDR Current'!$A:$X,L$14,FALSE)/1000</f>
        <v>0</v>
      </c>
      <c r="M417" s="9"/>
      <c r="N417" s="7">
        <f>VLOOKUP($C417,'ASDR Current'!$A:$X,N$13,FALSE)/1000+VLOOKUP($C417,'ASDR Current'!$A:$X,N$14,FALSE)/1000</f>
        <v>0</v>
      </c>
      <c r="O417" s="7"/>
      <c r="P417" s="7">
        <f>VLOOKUP($C417,'ASDR Current'!$A:$X,P$13,FALSE)/1000+VLOOKUP($C417,'ASDR Current'!$A:$X,P$14,FALSE)/1000+VLOOKUP($C417,'ASDR Current'!$A:$X,P$15,FALSE)/1000</f>
        <v>0</v>
      </c>
      <c r="Q417" s="8"/>
      <c r="R417" s="7">
        <f t="shared" si="10"/>
        <v>0</v>
      </c>
      <c r="S417" s="9"/>
      <c r="T417" s="7">
        <f>VLOOKUP($C417,'ASDR Current'!$A:$X,T$14,FALSE)/1000</f>
        <v>0</v>
      </c>
    </row>
    <row r="418" spans="1:20" x14ac:dyDescent="0.25">
      <c r="A418" s="157">
        <f t="shared" si="9"/>
        <v>7</v>
      </c>
      <c r="B418" s="157"/>
      <c r="C418" s="157">
        <v>36400</v>
      </c>
      <c r="D418" s="184" t="s">
        <v>398</v>
      </c>
      <c r="F418" s="7">
        <f>VLOOKUP($C418,'ASDR Current'!$A:$X,F$14,FALSE)/1000</f>
        <v>187820.71623999998</v>
      </c>
      <c r="G418" s="154"/>
      <c r="H418" s="7">
        <f>VLOOKUP($C418,'ASDR Current'!$A:$X,H$14,FALSE)/1000</f>
        <v>14038.355539999999</v>
      </c>
      <c r="I418" s="8"/>
      <c r="J418" s="7">
        <f>VLOOKUP($C418,'ASDR Current'!$A:$X,J$14,FALSE)/1000</f>
        <v>-5757.7486799999997</v>
      </c>
      <c r="K418" s="9"/>
      <c r="L418" s="7">
        <f>VLOOKUP($C418,'ASDR Current'!$A:$X,L$13,FALSE)/1000+VLOOKUP($C418,'ASDR Current'!$A:$X,L$14,FALSE)/1000</f>
        <v>-5831.2921900000001</v>
      </c>
      <c r="M418" s="9"/>
      <c r="N418" s="7">
        <f>VLOOKUP($C418,'ASDR Current'!$A:$X,N$13,FALSE)/1000+VLOOKUP($C418,'ASDR Current'!$A:$X,N$14,FALSE)/1000</f>
        <v>200.58665999999999</v>
      </c>
      <c r="O418" s="7"/>
      <c r="P418" s="7">
        <f>VLOOKUP($C418,'ASDR Current'!$A:$X,P$13,FALSE)/1000+VLOOKUP($C418,'ASDR Current'!$A:$X,P$14,FALSE)/1000+VLOOKUP($C418,'ASDR Current'!$A:$X,P$15,FALSE)/1000</f>
        <v>-10.42151</v>
      </c>
      <c r="Q418" s="8"/>
      <c r="R418" s="7">
        <f t="shared" si="10"/>
        <v>190460.19605999999</v>
      </c>
      <c r="S418" s="9"/>
      <c r="T418" s="7">
        <f>VLOOKUP($C418,'ASDR Current'!$A:$X,T$14,FALSE)/1000</f>
        <v>189749.02231999999</v>
      </c>
    </row>
    <row r="419" spans="1:20" x14ac:dyDescent="0.25">
      <c r="A419" s="157">
        <f t="shared" si="9"/>
        <v>8</v>
      </c>
      <c r="B419" s="157"/>
      <c r="C419" s="157">
        <v>36500</v>
      </c>
      <c r="D419" s="184" t="s">
        <v>396</v>
      </c>
      <c r="F419" s="7">
        <f>VLOOKUP($C419,'ASDR Current'!$A:$X,F$14,FALSE)/1000</f>
        <v>152565.38241999998</v>
      </c>
      <c r="G419" s="154"/>
      <c r="H419" s="7">
        <f>VLOOKUP($C419,'ASDR Current'!$A:$X,H$14,FALSE)/1000</f>
        <v>6156.3871799999997</v>
      </c>
      <c r="I419" s="8"/>
      <c r="J419" s="7">
        <f>VLOOKUP($C419,'ASDR Current'!$A:$X,J$14,FALSE)/1000</f>
        <v>-5573.6200799999997</v>
      </c>
      <c r="K419" s="9"/>
      <c r="L419" s="7">
        <f>VLOOKUP($C419,'ASDR Current'!$A:$X,L$13,FALSE)/1000+VLOOKUP($C419,'ASDR Current'!$A:$X,L$14,FALSE)/1000</f>
        <v>-3454.4362000000001</v>
      </c>
      <c r="M419" s="9"/>
      <c r="N419" s="7">
        <f>VLOOKUP($C419,'ASDR Current'!$A:$X,N$13,FALSE)/1000+VLOOKUP($C419,'ASDR Current'!$A:$X,N$14,FALSE)/1000</f>
        <v>125.46424</v>
      </c>
      <c r="O419" s="7"/>
      <c r="P419" s="7">
        <f>VLOOKUP($C419,'ASDR Current'!$A:$X,P$13,FALSE)/1000+VLOOKUP($C419,'ASDR Current'!$A:$X,P$14,FALSE)/1000+VLOOKUP($C419,'ASDR Current'!$A:$X,P$15,FALSE)/1000</f>
        <v>3.6456900000000001</v>
      </c>
      <c r="Q419" s="8"/>
      <c r="R419" s="7">
        <f t="shared" si="10"/>
        <v>149822.82324999999</v>
      </c>
      <c r="S419" s="9"/>
      <c r="T419" s="7">
        <f>VLOOKUP($C419,'ASDR Current'!$A:$X,T$14,FALSE)/1000</f>
        <v>151724.51533000002</v>
      </c>
    </row>
    <row r="420" spans="1:20" x14ac:dyDescent="0.25">
      <c r="A420" s="157">
        <f t="shared" si="9"/>
        <v>9</v>
      </c>
      <c r="B420" s="157"/>
      <c r="C420" s="157">
        <v>36600</v>
      </c>
      <c r="D420" s="184" t="s">
        <v>98</v>
      </c>
      <c r="F420" s="7">
        <f>VLOOKUP($C420,'ASDR Current'!$A:$X,F$14,FALSE)/1000</f>
        <v>87242.984400000016</v>
      </c>
      <c r="G420" s="154"/>
      <c r="H420" s="7">
        <f>VLOOKUP($C420,'ASDR Current'!$A:$X,H$14,FALSE)/1000</f>
        <v>6647.2084000000004</v>
      </c>
      <c r="I420" s="8"/>
      <c r="J420" s="7">
        <f>VLOOKUP($C420,'ASDR Current'!$A:$X,J$14,FALSE)/1000</f>
        <v>-352.31028000000003</v>
      </c>
      <c r="K420" s="9"/>
      <c r="L420" s="7">
        <f>VLOOKUP($C420,'ASDR Current'!$A:$X,L$13,FALSE)/1000+VLOOKUP($C420,'ASDR Current'!$A:$X,L$14,FALSE)/1000</f>
        <v>-831.97586000000001</v>
      </c>
      <c r="M420" s="9"/>
      <c r="N420" s="7">
        <f>VLOOKUP($C420,'ASDR Current'!$A:$X,N$13,FALSE)/1000+VLOOKUP($C420,'ASDR Current'!$A:$X,N$14,FALSE)/1000</f>
        <v>217.46109000000001</v>
      </c>
      <c r="O420" s="7"/>
      <c r="P420" s="7">
        <f>VLOOKUP($C420,'ASDR Current'!$A:$X,P$13,FALSE)/1000+VLOOKUP($C420,'ASDR Current'!$A:$X,P$14,FALSE)/1000+VLOOKUP($C420,'ASDR Current'!$A:$X,P$15,FALSE)/1000</f>
        <v>21.86646</v>
      </c>
      <c r="Q420" s="8"/>
      <c r="R420" s="7">
        <f t="shared" si="10"/>
        <v>92945.23421000001</v>
      </c>
      <c r="S420" s="9"/>
      <c r="T420" s="7">
        <f>VLOOKUP($C420,'ASDR Current'!$A:$X,T$14,FALSE)/1000</f>
        <v>89997.728060000009</v>
      </c>
    </row>
    <row r="421" spans="1:20" x14ac:dyDescent="0.25">
      <c r="A421" s="157">
        <f t="shared" si="9"/>
        <v>10</v>
      </c>
      <c r="B421" s="163"/>
      <c r="C421" s="157">
        <v>36700</v>
      </c>
      <c r="D421" s="184" t="s">
        <v>397</v>
      </c>
      <c r="F421" s="7">
        <f>VLOOKUP($C421,'ASDR Current'!$A:$X,F$14,FALSE)/1000</f>
        <v>87227.633000000031</v>
      </c>
      <c r="G421" s="154"/>
      <c r="H421" s="7">
        <f>VLOOKUP($C421,'ASDR Current'!$A:$X,H$14,FALSE)/1000</f>
        <v>9261.6474999999991</v>
      </c>
      <c r="I421" s="8"/>
      <c r="J421" s="7">
        <f>VLOOKUP($C421,'ASDR Current'!$A:$X,J$14,FALSE)/1000</f>
        <v>-5160.4270900000001</v>
      </c>
      <c r="K421" s="9"/>
      <c r="L421" s="7">
        <f>VLOOKUP($C421,'ASDR Current'!$A:$X,L$13,FALSE)/1000+VLOOKUP($C421,'ASDR Current'!$A:$X,L$14,FALSE)/1000</f>
        <v>-2539.2138399999999</v>
      </c>
      <c r="M421" s="9"/>
      <c r="N421" s="7">
        <f>VLOOKUP($C421,'ASDR Current'!$A:$X,N$13,FALSE)/1000+VLOOKUP($C421,'ASDR Current'!$A:$X,N$14,FALSE)/1000</f>
        <v>213.23588000000001</v>
      </c>
      <c r="O421" s="7"/>
      <c r="P421" s="7">
        <f>VLOOKUP($C421,'ASDR Current'!$A:$X,P$13,FALSE)/1000+VLOOKUP($C421,'ASDR Current'!$A:$X,P$14,FALSE)/1000+VLOOKUP($C421,'ASDR Current'!$A:$X,P$15,FALSE)/1000</f>
        <v>39.73554</v>
      </c>
      <c r="Q421" s="8"/>
      <c r="R421" s="7">
        <f t="shared" si="10"/>
        <v>89042.610990000016</v>
      </c>
      <c r="S421" s="9"/>
      <c r="T421" s="7">
        <f>VLOOKUP($C421,'ASDR Current'!$A:$X,T$14,FALSE)/1000</f>
        <v>88362.696079999994</v>
      </c>
    </row>
    <row r="422" spans="1:20" x14ac:dyDescent="0.25">
      <c r="A422" s="157">
        <f t="shared" si="9"/>
        <v>11</v>
      </c>
      <c r="B422" s="163"/>
      <c r="C422" s="157">
        <v>36800</v>
      </c>
      <c r="D422" s="184" t="s">
        <v>102</v>
      </c>
      <c r="F422" s="7">
        <f>VLOOKUP($C422,'ASDR Current'!$A:$X,F$14,FALSE)/1000</f>
        <v>320472.50494000019</v>
      </c>
      <c r="G422" s="154"/>
      <c r="H422" s="7">
        <f>VLOOKUP($C422,'ASDR Current'!$A:$X,H$14,FALSE)/1000</f>
        <v>39964.943020000006</v>
      </c>
      <c r="I422" s="8"/>
      <c r="J422" s="7">
        <f>VLOOKUP($C422,'ASDR Current'!$A:$X,J$14,FALSE)/1000</f>
        <v>-11303.94203</v>
      </c>
      <c r="K422" s="9"/>
      <c r="L422" s="7">
        <f>VLOOKUP($C422,'ASDR Current'!$A:$X,L$13,FALSE)/1000+VLOOKUP($C422,'ASDR Current'!$A:$X,L$14,FALSE)/1000</f>
        <v>-13531.680689999999</v>
      </c>
      <c r="M422" s="9"/>
      <c r="N422" s="7">
        <f>VLOOKUP($C422,'ASDR Current'!$A:$X,N$13,FALSE)/1000+VLOOKUP($C422,'ASDR Current'!$A:$X,N$14,FALSE)/1000</f>
        <v>464.95175</v>
      </c>
      <c r="O422" s="7"/>
      <c r="P422" s="7">
        <f>VLOOKUP($C422,'ASDR Current'!$A:$X,P$13,FALSE)/1000+VLOOKUP($C422,'ASDR Current'!$A:$X,P$14,FALSE)/1000+VLOOKUP($C422,'ASDR Current'!$A:$X,P$15,FALSE)/1000</f>
        <v>-40.613210000000002</v>
      </c>
      <c r="Q422" s="8"/>
      <c r="R422" s="7">
        <f t="shared" si="10"/>
        <v>336026.16378000024</v>
      </c>
      <c r="S422" s="9"/>
      <c r="T422" s="7">
        <f>VLOOKUP($C422,'ASDR Current'!$A:$X,T$14,FALSE)/1000</f>
        <v>329222.83289999998</v>
      </c>
    </row>
    <row r="423" spans="1:20" x14ac:dyDescent="0.25">
      <c r="A423" s="157">
        <f t="shared" si="9"/>
        <v>12</v>
      </c>
      <c r="B423" s="163"/>
      <c r="C423" s="157">
        <v>36900</v>
      </c>
      <c r="D423" s="184" t="s">
        <v>399</v>
      </c>
      <c r="F423" s="7">
        <f>VLOOKUP($C423,'ASDR Current'!$A:$X,F$14,FALSE)/1000</f>
        <v>64522.117209999997</v>
      </c>
      <c r="G423" s="154"/>
      <c r="H423" s="7">
        <f>VLOOKUP($C423,'ASDR Current'!$A:$X,H$14,FALSE)/1000</f>
        <v>1546.6711200000002</v>
      </c>
      <c r="I423" s="8"/>
      <c r="J423" s="7">
        <f>VLOOKUP($C423,'ASDR Current'!$A:$X,J$14,FALSE)/1000</f>
        <v>-306.69763</v>
      </c>
      <c r="K423" s="9"/>
      <c r="L423" s="7">
        <f>VLOOKUP($C423,'ASDR Current'!$A:$X,L$13,FALSE)/1000+VLOOKUP($C423,'ASDR Current'!$A:$X,L$14,FALSE)/1000</f>
        <v>-416.02621999999997</v>
      </c>
      <c r="M423" s="9"/>
      <c r="N423" s="7">
        <f>VLOOKUP($C423,'ASDR Current'!$A:$X,N$13,FALSE)/1000+VLOOKUP($C423,'ASDR Current'!$A:$X,N$14,FALSE)/1000</f>
        <v>35.376550000000002</v>
      </c>
      <c r="O423" s="7"/>
      <c r="P423" s="7">
        <f>VLOOKUP($C423,'ASDR Current'!$A:$X,P$13,FALSE)/1000+VLOOKUP($C423,'ASDR Current'!$A:$X,P$14,FALSE)/1000+VLOOKUP($C423,'ASDR Current'!$A:$X,P$15,FALSE)/1000</f>
        <v>-16.571169999999999</v>
      </c>
      <c r="Q423" s="8"/>
      <c r="R423" s="7">
        <f t="shared" si="10"/>
        <v>65364.869859999999</v>
      </c>
      <c r="S423" s="9"/>
      <c r="T423" s="7">
        <f>VLOOKUP($C423,'ASDR Current'!$A:$X,T$14,FALSE)/1000</f>
        <v>64923.523450000001</v>
      </c>
    </row>
    <row r="424" spans="1:20" x14ac:dyDescent="0.25">
      <c r="A424" s="157">
        <f t="shared" si="9"/>
        <v>13</v>
      </c>
      <c r="B424" s="163"/>
      <c r="C424" s="157">
        <v>36902</v>
      </c>
      <c r="D424" s="184" t="s">
        <v>103</v>
      </c>
      <c r="F424" s="7">
        <f>VLOOKUP($C424,'ASDR Current'!$A:$X,F$14,FALSE)/1000</f>
        <v>69222.223919999989</v>
      </c>
      <c r="G424" s="154"/>
      <c r="H424" s="7">
        <f>VLOOKUP($C424,'ASDR Current'!$A:$X,H$14,FALSE)/1000</f>
        <v>3313.2578100000001</v>
      </c>
      <c r="I424" s="8"/>
      <c r="J424" s="7">
        <f>VLOOKUP($C424,'ASDR Current'!$A:$X,J$14,FALSE)/1000</f>
        <v>-322.96638000000002</v>
      </c>
      <c r="K424" s="9"/>
      <c r="L424" s="7">
        <f>VLOOKUP($C424,'ASDR Current'!$A:$X,L$13,FALSE)/1000+VLOOKUP($C424,'ASDR Current'!$A:$X,L$14,FALSE)/1000</f>
        <v>-539.55016000000001</v>
      </c>
      <c r="M424" s="9"/>
      <c r="N424" s="7">
        <f>VLOOKUP($C424,'ASDR Current'!$A:$X,N$13,FALSE)/1000+VLOOKUP($C424,'ASDR Current'!$A:$X,N$14,FALSE)/1000</f>
        <v>66.645749999999992</v>
      </c>
      <c r="O424" s="7"/>
      <c r="P424" s="7">
        <f>VLOOKUP($C424,'ASDR Current'!$A:$X,P$13,FALSE)/1000+VLOOKUP($C424,'ASDR Current'!$A:$X,P$14,FALSE)/1000+VLOOKUP($C424,'ASDR Current'!$A:$X,P$15,FALSE)/1000</f>
        <v>-4.6373100000000003</v>
      </c>
      <c r="Q424" s="8"/>
      <c r="R424" s="7">
        <f t="shared" si="10"/>
        <v>71734.973629999979</v>
      </c>
      <c r="S424" s="9"/>
      <c r="T424" s="7">
        <f>VLOOKUP($C424,'ASDR Current'!$A:$X,T$14,FALSE)/1000</f>
        <v>70496.50722</v>
      </c>
    </row>
    <row r="425" spans="1:20" x14ac:dyDescent="0.25">
      <c r="A425" s="157">
        <f t="shared" si="9"/>
        <v>14</v>
      </c>
      <c r="B425" s="163"/>
      <c r="C425" s="157">
        <v>37000</v>
      </c>
      <c r="D425" s="184" t="s">
        <v>473</v>
      </c>
      <c r="F425" s="7">
        <f>VLOOKUP($C425,'ASDR Current'!$A:$X,F$14,FALSE)/1000</f>
        <v>2404.3659099999995</v>
      </c>
      <c r="G425" s="154"/>
      <c r="H425" s="7">
        <f>VLOOKUP($C425,'ASDR Current'!$A:$X,H$14,FALSE)/1000</f>
        <v>1477.3290200000001</v>
      </c>
      <c r="I425" s="8"/>
      <c r="J425" s="7">
        <f>VLOOKUP($C425,'ASDR Current'!$A:$X,J$14,FALSE)/1000</f>
        <v>-30.781880000000001</v>
      </c>
      <c r="K425" s="9"/>
      <c r="L425" s="7">
        <f>VLOOKUP($C425,'ASDR Current'!$A:$X,L$13,FALSE)/1000+VLOOKUP($C425,'ASDR Current'!$A:$X,L$14,FALSE)/1000</f>
        <v>-133.38829000000001</v>
      </c>
      <c r="M425" s="9"/>
      <c r="N425" s="7">
        <f>VLOOKUP($C425,'ASDR Current'!$A:$X,N$13,FALSE)/1000+VLOOKUP($C425,'ASDR Current'!$A:$X,N$14,FALSE)/1000</f>
        <v>7.6936099999999996</v>
      </c>
      <c r="O425" s="7"/>
      <c r="P425" s="7">
        <f>VLOOKUP($C425,'ASDR Current'!$A:$X,P$13,FALSE)/1000+VLOOKUP($C425,'ASDR Current'!$A:$X,P$14,FALSE)/1000+VLOOKUP($C425,'ASDR Current'!$A:$X,P$15,FALSE)/1000</f>
        <v>0</v>
      </c>
      <c r="Q425" s="8"/>
      <c r="R425" s="7">
        <f t="shared" si="10"/>
        <v>3725.2183699999996</v>
      </c>
      <c r="S425" s="9"/>
      <c r="T425" s="7">
        <f>VLOOKUP($C425,'ASDR Current'!$A:$X,T$14,FALSE)/1000</f>
        <v>3119.4521</v>
      </c>
    </row>
    <row r="426" spans="1:20" x14ac:dyDescent="0.25">
      <c r="A426" s="157">
        <f t="shared" si="9"/>
        <v>15</v>
      </c>
      <c r="B426" s="157"/>
      <c r="C426" s="157">
        <v>37001</v>
      </c>
      <c r="D426" s="184" t="s">
        <v>409</v>
      </c>
      <c r="F426" s="7">
        <f>VLOOKUP($C426,'ASDR Current'!$A:$X,F$14,FALSE)/1000</f>
        <v>5576.1112200000007</v>
      </c>
      <c r="G426" s="154"/>
      <c r="H426" s="7">
        <f>VLOOKUP($C426,'ASDR Current'!$A:$X,H$14,FALSE)/1000</f>
        <v>9531.0420099999992</v>
      </c>
      <c r="I426" s="8"/>
      <c r="J426" s="7">
        <f>VLOOKUP($C426,'ASDR Current'!$A:$X,J$14,FALSE)/1000</f>
        <v>-98.296700000000001</v>
      </c>
      <c r="K426" s="9"/>
      <c r="L426" s="7">
        <f>VLOOKUP($C426,'ASDR Current'!$A:$X,L$13,FALSE)/1000+VLOOKUP($C426,'ASDR Current'!$A:$X,L$14,FALSE)/1000</f>
        <v>-490.38096000000002</v>
      </c>
      <c r="M426" s="9"/>
      <c r="N426" s="7">
        <f>VLOOKUP($C426,'ASDR Current'!$A:$X,N$13,FALSE)/1000+VLOOKUP($C426,'ASDR Current'!$A:$X,N$14,FALSE)/1000</f>
        <v>48.232059999999997</v>
      </c>
      <c r="O426" s="7"/>
      <c r="P426" s="7">
        <f>VLOOKUP($C426,'ASDR Current'!$A:$X,P$13,FALSE)/1000+VLOOKUP($C426,'ASDR Current'!$A:$X,P$14,FALSE)/1000+VLOOKUP($C426,'ASDR Current'!$A:$X,P$15,FALSE)/1000</f>
        <v>0</v>
      </c>
      <c r="Q426" s="8"/>
      <c r="R426" s="7">
        <f t="shared" si="10"/>
        <v>14566.707629999999</v>
      </c>
      <c r="S426" s="9"/>
      <c r="T426" s="7">
        <f>VLOOKUP($C426,'ASDR Current'!$A:$X,T$14,FALSE)/1000</f>
        <v>10245.12177</v>
      </c>
    </row>
    <row r="427" spans="1:20" x14ac:dyDescent="0.25">
      <c r="A427" s="157">
        <f t="shared" si="9"/>
        <v>16</v>
      </c>
      <c r="B427" s="157"/>
      <c r="C427" s="157">
        <v>37010</v>
      </c>
      <c r="D427" s="184" t="s">
        <v>565</v>
      </c>
      <c r="F427" s="7">
        <f>VLOOKUP($C427,'ASDR Current'!$A:$X,F$14,FALSE)/1000</f>
        <v>0</v>
      </c>
      <c r="G427" s="154"/>
      <c r="H427" s="7">
        <f>VLOOKUP($C427,'ASDR Current'!$A:$X,H$14,FALSE)/1000</f>
        <v>0</v>
      </c>
      <c r="I427" s="8"/>
      <c r="J427" s="7">
        <f>VLOOKUP($C427,'ASDR Current'!$A:$X,J$14,FALSE)/1000</f>
        <v>0</v>
      </c>
      <c r="K427" s="9"/>
      <c r="L427" s="7">
        <f>VLOOKUP($C427,'ASDR Current'!$A:$X,L$13,FALSE)/1000+VLOOKUP($C427,'ASDR Current'!$A:$X,L$14,FALSE)/1000</f>
        <v>-11.29603</v>
      </c>
      <c r="M427" s="9"/>
      <c r="N427" s="7">
        <f>VLOOKUP($C427,'ASDR Current'!$A:$X,N$13,FALSE)/1000+VLOOKUP($C427,'ASDR Current'!$A:$X,N$14,FALSE)/1000</f>
        <v>2.0970999999999997</v>
      </c>
      <c r="O427" s="7"/>
      <c r="P427" s="7">
        <f>VLOOKUP($C427,'ASDR Current'!$A:$X,P$13,FALSE)/1000+VLOOKUP($C427,'ASDR Current'!$A:$X,P$14,FALSE)/1000+VLOOKUP($C427,'ASDR Current'!$A:$X,P$15,FALSE)/1000</f>
        <v>113.22751</v>
      </c>
      <c r="Q427" s="8"/>
      <c r="R427" s="7">
        <f>SUM(F427,H427,J427,L427,N427,P427)</f>
        <v>104.02857999999999</v>
      </c>
      <c r="S427" s="9"/>
      <c r="T427" s="7">
        <f>VLOOKUP($C427,'ASDR Current'!$A:$X,T$14,FALSE)/1000</f>
        <v>8.0022000000000002</v>
      </c>
    </row>
    <row r="428" spans="1:20" x14ac:dyDescent="0.25">
      <c r="A428" s="157">
        <f t="shared" si="9"/>
        <v>17</v>
      </c>
      <c r="B428" s="157"/>
      <c r="C428" s="157">
        <v>37300</v>
      </c>
      <c r="D428" s="184" t="s">
        <v>104</v>
      </c>
      <c r="F428" s="7">
        <f>VLOOKUP($C428,'ASDR Current'!$A:$X,F$14,FALSE)/1000</f>
        <v>121742.68154999998</v>
      </c>
      <c r="G428" s="154"/>
      <c r="H428" s="7">
        <f>VLOOKUP($C428,'ASDR Current'!$A:$X,H$14,FALSE)/1000</f>
        <v>10305.544679999999</v>
      </c>
      <c r="I428" s="8"/>
      <c r="J428" s="7">
        <f>VLOOKUP($C428,'ASDR Current'!$A:$X,J$14,FALSE)/1000</f>
        <v>-7198.4845599999999</v>
      </c>
      <c r="K428" s="9"/>
      <c r="L428" s="7">
        <f>VLOOKUP($C428,'ASDR Current'!$A:$X,L$13,FALSE)/1000+VLOOKUP($C428,'ASDR Current'!$A:$X,L$14,FALSE)/1000</f>
        <v>-1870.93769</v>
      </c>
      <c r="M428" s="9"/>
      <c r="N428" s="7">
        <f>VLOOKUP($C428,'ASDR Current'!$A:$X,N$13,FALSE)/1000+VLOOKUP($C428,'ASDR Current'!$A:$X,N$14,FALSE)/1000</f>
        <v>190.70295000000002</v>
      </c>
      <c r="O428" s="7"/>
      <c r="P428" s="7">
        <f>VLOOKUP($C428,'ASDR Current'!$A:$X,P$13,FALSE)/1000+VLOOKUP($C428,'ASDR Current'!$A:$X,P$14,FALSE)/1000+VLOOKUP($C428,'ASDR Current'!$A:$X,P$15,FALSE)/1000</f>
        <v>14.957880000000001</v>
      </c>
      <c r="Q428" s="8"/>
      <c r="R428" s="7">
        <f t="shared" si="10"/>
        <v>123184.46480999998</v>
      </c>
      <c r="S428" s="9"/>
      <c r="T428" s="7">
        <f>VLOOKUP($C428,'ASDR Current'!$A:$X,T$14,FALSE)/1000</f>
        <v>122583.65449</v>
      </c>
    </row>
    <row r="429" spans="1:20" x14ac:dyDescent="0.25">
      <c r="A429" s="157">
        <f t="shared" si="9"/>
        <v>18</v>
      </c>
      <c r="B429" s="157"/>
      <c r="C429" s="157">
        <v>37302</v>
      </c>
      <c r="D429" s="184" t="s">
        <v>474</v>
      </c>
      <c r="F429" s="7">
        <f>VLOOKUP($C429,'ASDR Current'!$A:$X,F$14,FALSE)/1000</f>
        <v>185.53061000000011</v>
      </c>
      <c r="G429" s="154"/>
      <c r="H429" s="7">
        <f>VLOOKUP($C429,'ASDR Current'!$A:$X,H$14,FALSE)/1000</f>
        <v>164.26138</v>
      </c>
      <c r="I429" s="8"/>
      <c r="J429" s="7">
        <f>VLOOKUP($C429,'ASDR Current'!$A:$X,J$14,FALSE)/1000</f>
        <v>-10.746709999999998</v>
      </c>
      <c r="K429" s="9"/>
      <c r="L429" s="7">
        <f>VLOOKUP($C429,'ASDR Current'!$A:$X,L$13,FALSE)/1000+VLOOKUP($C429,'ASDR Current'!$A:$X,L$14,FALSE)/1000</f>
        <v>-58.394310000000004</v>
      </c>
      <c r="M429" s="9"/>
      <c r="N429" s="7">
        <f>VLOOKUP($C429,'ASDR Current'!$A:$X,N$13,FALSE)/1000+VLOOKUP($C429,'ASDR Current'!$A:$X,N$14,FALSE)/1000</f>
        <v>10.284049999999999</v>
      </c>
      <c r="O429" s="7"/>
      <c r="P429" s="7">
        <f>VLOOKUP($C429,'ASDR Current'!$A:$X,P$13,FALSE)/1000+VLOOKUP($C429,'ASDR Current'!$A:$X,P$14,FALSE)/1000+VLOOKUP($C429,'ASDR Current'!$A:$X,P$15,FALSE)/1000</f>
        <v>404.58706999999998</v>
      </c>
      <c r="Q429" s="8"/>
      <c r="R429" s="7">
        <f t="shared" si="10"/>
        <v>695.52209000000005</v>
      </c>
      <c r="S429" s="9"/>
      <c r="T429" s="7">
        <f>VLOOKUP($C429,'ASDR Current'!$A:$X,T$14,FALSE)/1000</f>
        <v>388.58461</v>
      </c>
    </row>
    <row r="430" spans="1:20" ht="13.8" thickBot="1" x14ac:dyDescent="0.3">
      <c r="A430" s="157">
        <f t="shared" si="9"/>
        <v>19</v>
      </c>
      <c r="B430" s="163"/>
      <c r="D430" s="152" t="s">
        <v>105</v>
      </c>
      <c r="F430" s="61">
        <f>SUM(F414:F429)</f>
        <v>1178280.73236</v>
      </c>
      <c r="G430" s="154"/>
      <c r="H430" s="61">
        <f>SUM(H414:H429)</f>
        <v>110511.50832000001</v>
      </c>
      <c r="I430" s="14"/>
      <c r="J430" s="61">
        <f>SUM(J414:J429)</f>
        <v>-39128.029329999998</v>
      </c>
      <c r="K430" s="14"/>
      <c r="L430" s="61">
        <f>SUM(L414:L429)</f>
        <v>-30924.097579999994</v>
      </c>
      <c r="M430" s="14"/>
      <c r="N430" s="61">
        <f>SUM(N414:N429)</f>
        <v>1826.2753699999998</v>
      </c>
      <c r="O430" s="36"/>
      <c r="P430" s="61">
        <f>SUM(P414:P429)</f>
        <v>381.99022999999994</v>
      </c>
      <c r="Q430" s="14"/>
      <c r="R430" s="61">
        <f>SUM(R414:R429)</f>
        <v>1220948.3793700002</v>
      </c>
      <c r="S430" s="14"/>
      <c r="T430" s="61">
        <f>SUM(T414:T429)</f>
        <v>1202235.6130000004</v>
      </c>
    </row>
    <row r="431" spans="1:20" ht="13.8" thickTop="1" x14ac:dyDescent="0.25">
      <c r="A431" s="157">
        <f t="shared" si="9"/>
        <v>20</v>
      </c>
      <c r="B431" s="157"/>
      <c r="Q431" s="154"/>
    </row>
    <row r="432" spans="1:20" x14ac:dyDescent="0.25">
      <c r="A432" s="157">
        <f t="shared" si="9"/>
        <v>21</v>
      </c>
      <c r="B432" s="157"/>
      <c r="D432" s="167" t="s">
        <v>106</v>
      </c>
      <c r="E432" s="167"/>
      <c r="F432" s="168"/>
      <c r="H432" s="14"/>
      <c r="I432" s="14"/>
      <c r="J432" s="14"/>
      <c r="K432" s="14"/>
      <c r="L432" s="179"/>
      <c r="M432" s="14"/>
      <c r="N432" s="179"/>
      <c r="O432" s="179"/>
      <c r="P432" s="179"/>
      <c r="Q432" s="14"/>
      <c r="R432" s="179"/>
      <c r="S432" s="14"/>
      <c r="T432" s="179"/>
    </row>
    <row r="433" spans="1:20" x14ac:dyDescent="0.25">
      <c r="A433" s="157">
        <f t="shared" si="9"/>
        <v>22</v>
      </c>
      <c r="B433" s="157"/>
      <c r="C433" s="157">
        <v>39000</v>
      </c>
      <c r="D433" s="184" t="s">
        <v>393</v>
      </c>
      <c r="F433" s="7">
        <f>VLOOKUP($C433,'ASDR Current'!$A:$X,F$14,FALSE)/1000</f>
        <v>51868.015650000016</v>
      </c>
      <c r="G433" s="154"/>
      <c r="H433" s="7">
        <f>VLOOKUP($C433,'ASDR Current'!$A:$X,H$14,FALSE)/1000</f>
        <v>1925.8138100000001</v>
      </c>
      <c r="I433" s="8"/>
      <c r="J433" s="7">
        <f>VLOOKUP($C433,'ASDR Current'!$A:$X,J$14,FALSE)/1000</f>
        <v>-615.03834999999992</v>
      </c>
      <c r="K433" s="9"/>
      <c r="L433" s="7">
        <f>VLOOKUP($C433,'ASDR Current'!$A:$X,L$13,FALSE)/1000+VLOOKUP($C433,'ASDR Current'!$A:$X,L$14,FALSE)/1000</f>
        <v>-617.40062</v>
      </c>
      <c r="M433" s="9"/>
      <c r="N433" s="7">
        <f>VLOOKUP($C433,'ASDR Current'!$A:$X,N$13,FALSE)/1000+VLOOKUP($C433,'ASDR Current'!$A:$X,N$14,FALSE)/1000</f>
        <v>0</v>
      </c>
      <c r="O433" s="7"/>
      <c r="P433" s="7">
        <f>VLOOKUP($C433,'ASDR Current'!$A:$X,P$13,FALSE)/1000+VLOOKUP($C433,'ASDR Current'!$A:$X,P$14,FALSE)/1000+VLOOKUP($C433,'ASDR Current'!$A:$X,P$15,FALSE)/1000</f>
        <v>0</v>
      </c>
      <c r="Q433" s="8"/>
      <c r="R433" s="7">
        <f t="shared" ref="R433:R451" si="11">SUM(F433,H433,J433,L433,N433,P433)</f>
        <v>52561.390490000013</v>
      </c>
      <c r="S433" s="9"/>
      <c r="T433" s="7">
        <f>VLOOKUP($C433,'ASDR Current'!$A:$X,T$14,FALSE)/1000</f>
        <v>52161.029240000003</v>
      </c>
    </row>
    <row r="434" spans="1:20" x14ac:dyDescent="0.25">
      <c r="A434" s="157">
        <f t="shared" si="9"/>
        <v>23</v>
      </c>
      <c r="B434" s="157"/>
      <c r="C434" s="157">
        <v>39101</v>
      </c>
      <c r="D434" s="152" t="s">
        <v>107</v>
      </c>
      <c r="F434" s="7">
        <f>VLOOKUP($C434,'ASDR Current'!$A:$X,F$14,FALSE)/1000</f>
        <v>3414.6050300000002</v>
      </c>
      <c r="G434" s="154"/>
      <c r="H434" s="7">
        <f>VLOOKUP($C434,'ASDR Current'!$A:$X,H$14,FALSE)/1000</f>
        <v>1027.4674600000001</v>
      </c>
      <c r="I434" s="8"/>
      <c r="J434" s="7">
        <f>VLOOKUP($C434,'ASDR Current'!$A:$X,J$14,FALSE)/1000</f>
        <v>-719.63324999999998</v>
      </c>
      <c r="K434" s="9"/>
      <c r="L434" s="7">
        <f>VLOOKUP($C434,'ASDR Current'!$A:$X,L$13,FALSE)/1000+VLOOKUP($C434,'ASDR Current'!$A:$X,L$14,FALSE)/1000</f>
        <v>0</v>
      </c>
      <c r="M434" s="9"/>
      <c r="N434" s="7">
        <f>VLOOKUP($C434,'ASDR Current'!$A:$X,N$13,FALSE)/1000+VLOOKUP($C434,'ASDR Current'!$A:$X,N$14,FALSE)/1000</f>
        <v>0</v>
      </c>
      <c r="O434" s="7"/>
      <c r="P434" s="7">
        <f>VLOOKUP($C434,'ASDR Current'!$A:$X,P$13,FALSE)/1000+VLOOKUP($C434,'ASDR Current'!$A:$X,P$14,FALSE)/1000+VLOOKUP($C434,'ASDR Current'!$A:$X,P$15,FALSE)/1000</f>
        <v>0</v>
      </c>
      <c r="Q434" s="8"/>
      <c r="R434" s="7">
        <f t="shared" si="11"/>
        <v>3722.4392400000006</v>
      </c>
      <c r="S434" s="9"/>
      <c r="T434" s="7">
        <f>VLOOKUP($C434,'ASDR Current'!$A:$X,T$14,FALSE)/1000</f>
        <v>3470.71902</v>
      </c>
    </row>
    <row r="435" spans="1:20" x14ac:dyDescent="0.25">
      <c r="A435" s="157">
        <f t="shared" si="9"/>
        <v>24</v>
      </c>
      <c r="B435" s="157"/>
      <c r="C435" s="157">
        <v>39102</v>
      </c>
      <c r="D435" s="152" t="s">
        <v>108</v>
      </c>
      <c r="F435" s="7">
        <f>VLOOKUP($C435,'ASDR Current'!$A:$X,F$14,FALSE)/1000</f>
        <v>3124.348269999999</v>
      </c>
      <c r="G435" s="154"/>
      <c r="H435" s="7">
        <f>VLOOKUP($C435,'ASDR Current'!$A:$X,H$14,FALSE)/1000</f>
        <v>3155.9590800000001</v>
      </c>
      <c r="I435" s="8"/>
      <c r="J435" s="7">
        <f>VLOOKUP($C435,'ASDR Current'!$A:$X,J$14,FALSE)/1000</f>
        <v>-355.47671000000003</v>
      </c>
      <c r="K435" s="9"/>
      <c r="L435" s="7">
        <f>VLOOKUP($C435,'ASDR Current'!$A:$X,L$13,FALSE)/1000+VLOOKUP($C435,'ASDR Current'!$A:$X,L$14,FALSE)/1000</f>
        <v>0</v>
      </c>
      <c r="M435" s="9"/>
      <c r="N435" s="7">
        <f>VLOOKUP($C435,'ASDR Current'!$A:$X,N$13,FALSE)/1000+VLOOKUP($C435,'ASDR Current'!$A:$X,N$14,FALSE)/1000</f>
        <v>0</v>
      </c>
      <c r="O435" s="7"/>
      <c r="P435" s="7">
        <f>VLOOKUP($C435,'ASDR Current'!$A:$X,P$13,FALSE)/1000+VLOOKUP($C435,'ASDR Current'!$A:$X,P$14,FALSE)/1000+VLOOKUP($C435,'ASDR Current'!$A:$X,P$15,FALSE)/1000</f>
        <v>0</v>
      </c>
      <c r="Q435" s="8"/>
      <c r="R435" s="7">
        <f t="shared" si="11"/>
        <v>5924.8306399999992</v>
      </c>
      <c r="S435" s="9"/>
      <c r="T435" s="7">
        <f>VLOOKUP($C435,'ASDR Current'!$A:$X,T$14,FALSE)/1000</f>
        <v>4492.6250599999994</v>
      </c>
    </row>
    <row r="436" spans="1:20" x14ac:dyDescent="0.25">
      <c r="A436" s="157">
        <f t="shared" si="9"/>
        <v>25</v>
      </c>
      <c r="B436" s="157"/>
      <c r="C436" s="157">
        <v>39103</v>
      </c>
      <c r="D436" s="152" t="s">
        <v>109</v>
      </c>
      <c r="F436" s="7">
        <f>VLOOKUP($C436,'ASDR Current'!$A:$X,F$14,FALSE)/1000</f>
        <v>0</v>
      </c>
      <c r="G436" s="154"/>
      <c r="H436" s="7">
        <f>VLOOKUP($C436,'ASDR Current'!$A:$X,H$14,FALSE)/1000</f>
        <v>0</v>
      </c>
      <c r="I436" s="8"/>
      <c r="J436" s="7">
        <f>VLOOKUP($C436,'ASDR Current'!$A:$X,J$14,FALSE)/1000</f>
        <v>0</v>
      </c>
      <c r="K436" s="9"/>
      <c r="L436" s="7">
        <f>VLOOKUP($C436,'ASDR Current'!$A:$X,L$13,FALSE)/1000+VLOOKUP($C436,'ASDR Current'!$A:$X,L$14,FALSE)/1000</f>
        <v>0</v>
      </c>
      <c r="M436" s="9"/>
      <c r="N436" s="7">
        <f>VLOOKUP($C436,'ASDR Current'!$A:$X,N$13,FALSE)/1000+VLOOKUP($C436,'ASDR Current'!$A:$X,N$14,FALSE)/1000</f>
        <v>0</v>
      </c>
      <c r="O436" s="7"/>
      <c r="P436" s="7">
        <f>VLOOKUP($C436,'ASDR Current'!$A:$X,P$13,FALSE)/1000+VLOOKUP($C436,'ASDR Current'!$A:$X,P$14,FALSE)/1000+VLOOKUP($C436,'ASDR Current'!$A:$X,P$15,FALSE)/1000</f>
        <v>0</v>
      </c>
      <c r="Q436" s="8"/>
      <c r="R436" s="7">
        <f t="shared" si="11"/>
        <v>0</v>
      </c>
      <c r="S436" s="9"/>
      <c r="T436" s="7">
        <f>VLOOKUP($C436,'ASDR Current'!$A:$X,T$14,FALSE)/1000</f>
        <v>0</v>
      </c>
    </row>
    <row r="437" spans="1:20" x14ac:dyDescent="0.25">
      <c r="A437" s="157">
        <f t="shared" si="9"/>
        <v>26</v>
      </c>
      <c r="B437" s="157"/>
      <c r="C437" s="157">
        <v>39104</v>
      </c>
      <c r="D437" s="152" t="s">
        <v>110</v>
      </c>
      <c r="F437" s="7">
        <f>VLOOKUP($C437,'ASDR Current'!$A:$X,F$14,FALSE)/1000</f>
        <v>13826.214809999999</v>
      </c>
      <c r="G437" s="154"/>
      <c r="H437" s="7">
        <f>VLOOKUP($C437,'ASDR Current'!$A:$X,H$14,FALSE)/1000</f>
        <v>8198.5492400000003</v>
      </c>
      <c r="I437" s="8"/>
      <c r="J437" s="7">
        <f>VLOOKUP($C437,'ASDR Current'!$A:$X,J$14,FALSE)/1000</f>
        <v>-4121.2180099999996</v>
      </c>
      <c r="K437" s="9"/>
      <c r="L437" s="7">
        <f>VLOOKUP($C437,'ASDR Current'!$A:$X,L$13,FALSE)/1000+VLOOKUP($C437,'ASDR Current'!$A:$X,L$14,FALSE)/1000</f>
        <v>0</v>
      </c>
      <c r="M437" s="9"/>
      <c r="N437" s="7">
        <f>VLOOKUP($C437,'ASDR Current'!$A:$X,N$13,FALSE)/1000+VLOOKUP($C437,'ASDR Current'!$A:$X,N$14,FALSE)/1000</f>
        <v>0</v>
      </c>
      <c r="O437" s="7"/>
      <c r="P437" s="7">
        <f>VLOOKUP($C437,'ASDR Current'!$A:$X,P$13,FALSE)/1000+VLOOKUP($C437,'ASDR Current'!$A:$X,P$14,FALSE)/1000+VLOOKUP($C437,'ASDR Current'!$A:$X,P$15,FALSE)/1000</f>
        <v>0</v>
      </c>
      <c r="Q437" s="8"/>
      <c r="R437" s="7">
        <f t="shared" si="11"/>
        <v>17903.546039999997</v>
      </c>
      <c r="S437" s="9"/>
      <c r="T437" s="7">
        <f>VLOOKUP($C437,'ASDR Current'!$A:$X,T$14,FALSE)/1000</f>
        <v>16269.816789999999</v>
      </c>
    </row>
    <row r="438" spans="1:20" x14ac:dyDescent="0.25">
      <c r="A438" s="157">
        <f t="shared" si="9"/>
        <v>27</v>
      </c>
      <c r="B438" s="157"/>
      <c r="C438" s="157">
        <v>39202</v>
      </c>
      <c r="D438" s="175" t="s">
        <v>111</v>
      </c>
      <c r="F438" s="7">
        <f>VLOOKUP($C438,'ASDR Current'!$A:$X,F$14,FALSE)/1000</f>
        <v>4322.7574300000006</v>
      </c>
      <c r="G438" s="154"/>
      <c r="H438" s="7">
        <f>VLOOKUP($C438,'ASDR Current'!$A:$X,H$14,FALSE)/1000</f>
        <v>1877.5497800000001</v>
      </c>
      <c r="I438" s="8"/>
      <c r="J438" s="7">
        <f>VLOOKUP($C438,'ASDR Current'!$A:$X,J$14,FALSE)/1000</f>
        <v>-1028.1193800000001</v>
      </c>
      <c r="K438" s="9"/>
      <c r="L438" s="7">
        <f>VLOOKUP($C438,'ASDR Current'!$A:$X,L$13,FALSE)/1000+VLOOKUP($C438,'ASDR Current'!$A:$X,L$14,FALSE)/1000</f>
        <v>53.681629999999998</v>
      </c>
      <c r="M438" s="9"/>
      <c r="N438" s="7">
        <f>VLOOKUP($C438,'ASDR Current'!$A:$X,N$13,FALSE)/1000+VLOOKUP($C438,'ASDR Current'!$A:$X,N$14,FALSE)/1000</f>
        <v>294.84518000000003</v>
      </c>
      <c r="O438" s="7"/>
      <c r="P438" s="7">
        <f>VLOOKUP($C438,'ASDR Current'!$A:$X,P$13,FALSE)/1000+VLOOKUP($C438,'ASDR Current'!$A:$X,P$14,FALSE)/1000+VLOOKUP($C438,'ASDR Current'!$A:$X,P$15,FALSE)/1000</f>
        <v>0</v>
      </c>
      <c r="Q438" s="8"/>
      <c r="R438" s="7">
        <f t="shared" si="11"/>
        <v>5520.7146400000011</v>
      </c>
      <c r="S438" s="9"/>
      <c r="T438" s="7">
        <f>VLOOKUP($C438,'ASDR Current'!$A:$X,T$14,FALSE)/1000</f>
        <v>4840.0694199999998</v>
      </c>
    </row>
    <row r="439" spans="1:20" x14ac:dyDescent="0.25">
      <c r="A439" s="157">
        <f t="shared" si="9"/>
        <v>28</v>
      </c>
      <c r="B439" s="157"/>
      <c r="C439" s="157">
        <v>39203</v>
      </c>
      <c r="D439" s="175" t="s">
        <v>112</v>
      </c>
      <c r="F439" s="7">
        <f>VLOOKUP($C439,'ASDR Current'!$A:$X,F$14,FALSE)/1000</f>
        <v>20285.795230000007</v>
      </c>
      <c r="G439" s="154"/>
      <c r="H439" s="7">
        <f>VLOOKUP($C439,'ASDR Current'!$A:$X,H$14,FALSE)/1000</f>
        <v>3980.8868499999999</v>
      </c>
      <c r="I439" s="8"/>
      <c r="J439" s="7">
        <f>VLOOKUP($C439,'ASDR Current'!$A:$X,J$14,FALSE)/1000</f>
        <v>-1748.18281</v>
      </c>
      <c r="K439" s="9"/>
      <c r="L439" s="7">
        <f>VLOOKUP($C439,'ASDR Current'!$A:$X,L$13,FALSE)/1000+VLOOKUP($C439,'ASDR Current'!$A:$X,L$14,FALSE)/1000</f>
        <v>-83.748930000000001</v>
      </c>
      <c r="M439" s="9"/>
      <c r="N439" s="7">
        <f>VLOOKUP($C439,'ASDR Current'!$A:$X,N$13,FALSE)/1000+VLOOKUP($C439,'ASDR Current'!$A:$X,N$14,FALSE)/1000</f>
        <v>749.49051999999995</v>
      </c>
      <c r="O439" s="7"/>
      <c r="P439" s="7">
        <f>VLOOKUP($C439,'ASDR Current'!$A:$X,P$13,FALSE)/1000+VLOOKUP($C439,'ASDR Current'!$A:$X,P$14,FALSE)/1000+VLOOKUP($C439,'ASDR Current'!$A:$X,P$15,FALSE)/1000</f>
        <v>0</v>
      </c>
      <c r="Q439" s="8"/>
      <c r="R439" s="7">
        <f t="shared" si="11"/>
        <v>23184.240860000005</v>
      </c>
      <c r="S439" s="9"/>
      <c r="T439" s="7">
        <f>VLOOKUP($C439,'ASDR Current'!$A:$X,T$14,FALSE)/1000</f>
        <v>21485.116190000001</v>
      </c>
    </row>
    <row r="440" spans="1:20" x14ac:dyDescent="0.25">
      <c r="A440" s="157">
        <f t="shared" si="9"/>
        <v>29</v>
      </c>
      <c r="B440" s="163"/>
      <c r="C440" s="157">
        <v>39204</v>
      </c>
      <c r="D440" s="174" t="s">
        <v>113</v>
      </c>
      <c r="E440" s="169"/>
      <c r="F440" s="7">
        <f>VLOOKUP($C440,'ASDR Current'!$A:$X,F$14,FALSE)/1000</f>
        <v>0</v>
      </c>
      <c r="G440" s="154"/>
      <c r="H440" s="7">
        <f>VLOOKUP($C440,'ASDR Current'!$A:$X,H$14,FALSE)/1000</f>
        <v>0</v>
      </c>
      <c r="I440" s="8"/>
      <c r="J440" s="7">
        <f>VLOOKUP($C440,'ASDR Current'!$A:$X,J$14,FALSE)/1000</f>
        <v>0</v>
      </c>
      <c r="K440" s="9"/>
      <c r="L440" s="7">
        <f>VLOOKUP($C440,'ASDR Current'!$A:$X,L$13,FALSE)/1000+VLOOKUP($C440,'ASDR Current'!$A:$X,L$14,FALSE)/1000</f>
        <v>0</v>
      </c>
      <c r="M440" s="9"/>
      <c r="N440" s="7">
        <f>VLOOKUP($C440,'ASDR Current'!$A:$X,N$13,FALSE)/1000+VLOOKUP($C440,'ASDR Current'!$A:$X,N$14,FALSE)/1000</f>
        <v>0</v>
      </c>
      <c r="O440" s="7"/>
      <c r="P440" s="7">
        <f>VLOOKUP($C440,'ASDR Current'!$A:$X,P$13,FALSE)/1000+VLOOKUP($C440,'ASDR Current'!$A:$X,P$14,FALSE)/1000+VLOOKUP($C440,'ASDR Current'!$A:$X,P$15,FALSE)/1000</f>
        <v>0</v>
      </c>
      <c r="Q440" s="8"/>
      <c r="R440" s="7">
        <f t="shared" si="11"/>
        <v>0</v>
      </c>
      <c r="S440" s="9"/>
      <c r="T440" s="7">
        <f>VLOOKUP($C440,'ASDR Current'!$A:$X,T$14,FALSE)/1000</f>
        <v>0</v>
      </c>
    </row>
    <row r="441" spans="1:20" x14ac:dyDescent="0.25">
      <c r="A441" s="157">
        <f t="shared" si="9"/>
        <v>30</v>
      </c>
      <c r="B441" s="163"/>
      <c r="C441" s="157">
        <v>39212</v>
      </c>
      <c r="D441" s="152" t="s">
        <v>114</v>
      </c>
      <c r="F441" s="7">
        <f>VLOOKUP($C441,'ASDR Current'!$A:$X,F$14,FALSE)/1000</f>
        <v>1660.7399800000005</v>
      </c>
      <c r="G441" s="154"/>
      <c r="H441" s="7">
        <f>VLOOKUP($C441,'ASDR Current'!$A:$X,H$14,FALSE)/1000</f>
        <v>300.97505000000001</v>
      </c>
      <c r="I441" s="8"/>
      <c r="J441" s="7">
        <f>VLOOKUP($C441,'ASDR Current'!$A:$X,J$14,FALSE)/1000</f>
        <v>-102.48817</v>
      </c>
      <c r="K441" s="9"/>
      <c r="L441" s="7">
        <f>VLOOKUP($C441,'ASDR Current'!$A:$X,L$13,FALSE)/1000+VLOOKUP($C441,'ASDR Current'!$A:$X,L$14,FALSE)/1000</f>
        <v>-11.547469999999999</v>
      </c>
      <c r="M441" s="9"/>
      <c r="N441" s="7">
        <f>VLOOKUP($C441,'ASDR Current'!$A:$X,N$13,FALSE)/1000+VLOOKUP($C441,'ASDR Current'!$A:$X,N$14,FALSE)/1000</f>
        <v>10.365089999999999</v>
      </c>
      <c r="O441" s="7"/>
      <c r="P441" s="7">
        <f>VLOOKUP($C441,'ASDR Current'!$A:$X,P$13,FALSE)/1000+VLOOKUP($C441,'ASDR Current'!$A:$X,P$14,FALSE)/1000+VLOOKUP($C441,'ASDR Current'!$A:$X,P$15,FALSE)/1000</f>
        <v>0</v>
      </c>
      <c r="Q441" s="8"/>
      <c r="R441" s="7">
        <f t="shared" si="11"/>
        <v>1858.0444800000005</v>
      </c>
      <c r="S441" s="9"/>
      <c r="T441" s="7">
        <f>VLOOKUP($C441,'ASDR Current'!$A:$X,T$14,FALSE)/1000</f>
        <v>1728.35112</v>
      </c>
    </row>
    <row r="442" spans="1:20" x14ac:dyDescent="0.25">
      <c r="A442" s="157">
        <f t="shared" si="9"/>
        <v>31</v>
      </c>
      <c r="B442" s="163"/>
      <c r="C442" s="157">
        <v>39213</v>
      </c>
      <c r="D442" s="152" t="s">
        <v>115</v>
      </c>
      <c r="F442" s="7">
        <f>VLOOKUP($C442,'ASDR Current'!$A:$X,F$14,FALSE)/1000</f>
        <v>168.70618999999991</v>
      </c>
      <c r="G442" s="154"/>
      <c r="H442" s="7">
        <f>VLOOKUP($C442,'ASDR Current'!$A:$X,H$14,FALSE)/1000</f>
        <v>49.956980000000001</v>
      </c>
      <c r="I442" s="8"/>
      <c r="J442" s="7">
        <f>VLOOKUP($C442,'ASDR Current'!$A:$X,J$14,FALSE)/1000</f>
        <v>0</v>
      </c>
      <c r="K442" s="9"/>
      <c r="L442" s="7">
        <f>VLOOKUP($C442,'ASDR Current'!$A:$X,L$13,FALSE)/1000+VLOOKUP($C442,'ASDR Current'!$A:$X,L$14,FALSE)/1000</f>
        <v>0.27747000000000011</v>
      </c>
      <c r="M442" s="9"/>
      <c r="N442" s="7">
        <f>VLOOKUP($C442,'ASDR Current'!$A:$X,N$13,FALSE)/1000+VLOOKUP($C442,'ASDR Current'!$A:$X,N$14,FALSE)/1000</f>
        <v>2.8481700000000001</v>
      </c>
      <c r="O442" s="7"/>
      <c r="P442" s="7">
        <f>VLOOKUP($C442,'ASDR Current'!$A:$X,P$13,FALSE)/1000+VLOOKUP($C442,'ASDR Current'!$A:$X,P$14,FALSE)/1000+VLOOKUP($C442,'ASDR Current'!$A:$X,P$15,FALSE)/1000</f>
        <v>0</v>
      </c>
      <c r="Q442" s="8"/>
      <c r="R442" s="7">
        <f t="shared" si="11"/>
        <v>221.78880999999993</v>
      </c>
      <c r="S442" s="9"/>
      <c r="T442" s="7">
        <f>VLOOKUP($C442,'ASDR Current'!$A:$X,T$14,FALSE)/1000</f>
        <v>194.97407999999999</v>
      </c>
    </row>
    <row r="443" spans="1:20" x14ac:dyDescent="0.25">
      <c r="A443" s="157">
        <f t="shared" si="9"/>
        <v>32</v>
      </c>
      <c r="B443" s="163"/>
      <c r="C443" s="157">
        <v>39214</v>
      </c>
      <c r="D443" s="169" t="s">
        <v>116</v>
      </c>
      <c r="E443" s="169"/>
      <c r="F443" s="7">
        <f>VLOOKUP($C443,'ASDR Current'!$A:$X,F$14,FALSE)/1000</f>
        <v>0</v>
      </c>
      <c r="G443" s="154"/>
      <c r="H443" s="7">
        <f>VLOOKUP($C443,'ASDR Current'!$A:$X,H$14,FALSE)/1000</f>
        <v>0</v>
      </c>
      <c r="I443" s="8"/>
      <c r="J443" s="7">
        <f>VLOOKUP($C443,'ASDR Current'!$A:$X,J$14,FALSE)/1000</f>
        <v>0</v>
      </c>
      <c r="K443" s="9"/>
      <c r="L443" s="7">
        <f>VLOOKUP($C443,'ASDR Current'!$A:$X,L$13,FALSE)/1000+VLOOKUP($C443,'ASDR Current'!$A:$X,L$14,FALSE)/1000</f>
        <v>0</v>
      </c>
      <c r="M443" s="9"/>
      <c r="N443" s="7">
        <f>VLOOKUP($C443,'ASDR Current'!$A:$X,N$13,FALSE)/1000+VLOOKUP($C443,'ASDR Current'!$A:$X,N$14,FALSE)/1000</f>
        <v>0</v>
      </c>
      <c r="O443" s="7"/>
      <c r="P443" s="7">
        <f>VLOOKUP($C443,'ASDR Current'!$A:$X,P$13,FALSE)/1000+VLOOKUP($C443,'ASDR Current'!$A:$X,P$14,FALSE)/1000+VLOOKUP($C443,'ASDR Current'!$A:$X,P$15,FALSE)/1000</f>
        <v>0</v>
      </c>
      <c r="Q443" s="8"/>
      <c r="R443" s="7">
        <f t="shared" si="11"/>
        <v>0</v>
      </c>
      <c r="S443" s="9"/>
      <c r="T443" s="7">
        <f>VLOOKUP($C443,'ASDR Current'!$A:$X,T$14,FALSE)/1000</f>
        <v>0</v>
      </c>
    </row>
    <row r="444" spans="1:20" x14ac:dyDescent="0.25">
      <c r="A444" s="157">
        <f t="shared" si="9"/>
        <v>33</v>
      </c>
      <c r="B444" s="163"/>
      <c r="C444" s="157">
        <v>39300</v>
      </c>
      <c r="D444" s="169" t="s">
        <v>403</v>
      </c>
      <c r="E444" s="169"/>
      <c r="F444" s="7">
        <f>VLOOKUP($C444,'ASDR Current'!$A:$X,F$14,FALSE)/1000</f>
        <v>0</v>
      </c>
      <c r="G444" s="154"/>
      <c r="H444" s="7">
        <f>VLOOKUP($C444,'ASDR Current'!$A:$X,H$14,FALSE)/1000</f>
        <v>0</v>
      </c>
      <c r="I444" s="8"/>
      <c r="J444" s="7">
        <f>VLOOKUP($C444,'ASDR Current'!$A:$X,J$14,FALSE)/1000</f>
        <v>0</v>
      </c>
      <c r="K444" s="9"/>
      <c r="L444" s="7">
        <f>VLOOKUP($C444,'ASDR Current'!$A:$X,L$13,FALSE)/1000+VLOOKUP($C444,'ASDR Current'!$A:$X,L$14,FALSE)/1000</f>
        <v>0</v>
      </c>
      <c r="M444" s="9"/>
      <c r="N444" s="7">
        <f>VLOOKUP($C444,'ASDR Current'!$A:$X,N$13,FALSE)/1000+VLOOKUP($C444,'ASDR Current'!$A:$X,N$14,FALSE)/1000</f>
        <v>0</v>
      </c>
      <c r="O444" s="7"/>
      <c r="P444" s="7">
        <f>VLOOKUP($C444,'ASDR Current'!$A:$X,P$13,FALSE)/1000+VLOOKUP($C444,'ASDR Current'!$A:$X,P$14,FALSE)/1000+VLOOKUP($C444,'ASDR Current'!$A:$X,P$15,FALSE)/1000</f>
        <v>0</v>
      </c>
      <c r="Q444" s="8"/>
      <c r="R444" s="7">
        <f t="shared" si="11"/>
        <v>0</v>
      </c>
      <c r="S444" s="9"/>
      <c r="T444" s="7">
        <f>VLOOKUP($C444,'ASDR Current'!$A:$X,T$14,FALSE)/1000</f>
        <v>0</v>
      </c>
    </row>
    <row r="445" spans="1:20" x14ac:dyDescent="0.25">
      <c r="A445" s="157">
        <f t="shared" si="9"/>
        <v>34</v>
      </c>
      <c r="B445" s="163"/>
      <c r="C445" s="157">
        <v>39400</v>
      </c>
      <c r="D445" s="169" t="s">
        <v>117</v>
      </c>
      <c r="E445" s="169"/>
      <c r="F445" s="7">
        <f>VLOOKUP($C445,'ASDR Current'!$A:$X,F$14,FALSE)/1000</f>
        <v>6193.0688699999992</v>
      </c>
      <c r="G445" s="154"/>
      <c r="H445" s="7">
        <f>VLOOKUP($C445,'ASDR Current'!$A:$X,H$14,FALSE)/1000</f>
        <v>1958.2019399999999</v>
      </c>
      <c r="I445" s="8"/>
      <c r="J445" s="7">
        <f>VLOOKUP($C445,'ASDR Current'!$A:$X,J$14,FALSE)/1000</f>
        <v>-1556.34601</v>
      </c>
      <c r="K445" s="9"/>
      <c r="L445" s="7">
        <f>VLOOKUP($C445,'ASDR Current'!$A:$X,L$13,FALSE)/1000+VLOOKUP($C445,'ASDR Current'!$A:$X,L$14,FALSE)/1000</f>
        <v>0</v>
      </c>
      <c r="M445" s="9"/>
      <c r="N445" s="7">
        <f>VLOOKUP($C445,'ASDR Current'!$A:$X,N$13,FALSE)/1000+VLOOKUP($C445,'ASDR Current'!$A:$X,N$14,FALSE)/1000</f>
        <v>0</v>
      </c>
      <c r="O445" s="7"/>
      <c r="P445" s="7">
        <f>VLOOKUP($C445,'ASDR Current'!$A:$X,P$13,FALSE)/1000+VLOOKUP($C445,'ASDR Current'!$A:$X,P$14,FALSE)/1000+VLOOKUP($C445,'ASDR Current'!$A:$X,P$15,FALSE)/1000</f>
        <v>-113.22751</v>
      </c>
      <c r="Q445" s="8"/>
      <c r="R445" s="7">
        <f t="shared" si="11"/>
        <v>6481.6972899999992</v>
      </c>
      <c r="S445" s="9"/>
      <c r="T445" s="7">
        <f>VLOOKUP($C445,'ASDR Current'!$A:$X,T$14,FALSE)/1000</f>
        <v>5964.2162400000007</v>
      </c>
    </row>
    <row r="446" spans="1:20" x14ac:dyDescent="0.25">
      <c r="A446" s="157">
        <f t="shared" si="9"/>
        <v>35</v>
      </c>
      <c r="B446" s="163"/>
      <c r="C446" s="157">
        <v>39401</v>
      </c>
      <c r="D446" s="152" t="s">
        <v>408</v>
      </c>
      <c r="F446" s="7">
        <f>VLOOKUP($C446,'ASDR Current'!$A:$X,F$14,FALSE)/1000</f>
        <v>1317.8203099999996</v>
      </c>
      <c r="G446" s="154"/>
      <c r="H446" s="7">
        <f>VLOOKUP($C446,'ASDR Current'!$A:$X,H$14,FALSE)/1000</f>
        <v>837.70668000000001</v>
      </c>
      <c r="I446" s="8"/>
      <c r="J446" s="7">
        <f>VLOOKUP($C446,'ASDR Current'!$A:$X,J$14,FALSE)/1000</f>
        <v>0</v>
      </c>
      <c r="K446" s="9"/>
      <c r="L446" s="7">
        <f>VLOOKUP($C446,'ASDR Current'!$A:$X,L$13,FALSE)/1000+VLOOKUP($C446,'ASDR Current'!$A:$X,L$14,FALSE)/1000</f>
        <v>0</v>
      </c>
      <c r="M446" s="9"/>
      <c r="N446" s="7">
        <f>VLOOKUP($C446,'ASDR Current'!$A:$X,N$13,FALSE)/1000+VLOOKUP($C446,'ASDR Current'!$A:$X,N$14,FALSE)/1000</f>
        <v>0</v>
      </c>
      <c r="O446" s="7"/>
      <c r="P446" s="7">
        <f>VLOOKUP($C446,'ASDR Current'!$A:$X,P$13,FALSE)/1000+VLOOKUP($C446,'ASDR Current'!$A:$X,P$14,FALSE)/1000+VLOOKUP($C446,'ASDR Current'!$A:$X,P$15,FALSE)/1000</f>
        <v>0</v>
      </c>
      <c r="Q446" s="8"/>
      <c r="R446" s="7">
        <f t="shared" si="11"/>
        <v>2155.5269899999994</v>
      </c>
      <c r="S446" s="9"/>
      <c r="T446" s="7">
        <f>VLOOKUP($C446,'ASDR Current'!$A:$X,T$14,FALSE)/1000</f>
        <v>1736.67365</v>
      </c>
    </row>
    <row r="447" spans="1:20" x14ac:dyDescent="0.25">
      <c r="A447" s="157">
        <f t="shared" si="9"/>
        <v>36</v>
      </c>
      <c r="B447" s="163"/>
      <c r="C447" s="157">
        <v>39500</v>
      </c>
      <c r="D447" s="152" t="s">
        <v>118</v>
      </c>
      <c r="F447" s="7">
        <f>VLOOKUP($C447,'ASDR Current'!$A:$X,F$14,FALSE)/1000</f>
        <v>1391.8626000000002</v>
      </c>
      <c r="G447" s="154"/>
      <c r="H447" s="7">
        <f>VLOOKUP($C447,'ASDR Current'!$A:$X,H$14,FALSE)/1000</f>
        <v>389.41341</v>
      </c>
      <c r="I447" s="8"/>
      <c r="J447" s="7">
        <f>VLOOKUP($C447,'ASDR Current'!$A:$X,J$14,FALSE)/1000</f>
        <v>-155.18726999999998</v>
      </c>
      <c r="K447" s="9"/>
      <c r="L447" s="7">
        <f>VLOOKUP($C447,'ASDR Current'!$A:$X,L$13,FALSE)/1000+VLOOKUP($C447,'ASDR Current'!$A:$X,L$14,FALSE)/1000</f>
        <v>0</v>
      </c>
      <c r="M447" s="9"/>
      <c r="N447" s="7">
        <f>VLOOKUP($C447,'ASDR Current'!$A:$X,N$13,FALSE)/1000+VLOOKUP($C447,'ASDR Current'!$A:$X,N$14,FALSE)/1000</f>
        <v>0</v>
      </c>
      <c r="O447" s="7"/>
      <c r="P447" s="7">
        <f>VLOOKUP($C447,'ASDR Current'!$A:$X,P$13,FALSE)/1000+VLOOKUP($C447,'ASDR Current'!$A:$X,P$14,FALSE)/1000+VLOOKUP($C447,'ASDR Current'!$A:$X,P$15,FALSE)/1000</f>
        <v>0</v>
      </c>
      <c r="Q447" s="8"/>
      <c r="R447" s="7">
        <f t="shared" si="11"/>
        <v>1626.0887400000001</v>
      </c>
      <c r="S447" s="9"/>
      <c r="T447" s="7">
        <f>VLOOKUP($C447,'ASDR Current'!$A:$X,T$14,FALSE)/1000</f>
        <v>1539.3211999999999</v>
      </c>
    </row>
    <row r="448" spans="1:20" x14ac:dyDescent="0.25">
      <c r="A448" s="157">
        <f t="shared" si="9"/>
        <v>37</v>
      </c>
      <c r="B448" s="163"/>
      <c r="C448" s="157">
        <v>39600</v>
      </c>
      <c r="D448" s="152" t="s">
        <v>119</v>
      </c>
      <c r="F448" s="7">
        <f>VLOOKUP($C448,'ASDR Current'!$A:$X,F$14,FALSE)/1000</f>
        <v>0</v>
      </c>
      <c r="G448" s="154"/>
      <c r="H448" s="7">
        <f>VLOOKUP($C448,'ASDR Current'!$A:$X,H$14,FALSE)/1000</f>
        <v>0</v>
      </c>
      <c r="I448" s="8"/>
      <c r="J448" s="7">
        <f>VLOOKUP($C448,'ASDR Current'!$A:$X,J$14,FALSE)/1000</f>
        <v>0</v>
      </c>
      <c r="K448" s="9"/>
      <c r="L448" s="7">
        <f>VLOOKUP($C448,'ASDR Current'!$A:$X,L$13,FALSE)/1000+VLOOKUP($C448,'ASDR Current'!$A:$X,L$14,FALSE)/1000</f>
        <v>0</v>
      </c>
      <c r="M448" s="9"/>
      <c r="N448" s="7">
        <f>VLOOKUP($C448,'ASDR Current'!$A:$X,N$13,FALSE)/1000+VLOOKUP($C448,'ASDR Current'!$A:$X,N$14,FALSE)/1000</f>
        <v>0</v>
      </c>
      <c r="O448" s="7"/>
      <c r="P448" s="7">
        <f>VLOOKUP($C448,'ASDR Current'!$A:$X,P$13,FALSE)/1000+VLOOKUP($C448,'ASDR Current'!$A:$X,P$14,FALSE)/1000+VLOOKUP($C448,'ASDR Current'!$A:$X,P$15,FALSE)/1000</f>
        <v>0</v>
      </c>
      <c r="Q448" s="8"/>
      <c r="R448" s="7">
        <f t="shared" si="11"/>
        <v>0</v>
      </c>
      <c r="S448" s="9"/>
      <c r="T448" s="7">
        <f>VLOOKUP($C448,'ASDR Current'!$A:$X,T$14,FALSE)/1000</f>
        <v>0</v>
      </c>
    </row>
    <row r="449" spans="1:20" x14ac:dyDescent="0.25">
      <c r="A449" s="157">
        <f t="shared" si="9"/>
        <v>38</v>
      </c>
      <c r="B449" s="163"/>
      <c r="C449" s="157">
        <v>39700</v>
      </c>
      <c r="D449" s="169" t="s">
        <v>120</v>
      </c>
      <c r="E449" s="169"/>
      <c r="F449" s="7">
        <f>VLOOKUP($C449,'ASDR Current'!$A:$X,F$14,FALSE)/1000</f>
        <v>20221.09014</v>
      </c>
      <c r="G449" s="154"/>
      <c r="H449" s="7">
        <f>VLOOKUP($C449,'ASDR Current'!$A:$X,H$14,FALSE)/1000</f>
        <v>5944.7461700000003</v>
      </c>
      <c r="I449" s="8"/>
      <c r="J449" s="7">
        <f>VLOOKUP($C449,'ASDR Current'!$A:$X,J$14,FALSE)/1000</f>
        <v>-3429.5674300000001</v>
      </c>
      <c r="K449" s="9"/>
      <c r="L449" s="7">
        <f>VLOOKUP($C449,'ASDR Current'!$A:$X,L$13,FALSE)/1000+VLOOKUP($C449,'ASDR Current'!$A:$X,L$14,FALSE)/1000</f>
        <v>0</v>
      </c>
      <c r="M449" s="9"/>
      <c r="N449" s="7">
        <f>VLOOKUP($C449,'ASDR Current'!$A:$X,N$13,FALSE)/1000+VLOOKUP($C449,'ASDR Current'!$A:$X,N$14,FALSE)/1000</f>
        <v>0</v>
      </c>
      <c r="O449" s="7"/>
      <c r="P449" s="7">
        <f>VLOOKUP($C449,'ASDR Current'!$A:$X,P$13,FALSE)/1000+VLOOKUP($C449,'ASDR Current'!$A:$X,P$14,FALSE)/1000+VLOOKUP($C449,'ASDR Current'!$A:$X,P$15,FALSE)/1000</f>
        <v>0</v>
      </c>
      <c r="Q449" s="8"/>
      <c r="R449" s="7">
        <f t="shared" si="11"/>
        <v>22736.26888</v>
      </c>
      <c r="S449" s="9"/>
      <c r="T449" s="7">
        <f>VLOOKUP($C449,'ASDR Current'!$A:$X,T$14,FALSE)/1000</f>
        <v>21303.457409999999</v>
      </c>
    </row>
    <row r="450" spans="1:20" x14ac:dyDescent="0.25">
      <c r="A450" s="157">
        <f t="shared" si="9"/>
        <v>39</v>
      </c>
      <c r="B450" s="163"/>
      <c r="C450" s="155">
        <v>39725</v>
      </c>
      <c r="D450" s="169" t="s">
        <v>121</v>
      </c>
      <c r="E450" s="169"/>
      <c r="F450" s="7">
        <f>VLOOKUP($C450,'ASDR Current'!$A:$X,F$14,FALSE)/1000</f>
        <v>26276.592619999989</v>
      </c>
      <c r="G450" s="154"/>
      <c r="H450" s="7">
        <f>VLOOKUP($C450,'ASDR Current'!$A:$X,H$14,FALSE)/1000</f>
        <v>1173.90228</v>
      </c>
      <c r="I450" s="8"/>
      <c r="J450" s="7">
        <f>VLOOKUP($C450,'ASDR Current'!$A:$X,J$14,FALSE)/1000</f>
        <v>-427.67090999999999</v>
      </c>
      <c r="K450" s="9"/>
      <c r="L450" s="7">
        <f>VLOOKUP($C450,'ASDR Current'!$A:$X,L$13,FALSE)/1000+VLOOKUP($C450,'ASDR Current'!$A:$X,L$14,FALSE)/1000</f>
        <v>-156.54019</v>
      </c>
      <c r="M450" s="9"/>
      <c r="N450" s="7">
        <f>VLOOKUP($C450,'ASDR Current'!$A:$X,N$13,FALSE)/1000+VLOOKUP($C450,'ASDR Current'!$A:$X,N$14,FALSE)/1000</f>
        <v>9.7999999999999997E-4</v>
      </c>
      <c r="O450" s="7"/>
      <c r="P450" s="7">
        <f>VLOOKUP($C450,'ASDR Current'!$A:$X,P$13,FALSE)/1000+VLOOKUP($C450,'ASDR Current'!$A:$X,P$14,FALSE)/1000+VLOOKUP($C450,'ASDR Current'!$A:$X,P$15,FALSE)/1000</f>
        <v>4.6602899999999998</v>
      </c>
      <c r="Q450" s="8"/>
      <c r="R450" s="7">
        <f t="shared" si="11"/>
        <v>26870.945069999987</v>
      </c>
      <c r="S450" s="9"/>
      <c r="T450" s="7">
        <f>VLOOKUP($C450,'ASDR Current'!$A:$X,T$14,FALSE)/1000</f>
        <v>26529.107170000003</v>
      </c>
    </row>
    <row r="451" spans="1:20" x14ac:dyDescent="0.25">
      <c r="A451" s="157">
        <f t="shared" si="9"/>
        <v>40</v>
      </c>
      <c r="B451" s="163"/>
      <c r="C451" s="155">
        <v>39800</v>
      </c>
      <c r="D451" s="169" t="s">
        <v>122</v>
      </c>
      <c r="E451" s="169"/>
      <c r="F451" s="7">
        <f>VLOOKUP($C451,'ASDR Current'!$A:$X,F$14,FALSE)/1000</f>
        <v>1646.8787199999999</v>
      </c>
      <c r="G451" s="154"/>
      <c r="H451" s="7">
        <f>VLOOKUP($C451,'ASDR Current'!$A:$X,H$14,FALSE)/1000</f>
        <v>651.79548999999997</v>
      </c>
      <c r="I451" s="8"/>
      <c r="J451" s="7">
        <f>VLOOKUP($C451,'ASDR Current'!$A:$X,J$14,FALSE)/1000</f>
        <v>-92.954009999999997</v>
      </c>
      <c r="K451" s="9"/>
      <c r="L451" s="7">
        <f>VLOOKUP($C451,'ASDR Current'!$A:$X,L$13,FALSE)/1000+VLOOKUP($C451,'ASDR Current'!$A:$X,L$14,FALSE)/1000</f>
        <v>0</v>
      </c>
      <c r="M451" s="9"/>
      <c r="N451" s="7">
        <f>VLOOKUP($C451,'ASDR Current'!$A:$X,N$13,FALSE)/1000+VLOOKUP($C451,'ASDR Current'!$A:$X,N$14,FALSE)/1000</f>
        <v>0</v>
      </c>
      <c r="O451" s="7"/>
      <c r="P451" s="7">
        <f>VLOOKUP($C451,'ASDR Current'!$A:$X,P$13,FALSE)/1000+VLOOKUP($C451,'ASDR Current'!$A:$X,P$14,FALSE)/1000+VLOOKUP($C451,'ASDR Current'!$A:$X,P$15,FALSE)/1000</f>
        <v>0</v>
      </c>
      <c r="Q451" s="8"/>
      <c r="R451" s="7">
        <f t="shared" si="11"/>
        <v>2205.7202000000002</v>
      </c>
      <c r="S451" s="9"/>
      <c r="T451" s="7">
        <f>VLOOKUP($C451,'ASDR Current'!$A:$X,T$14,FALSE)/1000</f>
        <v>1886.9835</v>
      </c>
    </row>
    <row r="452" spans="1:20" ht="13.8" thickBot="1" x14ac:dyDescent="0.3">
      <c r="A452" s="157">
        <f t="shared" si="9"/>
        <v>41</v>
      </c>
      <c r="B452" s="163"/>
      <c r="C452" s="155"/>
      <c r="D452" s="169" t="s">
        <v>123</v>
      </c>
      <c r="E452" s="169"/>
      <c r="F452" s="61">
        <f>SUM(F433:F451)</f>
        <v>155718.49585000001</v>
      </c>
      <c r="H452" s="61">
        <f>SUM(H433:H451)</f>
        <v>31472.924220000001</v>
      </c>
      <c r="I452" s="14"/>
      <c r="J452" s="61">
        <f>SUM(J433:J451)</f>
        <v>-14351.882309999999</v>
      </c>
      <c r="K452" s="14"/>
      <c r="L452" s="61">
        <f>SUM(L433:L451)</f>
        <v>-815.27810999999997</v>
      </c>
      <c r="M452" s="14"/>
      <c r="N452" s="61">
        <f>SUM(N433:N451)</f>
        <v>1057.5499400000001</v>
      </c>
      <c r="O452" s="36"/>
      <c r="P452" s="61">
        <f>SUM(P433:P451)</f>
        <v>-108.56721999999999</v>
      </c>
      <c r="Q452" s="14"/>
      <c r="R452" s="61">
        <f>SUM(R433:R451)</f>
        <v>172973.24237000002</v>
      </c>
      <c r="S452" s="14"/>
      <c r="T452" s="61">
        <f>SUM(T433:T451)</f>
        <v>163602.46009000001</v>
      </c>
    </row>
    <row r="453" spans="1:20" ht="13.8" thickTop="1" x14ac:dyDescent="0.25">
      <c r="A453" s="157">
        <f t="shared" si="9"/>
        <v>42</v>
      </c>
      <c r="B453" s="163"/>
      <c r="C453" s="170"/>
      <c r="Q453" s="154"/>
    </row>
    <row r="454" spans="1:20" ht="13.8" thickBot="1" x14ac:dyDescent="0.3">
      <c r="A454" s="157">
        <f t="shared" si="9"/>
        <v>43</v>
      </c>
      <c r="B454" s="163"/>
      <c r="C454" s="170"/>
      <c r="D454" s="174" t="s">
        <v>490</v>
      </c>
      <c r="E454" s="169"/>
      <c r="F454" s="27">
        <f>SUM(F133,F379,F395,F430,F452)</f>
        <v>3192245.3381799995</v>
      </c>
      <c r="G454" s="189"/>
      <c r="H454" s="27">
        <f>SUM(H133,H379,H395,H430,H452)</f>
        <v>387755.08499999996</v>
      </c>
      <c r="I454" s="14"/>
      <c r="J454" s="27">
        <f>SUM(J133,J379,J395,J430,J452)</f>
        <v>-94854.093869999997</v>
      </c>
      <c r="K454" s="14"/>
      <c r="L454" s="27">
        <f>SUM(L133,L379,L395,L430,L452)</f>
        <v>-54206.524549999995</v>
      </c>
      <c r="M454" s="14"/>
      <c r="N454" s="27">
        <f>SUM(N133,N379,N395,N430,N452)</f>
        <v>4862.0730100000001</v>
      </c>
      <c r="O454" s="64"/>
      <c r="P454" s="27">
        <f>SUM(P133,P379,P395,P430,P452)</f>
        <v>418.99407999999994</v>
      </c>
      <c r="Q454" s="14"/>
      <c r="R454" s="27">
        <f>SUM(R133,R379,R395,R430,R452)</f>
        <v>3436220.8718500007</v>
      </c>
      <c r="S454" s="14"/>
      <c r="T454" s="27">
        <f>SUM(T133,T379,T395,T430,T452)</f>
        <v>3314896.4575000005</v>
      </c>
    </row>
    <row r="455" spans="1:20" ht="14.4" thickTop="1" thickBot="1" x14ac:dyDescent="0.3">
      <c r="A455" s="158">
        <f t="shared" si="9"/>
        <v>44</v>
      </c>
      <c r="B455" s="19" t="s">
        <v>44</v>
      </c>
      <c r="C455" s="149"/>
      <c r="D455" s="149"/>
      <c r="E455" s="149"/>
      <c r="F455" s="149"/>
      <c r="G455" s="149"/>
      <c r="H455" s="149"/>
      <c r="I455" s="149"/>
      <c r="J455" s="149"/>
      <c r="K455" s="149"/>
      <c r="L455" s="149"/>
      <c r="M455" s="149"/>
      <c r="N455" s="149"/>
      <c r="O455" s="149"/>
      <c r="P455" s="149"/>
      <c r="Q455" s="147"/>
      <c r="R455" s="149"/>
      <c r="S455" s="149"/>
      <c r="T455" s="149"/>
    </row>
    <row r="456" spans="1:20" x14ac:dyDescent="0.25">
      <c r="A456" s="152" t="str">
        <f>+$A$57</f>
        <v>Supporting Schedules:  B-10, B-11</v>
      </c>
      <c r="Q456" s="154"/>
      <c r="R456" s="152" t="str">
        <f>+$R$57</f>
        <v>Recap Schedules:  B-03, B-06</v>
      </c>
    </row>
    <row r="457" spans="1:20" ht="13.8" thickBot="1" x14ac:dyDescent="0.3">
      <c r="A457" s="149" t="str">
        <f>$A$1</f>
        <v>SCHEDULE B-09</v>
      </c>
      <c r="B457" s="149"/>
      <c r="C457" s="149"/>
      <c r="D457" s="149"/>
      <c r="E457" s="149"/>
      <c r="F457" s="149" t="str">
        <f>$F$1</f>
        <v>DEPRECIATION RESERVE BALANCES BY ACCOUNT AND SUB-ACCOUNT</v>
      </c>
      <c r="G457" s="149"/>
      <c r="H457" s="149"/>
      <c r="I457" s="149"/>
      <c r="J457" s="149"/>
      <c r="K457" s="149"/>
      <c r="L457" s="149"/>
      <c r="M457" s="149"/>
      <c r="N457" s="149"/>
      <c r="O457" s="149"/>
      <c r="P457" s="149"/>
      <c r="Q457" s="147"/>
      <c r="R457" s="149"/>
      <c r="S457" s="149"/>
      <c r="T457" s="149" t="str">
        <f>"Page 29 of " &amp; $R$1</f>
        <v>Page 29 of 30</v>
      </c>
    </row>
    <row r="458" spans="1:20" x14ac:dyDescent="0.25">
      <c r="A458" s="152" t="str">
        <f>$A$2</f>
        <v>FLORIDA PUBLIC SERVICE COMMISSION</v>
      </c>
      <c r="B458" s="172"/>
      <c r="E458" s="154" t="str">
        <f>$E$2</f>
        <v xml:space="preserve">                  EXPLANATION:</v>
      </c>
      <c r="F458" s="152" t="str">
        <f>IF($F$2="","",$F$2)</f>
        <v>Provide the depreciation reserve balances for each account or sub-account to which</v>
      </c>
      <c r="J458" s="151"/>
      <c r="K458" s="151"/>
      <c r="M458" s="151"/>
      <c r="N458" s="151"/>
      <c r="O458" s="151"/>
      <c r="P458" s="151"/>
      <c r="Q458" s="150"/>
      <c r="R458" s="152" t="str">
        <f>$R$2</f>
        <v>Type of data shown:</v>
      </c>
      <c r="T458" s="153"/>
    </row>
    <row r="459" spans="1:20" x14ac:dyDescent="0.25">
      <c r="B459" s="172"/>
      <c r="F459" s="152" t="str">
        <f>IF($F$3="","",$F$3)</f>
        <v>an individual depreciation rate is applied. (Include Amortization/Recovery amounts).</v>
      </c>
      <c r="J459" s="154"/>
      <c r="K459" s="153"/>
      <c r="N459" s="154"/>
      <c r="O459" s="154"/>
      <c r="P459" s="154"/>
      <c r="Q459" s="154" t="str">
        <f>IF($Q$3=0,"",$Q$3)</f>
        <v/>
      </c>
      <c r="R459" s="153" t="str">
        <f>$R$3</f>
        <v>Projected Test Year Ended 12/31/2025</v>
      </c>
      <c r="T459" s="154"/>
    </row>
    <row r="460" spans="1:20" x14ac:dyDescent="0.25">
      <c r="A460" s="152" t="str">
        <f>$A$4</f>
        <v>COMPANY: TAMPA ELECTRIC COMPANY</v>
      </c>
      <c r="B460" s="172"/>
      <c r="F460" s="152" t="str">
        <f>IF(+$F$4="","",$F$4)</f>
        <v/>
      </c>
      <c r="J460" s="154"/>
      <c r="K460" s="153"/>
      <c r="L460" s="154"/>
      <c r="Q460" s="154" t="str">
        <f>IF($Q$4=0,"",$Q$4)</f>
        <v/>
      </c>
      <c r="R460" s="153" t="str">
        <f>$R$4</f>
        <v>Projected Prior Year Ended 12/31/2024</v>
      </c>
      <c r="T460" s="154"/>
    </row>
    <row r="461" spans="1:20" x14ac:dyDescent="0.25">
      <c r="B461" s="172"/>
      <c r="F461" s="152" t="str">
        <f>IF(+$F$5="","",$F$5)</f>
        <v/>
      </c>
      <c r="J461" s="154"/>
      <c r="K461" s="153"/>
      <c r="L461" s="154"/>
      <c r="Q461" s="154" t="str">
        <f>IF($Q$5=0,"",$Q$5)</f>
        <v>XX</v>
      </c>
      <c r="R461" s="153" t="str">
        <f>$R$5</f>
        <v>Historical Prior Year Ended 12/31/2023</v>
      </c>
      <c r="T461" s="154"/>
    </row>
    <row r="462" spans="1:20" x14ac:dyDescent="0.25">
      <c r="B462" s="172"/>
      <c r="J462" s="154"/>
      <c r="K462" s="153"/>
      <c r="L462" s="154"/>
      <c r="Q462" s="154"/>
      <c r="R462" s="153" t="str">
        <f>$R$6</f>
        <v>Witness: C. Aldazabal / J. Chronister /</v>
      </c>
      <c r="T462" s="154"/>
    </row>
    <row r="463" spans="1:20" ht="13.8" thickBot="1" x14ac:dyDescent="0.3">
      <c r="A463" s="149" t="str">
        <f>A$7</f>
        <v>DOCKET No. 20240026-EI</v>
      </c>
      <c r="B463" s="173"/>
      <c r="C463" s="149"/>
      <c r="D463" s="149"/>
      <c r="E463" s="149"/>
      <c r="F463" s="149" t="str">
        <f>IF(+$F$7="","",$F$7)</f>
        <v/>
      </c>
      <c r="G463" s="149"/>
      <c r="H463" s="158" t="str">
        <f>IF($H$7="","",$H$7)</f>
        <v>(Dollars in 000's)</v>
      </c>
      <c r="I463" s="149"/>
      <c r="J463" s="149"/>
      <c r="K463" s="149"/>
      <c r="L463" s="149"/>
      <c r="M463" s="149"/>
      <c r="N463" s="149"/>
      <c r="O463" s="149"/>
      <c r="P463" s="149"/>
      <c r="Q463" s="147"/>
      <c r="R463" s="149" t="str">
        <f>$R$7</f>
        <v xml:space="preserve">              R. Latta / K. Stryker / C. Whitworth</v>
      </c>
      <c r="S463" s="149"/>
      <c r="T463" s="149"/>
    </row>
    <row r="464" spans="1:20" x14ac:dyDescent="0.25">
      <c r="C464" s="155"/>
      <c r="D464" s="155"/>
      <c r="E464" s="155"/>
      <c r="F464" s="155"/>
      <c r="G464" s="155"/>
      <c r="H464" s="155"/>
      <c r="I464" s="155"/>
      <c r="J464" s="155"/>
      <c r="K464" s="155"/>
      <c r="L464" s="155"/>
      <c r="M464" s="155"/>
      <c r="N464" s="155"/>
      <c r="O464" s="155"/>
      <c r="P464" s="155"/>
      <c r="Q464" s="156"/>
      <c r="R464" s="155"/>
      <c r="S464" s="155"/>
      <c r="T464" s="155"/>
    </row>
    <row r="465" spans="1:20" x14ac:dyDescent="0.25">
      <c r="C465" s="155" t="s">
        <v>4</v>
      </c>
      <c r="D465" s="155" t="s">
        <v>5</v>
      </c>
      <c r="E465" s="155"/>
      <c r="F465" s="155" t="s">
        <v>6</v>
      </c>
      <c r="G465" s="155"/>
      <c r="H465" s="155" t="s">
        <v>7</v>
      </c>
      <c r="I465" s="155"/>
      <c r="J465" s="157" t="s">
        <v>8</v>
      </c>
      <c r="K465" s="157"/>
      <c r="L465" s="155" t="s">
        <v>9</v>
      </c>
      <c r="M465" s="155"/>
      <c r="N465" s="155" t="s">
        <v>10</v>
      </c>
      <c r="O465" s="155"/>
      <c r="P465" s="155" t="s">
        <v>11</v>
      </c>
      <c r="Q465" s="156"/>
      <c r="R465" s="155" t="s">
        <v>12</v>
      </c>
      <c r="S465" s="155"/>
      <c r="T465" s="155" t="s">
        <v>484</v>
      </c>
    </row>
    <row r="466" spans="1:20" x14ac:dyDescent="0.25">
      <c r="C466" s="157" t="s">
        <v>13</v>
      </c>
      <c r="D466" s="157" t="s">
        <v>13</v>
      </c>
      <c r="F466" s="157" t="s">
        <v>485</v>
      </c>
      <c r="G466" s="157"/>
      <c r="H466" s="155" t="s">
        <v>16</v>
      </c>
      <c r="I466" s="157"/>
      <c r="J466" s="155"/>
      <c r="K466" s="157"/>
      <c r="L466" s="157"/>
      <c r="M466" s="157"/>
      <c r="Q466" s="154"/>
      <c r="R466" s="157" t="s">
        <v>485</v>
      </c>
      <c r="T466" s="157"/>
    </row>
    <row r="467" spans="1:20" x14ac:dyDescent="0.25">
      <c r="A467" s="157" t="s">
        <v>17</v>
      </c>
      <c r="B467" s="157"/>
      <c r="C467" s="157" t="s">
        <v>18</v>
      </c>
      <c r="D467" s="157" t="s">
        <v>18</v>
      </c>
      <c r="E467" s="155"/>
      <c r="F467" s="157" t="s">
        <v>14</v>
      </c>
      <c r="G467" s="157"/>
      <c r="H467" s="157" t="s">
        <v>14</v>
      </c>
      <c r="I467" s="157"/>
      <c r="J467" s="157"/>
      <c r="K467" s="155"/>
      <c r="L467" s="157" t="s">
        <v>486</v>
      </c>
      <c r="M467" s="153"/>
      <c r="N467" s="157" t="s">
        <v>486</v>
      </c>
      <c r="O467" s="157"/>
      <c r="P467" s="157" t="s">
        <v>20</v>
      </c>
      <c r="Q467" s="156"/>
      <c r="R467" s="155" t="s">
        <v>14</v>
      </c>
      <c r="S467" s="155"/>
      <c r="T467" s="157" t="s">
        <v>21</v>
      </c>
    </row>
    <row r="468" spans="1:20" ht="13.8" thickBot="1" x14ac:dyDescent="0.3">
      <c r="A468" s="158" t="s">
        <v>22</v>
      </c>
      <c r="B468" s="158"/>
      <c r="C468" s="158" t="s">
        <v>23</v>
      </c>
      <c r="D468" s="158" t="s">
        <v>24</v>
      </c>
      <c r="E468" s="158"/>
      <c r="F468" s="159" t="s">
        <v>25</v>
      </c>
      <c r="G468" s="159"/>
      <c r="H468" s="159" t="s">
        <v>487</v>
      </c>
      <c r="I468" s="160"/>
      <c r="J468" s="159" t="s">
        <v>151</v>
      </c>
      <c r="K468" s="160"/>
      <c r="L468" s="160" t="s">
        <v>438</v>
      </c>
      <c r="M468" s="161"/>
      <c r="N468" s="161" t="s">
        <v>488</v>
      </c>
      <c r="O468" s="161"/>
      <c r="P468" s="161" t="s">
        <v>26</v>
      </c>
      <c r="Q468" s="162"/>
      <c r="R468" s="161" t="s">
        <v>27</v>
      </c>
      <c r="S468" s="161"/>
      <c r="T468" s="161" t="s">
        <v>28</v>
      </c>
    </row>
    <row r="469" spans="1:20" x14ac:dyDescent="0.25">
      <c r="A469" s="157">
        <v>1</v>
      </c>
      <c r="B469" s="163"/>
      <c r="Q469" s="154"/>
    </row>
    <row r="470" spans="1:20" x14ac:dyDescent="0.25">
      <c r="A470" s="157">
        <f>A469+1</f>
        <v>2</v>
      </c>
      <c r="B470" s="163"/>
      <c r="C470" s="170"/>
      <c r="D470" s="152" t="s">
        <v>124</v>
      </c>
      <c r="H470" s="187"/>
      <c r="I470" s="187"/>
      <c r="J470" s="187"/>
      <c r="K470" s="187"/>
      <c r="L470" s="187"/>
      <c r="M470" s="187"/>
      <c r="N470" s="187"/>
      <c r="O470" s="187"/>
      <c r="P470" s="187"/>
      <c r="Q470" s="188"/>
      <c r="R470" s="187"/>
      <c r="S470" s="187"/>
      <c r="T470" s="187"/>
    </row>
    <row r="471" spans="1:20" x14ac:dyDescent="0.25">
      <c r="A471" s="157">
        <f t="shared" ref="A471:A512" si="12">A470+1</f>
        <v>3</v>
      </c>
      <c r="B471" s="163"/>
      <c r="C471" s="157" t="s">
        <v>125</v>
      </c>
      <c r="D471" s="28" t="s">
        <v>126</v>
      </c>
      <c r="E471" s="5"/>
      <c r="F471" s="7">
        <f>-SUM('ASDR Current'!K33:K35)/1000</f>
        <v>0</v>
      </c>
      <c r="G471" s="154"/>
      <c r="H471" s="7">
        <f>-SUM('ASDR Current'!L33:L35)/1000</f>
        <v>0</v>
      </c>
      <c r="I471" s="8"/>
      <c r="J471" s="7">
        <f>-SUM('ASDR Current'!M33:M35)/1000</f>
        <v>0</v>
      </c>
      <c r="K471" s="9"/>
      <c r="L471" s="7">
        <f>-SUM('ASDR Current'!N33:N35)/1000+SUM('ASDR Current'!O33:O35)/1000</f>
        <v>0</v>
      </c>
      <c r="M471" s="9"/>
      <c r="N471" s="7">
        <f>-SUM('ASDR Current'!P33:P35)/1000+SUM('ASDR Current'!Q33:Q35)/1000</f>
        <v>0</v>
      </c>
      <c r="O471" s="7"/>
      <c r="P471" s="7">
        <f>-SUM('ASDR Current'!R33:R35)/1000+SUM('ASDR Current'!S33:S35)/1000+SUM('ASDR Current'!T33:T35)/1000</f>
        <v>0</v>
      </c>
      <c r="Q471" s="8"/>
      <c r="R471" s="7">
        <f>SUM(F471,H471,J471,L471,N471,P471)</f>
        <v>0</v>
      </c>
      <c r="S471" s="9"/>
      <c r="T471" s="7">
        <f>-SUM('ASDR Current'!V33:V35)/1000</f>
        <v>0</v>
      </c>
    </row>
    <row r="472" spans="1:20" x14ac:dyDescent="0.25">
      <c r="A472" s="157">
        <f t="shared" si="12"/>
        <v>4</v>
      </c>
      <c r="B472" s="163"/>
      <c r="C472" s="157" t="s">
        <v>127</v>
      </c>
      <c r="D472" s="29" t="s">
        <v>128</v>
      </c>
      <c r="E472" s="30"/>
      <c r="F472" s="7">
        <f>-SUM('ASDR Current'!K118:K122)/1000</f>
        <v>0</v>
      </c>
      <c r="G472" s="154"/>
      <c r="H472" s="7">
        <f>-SUM('ASDR Current'!L118:L122)/1000</f>
        <v>0</v>
      </c>
      <c r="I472" s="8"/>
      <c r="J472" s="7">
        <f>-SUM('ASDR Current'!M118:M122)/1000</f>
        <v>0</v>
      </c>
      <c r="K472" s="9"/>
      <c r="L472" s="7">
        <f>-SUM('ASDR Current'!N118:N122)/1000+SUM('ASDR Current'!O118:O122)/1000</f>
        <v>0</v>
      </c>
      <c r="M472" s="9"/>
      <c r="N472" s="7">
        <f>-SUM('ASDR Current'!P118:P122)/1000+SUM('ASDR Current'!Q118:Q122)/1000</f>
        <v>0</v>
      </c>
      <c r="O472" s="7"/>
      <c r="P472" s="7">
        <f>-SUM('ASDR Current'!R118:R122)/1000+SUM('ASDR Current'!S118:S122)/1000+SUM('ASDR Current'!T118:T122)/1000</f>
        <v>0</v>
      </c>
      <c r="Q472" s="8"/>
      <c r="R472" s="7">
        <f>SUM(F472,H472,J472,L472,N472,P472)</f>
        <v>0</v>
      </c>
      <c r="S472" s="9"/>
      <c r="T472" s="7">
        <f>-SUM('ASDR Current'!V118:V122)/1000</f>
        <v>0</v>
      </c>
    </row>
    <row r="473" spans="1:20" x14ac:dyDescent="0.25">
      <c r="A473" s="157">
        <f t="shared" si="12"/>
        <v>5</v>
      </c>
      <c r="B473" s="163"/>
      <c r="C473" s="157">
        <v>35000</v>
      </c>
      <c r="D473" s="31" t="s">
        <v>129</v>
      </c>
      <c r="E473" s="32"/>
      <c r="F473" s="7">
        <f>VLOOKUP($C473,'ASDR Current'!$A:$X,F$14,FALSE)/1000</f>
        <v>0</v>
      </c>
      <c r="G473" s="154"/>
      <c r="H473" s="7">
        <f>VLOOKUP($C473,'ASDR Current'!$A:$X,H$14,FALSE)/1000</f>
        <v>0</v>
      </c>
      <c r="I473" s="8"/>
      <c r="J473" s="7">
        <f>VLOOKUP($C473,'ASDR Current'!$A:$X,J$14,FALSE)/1000</f>
        <v>0</v>
      </c>
      <c r="K473" s="9"/>
      <c r="L473" s="7">
        <f>VLOOKUP($C473,'ASDR Current'!$A:$X,L$13,FALSE)/1000+VLOOKUP($C473,'ASDR Current'!$A:$X,L$14,FALSE)/1000</f>
        <v>0</v>
      </c>
      <c r="M473" s="9"/>
      <c r="N473" s="7">
        <f>VLOOKUP($C473,'ASDR Current'!$A:$X,N$13,FALSE)/1000+VLOOKUP($C473,'ASDR Current'!$A:$X,N$14,FALSE)/1000</f>
        <v>0</v>
      </c>
      <c r="O473" s="7"/>
      <c r="P473" s="7">
        <f>VLOOKUP($C473,'ASDR Current'!$A:$X,P$13,FALSE)/1000+VLOOKUP($C473,'ASDR Current'!$A:$X,P$14,FALSE)/1000+VLOOKUP($C473,'ASDR Current'!$A:$X,P$15,FALSE)/1000</f>
        <v>0</v>
      </c>
      <c r="Q473" s="8"/>
      <c r="R473" s="7">
        <f>SUM(F473,H473,J473,L473,N473,P473)</f>
        <v>0</v>
      </c>
      <c r="S473" s="9"/>
      <c r="T473" s="7">
        <f>VLOOKUP($C473,'ASDR Current'!$A:$X,T$14,FALSE)/1000</f>
        <v>0</v>
      </c>
    </row>
    <row r="474" spans="1:20" x14ac:dyDescent="0.25">
      <c r="A474" s="157">
        <f t="shared" si="12"/>
        <v>6</v>
      </c>
      <c r="B474" s="163"/>
      <c r="C474" s="157">
        <v>36000</v>
      </c>
      <c r="D474" s="31" t="s">
        <v>130</v>
      </c>
      <c r="E474" s="32"/>
      <c r="F474" s="7">
        <f>VLOOKUP($C474,'ASDR Current'!$A:$X,F$14,FALSE)/1000</f>
        <v>0</v>
      </c>
      <c r="G474" s="154"/>
      <c r="H474" s="7">
        <f>VLOOKUP($C474,'ASDR Current'!$A:$X,H$14,FALSE)/1000</f>
        <v>0</v>
      </c>
      <c r="I474" s="8"/>
      <c r="J474" s="7">
        <f>VLOOKUP($C474,'ASDR Current'!$A:$X,J$14,FALSE)/1000</f>
        <v>0</v>
      </c>
      <c r="K474" s="9"/>
      <c r="L474" s="7">
        <f>VLOOKUP($C474,'ASDR Current'!$A:$X,L$13,FALSE)/1000+VLOOKUP($C474,'ASDR Current'!$A:$X,L$14,FALSE)/1000</f>
        <v>0</v>
      </c>
      <c r="M474" s="9"/>
      <c r="N474" s="7">
        <f>VLOOKUP($C474,'ASDR Current'!$A:$X,N$13,FALSE)/1000+VLOOKUP($C474,'ASDR Current'!$A:$X,N$14,FALSE)/1000</f>
        <v>0</v>
      </c>
      <c r="O474" s="7"/>
      <c r="P474" s="7">
        <f>VLOOKUP($C474,'ASDR Current'!$A:$X,P$13,FALSE)/1000+VLOOKUP($C474,'ASDR Current'!$A:$X,P$14,FALSE)/1000+VLOOKUP($C474,'ASDR Current'!$A:$X,P$15,FALSE)/1000</f>
        <v>0</v>
      </c>
      <c r="Q474" s="8"/>
      <c r="R474" s="7">
        <f>SUM(F474,H474,J474,L474,N474,P474)</f>
        <v>0</v>
      </c>
      <c r="S474" s="9"/>
      <c r="T474" s="7">
        <f>VLOOKUP($C474,'ASDR Current'!$A:$X,T$14,FALSE)/1000</f>
        <v>0</v>
      </c>
    </row>
    <row r="475" spans="1:20" x14ac:dyDescent="0.25">
      <c r="A475" s="157">
        <f t="shared" si="12"/>
        <v>7</v>
      </c>
      <c r="B475" s="163"/>
      <c r="C475" s="157">
        <v>38900</v>
      </c>
      <c r="D475" s="31" t="s">
        <v>131</v>
      </c>
      <c r="E475" s="32"/>
      <c r="F475" s="7">
        <f>VLOOKUP($C475,'ASDR Current'!$A:$X,F$14,FALSE)/1000</f>
        <v>0</v>
      </c>
      <c r="G475" s="154"/>
      <c r="H475" s="7">
        <f>VLOOKUP($C475,'ASDR Current'!$A:$X,H$14,FALSE)/1000</f>
        <v>0</v>
      </c>
      <c r="I475" s="8"/>
      <c r="J475" s="7">
        <f>VLOOKUP($C475,'ASDR Current'!$A:$X,J$14,FALSE)/1000</f>
        <v>0</v>
      </c>
      <c r="K475" s="9"/>
      <c r="L475" s="7">
        <f>VLOOKUP($C475,'ASDR Current'!$A:$X,L$13,FALSE)/1000+VLOOKUP($C475,'ASDR Current'!$A:$X,L$14,FALSE)/1000</f>
        <v>0</v>
      </c>
      <c r="M475" s="9"/>
      <c r="N475" s="7">
        <f>VLOOKUP($C475,'ASDR Current'!$A:$X,N$13,FALSE)/1000+VLOOKUP($C475,'ASDR Current'!$A:$X,N$14,FALSE)/1000</f>
        <v>0</v>
      </c>
      <c r="O475" s="7"/>
      <c r="P475" s="7">
        <f>VLOOKUP($C475,'ASDR Current'!$A:$X,P$13,FALSE)/1000+VLOOKUP($C475,'ASDR Current'!$A:$X,P$14,FALSE)/1000+VLOOKUP($C475,'ASDR Current'!$A:$X,P$15,FALSE)/1000</f>
        <v>0</v>
      </c>
      <c r="Q475" s="8"/>
      <c r="R475" s="7">
        <f>SUM(F475,H475,J475,L475,N475,P475)</f>
        <v>0</v>
      </c>
      <c r="S475" s="9"/>
      <c r="T475" s="7">
        <f>VLOOKUP($C475,'ASDR Current'!$A:$X,T$14,FALSE)/1000</f>
        <v>0</v>
      </c>
    </row>
    <row r="476" spans="1:20" ht="13.8" thickBot="1" x14ac:dyDescent="0.3">
      <c r="A476" s="157">
        <f t="shared" si="12"/>
        <v>8</v>
      </c>
      <c r="B476" s="163"/>
      <c r="C476" s="157"/>
      <c r="D476" s="29" t="s">
        <v>132</v>
      </c>
      <c r="E476" s="30"/>
      <c r="F476" s="63">
        <f>SUM(F471:F475)</f>
        <v>0</v>
      </c>
      <c r="G476" s="30"/>
      <c r="H476" s="63">
        <f>SUM(H471:H475)</f>
        <v>0</v>
      </c>
      <c r="I476" s="14"/>
      <c r="J476" s="63">
        <f>SUM(J471:J475)</f>
        <v>0</v>
      </c>
      <c r="K476" s="14"/>
      <c r="L476" s="63">
        <f>SUM(L471:L475)</f>
        <v>0</v>
      </c>
      <c r="M476" s="14"/>
      <c r="N476" s="63">
        <f>SUM(N471:N475)</f>
        <v>0</v>
      </c>
      <c r="O476" s="64"/>
      <c r="P476" s="63">
        <f>SUM(P471:P475)</f>
        <v>0</v>
      </c>
      <c r="Q476" s="14"/>
      <c r="R476" s="63">
        <f>SUM(R471:R475)</f>
        <v>0</v>
      </c>
      <c r="S476" s="14"/>
      <c r="T476" s="63">
        <f>SUM(T471:T475)</f>
        <v>0</v>
      </c>
    </row>
    <row r="477" spans="1:20" ht="13.8" thickTop="1" x14ac:dyDescent="0.25">
      <c r="A477" s="157">
        <f t="shared" si="12"/>
        <v>9</v>
      </c>
      <c r="B477" s="163"/>
      <c r="Q477" s="154"/>
    </row>
    <row r="478" spans="1:20" x14ac:dyDescent="0.25">
      <c r="A478" s="157">
        <f t="shared" si="12"/>
        <v>10</v>
      </c>
      <c r="B478" s="163"/>
      <c r="C478" s="157"/>
      <c r="D478" s="33" t="s">
        <v>133</v>
      </c>
      <c r="E478" s="5"/>
      <c r="F478" s="5"/>
      <c r="G478" s="5"/>
      <c r="H478" s="14"/>
      <c r="I478" s="14"/>
      <c r="J478" s="179"/>
      <c r="K478" s="14"/>
      <c r="L478" s="179"/>
      <c r="M478" s="14"/>
      <c r="N478" s="179"/>
      <c r="O478" s="179"/>
      <c r="P478" s="179"/>
      <c r="Q478" s="14"/>
      <c r="R478" s="179"/>
      <c r="S478" s="14"/>
      <c r="T478" s="179"/>
    </row>
    <row r="479" spans="1:20" x14ac:dyDescent="0.25">
      <c r="A479" s="157">
        <f t="shared" si="12"/>
        <v>11</v>
      </c>
      <c r="B479" s="163"/>
      <c r="C479" s="157">
        <v>30315</v>
      </c>
      <c r="D479" s="16" t="s">
        <v>134</v>
      </c>
      <c r="F479" s="7">
        <f>VLOOKUP($C479,'ASDR Current'!$A:$X,F$14,FALSE)/1000</f>
        <v>128683.71544000003</v>
      </c>
      <c r="G479" s="154"/>
      <c r="H479" s="7">
        <f>VLOOKUP($C479,'ASDR Current'!$A:$X,H$14,FALSE)/1000</f>
        <v>31872.9516</v>
      </c>
      <c r="I479" s="8"/>
      <c r="J479" s="7">
        <f>VLOOKUP($C479,'ASDR Current'!$A:$X,J$14,FALSE)/1000</f>
        <v>0</v>
      </c>
      <c r="K479" s="9"/>
      <c r="L479" s="7">
        <f>VLOOKUP($C479,'ASDR Current'!$A:$X,L$13,FALSE)/1000+VLOOKUP($C479,'ASDR Current'!$A:$X,L$14,FALSE)/1000</f>
        <v>0</v>
      </c>
      <c r="M479" s="9"/>
      <c r="N479" s="7">
        <f>VLOOKUP($C479,'ASDR Current'!$A:$X,N$13,FALSE)/1000+VLOOKUP($C479,'ASDR Current'!$A:$X,N$14,FALSE)/1000</f>
        <v>0</v>
      </c>
      <c r="O479" s="7"/>
      <c r="P479" s="7">
        <f>VLOOKUP($C479,'ASDR Current'!$A:$X,P$13,FALSE)/1000+VLOOKUP($C479,'ASDR Current'!$A:$X,P$14,FALSE)/1000+VLOOKUP($C479,'ASDR Current'!$A:$X,P$15,FALSE)/1000</f>
        <v>0</v>
      </c>
      <c r="Q479" s="8"/>
      <c r="R479" s="7">
        <f>SUM(F479,H479,J479,L479,N479,P479)</f>
        <v>160556.66704000003</v>
      </c>
      <c r="S479" s="9"/>
      <c r="T479" s="7">
        <f>VLOOKUP($C479,'ASDR Current'!$A:$X,T$14,FALSE)/1000</f>
        <v>144437.07499000002</v>
      </c>
    </row>
    <row r="480" spans="1:20" x14ac:dyDescent="0.25">
      <c r="A480" s="157">
        <f t="shared" si="12"/>
        <v>12</v>
      </c>
      <c r="B480" s="163"/>
      <c r="C480" s="157">
        <v>30302</v>
      </c>
      <c r="D480" s="152" t="s">
        <v>149</v>
      </c>
      <c r="F480" s="7">
        <f>VLOOKUP($C480,'ASDR Current'!$A:$X,F$14,FALSE)/1000</f>
        <v>0</v>
      </c>
      <c r="G480" s="154"/>
      <c r="H480" s="7">
        <f>VLOOKUP($C480,'ASDR Current'!$A:$X,H$14,FALSE)/1000</f>
        <v>0</v>
      </c>
      <c r="I480" s="8"/>
      <c r="J480" s="7">
        <f>VLOOKUP($C480,'ASDR Current'!$A:$X,J$14,FALSE)/1000</f>
        <v>0</v>
      </c>
      <c r="K480" s="9"/>
      <c r="L480" s="7">
        <f>VLOOKUP($C480,'ASDR Current'!$A:$X,L$13,FALSE)/1000+VLOOKUP($C480,'ASDR Current'!$A:$X,L$14,FALSE)/1000</f>
        <v>0</v>
      </c>
      <c r="M480" s="9"/>
      <c r="N480" s="7">
        <f>VLOOKUP($C480,'ASDR Current'!$A:$X,N$13,FALSE)/1000+VLOOKUP($C480,'ASDR Current'!$A:$X,N$14,FALSE)/1000</f>
        <v>0</v>
      </c>
      <c r="O480" s="7"/>
      <c r="P480" s="7">
        <f>VLOOKUP($C480,'ASDR Current'!$A:$X,P$13,FALSE)/1000+VLOOKUP($C480,'ASDR Current'!$A:$X,P$14,FALSE)/1000+VLOOKUP($C480,'ASDR Current'!$A:$X,P$15,FALSE)/1000</f>
        <v>0</v>
      </c>
      <c r="Q480" s="8"/>
      <c r="R480" s="7">
        <f>SUM(F480,H480,J480,L480,N480,P480)</f>
        <v>0</v>
      </c>
      <c r="S480" s="9"/>
      <c r="T480" s="7">
        <f>VLOOKUP($C480,'ASDR Current'!$A:$X,T$14,FALSE)/1000</f>
        <v>0</v>
      </c>
    </row>
    <row r="481" spans="1:20" x14ac:dyDescent="0.25">
      <c r="A481" s="157">
        <f t="shared" si="12"/>
        <v>13</v>
      </c>
      <c r="B481" s="163"/>
      <c r="C481" s="157">
        <v>30399</v>
      </c>
      <c r="D481" s="152" t="s">
        <v>392</v>
      </c>
      <c r="F481" s="7">
        <f>VLOOKUP($C481,'ASDR Current'!$A:$X,F$14,FALSE)/1000</f>
        <v>100.55465999999998</v>
      </c>
      <c r="G481" s="154"/>
      <c r="H481" s="7">
        <f>VLOOKUP($C481,'ASDR Current'!$A:$X,H$14,FALSE)/1000</f>
        <v>110.78366</v>
      </c>
      <c r="I481" s="8"/>
      <c r="J481" s="7">
        <f>VLOOKUP($C481,'ASDR Current'!$A:$X,J$14,FALSE)/1000</f>
        <v>0</v>
      </c>
      <c r="K481" s="9"/>
      <c r="L481" s="7">
        <f>VLOOKUP($C481,'ASDR Current'!$A:$X,L$13,FALSE)/1000+VLOOKUP($C481,'ASDR Current'!$A:$X,L$14,FALSE)/1000</f>
        <v>0</v>
      </c>
      <c r="M481" s="9"/>
      <c r="N481" s="7">
        <f>VLOOKUP($C481,'ASDR Current'!$A:$X,N$13,FALSE)/1000+VLOOKUP($C481,'ASDR Current'!$A:$X,N$14,FALSE)/1000</f>
        <v>0</v>
      </c>
      <c r="O481" s="7"/>
      <c r="P481" s="7">
        <f>VLOOKUP($C481,'ASDR Current'!$A:$X,P$13,FALSE)/1000+VLOOKUP($C481,'ASDR Current'!$A:$X,P$14,FALSE)/1000+VLOOKUP($C481,'ASDR Current'!$A:$X,P$15,FALSE)/1000</f>
        <v>0</v>
      </c>
      <c r="Q481" s="8"/>
      <c r="R481" s="7">
        <f>SUM(F481,H481,J481,L481,N481,P481)</f>
        <v>211.33831999999998</v>
      </c>
      <c r="S481" s="9"/>
      <c r="T481" s="7">
        <f>VLOOKUP($C481,'ASDR Current'!$A:$X,T$14,FALSE)/1000</f>
        <v>150.39551999999998</v>
      </c>
    </row>
    <row r="482" spans="1:20" ht="13.8" thickBot="1" x14ac:dyDescent="0.3">
      <c r="A482" s="157">
        <f t="shared" si="12"/>
        <v>14</v>
      </c>
      <c r="D482" s="29" t="s">
        <v>146</v>
      </c>
      <c r="E482" s="34"/>
      <c r="F482" s="63">
        <f>SUM(F479:F481)</f>
        <v>128784.27010000002</v>
      </c>
      <c r="G482" s="30"/>
      <c r="H482" s="63">
        <f>SUM(H479:H481)</f>
        <v>31983.735260000001</v>
      </c>
      <c r="I482" s="14"/>
      <c r="J482" s="63">
        <f>SUM(J479:J481)</f>
        <v>0</v>
      </c>
      <c r="K482" s="14"/>
      <c r="L482" s="63">
        <f>SUM(L479:L481)</f>
        <v>0</v>
      </c>
      <c r="M482" s="14"/>
      <c r="N482" s="63">
        <f>SUM(N479:N481)</f>
        <v>0</v>
      </c>
      <c r="O482" s="64"/>
      <c r="P482" s="63">
        <f>SUM(P479:P481)</f>
        <v>0</v>
      </c>
      <c r="Q482" s="14"/>
      <c r="R482" s="63">
        <f>SUM(R479:R481)</f>
        <v>160768.00536000004</v>
      </c>
      <c r="S482" s="14"/>
      <c r="T482" s="63">
        <f>SUM(T479:T481)</f>
        <v>144587.47051000001</v>
      </c>
    </row>
    <row r="483" spans="1:20" ht="13.8" thickTop="1" x14ac:dyDescent="0.25">
      <c r="A483" s="157">
        <f t="shared" si="12"/>
        <v>15</v>
      </c>
      <c r="Q483" s="154"/>
    </row>
    <row r="484" spans="1:20" x14ac:dyDescent="0.25">
      <c r="A484" s="157">
        <f t="shared" si="12"/>
        <v>16</v>
      </c>
      <c r="D484" s="190" t="s">
        <v>388</v>
      </c>
      <c r="Q484" s="154"/>
    </row>
    <row r="485" spans="1:20" x14ac:dyDescent="0.25">
      <c r="A485" s="157">
        <f t="shared" si="12"/>
        <v>17</v>
      </c>
      <c r="C485" s="157">
        <v>31700</v>
      </c>
      <c r="D485" s="152" t="s">
        <v>404</v>
      </c>
      <c r="F485" s="7">
        <f>VLOOKUP($C485,'ASDR Current'!$A:$X,F$14,FALSE)/1000</f>
        <v>25623.524679999991</v>
      </c>
      <c r="G485" s="154"/>
      <c r="H485" s="7">
        <f>VLOOKUP($C485,'ASDR Current'!$A:$X,H$14,FALSE)/1000</f>
        <v>157.96275</v>
      </c>
      <c r="I485" s="8"/>
      <c r="J485" s="7">
        <f>VLOOKUP($C485,'ASDR Current'!$A:$X,J$14,FALSE)/1000</f>
        <v>-24434.030350000001</v>
      </c>
      <c r="K485" s="9"/>
      <c r="L485" s="7">
        <f>VLOOKUP($C485,'ASDR Current'!$A:$X,L$13,FALSE)/1000+VLOOKUP($C485,'ASDR Current'!$A:$X,L$14,FALSE)/1000</f>
        <v>0</v>
      </c>
      <c r="M485" s="9"/>
      <c r="N485" s="7">
        <f>VLOOKUP($C485,'ASDR Current'!$A:$X,N$13,FALSE)/1000+VLOOKUP($C485,'ASDR Current'!$A:$X,N$14,FALSE)/1000</f>
        <v>0</v>
      </c>
      <c r="O485" s="7"/>
      <c r="P485" s="7">
        <f>VLOOKUP($C485,'ASDR Current'!$A:$X,P$13,FALSE)/1000+VLOOKUP($C485,'ASDR Current'!$A:$X,P$14,FALSE)/1000+VLOOKUP($C485,'ASDR Current'!$A:$X,P$15,FALSE)/1000</f>
        <v>0</v>
      </c>
      <c r="Q485" s="8"/>
      <c r="R485" s="7">
        <f>SUM(F485,H485,J485,L485,N485,P485)</f>
        <v>1347.4570799999892</v>
      </c>
      <c r="S485" s="9"/>
      <c r="T485" s="7">
        <f>VLOOKUP($C485,'ASDR Current'!$A:$X,T$14,FALSE)/1000</f>
        <v>6907.0981099999999</v>
      </c>
    </row>
    <row r="486" spans="1:20" x14ac:dyDescent="0.25">
      <c r="A486" s="157">
        <f t="shared" si="12"/>
        <v>18</v>
      </c>
      <c r="C486" s="157">
        <v>34700</v>
      </c>
      <c r="D486" s="152" t="s">
        <v>405</v>
      </c>
      <c r="F486" s="7">
        <f>VLOOKUP($C486,'ASDR Current'!$A:$X,F$14,FALSE)/1000</f>
        <v>1129.7732699999997</v>
      </c>
      <c r="G486" s="154"/>
      <c r="H486" s="7">
        <f>VLOOKUP($C486,'ASDR Current'!$A:$X,H$14,FALSE)/1000</f>
        <v>430.21692999999999</v>
      </c>
      <c r="I486" s="8"/>
      <c r="J486" s="7">
        <f>VLOOKUP($C486,'ASDR Current'!$A:$X,J$14,FALSE)/1000</f>
        <v>0</v>
      </c>
      <c r="K486" s="9"/>
      <c r="L486" s="7">
        <f>VLOOKUP($C486,'ASDR Current'!$A:$X,L$13,FALSE)/1000+VLOOKUP($C486,'ASDR Current'!$A:$X,L$14,FALSE)/1000</f>
        <v>0</v>
      </c>
      <c r="M486" s="9"/>
      <c r="N486" s="7">
        <f>VLOOKUP($C486,'ASDR Current'!$A:$X,N$13,FALSE)/1000+VLOOKUP($C486,'ASDR Current'!$A:$X,N$14,FALSE)/1000</f>
        <v>0</v>
      </c>
      <c r="O486" s="7"/>
      <c r="P486" s="7">
        <f>VLOOKUP($C486,'ASDR Current'!$A:$X,P$13,FALSE)/1000+VLOOKUP($C486,'ASDR Current'!$A:$X,P$14,FALSE)/1000+VLOOKUP($C486,'ASDR Current'!$A:$X,P$15,FALSE)/1000</f>
        <v>0</v>
      </c>
      <c r="Q486" s="8"/>
      <c r="R486" s="7">
        <f>SUM(F486,H486,J486,L486,N486,P486)</f>
        <v>1559.9901999999997</v>
      </c>
      <c r="S486" s="9"/>
      <c r="T486" s="7">
        <f>VLOOKUP($C486,'ASDR Current'!$A:$X,T$14,FALSE)/1000</f>
        <v>1344.8817300000001</v>
      </c>
    </row>
    <row r="487" spans="1:20" x14ac:dyDescent="0.25">
      <c r="A487" s="157">
        <f t="shared" si="12"/>
        <v>19</v>
      </c>
      <c r="B487" s="163"/>
      <c r="C487" s="157">
        <v>37400</v>
      </c>
      <c r="D487" s="152" t="s">
        <v>406</v>
      </c>
      <c r="F487" s="7">
        <f>VLOOKUP($C487,'ASDR Current'!$A:$X,F$14,FALSE)/1000</f>
        <v>1644.2019400000008</v>
      </c>
      <c r="G487" s="154"/>
      <c r="H487" s="7">
        <f>VLOOKUP($C487,'ASDR Current'!$A:$X,H$14,FALSE)/1000</f>
        <v>122.86771</v>
      </c>
      <c r="I487" s="8"/>
      <c r="J487" s="7">
        <f>VLOOKUP($C487,'ASDR Current'!$A:$X,J$14,FALSE)/1000</f>
        <v>0</v>
      </c>
      <c r="K487" s="9"/>
      <c r="L487" s="7">
        <f>VLOOKUP($C487,'ASDR Current'!$A:$X,L$13,FALSE)/1000+VLOOKUP($C487,'ASDR Current'!$A:$X,L$14,FALSE)/1000</f>
        <v>0</v>
      </c>
      <c r="M487" s="9"/>
      <c r="N487" s="7">
        <f>VLOOKUP($C487,'ASDR Current'!$A:$X,N$13,FALSE)/1000+VLOOKUP($C487,'ASDR Current'!$A:$X,N$14,FALSE)/1000</f>
        <v>0</v>
      </c>
      <c r="O487" s="7"/>
      <c r="P487" s="7">
        <f>VLOOKUP($C487,'ASDR Current'!$A:$X,P$13,FALSE)/1000+VLOOKUP($C487,'ASDR Current'!$A:$X,P$14,FALSE)/1000+VLOOKUP($C487,'ASDR Current'!$A:$X,P$15,FALSE)/1000</f>
        <v>0</v>
      </c>
      <c r="Q487" s="8"/>
      <c r="R487" s="7">
        <f>SUM(F487,H487,J487,L487,N487,P487)</f>
        <v>1767.0696500000008</v>
      </c>
      <c r="S487" s="9"/>
      <c r="T487" s="7">
        <f>VLOOKUP($C487,'ASDR Current'!$A:$X,T$14,FALSE)/1000</f>
        <v>1705.6358</v>
      </c>
    </row>
    <row r="488" spans="1:20" x14ac:dyDescent="0.25">
      <c r="A488" s="157">
        <f t="shared" si="12"/>
        <v>20</v>
      </c>
      <c r="B488" s="163"/>
      <c r="C488" s="157">
        <v>39910</v>
      </c>
      <c r="D488" s="152" t="s">
        <v>407</v>
      </c>
      <c r="F488" s="7">
        <f>VLOOKUP($C488,'ASDR Current'!$A:$X,F$14,FALSE)/1000</f>
        <v>116.16270999999999</v>
      </c>
      <c r="G488" s="154"/>
      <c r="H488" s="7">
        <f>VLOOKUP($C488,'ASDR Current'!$A:$X,H$14,FALSE)/1000</f>
        <v>13.097340000000001</v>
      </c>
      <c r="I488" s="8"/>
      <c r="J488" s="7">
        <f>VLOOKUP($C488,'ASDR Current'!$A:$X,J$14,FALSE)/1000</f>
        <v>0</v>
      </c>
      <c r="K488" s="9"/>
      <c r="L488" s="7">
        <f>VLOOKUP($C488,'ASDR Current'!$A:$X,L$13,FALSE)/1000+VLOOKUP($C488,'ASDR Current'!$A:$X,L$14,FALSE)/1000</f>
        <v>0</v>
      </c>
      <c r="M488" s="9"/>
      <c r="N488" s="7">
        <f>VLOOKUP($C488,'ASDR Current'!$A:$X,N$13,FALSE)/1000+VLOOKUP($C488,'ASDR Current'!$A:$X,N$14,FALSE)/1000</f>
        <v>0</v>
      </c>
      <c r="O488" s="7"/>
      <c r="P488" s="7">
        <f>VLOOKUP($C488,'ASDR Current'!$A:$X,P$13,FALSE)/1000+VLOOKUP($C488,'ASDR Current'!$A:$X,P$14,FALSE)/1000+VLOOKUP($C488,'ASDR Current'!$A:$X,P$15,FALSE)/1000</f>
        <v>0</v>
      </c>
      <c r="Q488" s="8"/>
      <c r="R488" s="7">
        <f>SUM(F488,H488,J488,L488,N488,P488)</f>
        <v>129.26004999999998</v>
      </c>
      <c r="S488" s="9"/>
      <c r="T488" s="7">
        <f>VLOOKUP($C488,'ASDR Current'!$A:$X,T$14,FALSE)/1000</f>
        <v>122.71138000000001</v>
      </c>
    </row>
    <row r="489" spans="1:20" ht="13.8" thickBot="1" x14ac:dyDescent="0.3">
      <c r="A489" s="157">
        <f t="shared" si="12"/>
        <v>21</v>
      </c>
      <c r="B489" s="163"/>
      <c r="D489" s="190" t="s">
        <v>389</v>
      </c>
      <c r="F489" s="63">
        <f>SUM(F485:F488)</f>
        <v>28513.662599999992</v>
      </c>
      <c r="G489" s="30"/>
      <c r="H489" s="63">
        <f>SUM(H485:H488)</f>
        <v>724.14472999999998</v>
      </c>
      <c r="I489" s="14"/>
      <c r="J489" s="63">
        <f>SUM(J485:J488)</f>
        <v>-24434.030350000001</v>
      </c>
      <c r="K489" s="14"/>
      <c r="L489" s="63">
        <f>SUM(L485:L488)</f>
        <v>0</v>
      </c>
      <c r="M489" s="14"/>
      <c r="N489" s="63">
        <f>SUM(N485:N488)</f>
        <v>0</v>
      </c>
      <c r="O489" s="64"/>
      <c r="P489" s="63">
        <f>SUM(P485:P488)</f>
        <v>0</v>
      </c>
      <c r="Q489" s="14"/>
      <c r="R489" s="63">
        <f>SUM(R485:R488)</f>
        <v>4803.7769799999896</v>
      </c>
      <c r="S489" s="14"/>
      <c r="T489" s="63">
        <f>SUM(T485:T488)</f>
        <v>10080.327020000001</v>
      </c>
    </row>
    <row r="490" spans="1:20" ht="13.8" thickTop="1" x14ac:dyDescent="0.25">
      <c r="A490" s="157">
        <f t="shared" si="12"/>
        <v>22</v>
      </c>
      <c r="B490" s="163"/>
      <c r="D490" s="190"/>
      <c r="H490" s="191"/>
      <c r="J490" s="191"/>
      <c r="L490" s="191"/>
      <c r="N490" s="191"/>
      <c r="O490" s="191"/>
      <c r="P490" s="191"/>
      <c r="Q490" s="154"/>
      <c r="R490" s="191"/>
      <c r="T490" s="191"/>
    </row>
    <row r="491" spans="1:20" x14ac:dyDescent="0.25">
      <c r="A491" s="157">
        <f t="shared" si="12"/>
        <v>23</v>
      </c>
      <c r="B491" s="163"/>
      <c r="D491" s="152" t="s">
        <v>476</v>
      </c>
      <c r="Q491" s="154"/>
    </row>
    <row r="492" spans="1:20" x14ac:dyDescent="0.25">
      <c r="A492" s="157">
        <f t="shared" si="12"/>
        <v>24</v>
      </c>
      <c r="B492" s="163"/>
      <c r="C492" s="157">
        <v>10110</v>
      </c>
      <c r="D492" s="152" t="s">
        <v>477</v>
      </c>
      <c r="F492" s="7">
        <f>VLOOKUP($C492,'ASDR Current'!$A:$X,F$14,FALSE)/1000</f>
        <v>0</v>
      </c>
      <c r="G492" s="154"/>
      <c r="H492" s="7">
        <f>VLOOKUP($C492,'ASDR Current'!$A:$X,H$14,FALSE)/1000</f>
        <v>0</v>
      </c>
      <c r="I492" s="8"/>
      <c r="J492" s="7">
        <f>VLOOKUP($C492,'ASDR Current'!$A:$X,J$14,FALSE)/1000</f>
        <v>0</v>
      </c>
      <c r="K492" s="9"/>
      <c r="L492" s="7">
        <f>VLOOKUP($C492,'ASDR Current'!$A:$X,L$13,FALSE)/1000+VLOOKUP($C492,'ASDR Current'!$A:$X,L$14,FALSE)/1000</f>
        <v>0</v>
      </c>
      <c r="M492" s="9"/>
      <c r="N492" s="7">
        <f>VLOOKUP($C492,'ASDR Current'!$A:$X,N$13,FALSE)/1000+VLOOKUP($C492,'ASDR Current'!$A:$X,N$14,FALSE)/1000</f>
        <v>0</v>
      </c>
      <c r="O492" s="7"/>
      <c r="P492" s="7">
        <f>VLOOKUP($C492,'ASDR Current'!$A:$X,P$13,FALSE)/1000+VLOOKUP($C492,'ASDR Current'!$A:$X,P$14,FALSE)/1000+VLOOKUP($C492,'ASDR Current'!$A:$X,P$15,FALSE)/1000</f>
        <v>0</v>
      </c>
      <c r="Q492" s="8"/>
      <c r="R492" s="7">
        <f>SUM(F492,H492,J492,L492,N492,P492)</f>
        <v>0</v>
      </c>
      <c r="S492" s="9"/>
      <c r="T492" s="7">
        <f>VLOOKUP($C492,'ASDR Current'!$A:$X,T$14,FALSE)/1000</f>
        <v>0</v>
      </c>
    </row>
    <row r="493" spans="1:20" x14ac:dyDescent="0.25">
      <c r="A493" s="157">
        <f t="shared" si="12"/>
        <v>25</v>
      </c>
      <c r="B493" s="163"/>
      <c r="C493" s="157">
        <v>10112</v>
      </c>
      <c r="D493" s="152" t="s">
        <v>410</v>
      </c>
      <c r="F493" s="7">
        <f>VLOOKUP($C493,'ASDR Current'!$A:$X,F$14,FALSE)/1000</f>
        <v>0</v>
      </c>
      <c r="G493" s="154"/>
      <c r="H493" s="7">
        <f>VLOOKUP($C493,'ASDR Current'!$A:$X,H$14,FALSE)/1000</f>
        <v>0</v>
      </c>
      <c r="I493" s="8"/>
      <c r="J493" s="7">
        <f>VLOOKUP($C493,'ASDR Current'!$A:$X,J$14,FALSE)/1000</f>
        <v>0</v>
      </c>
      <c r="K493" s="9"/>
      <c r="L493" s="7">
        <f>VLOOKUP($C493,'ASDR Current'!$A:$X,L$13,FALSE)/1000+VLOOKUP($C493,'ASDR Current'!$A:$X,L$14,FALSE)/1000</f>
        <v>0</v>
      </c>
      <c r="M493" s="9"/>
      <c r="N493" s="7">
        <f>VLOOKUP($C493,'ASDR Current'!$A:$X,N$13,FALSE)/1000+VLOOKUP($C493,'ASDR Current'!$A:$X,N$14,FALSE)/1000</f>
        <v>0</v>
      </c>
      <c r="O493" s="7"/>
      <c r="P493" s="7">
        <f>VLOOKUP($C493,'ASDR Current'!$A:$X,P$13,FALSE)/1000+VLOOKUP($C493,'ASDR Current'!$A:$X,P$14,FALSE)/1000+VLOOKUP($C493,'ASDR Current'!$A:$X,P$15,FALSE)/1000</f>
        <v>0</v>
      </c>
      <c r="Q493" s="8"/>
      <c r="R493" s="7">
        <f>SUM(F493,H493,J493,L493,N493,P493)</f>
        <v>0</v>
      </c>
      <c r="S493" s="9"/>
      <c r="T493" s="7">
        <f>VLOOKUP($C493,'ASDR Current'!$A:$X,T$14,FALSE)/1000</f>
        <v>0</v>
      </c>
    </row>
    <row r="494" spans="1:20" ht="13.8" thickBot="1" x14ac:dyDescent="0.3">
      <c r="A494" s="157">
        <f t="shared" si="12"/>
        <v>26</v>
      </c>
      <c r="B494" s="163"/>
      <c r="C494" s="157"/>
      <c r="D494" s="152" t="s">
        <v>411</v>
      </c>
      <c r="F494" s="63">
        <f>SUM(F492:F493)</f>
        <v>0</v>
      </c>
      <c r="H494" s="63">
        <f>SUM(H492:H493)</f>
        <v>0</v>
      </c>
      <c r="I494" s="14"/>
      <c r="J494" s="63">
        <f>SUM(J492:J493)</f>
        <v>0</v>
      </c>
      <c r="K494" s="14"/>
      <c r="L494" s="63">
        <f>SUM(L492:L493)</f>
        <v>0</v>
      </c>
      <c r="M494" s="14"/>
      <c r="N494" s="63">
        <f>SUM(N492:N493)</f>
        <v>0</v>
      </c>
      <c r="O494" s="14"/>
      <c r="P494" s="63">
        <f>SUM(P492:P493)</f>
        <v>0</v>
      </c>
      <c r="Q494" s="14"/>
      <c r="R494" s="63">
        <f>SUM(R492:R493)</f>
        <v>0</v>
      </c>
      <c r="T494" s="63">
        <f>SUM(T492:T493)</f>
        <v>0</v>
      </c>
    </row>
    <row r="495" spans="1:20" ht="13.8" thickTop="1" x14ac:dyDescent="0.25">
      <c r="A495" s="157">
        <f t="shared" si="12"/>
        <v>27</v>
      </c>
      <c r="B495" s="163"/>
      <c r="Q495" s="154"/>
    </row>
    <row r="496" spans="1:20" ht="13.8" thickBot="1" x14ac:dyDescent="0.3">
      <c r="A496" s="157">
        <f t="shared" si="12"/>
        <v>28</v>
      </c>
      <c r="B496" s="163"/>
      <c r="D496" s="192" t="s">
        <v>491</v>
      </c>
      <c r="F496" s="27">
        <f>F482+F476+F454+F489+F494</f>
        <v>3349543.2708799993</v>
      </c>
      <c r="H496" s="27">
        <f>H482+H476+H454+H489+H494</f>
        <v>420462.96498999995</v>
      </c>
      <c r="I496" s="4"/>
      <c r="J496" s="27">
        <f>J482+J476+J454+J489+J494</f>
        <v>-119288.12422</v>
      </c>
      <c r="K496" s="4"/>
      <c r="L496" s="27">
        <f>L482+L476+L454+L489+L494</f>
        <v>-54206.524549999995</v>
      </c>
      <c r="M496" s="4"/>
      <c r="N496" s="27">
        <f>N482+N476+N454+N489+N494</f>
        <v>4862.0730100000001</v>
      </c>
      <c r="O496" s="12"/>
      <c r="P496" s="27">
        <f>P482+P476+P454+P489+P494</f>
        <v>418.99407999999994</v>
      </c>
      <c r="Q496" s="12"/>
      <c r="R496" s="27">
        <f>R482+R476+R454+R489+R494</f>
        <v>3601792.6541900006</v>
      </c>
      <c r="S496" s="4"/>
      <c r="T496" s="27">
        <f>T482+T476+T454+T489+T494</f>
        <v>3469564.2550300006</v>
      </c>
    </row>
    <row r="497" spans="1:20" ht="13.8" thickTop="1" x14ac:dyDescent="0.25">
      <c r="A497" s="157">
        <f t="shared" si="12"/>
        <v>29</v>
      </c>
      <c r="B497" s="163"/>
      <c r="Q497" s="154"/>
    </row>
    <row r="498" spans="1:20" x14ac:dyDescent="0.25">
      <c r="A498" s="157">
        <f t="shared" si="12"/>
        <v>30</v>
      </c>
      <c r="B498" s="163"/>
      <c r="D498" s="175" t="s">
        <v>139</v>
      </c>
      <c r="Q498" s="154"/>
    </row>
    <row r="499" spans="1:20" x14ac:dyDescent="0.25">
      <c r="A499" s="157">
        <f t="shared" si="12"/>
        <v>31</v>
      </c>
      <c r="B499" s="163"/>
      <c r="C499" s="157">
        <v>11401</v>
      </c>
      <c r="D499" s="175" t="s">
        <v>140</v>
      </c>
      <c r="F499" s="7">
        <f>VLOOKUP($C499,'ASDR Current'!$A:$X,F$14,FALSE)/1000</f>
        <v>5486.2502799999993</v>
      </c>
      <c r="G499" s="154"/>
      <c r="H499" s="7">
        <f>VLOOKUP($C499,'ASDR Current'!$A:$X,H$14,FALSE)/1000</f>
        <v>185.74926000000002</v>
      </c>
      <c r="I499" s="8"/>
      <c r="J499" s="7">
        <f>VLOOKUP($C499,'ASDR Current'!$A:$X,J$14,FALSE)/1000</f>
        <v>0</v>
      </c>
      <c r="K499" s="9"/>
      <c r="L499" s="7">
        <f>VLOOKUP($C499,'ASDR Current'!$A:$X,L$13,FALSE)/1000+VLOOKUP($C499,'ASDR Current'!$A:$X,L$14,FALSE)/1000</f>
        <v>0</v>
      </c>
      <c r="M499" s="9"/>
      <c r="N499" s="7">
        <f>VLOOKUP($C499,'ASDR Current'!$A:$X,N$13,FALSE)/1000+VLOOKUP($C499,'ASDR Current'!$A:$X,N$14,FALSE)/1000</f>
        <v>0</v>
      </c>
      <c r="O499" s="7"/>
      <c r="P499" s="7">
        <f>VLOOKUP($C499,'ASDR Current'!$A:$X,P$13,FALSE)/1000+VLOOKUP($C499,'ASDR Current'!$A:$X,P$14,FALSE)/1000+VLOOKUP($C499,'ASDR Current'!$A:$X,P$15,FALSE)/1000</f>
        <v>0</v>
      </c>
      <c r="Q499" s="8"/>
      <c r="R499" s="7">
        <f>SUM(F499,H499,J499,L499,N499,P499)</f>
        <v>5671.9995399999989</v>
      </c>
      <c r="S499" s="9"/>
      <c r="T499" s="7">
        <f>VLOOKUP($C499,'ASDR Current'!$A:$X,T$14,FALSE)/1000</f>
        <v>5579.1249100000005</v>
      </c>
    </row>
    <row r="500" spans="1:20" x14ac:dyDescent="0.25">
      <c r="A500" s="157">
        <f t="shared" si="12"/>
        <v>32</v>
      </c>
      <c r="B500" s="163"/>
      <c r="C500" s="157">
        <v>11402</v>
      </c>
      <c r="D500" s="175" t="s">
        <v>141</v>
      </c>
      <c r="F500" s="7">
        <f>VLOOKUP($C500,'ASDR Current'!$A:$X,F$14,FALSE)/1000</f>
        <v>802.91370999999958</v>
      </c>
      <c r="G500" s="154"/>
      <c r="H500" s="7">
        <f>VLOOKUP($C500,'ASDR Current'!$A:$X,H$14,FALSE)/1000</f>
        <v>41.900580000000005</v>
      </c>
      <c r="I500" s="8"/>
      <c r="J500" s="7">
        <f>VLOOKUP($C500,'ASDR Current'!$A:$X,J$14,FALSE)/1000</f>
        <v>0</v>
      </c>
      <c r="K500" s="9"/>
      <c r="L500" s="7">
        <f>VLOOKUP($C500,'ASDR Current'!$A:$X,L$13,FALSE)/1000+VLOOKUP($C500,'ASDR Current'!$A:$X,L$14,FALSE)/1000</f>
        <v>0</v>
      </c>
      <c r="M500" s="9"/>
      <c r="N500" s="7">
        <f>VLOOKUP($C500,'ASDR Current'!$A:$X,N$13,FALSE)/1000+VLOOKUP($C500,'ASDR Current'!$A:$X,N$14,FALSE)/1000</f>
        <v>0</v>
      </c>
      <c r="O500" s="7"/>
      <c r="P500" s="7">
        <f>VLOOKUP($C500,'ASDR Current'!$A:$X,P$13,FALSE)/1000+VLOOKUP($C500,'ASDR Current'!$A:$X,P$14,FALSE)/1000+VLOOKUP($C500,'ASDR Current'!$A:$X,P$15,FALSE)/1000</f>
        <v>0</v>
      </c>
      <c r="Q500" s="8"/>
      <c r="R500" s="7">
        <f>SUM(F500,H500,J500,L500,N500,P500)</f>
        <v>844.81428999999957</v>
      </c>
      <c r="S500" s="9"/>
      <c r="T500" s="7">
        <f>VLOOKUP($C500,'ASDR Current'!$A:$X,T$14,FALSE)/1000</f>
        <v>823.86400000000003</v>
      </c>
    </row>
    <row r="501" spans="1:20" x14ac:dyDescent="0.25">
      <c r="A501" s="157">
        <f t="shared" si="12"/>
        <v>33</v>
      </c>
      <c r="B501" s="163"/>
      <c r="C501" s="157">
        <v>11403</v>
      </c>
      <c r="D501" s="152" t="s">
        <v>142</v>
      </c>
      <c r="F501" s="7">
        <f>VLOOKUP($C501,'ASDR Current'!$A:$X,F$14,FALSE)/1000</f>
        <v>120.78471999999999</v>
      </c>
      <c r="G501" s="154"/>
      <c r="H501" s="7">
        <f>VLOOKUP($C501,'ASDR Current'!$A:$X,H$14,FALSE)/1000</f>
        <v>9.058860000000001</v>
      </c>
      <c r="I501" s="8"/>
      <c r="J501" s="7">
        <f>VLOOKUP($C501,'ASDR Current'!$A:$X,J$14,FALSE)/1000</f>
        <v>0</v>
      </c>
      <c r="K501" s="9"/>
      <c r="L501" s="7">
        <f>VLOOKUP($C501,'ASDR Current'!$A:$X,L$13,FALSE)/1000+VLOOKUP($C501,'ASDR Current'!$A:$X,L$14,FALSE)/1000</f>
        <v>0</v>
      </c>
      <c r="M501" s="9"/>
      <c r="N501" s="7">
        <f>VLOOKUP($C501,'ASDR Current'!$A:$X,N$13,FALSE)/1000+VLOOKUP($C501,'ASDR Current'!$A:$X,N$14,FALSE)/1000</f>
        <v>0</v>
      </c>
      <c r="O501" s="7"/>
      <c r="P501" s="7">
        <f>VLOOKUP($C501,'ASDR Current'!$A:$X,P$13,FALSE)/1000+VLOOKUP($C501,'ASDR Current'!$A:$X,P$14,FALSE)/1000+VLOOKUP($C501,'ASDR Current'!$A:$X,P$15,FALSE)/1000</f>
        <v>0</v>
      </c>
      <c r="Q501" s="8"/>
      <c r="R501" s="7">
        <f>SUM(F501,H501,J501,L501,N501,P501)</f>
        <v>129.84358</v>
      </c>
      <c r="S501" s="9"/>
      <c r="T501" s="7">
        <f>VLOOKUP($C501,'ASDR Current'!$A:$X,T$14,FALSE)/1000</f>
        <v>125.31415</v>
      </c>
    </row>
    <row r="502" spans="1:20" ht="13.8" thickBot="1" x14ac:dyDescent="0.3">
      <c r="A502" s="157">
        <f t="shared" si="12"/>
        <v>34</v>
      </c>
      <c r="B502" s="163"/>
      <c r="D502" s="175" t="s">
        <v>143</v>
      </c>
      <c r="F502" s="63">
        <f>SUM(F499:F501)</f>
        <v>6409.9487099999988</v>
      </c>
      <c r="G502" s="30"/>
      <c r="H502" s="63">
        <f>SUM(H499:H501)</f>
        <v>236.70870000000005</v>
      </c>
      <c r="I502" s="14"/>
      <c r="J502" s="63">
        <f>SUM(J499:J501)</f>
        <v>0</v>
      </c>
      <c r="K502" s="14"/>
      <c r="L502" s="63">
        <f>SUM(L499:L501)</f>
        <v>0</v>
      </c>
      <c r="M502" s="14"/>
      <c r="N502" s="63">
        <f>SUM(N499:N501)</f>
        <v>0</v>
      </c>
      <c r="O502" s="64"/>
      <c r="P502" s="63">
        <f>SUM(P499:P501)</f>
        <v>0</v>
      </c>
      <c r="Q502" s="14"/>
      <c r="R502" s="63">
        <f>SUM(R499:R501)</f>
        <v>6646.657409999998</v>
      </c>
      <c r="S502" s="14"/>
      <c r="T502" s="63">
        <f>SUM(T499:T501)</f>
        <v>6528.3030600000002</v>
      </c>
    </row>
    <row r="503" spans="1:20" ht="13.8" thickTop="1" x14ac:dyDescent="0.25">
      <c r="A503" s="157">
        <f t="shared" si="12"/>
        <v>35</v>
      </c>
      <c r="B503" s="163"/>
      <c r="Q503" s="154"/>
    </row>
    <row r="504" spans="1:20" x14ac:dyDescent="0.25">
      <c r="A504" s="157">
        <f t="shared" si="12"/>
        <v>36</v>
      </c>
      <c r="B504" s="163"/>
      <c r="C504" s="157">
        <v>10200</v>
      </c>
      <c r="D504" s="16" t="s">
        <v>144</v>
      </c>
      <c r="F504" s="7">
        <f>VLOOKUP($C504,'ASDR Current'!$A:$X,F$14,FALSE)/1000</f>
        <v>0</v>
      </c>
      <c r="G504" s="154"/>
      <c r="H504" s="7">
        <f>VLOOKUP($C504,'ASDR Current'!$A:$X,H$14,FALSE)/1000</f>
        <v>0</v>
      </c>
      <c r="I504" s="8"/>
      <c r="J504" s="7">
        <f>VLOOKUP($C504,'ASDR Current'!$A:$X,J$14,FALSE)/1000</f>
        <v>0</v>
      </c>
      <c r="K504" s="9"/>
      <c r="L504" s="7">
        <f>VLOOKUP($C504,'ASDR Current'!$A:$X,L$13,FALSE)/1000+VLOOKUP($C504,'ASDR Current'!$A:$X,L$14,FALSE)/1000</f>
        <v>0</v>
      </c>
      <c r="M504" s="9"/>
      <c r="N504" s="7">
        <f>VLOOKUP($C504,'ASDR Current'!$A:$X,N$13,FALSE)/1000+VLOOKUP($C504,'ASDR Current'!$A:$X,N$14,FALSE)/1000</f>
        <v>0</v>
      </c>
      <c r="O504" s="7"/>
      <c r="P504" s="7">
        <f>VLOOKUP($C504,'ASDR Current'!$A:$X,P$13,FALSE)/1000+VLOOKUP($C504,'ASDR Current'!$A:$X,P$14,FALSE)/1000+VLOOKUP($C504,'ASDR Current'!$A:$X,P$15,FALSE)/1000</f>
        <v>0</v>
      </c>
      <c r="Q504" s="8"/>
      <c r="R504" s="7">
        <f>SUM(F504,H504,J504,L504,N504,P504)</f>
        <v>0</v>
      </c>
      <c r="S504" s="9"/>
      <c r="T504" s="7">
        <f>VLOOKUP($C504,'ASDR Current'!$A:$X,T$14,FALSE)/1000</f>
        <v>0</v>
      </c>
    </row>
    <row r="505" spans="1:20" x14ac:dyDescent="0.25">
      <c r="A505" s="157">
        <f t="shared" si="12"/>
        <v>37</v>
      </c>
      <c r="B505" s="163"/>
      <c r="C505" s="157">
        <v>10501</v>
      </c>
      <c r="D505" s="35" t="s">
        <v>145</v>
      </c>
      <c r="F505" s="7">
        <f>VLOOKUP($C505,'ASDR Current'!$A:$X,F$14,FALSE)/1000</f>
        <v>0</v>
      </c>
      <c r="G505" s="154"/>
      <c r="H505" s="7">
        <f>VLOOKUP($C505,'ASDR Current'!$A:$X,H$14,FALSE)/1000</f>
        <v>0</v>
      </c>
      <c r="I505" s="8"/>
      <c r="J505" s="7">
        <f>VLOOKUP($C505,'ASDR Current'!$A:$X,J$14,FALSE)/1000</f>
        <v>0</v>
      </c>
      <c r="K505" s="9"/>
      <c r="L505" s="7">
        <f>VLOOKUP($C505,'ASDR Current'!$A:$X,L$13,FALSE)/1000+VLOOKUP($C505,'ASDR Current'!$A:$X,L$14,FALSE)/1000</f>
        <v>0</v>
      </c>
      <c r="M505" s="9"/>
      <c r="N505" s="7">
        <f>VLOOKUP($C505,'ASDR Current'!$A:$X,N$13,FALSE)/1000+VLOOKUP($C505,'ASDR Current'!$A:$X,N$14,FALSE)/1000</f>
        <v>0</v>
      </c>
      <c r="O505" s="7"/>
      <c r="P505" s="7">
        <f>VLOOKUP($C505,'ASDR Current'!$A:$X,P$13,FALSE)/1000+VLOOKUP($C505,'ASDR Current'!$A:$X,P$14,FALSE)/1000+VLOOKUP($C505,'ASDR Current'!$A:$X,P$15,FALSE)/1000</f>
        <v>0</v>
      </c>
      <c r="Q505" s="8"/>
      <c r="R505" s="7">
        <f>SUM(F505,H505,J505,L505,N505,P505)</f>
        <v>0</v>
      </c>
      <c r="S505" s="9"/>
      <c r="T505" s="7">
        <f>VLOOKUP($C505,'ASDR Current'!$A:$X,T$14,FALSE)/1000</f>
        <v>0</v>
      </c>
    </row>
    <row r="506" spans="1:20" x14ac:dyDescent="0.25">
      <c r="A506" s="157">
        <f t="shared" si="12"/>
        <v>38</v>
      </c>
      <c r="B506" s="163"/>
      <c r="Q506" s="154"/>
    </row>
    <row r="507" spans="1:20" x14ac:dyDescent="0.25">
      <c r="A507" s="157">
        <f t="shared" si="12"/>
        <v>39</v>
      </c>
      <c r="B507" s="163"/>
      <c r="C507" s="157">
        <v>10803</v>
      </c>
      <c r="D507" s="152" t="s">
        <v>478</v>
      </c>
      <c r="F507" s="7">
        <f>VLOOKUP($C507,'ASDR Current'!$A:$X,F$14,FALSE)/1000-F508</f>
        <v>70965.724979999999</v>
      </c>
      <c r="G507" s="154"/>
      <c r="H507" s="7">
        <f>VLOOKUP($C507,'ASDR Current'!$A:$X,H$14,FALSE)/1000-H508</f>
        <v>2134.3048800000006</v>
      </c>
      <c r="I507" s="8"/>
      <c r="J507" s="7">
        <f>VLOOKUP($C507,'ASDR Current'!$A:$X,J$14,FALSE)/1000-J508</f>
        <v>0</v>
      </c>
      <c r="K507" s="9"/>
      <c r="L507" s="7">
        <f>VLOOKUP($C507,'ASDR Current'!$A:$X,L$13,FALSE)/1000+VLOOKUP($C507,'ASDR Current'!$A:$X,L$14,FALSE)/1000-L508</f>
        <v>-43508.271609999996</v>
      </c>
      <c r="M507" s="9"/>
      <c r="N507" s="7">
        <f>VLOOKUP($C507,'ASDR Current'!$A:$X,N$13,FALSE)/1000+VLOOKUP($C507,'ASDR Current'!$A:$X,N$14,FALSE)/1000-N508</f>
        <v>583.75671999999997</v>
      </c>
      <c r="O507" s="7"/>
      <c r="P507" s="7">
        <f>VLOOKUP($C507,'ASDR Current'!$A:$X,P$13,FALSE)/1000+VLOOKUP($C507,'ASDR Current'!$A:$X,P$14,FALSE)/1000+VLOOKUP($C507,'ASDR Current'!$A:$X,P$15,FALSE)/1000-P508</f>
        <v>35964.943299999999</v>
      </c>
      <c r="Q507" s="8"/>
      <c r="R507" s="7">
        <f>SUM(F507,H507,J507,L507,N507,P507)</f>
        <v>66140.458270000003</v>
      </c>
      <c r="S507" s="9"/>
      <c r="T507" s="7">
        <f>VLOOKUP($C507,'ASDR Current'!$A:$X,T$14,FALSE)/1000-T508</f>
        <v>69377.148130000001</v>
      </c>
    </row>
    <row r="508" spans="1:20" x14ac:dyDescent="0.25">
      <c r="A508" s="157">
        <f t="shared" si="12"/>
        <v>40</v>
      </c>
      <c r="B508" s="163"/>
      <c r="D508" s="152" t="s">
        <v>479</v>
      </c>
      <c r="F508" s="7">
        <f>(26021084.84)/1000</f>
        <v>26021.08484</v>
      </c>
      <c r="H508" s="7">
        <f>(5880438.12)/1000</f>
        <v>5880.4381199999998</v>
      </c>
      <c r="J508" s="7">
        <v>0</v>
      </c>
      <c r="L508" s="7">
        <v>0</v>
      </c>
      <c r="N508" s="7">
        <v>0</v>
      </c>
      <c r="P508" s="7">
        <v>0</v>
      </c>
      <c r="Q508" s="154"/>
      <c r="R508" s="7">
        <f>SUM(F508,H508,J508,L508,N508,P508)</f>
        <v>31901.522959999998</v>
      </c>
      <c r="T508" s="7">
        <f>SUM(F508,R508)/2</f>
        <v>28961.303899999999</v>
      </c>
    </row>
    <row r="509" spans="1:20" ht="13.8" thickBot="1" x14ac:dyDescent="0.3">
      <c r="A509" s="157">
        <f t="shared" si="12"/>
        <v>41</v>
      </c>
      <c r="B509" s="163"/>
      <c r="D509" s="152" t="s">
        <v>480</v>
      </c>
      <c r="F509" s="193">
        <f>SUM(F507:F508)</f>
        <v>96986.809819999995</v>
      </c>
      <c r="H509" s="193">
        <f>SUM(H507:H508)</f>
        <v>8014.7430000000004</v>
      </c>
      <c r="J509" s="193">
        <f>SUM(J507:J508)</f>
        <v>0</v>
      </c>
      <c r="L509" s="193">
        <f>SUM(L507:L508)</f>
        <v>-43508.271609999996</v>
      </c>
      <c r="N509" s="193">
        <f>SUM(N507:N508)</f>
        <v>583.75671999999997</v>
      </c>
      <c r="P509" s="193">
        <f>SUM(P507:P508)</f>
        <v>35964.943299999999</v>
      </c>
      <c r="Q509" s="154"/>
      <c r="R509" s="193">
        <f>SUM(R507:R508)</f>
        <v>98041.981230000005</v>
      </c>
      <c r="T509" s="193">
        <f>SUM(T507:T508)</f>
        <v>98338.45203</v>
      </c>
    </row>
    <row r="510" spans="1:20" ht="13.8" thickTop="1" x14ac:dyDescent="0.25">
      <c r="A510" s="157">
        <f t="shared" si="12"/>
        <v>42</v>
      </c>
      <c r="B510" s="163"/>
      <c r="Q510" s="154"/>
    </row>
    <row r="511" spans="1:20" ht="13.8" thickBot="1" x14ac:dyDescent="0.3">
      <c r="A511" s="157">
        <f t="shared" si="12"/>
        <v>43</v>
      </c>
      <c r="B511" s="163"/>
      <c r="D511" s="167" t="s">
        <v>492</v>
      </c>
      <c r="E511" s="167"/>
      <c r="F511" s="27">
        <f>SUM(F496,F502,F504,F505,F509)</f>
        <v>3452940.0294099995</v>
      </c>
      <c r="H511" s="27">
        <f>SUM(H496,H502,H504,H505,H509)</f>
        <v>428714.41668999998</v>
      </c>
      <c r="I511" s="27"/>
      <c r="J511" s="27">
        <f>SUM(J496,J502,J504,J505,J509)</f>
        <v>-119288.12422</v>
      </c>
      <c r="K511" s="12"/>
      <c r="L511" s="27">
        <f>SUM(L496,L502,L504,L505,L509)</f>
        <v>-97714.796159999998</v>
      </c>
      <c r="M511" s="12"/>
      <c r="N511" s="27">
        <f>SUM(N496,N502,N504,N505,N509)</f>
        <v>5445.8297300000004</v>
      </c>
      <c r="O511" s="64"/>
      <c r="P511" s="27">
        <f>SUM(P496,P502,P504,P505,P509)</f>
        <v>36383.937379999996</v>
      </c>
      <c r="Q511" s="12"/>
      <c r="R511" s="27">
        <f>SUM(R496,R502,R504,R505,R509)</f>
        <v>3706481.2928300006</v>
      </c>
      <c r="S511" s="12"/>
      <c r="T511" s="27">
        <f>SUM(T496,T502,T504,T505,T509)</f>
        <v>3574431.0101200002</v>
      </c>
    </row>
    <row r="512" spans="1:20" ht="14.4" thickTop="1" thickBot="1" x14ac:dyDescent="0.3">
      <c r="A512" s="158">
        <f t="shared" si="12"/>
        <v>44</v>
      </c>
      <c r="B512" s="19" t="s">
        <v>44</v>
      </c>
      <c r="C512" s="149"/>
      <c r="D512" s="149"/>
      <c r="E512" s="149"/>
      <c r="F512" s="149"/>
      <c r="G512" s="149"/>
      <c r="H512" s="149"/>
      <c r="I512" s="149"/>
      <c r="J512" s="149"/>
      <c r="K512" s="149"/>
      <c r="L512" s="149"/>
      <c r="M512" s="149"/>
      <c r="N512" s="149"/>
      <c r="O512" s="149"/>
      <c r="P512" s="149"/>
      <c r="Q512" s="147"/>
      <c r="R512" s="149"/>
      <c r="S512" s="149"/>
      <c r="T512" s="149"/>
    </row>
    <row r="513" spans="1:20" x14ac:dyDescent="0.25">
      <c r="A513" s="152" t="str">
        <f>+$A$57</f>
        <v>Supporting Schedules:  B-10, B-11</v>
      </c>
      <c r="Q513" s="154"/>
      <c r="R513" s="152" t="str">
        <f>+$R$57</f>
        <v>Recap Schedules:  B-03, B-06</v>
      </c>
    </row>
    <row r="514" spans="1:20" ht="13.8" thickBot="1" x14ac:dyDescent="0.3">
      <c r="A514" s="149" t="str">
        <f>$A$1</f>
        <v>SCHEDULE B-09</v>
      </c>
      <c r="B514" s="149"/>
      <c r="C514" s="149"/>
      <c r="D514" s="149"/>
      <c r="E514" s="149"/>
      <c r="F514" s="149" t="str">
        <f>$F$1</f>
        <v>DEPRECIATION RESERVE BALANCES BY ACCOUNT AND SUB-ACCOUNT</v>
      </c>
      <c r="G514" s="149"/>
      <c r="H514" s="149"/>
      <c r="I514" s="149"/>
      <c r="J514" s="149"/>
      <c r="K514" s="149"/>
      <c r="L514" s="149"/>
      <c r="M514" s="149"/>
      <c r="N514" s="149"/>
      <c r="O514" s="149"/>
      <c r="P514" s="149"/>
      <c r="Q514" s="147"/>
      <c r="R514" s="149"/>
      <c r="S514" s="149"/>
      <c r="T514" s="149" t="str">
        <f>"Page 30 of " &amp; $R$1</f>
        <v>Page 30 of 30</v>
      </c>
    </row>
    <row r="515" spans="1:20" x14ac:dyDescent="0.25">
      <c r="A515" s="152" t="str">
        <f>$A$2</f>
        <v>FLORIDA PUBLIC SERVICE COMMISSION</v>
      </c>
      <c r="B515" s="172"/>
      <c r="E515" s="154" t="str">
        <f>$E$2</f>
        <v xml:space="preserve">                  EXPLANATION:</v>
      </c>
      <c r="F515" s="152" t="str">
        <f>IF($F$2="","",$F$2)</f>
        <v>Provide the depreciation reserve balances for each account or sub-account to which</v>
      </c>
      <c r="J515" s="151"/>
      <c r="K515" s="151"/>
      <c r="M515" s="151"/>
      <c r="N515" s="151"/>
      <c r="O515" s="151"/>
      <c r="P515" s="151"/>
      <c r="Q515" s="150"/>
      <c r="R515" s="152" t="str">
        <f>$R$2</f>
        <v>Type of data shown:</v>
      </c>
      <c r="T515" s="153"/>
    </row>
    <row r="516" spans="1:20" x14ac:dyDescent="0.25">
      <c r="B516" s="172"/>
      <c r="F516" s="152" t="str">
        <f>IF($F$3="","",$F$3)</f>
        <v>an individual depreciation rate is applied. (Include Amortization/Recovery amounts).</v>
      </c>
      <c r="J516" s="154"/>
      <c r="K516" s="153"/>
      <c r="N516" s="154"/>
      <c r="O516" s="154"/>
      <c r="P516" s="154"/>
      <c r="Q516" s="154" t="str">
        <f>IF($Q$3=0,"",$Q$3)</f>
        <v/>
      </c>
      <c r="R516" s="153" t="str">
        <f>$R$3</f>
        <v>Projected Test Year Ended 12/31/2025</v>
      </c>
      <c r="T516" s="154"/>
    </row>
    <row r="517" spans="1:20" x14ac:dyDescent="0.25">
      <c r="A517" s="152" t="str">
        <f>$A$4</f>
        <v>COMPANY: TAMPA ELECTRIC COMPANY</v>
      </c>
      <c r="B517" s="172"/>
      <c r="F517" s="152" t="str">
        <f>IF(+$F$4="","",$F$4)</f>
        <v/>
      </c>
      <c r="J517" s="154"/>
      <c r="K517" s="153"/>
      <c r="L517" s="154"/>
      <c r="Q517" s="154" t="str">
        <f>IF($Q$4=0,"",$Q$4)</f>
        <v/>
      </c>
      <c r="R517" s="153" t="str">
        <f>$R$4</f>
        <v>Projected Prior Year Ended 12/31/2024</v>
      </c>
      <c r="T517" s="154"/>
    </row>
    <row r="518" spans="1:20" x14ac:dyDescent="0.25">
      <c r="B518" s="172"/>
      <c r="F518" s="152" t="str">
        <f>IF(+$F$5="","",$F$5)</f>
        <v/>
      </c>
      <c r="J518" s="154"/>
      <c r="K518" s="153"/>
      <c r="L518" s="154"/>
      <c r="Q518" s="154" t="str">
        <f>IF($Q$5=0,"",$Q$5)</f>
        <v>XX</v>
      </c>
      <c r="R518" s="153" t="str">
        <f>$R$5</f>
        <v>Historical Prior Year Ended 12/31/2023</v>
      </c>
      <c r="T518" s="154"/>
    </row>
    <row r="519" spans="1:20" x14ac:dyDescent="0.25">
      <c r="B519" s="172"/>
      <c r="J519" s="154"/>
      <c r="K519" s="153"/>
      <c r="L519" s="154"/>
      <c r="Q519" s="154"/>
      <c r="R519" s="153" t="str">
        <f>$R$6</f>
        <v>Witness: C. Aldazabal / J. Chronister /</v>
      </c>
      <c r="T519" s="154"/>
    </row>
    <row r="520" spans="1:20" ht="13.8" thickBot="1" x14ac:dyDescent="0.3">
      <c r="A520" s="149" t="str">
        <f>A$7</f>
        <v>DOCKET No. 20240026-EI</v>
      </c>
      <c r="B520" s="173"/>
      <c r="C520" s="149"/>
      <c r="D520" s="149"/>
      <c r="E520" s="149"/>
      <c r="F520" s="149" t="str">
        <f>IF(+$F$7="","",$F$7)</f>
        <v/>
      </c>
      <c r="G520" s="149"/>
      <c r="H520" s="158" t="str">
        <f>IF($H$7="","",$H$7)</f>
        <v>(Dollars in 000's)</v>
      </c>
      <c r="I520" s="149"/>
      <c r="J520" s="149"/>
      <c r="K520" s="149"/>
      <c r="L520" s="149"/>
      <c r="M520" s="149"/>
      <c r="N520" s="149"/>
      <c r="O520" s="149"/>
      <c r="P520" s="149"/>
      <c r="Q520" s="147"/>
      <c r="R520" s="149" t="str">
        <f>$R$7</f>
        <v xml:space="preserve">              R. Latta / K. Stryker / C. Whitworth</v>
      </c>
      <c r="S520" s="149"/>
      <c r="T520" s="149"/>
    </row>
    <row r="521" spans="1:20" x14ac:dyDescent="0.25">
      <c r="A521" s="157"/>
      <c r="C521" s="155"/>
      <c r="D521" s="155"/>
      <c r="E521" s="155"/>
      <c r="F521" s="155"/>
      <c r="G521" s="155"/>
      <c r="H521" s="155"/>
      <c r="I521" s="155"/>
      <c r="J521" s="155"/>
      <c r="K521" s="155"/>
      <c r="L521" s="155"/>
      <c r="M521" s="155"/>
      <c r="N521" s="155"/>
      <c r="O521" s="155"/>
      <c r="P521" s="155"/>
      <c r="Q521" s="156"/>
      <c r="R521" s="155"/>
      <c r="S521" s="155"/>
      <c r="T521" s="155"/>
    </row>
    <row r="522" spans="1:20" x14ac:dyDescent="0.25">
      <c r="A522" s="157"/>
      <c r="C522" s="155" t="s">
        <v>4</v>
      </c>
      <c r="D522" s="155" t="s">
        <v>5</v>
      </c>
      <c r="E522" s="155"/>
      <c r="F522" s="155" t="s">
        <v>6</v>
      </c>
      <c r="G522" s="155"/>
      <c r="H522" s="155" t="s">
        <v>7</v>
      </c>
      <c r="I522" s="155"/>
      <c r="J522" s="157" t="s">
        <v>8</v>
      </c>
      <c r="K522" s="157"/>
      <c r="L522" s="155" t="s">
        <v>9</v>
      </c>
      <c r="M522" s="155"/>
      <c r="N522" s="155" t="s">
        <v>10</v>
      </c>
      <c r="O522" s="155"/>
      <c r="P522" s="155" t="s">
        <v>11</v>
      </c>
      <c r="Q522" s="156"/>
      <c r="R522" s="155" t="s">
        <v>12</v>
      </c>
      <c r="S522" s="155"/>
      <c r="T522" s="155" t="s">
        <v>484</v>
      </c>
    </row>
    <row r="523" spans="1:20" x14ac:dyDescent="0.25">
      <c r="A523" s="157"/>
      <c r="C523" s="157" t="s">
        <v>13</v>
      </c>
      <c r="D523" s="157" t="s">
        <v>13</v>
      </c>
      <c r="F523" s="157" t="s">
        <v>485</v>
      </c>
      <c r="G523" s="157"/>
      <c r="H523" s="155" t="s">
        <v>16</v>
      </c>
      <c r="I523" s="157"/>
      <c r="J523" s="155"/>
      <c r="K523" s="157"/>
      <c r="L523" s="157"/>
      <c r="M523" s="157"/>
      <c r="Q523" s="154"/>
      <c r="R523" s="157" t="s">
        <v>485</v>
      </c>
      <c r="T523" s="157"/>
    </row>
    <row r="524" spans="1:20" x14ac:dyDescent="0.25">
      <c r="A524" s="157" t="s">
        <v>17</v>
      </c>
      <c r="B524" s="157"/>
      <c r="C524" s="157" t="s">
        <v>18</v>
      </c>
      <c r="D524" s="157" t="s">
        <v>18</v>
      </c>
      <c r="E524" s="155"/>
      <c r="F524" s="157" t="s">
        <v>14</v>
      </c>
      <c r="G524" s="157"/>
      <c r="H524" s="157" t="s">
        <v>14</v>
      </c>
      <c r="I524" s="157"/>
      <c r="J524" s="157"/>
      <c r="K524" s="155"/>
      <c r="L524" s="157" t="s">
        <v>486</v>
      </c>
      <c r="M524" s="153"/>
      <c r="N524" s="157" t="s">
        <v>486</v>
      </c>
      <c r="O524" s="157"/>
      <c r="P524" s="157" t="s">
        <v>20</v>
      </c>
      <c r="Q524" s="156"/>
      <c r="R524" s="155" t="s">
        <v>14</v>
      </c>
      <c r="S524" s="155"/>
      <c r="T524" s="157" t="s">
        <v>21</v>
      </c>
    </row>
    <row r="525" spans="1:20" ht="13.8" thickBot="1" x14ac:dyDescent="0.3">
      <c r="A525" s="158" t="s">
        <v>22</v>
      </c>
      <c r="B525" s="158"/>
      <c r="C525" s="158" t="s">
        <v>23</v>
      </c>
      <c r="D525" s="158" t="s">
        <v>24</v>
      </c>
      <c r="E525" s="158"/>
      <c r="F525" s="159" t="s">
        <v>25</v>
      </c>
      <c r="G525" s="159"/>
      <c r="H525" s="159" t="s">
        <v>487</v>
      </c>
      <c r="I525" s="160"/>
      <c r="J525" s="159" t="s">
        <v>151</v>
      </c>
      <c r="K525" s="160"/>
      <c r="L525" s="160" t="s">
        <v>438</v>
      </c>
      <c r="M525" s="161"/>
      <c r="N525" s="161" t="s">
        <v>488</v>
      </c>
      <c r="O525" s="161"/>
      <c r="P525" s="161" t="s">
        <v>26</v>
      </c>
      <c r="Q525" s="162"/>
      <c r="R525" s="161" t="s">
        <v>27</v>
      </c>
      <c r="S525" s="161"/>
      <c r="T525" s="161" t="s">
        <v>28</v>
      </c>
    </row>
    <row r="526" spans="1:20" x14ac:dyDescent="0.25">
      <c r="A526" s="157">
        <v>1</v>
      </c>
      <c r="B526" s="163"/>
      <c r="Q526" s="154"/>
    </row>
    <row r="527" spans="1:20" x14ac:dyDescent="0.25">
      <c r="A527" s="157">
        <f>A526+1</f>
        <v>2</v>
      </c>
      <c r="B527" s="163"/>
      <c r="Q527" s="154"/>
    </row>
    <row r="528" spans="1:20" x14ac:dyDescent="0.25">
      <c r="A528" s="157">
        <f t="shared" ref="A528:A569" si="13">A527+1</f>
        <v>3</v>
      </c>
      <c r="B528" s="163"/>
      <c r="D528" s="152" t="s">
        <v>59</v>
      </c>
      <c r="F528" s="4">
        <f>F133</f>
        <v>493196.93729000009</v>
      </c>
      <c r="G528" s="4"/>
      <c r="H528" s="4">
        <f>H133</f>
        <v>45783.089899999999</v>
      </c>
      <c r="I528" s="4"/>
      <c r="J528" s="4">
        <f>J133</f>
        <v>-14684.079089999999</v>
      </c>
      <c r="K528" s="4"/>
      <c r="L528" s="4">
        <f>L133</f>
        <v>-8018.8422200000005</v>
      </c>
      <c r="M528" s="4"/>
      <c r="N528" s="4">
        <f>N133</f>
        <v>359.14664000000005</v>
      </c>
      <c r="O528" s="4"/>
      <c r="P528" s="4">
        <f>P133</f>
        <v>0</v>
      </c>
      <c r="Q528" s="12"/>
      <c r="R528" s="4">
        <f>R133</f>
        <v>516636.25252000004</v>
      </c>
      <c r="S528" s="4"/>
      <c r="T528" s="4">
        <f>T133</f>
        <v>505865.64053999999</v>
      </c>
    </row>
    <row r="529" spans="1:20" x14ac:dyDescent="0.25">
      <c r="A529" s="157">
        <f t="shared" si="13"/>
        <v>4</v>
      </c>
      <c r="B529" s="163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12"/>
      <c r="R529" s="4"/>
      <c r="S529" s="4"/>
      <c r="T529" s="4"/>
    </row>
    <row r="530" spans="1:20" x14ac:dyDescent="0.25">
      <c r="A530" s="157">
        <f t="shared" si="13"/>
        <v>5</v>
      </c>
      <c r="B530" s="163"/>
      <c r="D530" s="152" t="s">
        <v>92</v>
      </c>
      <c r="F530" s="10">
        <f>F379</f>
        <v>1094341.2890499998</v>
      </c>
      <c r="G530" s="4"/>
      <c r="H530" s="10">
        <f>H379</f>
        <v>171473.62208</v>
      </c>
      <c r="I530" s="4"/>
      <c r="J530" s="10">
        <f>J379</f>
        <v>-19779.130680000002</v>
      </c>
      <c r="K530" s="4"/>
      <c r="L530" s="10">
        <f>L379</f>
        <v>-8676.7625599999992</v>
      </c>
      <c r="M530" s="4"/>
      <c r="N530" s="10">
        <f>N379</f>
        <v>1145.8599299999998</v>
      </c>
      <c r="O530" s="36"/>
      <c r="P530" s="10">
        <f>P379</f>
        <v>0</v>
      </c>
      <c r="Q530" s="12"/>
      <c r="R530" s="10">
        <f>R379</f>
        <v>1238504.8778200003</v>
      </c>
      <c r="S530" s="4"/>
      <c r="T530" s="10">
        <f>T379</f>
        <v>1164194.40809</v>
      </c>
    </row>
    <row r="531" spans="1:20" x14ac:dyDescent="0.25">
      <c r="A531" s="157">
        <f t="shared" si="13"/>
        <v>6</v>
      </c>
      <c r="B531" s="163"/>
      <c r="F531" s="17"/>
      <c r="G531" s="4"/>
      <c r="H531" s="17"/>
      <c r="I531" s="4"/>
      <c r="J531" s="17"/>
      <c r="K531" s="4"/>
      <c r="L531" s="17"/>
      <c r="M531" s="4"/>
      <c r="N531" s="17"/>
      <c r="O531" s="4"/>
      <c r="P531" s="17"/>
      <c r="Q531" s="12"/>
      <c r="R531" s="17"/>
      <c r="S531" s="4"/>
      <c r="T531" s="17"/>
    </row>
    <row r="532" spans="1:20" ht="13.8" thickBot="1" x14ac:dyDescent="0.3">
      <c r="A532" s="157">
        <f t="shared" si="13"/>
        <v>7</v>
      </c>
      <c r="B532" s="163"/>
      <c r="D532" s="152" t="s">
        <v>93</v>
      </c>
      <c r="F532" s="18">
        <f>SUM(F528,F530)</f>
        <v>1587538.2263399998</v>
      </c>
      <c r="G532" s="4"/>
      <c r="H532" s="18">
        <f>SUM(H528,H530)</f>
        <v>217256.71197999999</v>
      </c>
      <c r="I532" s="4"/>
      <c r="J532" s="18">
        <f>SUM(J528,J530)</f>
        <v>-34463.209770000001</v>
      </c>
      <c r="K532" s="4"/>
      <c r="L532" s="18">
        <f>SUM(L528,L530)</f>
        <v>-16695.604780000001</v>
      </c>
      <c r="M532" s="4"/>
      <c r="N532" s="18">
        <f>SUM(N528,N530)</f>
        <v>1505.00657</v>
      </c>
      <c r="O532" s="4"/>
      <c r="P532" s="18">
        <f>SUM(P528,P530)</f>
        <v>0</v>
      </c>
      <c r="Q532" s="12"/>
      <c r="R532" s="18">
        <f>SUM(R528,R530)</f>
        <v>1755141.1303400004</v>
      </c>
      <c r="S532" s="4"/>
      <c r="T532" s="18">
        <f>SUM(T528,T530)</f>
        <v>1670060.0486300001</v>
      </c>
    </row>
    <row r="533" spans="1:20" ht="13.8" thickTop="1" x14ac:dyDescent="0.25">
      <c r="A533" s="157">
        <f t="shared" si="13"/>
        <v>8</v>
      </c>
      <c r="B533" s="163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12"/>
      <c r="R533" s="4"/>
      <c r="S533" s="4"/>
      <c r="T533" s="4"/>
    </row>
    <row r="534" spans="1:20" x14ac:dyDescent="0.25">
      <c r="A534" s="157">
        <f t="shared" si="13"/>
        <v>9</v>
      </c>
      <c r="B534" s="163"/>
      <c r="D534" s="152" t="s">
        <v>100</v>
      </c>
      <c r="F534" s="4">
        <f>F395</f>
        <v>270707.88362999994</v>
      </c>
      <c r="G534" s="4"/>
      <c r="H534" s="4">
        <f>H395</f>
        <v>28513.940479999997</v>
      </c>
      <c r="I534" s="4"/>
      <c r="J534" s="4">
        <f>J395</f>
        <v>-6910.9724600000009</v>
      </c>
      <c r="K534" s="4"/>
      <c r="L534" s="4">
        <f>L395</f>
        <v>-5771.5440800000006</v>
      </c>
      <c r="M534" s="4"/>
      <c r="N534" s="4">
        <f>N395</f>
        <v>473.24113</v>
      </c>
      <c r="O534" s="4"/>
      <c r="P534" s="4">
        <f>P395</f>
        <v>145.57106999999999</v>
      </c>
      <c r="Q534" s="12"/>
      <c r="R534" s="4">
        <f>R395</f>
        <v>287158.11976999993</v>
      </c>
      <c r="S534" s="4"/>
      <c r="T534" s="4">
        <f>T395</f>
        <v>278998.33577999996</v>
      </c>
    </row>
    <row r="535" spans="1:20" x14ac:dyDescent="0.25">
      <c r="A535" s="157">
        <f t="shared" si="13"/>
        <v>10</v>
      </c>
      <c r="B535" s="163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12"/>
      <c r="R535" s="4"/>
      <c r="S535" s="4"/>
      <c r="T535" s="4"/>
    </row>
    <row r="536" spans="1:20" x14ac:dyDescent="0.25">
      <c r="A536" s="157">
        <f t="shared" si="13"/>
        <v>11</v>
      </c>
      <c r="B536" s="163"/>
      <c r="D536" s="152" t="s">
        <v>105</v>
      </c>
      <c r="F536" s="4">
        <f>F430</f>
        <v>1178280.73236</v>
      </c>
      <c r="G536" s="4"/>
      <c r="H536" s="4">
        <f>H430</f>
        <v>110511.50832000001</v>
      </c>
      <c r="I536" s="4"/>
      <c r="J536" s="4">
        <f>J430</f>
        <v>-39128.029329999998</v>
      </c>
      <c r="K536" s="4"/>
      <c r="L536" s="4">
        <f>L430</f>
        <v>-30924.097579999994</v>
      </c>
      <c r="M536" s="4"/>
      <c r="N536" s="4">
        <f>N430</f>
        <v>1826.2753699999998</v>
      </c>
      <c r="O536" s="4"/>
      <c r="P536" s="4">
        <f>P430</f>
        <v>381.99022999999994</v>
      </c>
      <c r="Q536" s="12"/>
      <c r="R536" s="4">
        <f>R430</f>
        <v>1220948.3793700002</v>
      </c>
      <c r="S536" s="4"/>
      <c r="T536" s="4">
        <f>T430</f>
        <v>1202235.6130000004</v>
      </c>
    </row>
    <row r="537" spans="1:20" x14ac:dyDescent="0.25">
      <c r="A537" s="157">
        <f t="shared" si="13"/>
        <v>12</v>
      </c>
      <c r="B537" s="163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12"/>
      <c r="R537" s="4"/>
      <c r="S537" s="4"/>
      <c r="T537" s="4"/>
    </row>
    <row r="538" spans="1:20" x14ac:dyDescent="0.25">
      <c r="A538" s="157">
        <f t="shared" si="13"/>
        <v>13</v>
      </c>
      <c r="B538" s="163"/>
      <c r="D538" s="152" t="s">
        <v>123</v>
      </c>
      <c r="F538" s="10">
        <f>F452</f>
        <v>155718.49585000001</v>
      </c>
      <c r="G538" s="4"/>
      <c r="H538" s="10">
        <f>H452</f>
        <v>31472.924220000001</v>
      </c>
      <c r="I538" s="4"/>
      <c r="J538" s="10">
        <f>J452</f>
        <v>-14351.882309999999</v>
      </c>
      <c r="K538" s="4"/>
      <c r="L538" s="10">
        <f>L452</f>
        <v>-815.27810999999997</v>
      </c>
      <c r="M538" s="4"/>
      <c r="N538" s="10">
        <f>N452</f>
        <v>1057.5499400000001</v>
      </c>
      <c r="O538" s="36"/>
      <c r="P538" s="10">
        <f>P452</f>
        <v>-108.56721999999999</v>
      </c>
      <c r="Q538" s="12"/>
      <c r="R538" s="10">
        <f>R452</f>
        <v>172973.24237000002</v>
      </c>
      <c r="S538" s="4"/>
      <c r="T538" s="10">
        <f>T452</f>
        <v>163602.46009000001</v>
      </c>
    </row>
    <row r="539" spans="1:20" x14ac:dyDescent="0.25">
      <c r="A539" s="157">
        <f t="shared" si="13"/>
        <v>14</v>
      </c>
      <c r="B539" s="163"/>
      <c r="F539" s="17"/>
      <c r="G539" s="4"/>
      <c r="H539" s="17"/>
      <c r="I539" s="4"/>
      <c r="J539" s="17"/>
      <c r="K539" s="4"/>
      <c r="L539" s="17"/>
      <c r="M539" s="4"/>
      <c r="N539" s="17"/>
      <c r="O539" s="4"/>
      <c r="P539" s="17"/>
      <c r="Q539" s="12"/>
      <c r="R539" s="17"/>
      <c r="S539" s="4"/>
      <c r="T539" s="17"/>
    </row>
    <row r="540" spans="1:20" ht="13.8" thickBot="1" x14ac:dyDescent="0.3">
      <c r="A540" s="157">
        <f t="shared" si="13"/>
        <v>15</v>
      </c>
      <c r="B540" s="163"/>
      <c r="D540" s="174" t="s">
        <v>490</v>
      </c>
      <c r="F540" s="18">
        <f>SUM(F532,F534,F536,F538)</f>
        <v>3192245.3381799995</v>
      </c>
      <c r="G540" s="4"/>
      <c r="H540" s="18">
        <f>SUM(H532,H534,H536,H538)</f>
        <v>387755.08499999996</v>
      </c>
      <c r="I540" s="4"/>
      <c r="J540" s="18">
        <f>SUM(J532,J534,J536,J538)</f>
        <v>-94854.093869999997</v>
      </c>
      <c r="K540" s="4"/>
      <c r="L540" s="18">
        <f>SUM(L532,L534,L536,L538)</f>
        <v>-54206.524549999995</v>
      </c>
      <c r="M540" s="4"/>
      <c r="N540" s="18">
        <f>SUM(N532,N534,N536,N538)</f>
        <v>4862.0730100000001</v>
      </c>
      <c r="O540" s="4"/>
      <c r="P540" s="18">
        <f>SUM(P532,P534,P536,P538)</f>
        <v>418.99407999999994</v>
      </c>
      <c r="Q540" s="12"/>
      <c r="R540" s="18">
        <f>SUM(R532,R534,R536,R538)</f>
        <v>3436220.8718500007</v>
      </c>
      <c r="S540" s="4"/>
      <c r="T540" s="18">
        <f>SUM(T532,T534,T536,T538)</f>
        <v>3314896.4575000005</v>
      </c>
    </row>
    <row r="541" spans="1:20" ht="13.8" thickTop="1" x14ac:dyDescent="0.25">
      <c r="A541" s="157">
        <f t="shared" si="13"/>
        <v>16</v>
      </c>
      <c r="B541" s="163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12"/>
      <c r="R541" s="4"/>
      <c r="S541" s="4"/>
      <c r="T541" s="4"/>
    </row>
    <row r="542" spans="1:20" x14ac:dyDescent="0.25">
      <c r="A542" s="157">
        <f t="shared" si="13"/>
        <v>17</v>
      </c>
      <c r="B542" s="163"/>
      <c r="D542" s="29" t="s">
        <v>475</v>
      </c>
      <c r="F542" s="4">
        <f>F476</f>
        <v>0</v>
      </c>
      <c r="G542" s="4"/>
      <c r="H542" s="4">
        <f>H476</f>
        <v>0</v>
      </c>
      <c r="I542" s="4"/>
      <c r="J542" s="4">
        <f>J476</f>
        <v>0</v>
      </c>
      <c r="K542" s="4"/>
      <c r="L542" s="4">
        <f>L476</f>
        <v>0</v>
      </c>
      <c r="M542" s="4"/>
      <c r="N542" s="4">
        <f>N476</f>
        <v>0</v>
      </c>
      <c r="O542" s="4"/>
      <c r="P542" s="4">
        <f>P476</f>
        <v>0</v>
      </c>
      <c r="Q542" s="12"/>
      <c r="R542" s="4">
        <f>R476</f>
        <v>0</v>
      </c>
      <c r="S542" s="4"/>
      <c r="T542" s="4">
        <f>T476</f>
        <v>0</v>
      </c>
    </row>
    <row r="543" spans="1:20" x14ac:dyDescent="0.25">
      <c r="A543" s="157">
        <f t="shared" si="13"/>
        <v>18</v>
      </c>
      <c r="B543" s="163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12"/>
      <c r="R543" s="4"/>
      <c r="S543" s="4"/>
      <c r="T543" s="4"/>
    </row>
    <row r="544" spans="1:20" x14ac:dyDescent="0.25">
      <c r="A544" s="157">
        <f t="shared" si="13"/>
        <v>19</v>
      </c>
      <c r="B544" s="163"/>
      <c r="D544" s="175" t="s">
        <v>146</v>
      </c>
      <c r="F544" s="36">
        <f>F482</f>
        <v>128784.27010000002</v>
      </c>
      <c r="G544" s="4"/>
      <c r="H544" s="36">
        <f>H482</f>
        <v>31983.735260000001</v>
      </c>
      <c r="I544" s="36"/>
      <c r="J544" s="36">
        <f>J482</f>
        <v>0</v>
      </c>
      <c r="K544" s="36"/>
      <c r="L544" s="36">
        <f>L482</f>
        <v>0</v>
      </c>
      <c r="M544" s="36"/>
      <c r="N544" s="36">
        <f>N482</f>
        <v>0</v>
      </c>
      <c r="O544" s="36"/>
      <c r="P544" s="36">
        <f>P482</f>
        <v>0</v>
      </c>
      <c r="Q544" s="64"/>
      <c r="R544" s="36">
        <f>R482</f>
        <v>160768.00536000004</v>
      </c>
      <c r="S544" s="36"/>
      <c r="T544" s="36">
        <f>T482</f>
        <v>144587.47051000001</v>
      </c>
    </row>
    <row r="545" spans="1:20" x14ac:dyDescent="0.25">
      <c r="A545" s="157">
        <f t="shared" si="13"/>
        <v>20</v>
      </c>
      <c r="B545" s="163"/>
      <c r="D545" s="175"/>
      <c r="F545" s="36"/>
      <c r="G545" s="4"/>
      <c r="H545" s="36"/>
      <c r="I545" s="4"/>
      <c r="J545" s="36"/>
      <c r="K545" s="4"/>
      <c r="L545" s="36"/>
      <c r="M545" s="4"/>
      <c r="N545" s="36"/>
      <c r="O545" s="36"/>
      <c r="P545" s="36"/>
      <c r="Q545" s="12"/>
      <c r="R545" s="36"/>
      <c r="S545" s="4"/>
      <c r="T545" s="36"/>
    </row>
    <row r="546" spans="1:20" x14ac:dyDescent="0.25">
      <c r="A546" s="157">
        <f t="shared" si="13"/>
        <v>21</v>
      </c>
      <c r="B546" s="163"/>
      <c r="D546" s="190" t="s">
        <v>389</v>
      </c>
      <c r="F546" s="36">
        <f>F489</f>
        <v>28513.662599999992</v>
      </c>
      <c r="H546" s="36">
        <f>H489</f>
        <v>724.14472999999998</v>
      </c>
      <c r="I546" s="36"/>
      <c r="J546" s="36">
        <f>J489</f>
        <v>-24434.030350000001</v>
      </c>
      <c r="K546" s="36"/>
      <c r="L546" s="36">
        <f>L489</f>
        <v>0</v>
      </c>
      <c r="M546" s="36"/>
      <c r="N546" s="36">
        <f>N489</f>
        <v>0</v>
      </c>
      <c r="O546" s="36"/>
      <c r="P546" s="36">
        <f>P489</f>
        <v>0</v>
      </c>
      <c r="Q546" s="64"/>
      <c r="R546" s="36">
        <f>R489</f>
        <v>4803.7769799999896</v>
      </c>
      <c r="S546" s="36"/>
      <c r="T546" s="36">
        <f>T489</f>
        <v>10080.327020000001</v>
      </c>
    </row>
    <row r="547" spans="1:20" x14ac:dyDescent="0.25">
      <c r="A547" s="157">
        <f t="shared" si="13"/>
        <v>22</v>
      </c>
      <c r="B547" s="163"/>
      <c r="Q547" s="154"/>
    </row>
    <row r="548" spans="1:20" x14ac:dyDescent="0.25">
      <c r="A548" s="157">
        <f t="shared" si="13"/>
        <v>23</v>
      </c>
      <c r="B548" s="163"/>
      <c r="D548" s="152" t="s">
        <v>411</v>
      </c>
      <c r="F548" s="10">
        <f>F494</f>
        <v>0</v>
      </c>
      <c r="G548" s="4"/>
      <c r="H548" s="10">
        <f>H494</f>
        <v>0</v>
      </c>
      <c r="I548" s="4"/>
      <c r="J548" s="10">
        <f>J494</f>
        <v>0</v>
      </c>
      <c r="K548" s="4"/>
      <c r="L548" s="10">
        <f>L494</f>
        <v>0</v>
      </c>
      <c r="M548" s="4"/>
      <c r="N548" s="10">
        <f>N494</f>
        <v>0</v>
      </c>
      <c r="O548" s="36"/>
      <c r="P548" s="10">
        <f>P494</f>
        <v>0</v>
      </c>
      <c r="Q548" s="12"/>
      <c r="R548" s="10">
        <f>R494</f>
        <v>0</v>
      </c>
      <c r="S548" s="4"/>
      <c r="T548" s="10">
        <f>T494</f>
        <v>0</v>
      </c>
    </row>
    <row r="549" spans="1:20" x14ac:dyDescent="0.25">
      <c r="A549" s="157">
        <f t="shared" si="13"/>
        <v>24</v>
      </c>
      <c r="B549" s="163"/>
      <c r="F549" s="177"/>
      <c r="H549" s="177"/>
      <c r="J549" s="177"/>
      <c r="L549" s="177"/>
      <c r="N549" s="177"/>
      <c r="P549" s="177"/>
      <c r="Q549" s="154"/>
      <c r="R549" s="177"/>
      <c r="T549" s="177"/>
    </row>
    <row r="550" spans="1:20" ht="13.8" thickBot="1" x14ac:dyDescent="0.3">
      <c r="A550" s="157">
        <f t="shared" si="13"/>
        <v>25</v>
      </c>
      <c r="B550" s="163"/>
      <c r="D550" s="192" t="s">
        <v>491</v>
      </c>
      <c r="F550" s="18">
        <f>SUM(F540,F542,F544,F546,F548)</f>
        <v>3349543.2708799993</v>
      </c>
      <c r="G550" s="4"/>
      <c r="H550" s="18">
        <f>SUM(H540,H542,H544,H546,H548)</f>
        <v>420462.96498999995</v>
      </c>
      <c r="I550" s="4"/>
      <c r="J550" s="18">
        <f>SUM(J540,J542,J544,J546,J548)</f>
        <v>-119288.12422</v>
      </c>
      <c r="K550" s="4"/>
      <c r="L550" s="18">
        <f>SUM(L540,L542,L544,L546,L548)</f>
        <v>-54206.524549999995</v>
      </c>
      <c r="M550" s="4"/>
      <c r="N550" s="18">
        <f>SUM(N540,N542,N544,N546,N548)</f>
        <v>4862.0730100000001</v>
      </c>
      <c r="O550" s="4"/>
      <c r="P550" s="18">
        <f>SUM(P540,P542,P544,P546,P548)</f>
        <v>418.99407999999994</v>
      </c>
      <c r="Q550" s="12"/>
      <c r="R550" s="18">
        <f>SUM(R540,R542,R544,R546,R548)</f>
        <v>3601792.6541900006</v>
      </c>
      <c r="S550" s="4"/>
      <c r="T550" s="18">
        <f>SUM(T540,T542,T544,T546,T548)</f>
        <v>3469564.2550300006</v>
      </c>
    </row>
    <row r="551" spans="1:20" ht="13.8" thickTop="1" x14ac:dyDescent="0.25">
      <c r="A551" s="157">
        <f t="shared" si="13"/>
        <v>26</v>
      </c>
      <c r="B551" s="163"/>
      <c r="Q551" s="154"/>
    </row>
    <row r="552" spans="1:20" x14ac:dyDescent="0.25">
      <c r="A552" s="157">
        <f t="shared" si="13"/>
        <v>27</v>
      </c>
      <c r="B552" s="163"/>
      <c r="D552" s="175" t="s">
        <v>143</v>
      </c>
      <c r="F552" s="194">
        <f>F502</f>
        <v>6409.9487099999988</v>
      </c>
      <c r="H552" s="194">
        <f>H502</f>
        <v>236.70870000000005</v>
      </c>
      <c r="J552" s="194">
        <f>J502</f>
        <v>0</v>
      </c>
      <c r="K552" s="4"/>
      <c r="L552" s="194">
        <f>L502</f>
        <v>0</v>
      </c>
      <c r="M552" s="4"/>
      <c r="N552" s="194">
        <f>N502</f>
        <v>0</v>
      </c>
      <c r="O552" s="194"/>
      <c r="P552" s="194">
        <f>P502</f>
        <v>0</v>
      </c>
      <c r="Q552" s="12"/>
      <c r="R552" s="194">
        <f>R502</f>
        <v>6646.657409999998</v>
      </c>
      <c r="S552" s="4"/>
      <c r="T552" s="194">
        <f>T502</f>
        <v>6528.3030600000002</v>
      </c>
    </row>
    <row r="553" spans="1:20" x14ac:dyDescent="0.25">
      <c r="A553" s="157">
        <f t="shared" si="13"/>
        <v>28</v>
      </c>
      <c r="B553" s="163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12"/>
      <c r="R553" s="4"/>
      <c r="S553" s="4"/>
      <c r="T553" s="4"/>
    </row>
    <row r="554" spans="1:20" x14ac:dyDescent="0.25">
      <c r="A554" s="157">
        <f t="shared" si="13"/>
        <v>29</v>
      </c>
      <c r="B554" s="163"/>
      <c r="D554" s="16" t="s">
        <v>144</v>
      </c>
      <c r="F554" s="4">
        <f>F504</f>
        <v>0</v>
      </c>
      <c r="G554" s="4"/>
      <c r="H554" s="4">
        <f>H504</f>
        <v>0</v>
      </c>
      <c r="I554" s="4"/>
      <c r="J554" s="4">
        <f>J504</f>
        <v>0</v>
      </c>
      <c r="K554" s="4"/>
      <c r="L554" s="4">
        <f>L504</f>
        <v>0</v>
      </c>
      <c r="M554" s="4"/>
      <c r="N554" s="4">
        <f>N504</f>
        <v>0</v>
      </c>
      <c r="O554" s="4"/>
      <c r="P554" s="4">
        <f>P504</f>
        <v>0</v>
      </c>
      <c r="Q554" s="12"/>
      <c r="R554" s="4">
        <f>R504</f>
        <v>0</v>
      </c>
      <c r="S554" s="4"/>
      <c r="T554" s="4">
        <f>T504</f>
        <v>0</v>
      </c>
    </row>
    <row r="555" spans="1:20" x14ac:dyDescent="0.25">
      <c r="A555" s="157">
        <f t="shared" si="13"/>
        <v>30</v>
      </c>
      <c r="B555" s="163"/>
      <c r="Q555" s="154"/>
    </row>
    <row r="556" spans="1:20" x14ac:dyDescent="0.25">
      <c r="A556" s="157">
        <f t="shared" si="13"/>
        <v>31</v>
      </c>
      <c r="B556" s="163"/>
      <c r="D556" s="152" t="s">
        <v>145</v>
      </c>
      <c r="F556" s="4">
        <f>F505</f>
        <v>0</v>
      </c>
      <c r="H556" s="4">
        <f>H505</f>
        <v>0</v>
      </c>
      <c r="J556" s="4">
        <f>J505</f>
        <v>0</v>
      </c>
      <c r="L556" s="4">
        <f>L505</f>
        <v>0</v>
      </c>
      <c r="N556" s="4">
        <f>N505</f>
        <v>0</v>
      </c>
      <c r="O556" s="4"/>
      <c r="P556" s="4">
        <f>P505</f>
        <v>0</v>
      </c>
      <c r="Q556" s="154"/>
      <c r="R556" s="4">
        <f>R505</f>
        <v>0</v>
      </c>
      <c r="T556" s="4">
        <f>T505</f>
        <v>0</v>
      </c>
    </row>
    <row r="557" spans="1:20" x14ac:dyDescent="0.25">
      <c r="A557" s="157">
        <f t="shared" si="13"/>
        <v>32</v>
      </c>
      <c r="B557" s="163"/>
      <c r="Q557" s="154"/>
    </row>
    <row r="558" spans="1:20" x14ac:dyDescent="0.25">
      <c r="A558" s="157">
        <f t="shared" si="13"/>
        <v>33</v>
      </c>
      <c r="B558" s="163"/>
      <c r="D558" s="152" t="s">
        <v>480</v>
      </c>
      <c r="F558" s="191">
        <f>F509</f>
        <v>96986.809819999995</v>
      </c>
      <c r="H558" s="191">
        <f>H509</f>
        <v>8014.7430000000004</v>
      </c>
      <c r="J558" s="191">
        <f>J509</f>
        <v>0</v>
      </c>
      <c r="L558" s="191">
        <f>L509</f>
        <v>-43508.271609999996</v>
      </c>
      <c r="N558" s="191">
        <f>N509</f>
        <v>583.75671999999997</v>
      </c>
      <c r="P558" s="191">
        <f>P509</f>
        <v>35964.943299999999</v>
      </c>
      <c r="Q558" s="154"/>
      <c r="R558" s="191">
        <f>R509</f>
        <v>98041.981230000005</v>
      </c>
      <c r="T558" s="191">
        <f>T509</f>
        <v>98338.45203</v>
      </c>
    </row>
    <row r="559" spans="1:20" x14ac:dyDescent="0.25">
      <c r="A559" s="157">
        <f t="shared" si="13"/>
        <v>34</v>
      </c>
      <c r="B559" s="163"/>
      <c r="F559" s="17"/>
      <c r="G559" s="4"/>
      <c r="H559" s="17"/>
      <c r="I559" s="4"/>
      <c r="J559" s="17"/>
      <c r="K559" s="4"/>
      <c r="L559" s="17"/>
      <c r="M559" s="4"/>
      <c r="N559" s="17"/>
      <c r="O559" s="36"/>
      <c r="P559" s="17"/>
      <c r="Q559" s="12"/>
      <c r="R559" s="17"/>
      <c r="S559" s="4"/>
      <c r="T559" s="17"/>
    </row>
    <row r="560" spans="1:20" ht="13.8" thickBot="1" x14ac:dyDescent="0.3">
      <c r="A560" s="157">
        <f t="shared" si="13"/>
        <v>35</v>
      </c>
      <c r="B560" s="163"/>
      <c r="D560" s="167" t="s">
        <v>492</v>
      </c>
      <c r="F560" s="18">
        <f>SUM(F550,F552,F554,F556,F558)</f>
        <v>3452940.0294099995</v>
      </c>
      <c r="G560" s="4"/>
      <c r="H560" s="18">
        <f>SUM(H550,H552,H554,H556,H558)</f>
        <v>428714.41668999998</v>
      </c>
      <c r="I560" s="4"/>
      <c r="J560" s="18">
        <f>SUM(J550,J552,J554,J556,J558)</f>
        <v>-119288.12422</v>
      </c>
      <c r="L560" s="18">
        <f>SUM(L550,L552,L554,L556,L558)</f>
        <v>-97714.796159999998</v>
      </c>
      <c r="N560" s="18">
        <f>SUM(N550,N552,N554,N556,N558)</f>
        <v>5445.8297300000004</v>
      </c>
      <c r="O560" s="36"/>
      <c r="P560" s="18">
        <f>SUM(P550,P552,P554,P556,P558)</f>
        <v>36383.937379999996</v>
      </c>
      <c r="Q560" s="154"/>
      <c r="R560" s="18">
        <f>SUM(R550,R552,R554,R556,R558)</f>
        <v>3706481.2928300006</v>
      </c>
      <c r="T560" s="18">
        <f>SUM(T550,T552,T554,T556,T558)</f>
        <v>3574431.0101200002</v>
      </c>
    </row>
    <row r="561" spans="1:20" ht="13.8" thickTop="1" x14ac:dyDescent="0.25">
      <c r="A561" s="157">
        <f t="shared" si="13"/>
        <v>36</v>
      </c>
      <c r="B561" s="163"/>
      <c r="F561" s="191">
        <f>F560-F511</f>
        <v>0</v>
      </c>
      <c r="H561" s="191">
        <f>H560-H511</f>
        <v>0</v>
      </c>
      <c r="J561" s="191">
        <f>J560-J511</f>
        <v>0</v>
      </c>
      <c r="L561" s="191">
        <f>L560-L511</f>
        <v>0</v>
      </c>
      <c r="N561" s="191">
        <f>N560-N511</f>
        <v>0</v>
      </c>
      <c r="P561" s="191">
        <f>P560-P511</f>
        <v>0</v>
      </c>
      <c r="Q561" s="154"/>
      <c r="R561" s="191">
        <f>R560-R511</f>
        <v>0</v>
      </c>
      <c r="T561" s="191">
        <f>T560-T511</f>
        <v>0</v>
      </c>
    </row>
    <row r="562" spans="1:20" x14ac:dyDescent="0.25">
      <c r="A562" s="157">
        <f t="shared" si="13"/>
        <v>37</v>
      </c>
      <c r="B562" s="163"/>
      <c r="F562" s="191">
        <f>F560-('ASDR Current'!K333)/1000</f>
        <v>0</v>
      </c>
      <c r="H562" s="191">
        <f>H560-('ASDR Current'!L333)/1000</f>
        <v>0</v>
      </c>
      <c r="J562" s="191">
        <f>J560-('ASDR Current'!M333)/1000</f>
        <v>0</v>
      </c>
      <c r="L562" s="4">
        <f>L560-('ASDR Current'!N333)/1000-('ASDR Current'!O333)/1000</f>
        <v>4.3655745685100555E-11</v>
      </c>
      <c r="N562" s="4">
        <f>N560-('ASDR Current'!P333)/1000-('ASDR Current'!Q333)/1000</f>
        <v>0</v>
      </c>
      <c r="P562" s="191">
        <f>P560-('ASDR Current'!R333)/1000-('ASDR Current'!S333)/1000-('ASDR Current'!T333)/1000</f>
        <v>0</v>
      </c>
      <c r="Q562" s="154"/>
      <c r="R562" s="191">
        <f>R560-('ASDR Current'!U333)/1000</f>
        <v>0</v>
      </c>
      <c r="T562" s="191">
        <f>T560-('ASDR Current'!V333)/1000</f>
        <v>0</v>
      </c>
    </row>
    <row r="563" spans="1:20" x14ac:dyDescent="0.25">
      <c r="A563" s="157">
        <f t="shared" si="13"/>
        <v>38</v>
      </c>
      <c r="B563" s="163"/>
      <c r="Q563" s="154"/>
    </row>
    <row r="564" spans="1:20" x14ac:dyDescent="0.25">
      <c r="A564" s="157">
        <f t="shared" si="13"/>
        <v>39</v>
      </c>
      <c r="B564" s="171"/>
      <c r="Q564" s="154"/>
    </row>
    <row r="565" spans="1:20" x14ac:dyDescent="0.25">
      <c r="A565" s="157">
        <f t="shared" si="13"/>
        <v>40</v>
      </c>
      <c r="B565" s="171"/>
      <c r="Q565" s="154"/>
    </row>
    <row r="566" spans="1:20" x14ac:dyDescent="0.25">
      <c r="A566" s="157">
        <f t="shared" si="13"/>
        <v>41</v>
      </c>
      <c r="B566" s="171"/>
      <c r="Q566" s="154"/>
    </row>
    <row r="567" spans="1:20" x14ac:dyDescent="0.25">
      <c r="A567" s="157">
        <f t="shared" si="13"/>
        <v>42</v>
      </c>
      <c r="B567" s="171"/>
      <c r="Q567" s="154"/>
    </row>
    <row r="568" spans="1:20" x14ac:dyDescent="0.25">
      <c r="A568" s="157">
        <f t="shared" si="13"/>
        <v>43</v>
      </c>
      <c r="B568" s="171"/>
      <c r="Q568" s="154"/>
    </row>
    <row r="569" spans="1:20" ht="13.8" thickBot="1" x14ac:dyDescent="0.3">
      <c r="A569" s="158">
        <f t="shared" si="13"/>
        <v>44</v>
      </c>
      <c r="B569" s="19" t="s">
        <v>44</v>
      </c>
      <c r="C569" s="149"/>
      <c r="D569" s="149"/>
      <c r="E569" s="149"/>
      <c r="F569" s="149"/>
      <c r="G569" s="149"/>
      <c r="H569" s="149"/>
      <c r="I569" s="149"/>
      <c r="J569" s="149"/>
      <c r="K569" s="149"/>
      <c r="L569" s="149"/>
      <c r="M569" s="149"/>
      <c r="N569" s="149"/>
      <c r="O569" s="149"/>
      <c r="P569" s="149"/>
      <c r="Q569" s="147"/>
      <c r="R569" s="149"/>
      <c r="S569" s="149"/>
      <c r="T569" s="149"/>
    </row>
    <row r="570" spans="1:20" x14ac:dyDescent="0.25">
      <c r="A570" s="152" t="str">
        <f>+$A$57</f>
        <v>Supporting Schedules:  B-10, B-11</v>
      </c>
      <c r="Q570" s="154"/>
      <c r="R570" s="152" t="str">
        <f>+$R$57</f>
        <v>Recap Schedules:  B-03, B-06</v>
      </c>
    </row>
  </sheetData>
  <printOptions horizontalCentered="1" verticalCentered="1"/>
  <pageMargins left="0.7" right="0.7" top="0.75" bottom="0.75" header="0.3" footer="0.3"/>
  <pageSetup scale="65" fitToHeight="10" orientation="landscape" blackAndWhite="1" r:id="rId1"/>
  <rowBreaks count="9" manualBreakCount="9">
    <brk id="57" max="19" man="1"/>
    <brk id="114" max="19" man="1"/>
    <brk id="171" max="19" man="1"/>
    <brk id="228" max="19" man="1"/>
    <brk id="285" max="19" man="1"/>
    <brk id="342" max="19" man="1"/>
    <brk id="399" max="19" man="1"/>
    <brk id="456" max="19" man="1"/>
    <brk id="513" max="19" man="1"/>
  </rowBreaks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94496-12C2-409C-B04D-706BDE95A638}">
  <sheetPr codeName="Sheet41">
    <tabColor theme="6" tint="-0.499984740745262"/>
  </sheetPr>
  <dimension ref="A1:AG344"/>
  <sheetViews>
    <sheetView workbookViewId="0">
      <pane ySplit="5" topLeftCell="A282" activePane="bottomLeft" state="frozen"/>
      <selection pane="bottomLeft" activeCell="A304" sqref="A304"/>
    </sheetView>
  </sheetViews>
  <sheetFormatPr defaultColWidth="9.109375" defaultRowHeight="14.4" x14ac:dyDescent="0.3"/>
  <cols>
    <col min="1" max="1" width="12.44140625" style="116" customWidth="1"/>
    <col min="2" max="2" width="35.5546875" style="116" bestFit="1" customWidth="1"/>
    <col min="3" max="3" width="15.109375" style="116" bestFit="1" customWidth="1"/>
    <col min="4" max="5" width="14.6640625" style="116" bestFit="1" customWidth="1"/>
    <col min="6" max="6" width="11.6640625" style="116" bestFit="1" customWidth="1"/>
    <col min="7" max="7" width="11.5546875" style="116" bestFit="1" customWidth="1"/>
    <col min="8" max="9" width="15.109375" style="116" bestFit="1" customWidth="1"/>
    <col min="10" max="10" width="14.44140625" style="116" customWidth="1"/>
    <col min="11" max="11" width="14.6640625" style="116" bestFit="1" customWidth="1"/>
    <col min="12" max="12" width="13.5546875" style="116" bestFit="1" customWidth="1"/>
    <col min="13" max="13" width="14.109375" style="116" bestFit="1" customWidth="1"/>
    <col min="14" max="14" width="14.6640625" style="117" bestFit="1" customWidth="1"/>
    <col min="15" max="15" width="11.88671875" style="116" bestFit="1" customWidth="1"/>
    <col min="16" max="16" width="14.5546875" style="116" bestFit="1" customWidth="1"/>
    <col min="17" max="17" width="14.44140625" style="116" customWidth="1"/>
    <col min="18" max="18" width="11.6640625" style="116" bestFit="1" customWidth="1"/>
    <col min="19" max="19" width="12.6640625" style="116" bestFit="1" customWidth="1"/>
    <col min="20" max="20" width="10.6640625" style="116" bestFit="1" customWidth="1"/>
    <col min="21" max="22" width="14.6640625" style="116" bestFit="1" customWidth="1"/>
    <col min="23" max="23" width="10.5546875" style="116" bestFit="1" customWidth="1"/>
    <col min="24" max="24" width="7.6640625" style="116" bestFit="1" customWidth="1"/>
    <col min="25" max="25" width="11.44140625" style="116" bestFit="1" customWidth="1"/>
    <col min="26" max="26" width="15.109375" style="116" bestFit="1" customWidth="1"/>
    <col min="27" max="27" width="9.33203125" style="116" bestFit="1" customWidth="1"/>
    <col min="28" max="28" width="4.44140625" style="116" customWidth="1"/>
    <col min="29" max="29" width="16.109375" style="116" bestFit="1" customWidth="1"/>
    <col min="30" max="30" width="9.33203125" style="116" bestFit="1" customWidth="1"/>
    <col min="31" max="31" width="4.5546875" style="116" customWidth="1"/>
    <col min="32" max="32" width="14.6640625" style="116" bestFit="1" customWidth="1"/>
    <col min="33" max="16384" width="9.109375" style="116"/>
  </cols>
  <sheetData>
    <row r="1" spans="1:33" ht="17.399999999999999" x14ac:dyDescent="0.3">
      <c r="A1" s="115" t="s">
        <v>416</v>
      </c>
      <c r="B1" s="115"/>
    </row>
    <row r="2" spans="1:33" x14ac:dyDescent="0.3">
      <c r="C2" s="92"/>
      <c r="D2" s="93" t="s">
        <v>417</v>
      </c>
      <c r="E2" s="94" t="s">
        <v>417</v>
      </c>
      <c r="F2" s="95" t="s">
        <v>417</v>
      </c>
      <c r="G2" s="96" t="s">
        <v>417</v>
      </c>
      <c r="H2" s="92"/>
      <c r="I2" s="92"/>
      <c r="J2" s="97"/>
      <c r="K2" s="92"/>
      <c r="L2" s="93" t="s">
        <v>417</v>
      </c>
      <c r="M2" s="94" t="s">
        <v>417</v>
      </c>
      <c r="N2" s="70" t="s">
        <v>417</v>
      </c>
      <c r="O2" s="98" t="s">
        <v>417</v>
      </c>
      <c r="P2" s="98" t="s">
        <v>417</v>
      </c>
      <c r="Q2" s="98" t="s">
        <v>417</v>
      </c>
      <c r="R2" s="95" t="s">
        <v>417</v>
      </c>
      <c r="S2" s="96" t="s">
        <v>417</v>
      </c>
      <c r="T2" s="96" t="s">
        <v>417</v>
      </c>
      <c r="U2" s="92"/>
      <c r="V2" s="92"/>
      <c r="W2" s="97"/>
      <c r="X2" s="99"/>
      <c r="Z2" s="98" t="s">
        <v>417</v>
      </c>
      <c r="AA2" s="98"/>
      <c r="AC2" s="98" t="s">
        <v>417</v>
      </c>
      <c r="AD2" s="98"/>
      <c r="AF2" s="98"/>
    </row>
    <row r="3" spans="1:33" x14ac:dyDescent="0.3">
      <c r="A3" s="81"/>
      <c r="B3" s="81"/>
      <c r="C3" s="92" t="s">
        <v>418</v>
      </c>
      <c r="D3" s="93" t="s">
        <v>418</v>
      </c>
      <c r="E3" s="94" t="s">
        <v>418</v>
      </c>
      <c r="F3" s="95" t="s">
        <v>418</v>
      </c>
      <c r="G3" s="96" t="s">
        <v>418</v>
      </c>
      <c r="H3" s="92" t="s">
        <v>418</v>
      </c>
      <c r="I3" s="92" t="s">
        <v>418</v>
      </c>
      <c r="J3" s="97" t="s">
        <v>15</v>
      </c>
      <c r="K3" s="92" t="s">
        <v>419</v>
      </c>
      <c r="L3" s="93" t="s">
        <v>419</v>
      </c>
      <c r="M3" s="94" t="s">
        <v>419</v>
      </c>
      <c r="N3" s="70" t="s">
        <v>419</v>
      </c>
      <c r="O3" s="98" t="s">
        <v>419</v>
      </c>
      <c r="P3" s="98" t="s">
        <v>419</v>
      </c>
      <c r="Q3" s="98" t="s">
        <v>419</v>
      </c>
      <c r="R3" s="95" t="s">
        <v>418</v>
      </c>
      <c r="S3" s="96" t="s">
        <v>418</v>
      </c>
      <c r="T3" s="96" t="s">
        <v>418</v>
      </c>
      <c r="U3" s="92" t="s">
        <v>418</v>
      </c>
      <c r="V3" s="92" t="s">
        <v>418</v>
      </c>
      <c r="W3" s="97" t="s">
        <v>420</v>
      </c>
      <c r="X3" s="99" t="s">
        <v>421</v>
      </c>
      <c r="Z3" s="98" t="s">
        <v>419</v>
      </c>
      <c r="AA3" s="98" t="s">
        <v>422</v>
      </c>
      <c r="AC3" s="98" t="s">
        <v>419</v>
      </c>
      <c r="AD3" s="98" t="s">
        <v>422</v>
      </c>
      <c r="AF3" s="98" t="s">
        <v>423</v>
      </c>
    </row>
    <row r="4" spans="1:33" x14ac:dyDescent="0.3">
      <c r="A4" s="81"/>
      <c r="B4" s="81"/>
      <c r="C4" s="37">
        <v>2022</v>
      </c>
      <c r="D4" s="93" t="s">
        <v>424</v>
      </c>
      <c r="E4" s="94" t="s">
        <v>424</v>
      </c>
      <c r="F4" s="95" t="s">
        <v>424</v>
      </c>
      <c r="G4" s="96" t="s">
        <v>424</v>
      </c>
      <c r="H4" s="37">
        <v>2023</v>
      </c>
      <c r="I4" s="37">
        <v>2023</v>
      </c>
      <c r="J4" s="97" t="s">
        <v>155</v>
      </c>
      <c r="K4" s="37">
        <v>2022</v>
      </c>
      <c r="L4" s="93" t="s">
        <v>424</v>
      </c>
      <c r="M4" s="94" t="s">
        <v>424</v>
      </c>
      <c r="N4" s="70" t="s">
        <v>424</v>
      </c>
      <c r="O4" s="98" t="s">
        <v>424</v>
      </c>
      <c r="P4" s="98" t="s">
        <v>424</v>
      </c>
      <c r="Q4" s="98" t="s">
        <v>424</v>
      </c>
      <c r="R4" s="95" t="s">
        <v>424</v>
      </c>
      <c r="S4" s="96" t="s">
        <v>424</v>
      </c>
      <c r="T4" s="96" t="s">
        <v>424</v>
      </c>
      <c r="U4" s="37">
        <v>2023</v>
      </c>
      <c r="V4" s="37">
        <v>2023</v>
      </c>
      <c r="W4" s="97" t="s">
        <v>155</v>
      </c>
      <c r="X4" s="99" t="s">
        <v>152</v>
      </c>
      <c r="Z4" s="98" t="s">
        <v>424</v>
      </c>
      <c r="AA4" s="98" t="s">
        <v>425</v>
      </c>
      <c r="AC4" s="98" t="s">
        <v>424</v>
      </c>
      <c r="AD4" s="98" t="s">
        <v>425</v>
      </c>
      <c r="AF4" s="98" t="s">
        <v>426</v>
      </c>
    </row>
    <row r="5" spans="1:33" x14ac:dyDescent="0.3">
      <c r="A5" s="100" t="s">
        <v>153</v>
      </c>
      <c r="B5" s="101" t="s">
        <v>154</v>
      </c>
      <c r="C5" s="38" t="s">
        <v>155</v>
      </c>
      <c r="D5" s="102" t="s">
        <v>150</v>
      </c>
      <c r="E5" s="103" t="s">
        <v>151</v>
      </c>
      <c r="F5" s="104" t="s">
        <v>427</v>
      </c>
      <c r="G5" s="105" t="s">
        <v>428</v>
      </c>
      <c r="H5" s="100" t="s">
        <v>155</v>
      </c>
      <c r="I5" s="100" t="s">
        <v>429</v>
      </c>
      <c r="J5" s="106" t="s">
        <v>430</v>
      </c>
      <c r="K5" s="39" t="s">
        <v>155</v>
      </c>
      <c r="L5" s="102" t="s">
        <v>431</v>
      </c>
      <c r="M5" s="103" t="s">
        <v>151</v>
      </c>
      <c r="N5" s="71" t="s">
        <v>432</v>
      </c>
      <c r="O5" s="107" t="s">
        <v>433</v>
      </c>
      <c r="P5" s="107" t="s">
        <v>434</v>
      </c>
      <c r="Q5" s="107" t="s">
        <v>435</v>
      </c>
      <c r="R5" s="104" t="s">
        <v>427</v>
      </c>
      <c r="S5" s="105" t="s">
        <v>428</v>
      </c>
      <c r="T5" s="105" t="s">
        <v>436</v>
      </c>
      <c r="U5" s="100" t="s">
        <v>155</v>
      </c>
      <c r="V5" s="100" t="s">
        <v>429</v>
      </c>
      <c r="W5" s="106" t="s">
        <v>430</v>
      </c>
      <c r="X5" s="99" t="s">
        <v>156</v>
      </c>
      <c r="Z5" s="107" t="s">
        <v>437</v>
      </c>
      <c r="AA5" s="107" t="s">
        <v>438</v>
      </c>
      <c r="AC5" s="107" t="s">
        <v>439</v>
      </c>
      <c r="AD5" s="107" t="s">
        <v>440</v>
      </c>
      <c r="AF5" s="107" t="s">
        <v>19</v>
      </c>
      <c r="AG5" s="75" t="s">
        <v>441</v>
      </c>
    </row>
    <row r="6" spans="1:33" x14ac:dyDescent="0.3">
      <c r="A6" s="92">
        <v>10501</v>
      </c>
      <c r="B6" s="75" t="s">
        <v>157</v>
      </c>
      <c r="C6" s="117">
        <v>54570735.410000004</v>
      </c>
      <c r="D6" s="117">
        <v>3556875</v>
      </c>
      <c r="E6" s="117">
        <v>0</v>
      </c>
      <c r="F6" s="117">
        <v>0</v>
      </c>
      <c r="G6" s="117">
        <v>0</v>
      </c>
      <c r="H6" s="117">
        <v>58127610.410000004</v>
      </c>
      <c r="I6" s="117">
        <v>55938784.450000003</v>
      </c>
      <c r="J6" s="118">
        <v>0</v>
      </c>
      <c r="K6" s="117">
        <v>0</v>
      </c>
      <c r="L6" s="117">
        <v>0</v>
      </c>
      <c r="M6" s="117">
        <v>0</v>
      </c>
      <c r="N6" s="117">
        <v>0</v>
      </c>
      <c r="O6" s="117">
        <v>0</v>
      </c>
      <c r="P6" s="117">
        <v>0</v>
      </c>
      <c r="Q6" s="117">
        <v>0</v>
      </c>
      <c r="R6" s="117">
        <v>0</v>
      </c>
      <c r="S6" s="117">
        <v>0</v>
      </c>
      <c r="T6" s="117">
        <v>0</v>
      </c>
      <c r="U6" s="117">
        <v>0</v>
      </c>
      <c r="V6" s="117">
        <v>0</v>
      </c>
      <c r="W6" s="118">
        <v>0</v>
      </c>
      <c r="X6" s="108">
        <v>0</v>
      </c>
      <c r="Z6" s="117">
        <v>0</v>
      </c>
      <c r="AA6" s="119">
        <v>0</v>
      </c>
      <c r="AC6" s="117">
        <v>0</v>
      </c>
      <c r="AD6" s="119">
        <v>0</v>
      </c>
      <c r="AF6" s="117">
        <v>0</v>
      </c>
    </row>
    <row r="7" spans="1:33" x14ac:dyDescent="0.3">
      <c r="A7" s="92">
        <v>10803</v>
      </c>
      <c r="B7" s="75" t="s">
        <v>158</v>
      </c>
      <c r="C7" s="117">
        <v>0</v>
      </c>
      <c r="D7" s="117">
        <v>0</v>
      </c>
      <c r="E7" s="117">
        <v>0</v>
      </c>
      <c r="F7" s="117">
        <v>0</v>
      </c>
      <c r="G7" s="117">
        <v>0</v>
      </c>
      <c r="H7" s="117">
        <v>0</v>
      </c>
      <c r="I7" s="117">
        <v>0</v>
      </c>
      <c r="J7" s="118">
        <v>0</v>
      </c>
      <c r="K7" s="117">
        <v>96986809.819999993</v>
      </c>
      <c r="L7" s="117">
        <v>8014743</v>
      </c>
      <c r="M7" s="117">
        <v>0</v>
      </c>
      <c r="N7" s="117">
        <v>-43508271.609999999</v>
      </c>
      <c r="O7" s="117">
        <v>0</v>
      </c>
      <c r="P7" s="117">
        <v>583756.72</v>
      </c>
      <c r="Q7" s="117">
        <v>0</v>
      </c>
      <c r="R7" s="117">
        <v>0</v>
      </c>
      <c r="S7" s="117">
        <v>35964943.299999997</v>
      </c>
      <c r="T7" s="117">
        <v>0</v>
      </c>
      <c r="U7" s="117">
        <v>98041981.229999989</v>
      </c>
      <c r="V7" s="117">
        <v>98338452.030000001</v>
      </c>
      <c r="W7" s="118">
        <v>0</v>
      </c>
      <c r="X7" s="108">
        <v>0</v>
      </c>
      <c r="Z7" s="117">
        <v>-43508271.609999999</v>
      </c>
      <c r="AA7" s="119">
        <v>0</v>
      </c>
      <c r="AC7" s="117">
        <v>583756.72</v>
      </c>
      <c r="AD7" s="119">
        <v>0</v>
      </c>
      <c r="AF7" s="117">
        <v>0</v>
      </c>
    </row>
    <row r="8" spans="1:33" x14ac:dyDescent="0.3">
      <c r="A8" s="92">
        <v>10804</v>
      </c>
      <c r="B8" s="75" t="s">
        <v>159</v>
      </c>
      <c r="C8" s="117">
        <v>0</v>
      </c>
      <c r="D8" s="117">
        <v>0</v>
      </c>
      <c r="E8" s="117">
        <v>0</v>
      </c>
      <c r="F8" s="117">
        <v>0</v>
      </c>
      <c r="G8" s="117">
        <v>0</v>
      </c>
      <c r="H8" s="117">
        <v>0</v>
      </c>
      <c r="I8" s="117">
        <v>0</v>
      </c>
      <c r="J8" s="118">
        <v>0</v>
      </c>
      <c r="K8" s="117">
        <v>0</v>
      </c>
      <c r="L8" s="117">
        <v>0</v>
      </c>
      <c r="M8" s="117">
        <v>0</v>
      </c>
      <c r="N8" s="117">
        <v>0</v>
      </c>
      <c r="O8" s="117">
        <v>0</v>
      </c>
      <c r="P8" s="117">
        <v>0</v>
      </c>
      <c r="Q8" s="117">
        <v>0</v>
      </c>
      <c r="R8" s="117">
        <v>0</v>
      </c>
      <c r="S8" s="117">
        <v>0</v>
      </c>
      <c r="T8" s="117">
        <v>0</v>
      </c>
      <c r="U8" s="117">
        <v>0</v>
      </c>
      <c r="V8" s="117">
        <v>0</v>
      </c>
      <c r="W8" s="118">
        <v>0</v>
      </c>
      <c r="X8" s="108">
        <v>0</v>
      </c>
      <c r="Z8" s="117">
        <v>0</v>
      </c>
      <c r="AA8" s="119">
        <v>0</v>
      </c>
      <c r="AC8" s="117">
        <v>0</v>
      </c>
      <c r="AD8" s="119">
        <v>0</v>
      </c>
      <c r="AF8" s="117">
        <v>0</v>
      </c>
    </row>
    <row r="9" spans="1:33" x14ac:dyDescent="0.3">
      <c r="A9" s="92">
        <v>10850</v>
      </c>
      <c r="B9" s="75" t="s">
        <v>160</v>
      </c>
      <c r="C9" s="117">
        <v>0</v>
      </c>
      <c r="D9" s="117">
        <v>0</v>
      </c>
      <c r="E9" s="117">
        <v>0</v>
      </c>
      <c r="F9" s="117">
        <v>0</v>
      </c>
      <c r="G9" s="117">
        <v>0</v>
      </c>
      <c r="H9" s="117">
        <v>0</v>
      </c>
      <c r="I9" s="117">
        <v>0</v>
      </c>
      <c r="J9" s="118">
        <v>0</v>
      </c>
      <c r="K9" s="117">
        <v>0</v>
      </c>
      <c r="L9" s="117">
        <v>0</v>
      </c>
      <c r="M9" s="117">
        <v>0</v>
      </c>
      <c r="N9" s="117">
        <v>0</v>
      </c>
      <c r="O9" s="117">
        <v>0</v>
      </c>
      <c r="P9" s="117">
        <v>0</v>
      </c>
      <c r="Q9" s="117">
        <v>0</v>
      </c>
      <c r="R9" s="117">
        <v>0</v>
      </c>
      <c r="S9" s="117">
        <v>0</v>
      </c>
      <c r="T9" s="117">
        <v>0</v>
      </c>
      <c r="U9" s="117">
        <v>0</v>
      </c>
      <c r="V9" s="117">
        <v>0</v>
      </c>
      <c r="W9" s="118">
        <v>0</v>
      </c>
      <c r="X9" s="108">
        <v>0</v>
      </c>
      <c r="Z9" s="117">
        <v>0</v>
      </c>
      <c r="AA9" s="119">
        <v>0</v>
      </c>
      <c r="AC9" s="117">
        <v>0</v>
      </c>
      <c r="AD9" s="119">
        <v>0</v>
      </c>
      <c r="AF9" s="117">
        <v>0</v>
      </c>
    </row>
    <row r="10" spans="1:33" x14ac:dyDescent="0.3">
      <c r="A10" s="92">
        <v>10851</v>
      </c>
      <c r="B10" s="75" t="s">
        <v>161</v>
      </c>
      <c r="C10" s="117">
        <v>0</v>
      </c>
      <c r="D10" s="117">
        <v>0</v>
      </c>
      <c r="E10" s="117">
        <v>0</v>
      </c>
      <c r="F10" s="117">
        <v>0</v>
      </c>
      <c r="G10" s="117">
        <v>0</v>
      </c>
      <c r="H10" s="117">
        <v>0</v>
      </c>
      <c r="I10" s="117">
        <v>0</v>
      </c>
      <c r="J10" s="118">
        <v>0</v>
      </c>
      <c r="K10" s="117">
        <v>0</v>
      </c>
      <c r="L10" s="117">
        <v>0</v>
      </c>
      <c r="M10" s="117">
        <v>0</v>
      </c>
      <c r="N10" s="117">
        <v>0</v>
      </c>
      <c r="O10" s="117">
        <v>0</v>
      </c>
      <c r="P10" s="117">
        <v>0</v>
      </c>
      <c r="Q10" s="117">
        <v>0</v>
      </c>
      <c r="R10" s="117">
        <v>0</v>
      </c>
      <c r="S10" s="117">
        <v>0</v>
      </c>
      <c r="T10" s="117">
        <v>0</v>
      </c>
      <c r="U10" s="117">
        <v>0</v>
      </c>
      <c r="V10" s="117">
        <v>0</v>
      </c>
      <c r="W10" s="118">
        <v>0</v>
      </c>
      <c r="X10" s="108">
        <v>0</v>
      </c>
      <c r="Z10" s="117">
        <v>0</v>
      </c>
      <c r="AA10" s="119">
        <v>0</v>
      </c>
      <c r="AC10" s="117">
        <v>0</v>
      </c>
      <c r="AD10" s="119">
        <v>0</v>
      </c>
      <c r="AF10" s="117">
        <v>0</v>
      </c>
    </row>
    <row r="11" spans="1:33" x14ac:dyDescent="0.3">
      <c r="A11" s="92">
        <v>10852</v>
      </c>
      <c r="B11" s="75" t="s">
        <v>162</v>
      </c>
      <c r="C11" s="117">
        <v>0</v>
      </c>
      <c r="D11" s="117">
        <v>0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  <c r="J11" s="118">
        <v>0</v>
      </c>
      <c r="K11" s="117">
        <v>0</v>
      </c>
      <c r="L11" s="117">
        <v>0</v>
      </c>
      <c r="M11" s="117">
        <v>0</v>
      </c>
      <c r="N11" s="117">
        <v>0</v>
      </c>
      <c r="O11" s="117">
        <v>0</v>
      </c>
      <c r="P11" s="117">
        <v>0</v>
      </c>
      <c r="Q11" s="117">
        <v>0</v>
      </c>
      <c r="R11" s="117">
        <v>0</v>
      </c>
      <c r="S11" s="117">
        <v>0</v>
      </c>
      <c r="T11" s="117">
        <v>0</v>
      </c>
      <c r="U11" s="117">
        <v>0</v>
      </c>
      <c r="V11" s="117">
        <v>0</v>
      </c>
      <c r="W11" s="118">
        <v>0</v>
      </c>
      <c r="X11" s="108">
        <v>0</v>
      </c>
      <c r="Z11" s="117">
        <v>0</v>
      </c>
      <c r="AA11" s="119">
        <v>0</v>
      </c>
      <c r="AC11" s="117">
        <v>0</v>
      </c>
      <c r="AD11" s="119">
        <v>0</v>
      </c>
      <c r="AF11" s="117">
        <v>0</v>
      </c>
    </row>
    <row r="12" spans="1:33" x14ac:dyDescent="0.3">
      <c r="A12" s="92">
        <v>10853</v>
      </c>
      <c r="B12" s="75" t="s">
        <v>163</v>
      </c>
      <c r="C12" s="117">
        <v>0</v>
      </c>
      <c r="D12" s="117">
        <v>0</v>
      </c>
      <c r="E12" s="117">
        <v>0</v>
      </c>
      <c r="F12" s="117">
        <v>0</v>
      </c>
      <c r="G12" s="117">
        <v>0</v>
      </c>
      <c r="H12" s="117">
        <v>0</v>
      </c>
      <c r="I12" s="117">
        <v>0</v>
      </c>
      <c r="J12" s="118">
        <v>0</v>
      </c>
      <c r="K12" s="117">
        <v>0</v>
      </c>
      <c r="L12" s="117">
        <v>0</v>
      </c>
      <c r="M12" s="117">
        <v>0</v>
      </c>
      <c r="N12" s="117">
        <v>0</v>
      </c>
      <c r="O12" s="117">
        <v>0</v>
      </c>
      <c r="P12" s="117">
        <v>0</v>
      </c>
      <c r="Q12" s="117">
        <v>0</v>
      </c>
      <c r="R12" s="117">
        <v>0</v>
      </c>
      <c r="S12" s="117">
        <v>0</v>
      </c>
      <c r="T12" s="117">
        <v>0</v>
      </c>
      <c r="U12" s="117">
        <v>0</v>
      </c>
      <c r="V12" s="117">
        <v>0</v>
      </c>
      <c r="W12" s="118">
        <v>0</v>
      </c>
      <c r="X12" s="108">
        <v>0</v>
      </c>
      <c r="Z12" s="117">
        <v>0</v>
      </c>
      <c r="AA12" s="119">
        <v>0</v>
      </c>
      <c r="AC12" s="117">
        <v>0</v>
      </c>
      <c r="AD12" s="119">
        <v>0</v>
      </c>
      <c r="AF12" s="117">
        <v>0</v>
      </c>
    </row>
    <row r="13" spans="1:33" x14ac:dyDescent="0.3">
      <c r="A13" s="92">
        <v>10854</v>
      </c>
      <c r="B13" s="75" t="s">
        <v>164</v>
      </c>
      <c r="C13" s="117">
        <v>0</v>
      </c>
      <c r="D13" s="117">
        <v>0</v>
      </c>
      <c r="E13" s="117">
        <v>0</v>
      </c>
      <c r="F13" s="117">
        <v>0</v>
      </c>
      <c r="G13" s="117">
        <v>0</v>
      </c>
      <c r="H13" s="117">
        <v>0</v>
      </c>
      <c r="I13" s="117">
        <v>0</v>
      </c>
      <c r="J13" s="118">
        <v>0</v>
      </c>
      <c r="K13" s="117">
        <v>0</v>
      </c>
      <c r="L13" s="117">
        <v>0</v>
      </c>
      <c r="M13" s="117">
        <v>0</v>
      </c>
      <c r="N13" s="117">
        <v>0</v>
      </c>
      <c r="O13" s="117">
        <v>0</v>
      </c>
      <c r="P13" s="117">
        <v>0</v>
      </c>
      <c r="Q13" s="117">
        <v>0</v>
      </c>
      <c r="R13" s="117">
        <v>0</v>
      </c>
      <c r="S13" s="117">
        <v>0</v>
      </c>
      <c r="T13" s="117">
        <v>0</v>
      </c>
      <c r="U13" s="117">
        <v>0</v>
      </c>
      <c r="V13" s="117">
        <v>0</v>
      </c>
      <c r="W13" s="118">
        <v>0</v>
      </c>
      <c r="X13" s="108">
        <v>0</v>
      </c>
      <c r="Z13" s="117">
        <v>0</v>
      </c>
      <c r="AA13" s="119">
        <v>0</v>
      </c>
      <c r="AC13" s="117">
        <v>0</v>
      </c>
      <c r="AD13" s="119">
        <v>0</v>
      </c>
      <c r="AF13" s="117">
        <v>0</v>
      </c>
    </row>
    <row r="14" spans="1:33" x14ac:dyDescent="0.3">
      <c r="A14" s="92">
        <v>10855</v>
      </c>
      <c r="B14" s="75" t="s">
        <v>165</v>
      </c>
      <c r="C14" s="117">
        <v>0</v>
      </c>
      <c r="D14" s="117">
        <v>0</v>
      </c>
      <c r="E14" s="117">
        <v>0</v>
      </c>
      <c r="F14" s="117">
        <v>0</v>
      </c>
      <c r="G14" s="117">
        <v>0</v>
      </c>
      <c r="H14" s="117">
        <v>0</v>
      </c>
      <c r="I14" s="117">
        <v>0</v>
      </c>
      <c r="J14" s="118">
        <v>0</v>
      </c>
      <c r="K14" s="117">
        <v>0</v>
      </c>
      <c r="L14" s="117">
        <v>0</v>
      </c>
      <c r="M14" s="117">
        <v>0</v>
      </c>
      <c r="N14" s="117">
        <v>0</v>
      </c>
      <c r="O14" s="117">
        <v>0</v>
      </c>
      <c r="P14" s="117">
        <v>0</v>
      </c>
      <c r="Q14" s="117">
        <v>0</v>
      </c>
      <c r="R14" s="117">
        <v>0</v>
      </c>
      <c r="S14" s="117">
        <v>0</v>
      </c>
      <c r="T14" s="117">
        <v>0</v>
      </c>
      <c r="U14" s="117">
        <v>0</v>
      </c>
      <c r="V14" s="117">
        <v>0</v>
      </c>
      <c r="W14" s="118">
        <v>0</v>
      </c>
      <c r="X14" s="108">
        <v>0</v>
      </c>
      <c r="Z14" s="117">
        <v>0</v>
      </c>
      <c r="AA14" s="119">
        <v>0</v>
      </c>
      <c r="AC14" s="117">
        <v>0</v>
      </c>
      <c r="AD14" s="119">
        <v>0</v>
      </c>
      <c r="AF14" s="117">
        <v>0</v>
      </c>
    </row>
    <row r="15" spans="1:33" x14ac:dyDescent="0.3">
      <c r="A15" s="92">
        <v>10856</v>
      </c>
      <c r="B15" s="75" t="s">
        <v>166</v>
      </c>
      <c r="C15" s="117">
        <v>0</v>
      </c>
      <c r="D15" s="117">
        <v>0</v>
      </c>
      <c r="E15" s="117">
        <v>0</v>
      </c>
      <c r="F15" s="117">
        <v>0</v>
      </c>
      <c r="G15" s="117">
        <v>0</v>
      </c>
      <c r="H15" s="117">
        <v>0</v>
      </c>
      <c r="I15" s="117">
        <v>0</v>
      </c>
      <c r="J15" s="118">
        <v>0</v>
      </c>
      <c r="K15" s="117">
        <v>0</v>
      </c>
      <c r="L15" s="117">
        <v>0</v>
      </c>
      <c r="M15" s="117">
        <v>0</v>
      </c>
      <c r="N15" s="117">
        <v>0</v>
      </c>
      <c r="O15" s="117">
        <v>0</v>
      </c>
      <c r="P15" s="117">
        <v>0</v>
      </c>
      <c r="Q15" s="117">
        <v>0</v>
      </c>
      <c r="R15" s="117">
        <v>0</v>
      </c>
      <c r="S15" s="117">
        <v>0</v>
      </c>
      <c r="T15" s="117">
        <v>0</v>
      </c>
      <c r="U15" s="117">
        <v>0</v>
      </c>
      <c r="V15" s="117">
        <v>0</v>
      </c>
      <c r="W15" s="118">
        <v>0</v>
      </c>
      <c r="X15" s="108">
        <v>0</v>
      </c>
      <c r="Z15" s="117">
        <v>0</v>
      </c>
      <c r="AA15" s="119">
        <v>0</v>
      </c>
      <c r="AC15" s="117">
        <v>0</v>
      </c>
      <c r="AD15" s="119">
        <v>0</v>
      </c>
      <c r="AF15" s="117">
        <v>0</v>
      </c>
    </row>
    <row r="16" spans="1:33" x14ac:dyDescent="0.3">
      <c r="A16" s="92">
        <v>11401</v>
      </c>
      <c r="B16" s="75" t="s">
        <v>167</v>
      </c>
      <c r="C16" s="117">
        <v>6182810</v>
      </c>
      <c r="D16" s="117">
        <v>0</v>
      </c>
      <c r="E16" s="117">
        <v>0</v>
      </c>
      <c r="F16" s="117">
        <v>0</v>
      </c>
      <c r="G16" s="117">
        <v>0</v>
      </c>
      <c r="H16" s="117">
        <v>6182810</v>
      </c>
      <c r="I16" s="117">
        <v>6182810</v>
      </c>
      <c r="J16" s="118">
        <v>0</v>
      </c>
      <c r="K16" s="117">
        <v>5486250.2799999993</v>
      </c>
      <c r="L16" s="117">
        <v>185749.26</v>
      </c>
      <c r="M16" s="117">
        <v>0</v>
      </c>
      <c r="N16" s="117">
        <v>0</v>
      </c>
      <c r="O16" s="117">
        <v>0</v>
      </c>
      <c r="P16" s="117">
        <v>0</v>
      </c>
      <c r="Q16" s="117">
        <v>0</v>
      </c>
      <c r="R16" s="117">
        <v>0</v>
      </c>
      <c r="S16" s="117">
        <v>0</v>
      </c>
      <c r="T16" s="117">
        <v>0</v>
      </c>
      <c r="U16" s="117">
        <v>5671999.5399999991</v>
      </c>
      <c r="V16" s="117">
        <v>5579124.9100000001</v>
      </c>
      <c r="W16" s="118">
        <v>0</v>
      </c>
      <c r="X16" s="120">
        <v>3.0042864005201519E-2</v>
      </c>
      <c r="Z16" s="117">
        <v>0</v>
      </c>
      <c r="AA16" s="119">
        <v>0</v>
      </c>
      <c r="AC16" s="117">
        <v>0</v>
      </c>
      <c r="AD16" s="119">
        <v>0</v>
      </c>
      <c r="AF16" s="117">
        <v>0</v>
      </c>
    </row>
    <row r="17" spans="1:32" x14ac:dyDescent="0.3">
      <c r="A17" s="92">
        <v>11402</v>
      </c>
      <c r="B17" s="75" t="s">
        <v>168</v>
      </c>
      <c r="C17" s="117">
        <v>960040.88</v>
      </c>
      <c r="D17" s="117">
        <v>0</v>
      </c>
      <c r="E17" s="117">
        <v>0</v>
      </c>
      <c r="F17" s="117">
        <v>0</v>
      </c>
      <c r="G17" s="117">
        <v>0</v>
      </c>
      <c r="H17" s="117">
        <v>960040.88</v>
      </c>
      <c r="I17" s="117">
        <v>960040.88</v>
      </c>
      <c r="J17" s="118">
        <v>0</v>
      </c>
      <c r="K17" s="117">
        <v>802913.70999999961</v>
      </c>
      <c r="L17" s="117">
        <v>41900.58</v>
      </c>
      <c r="M17" s="117">
        <v>0</v>
      </c>
      <c r="N17" s="117">
        <v>0</v>
      </c>
      <c r="O17" s="117">
        <v>0</v>
      </c>
      <c r="P17" s="117">
        <v>0</v>
      </c>
      <c r="Q17" s="117">
        <v>0</v>
      </c>
      <c r="R17" s="117">
        <v>0</v>
      </c>
      <c r="S17" s="117">
        <v>0</v>
      </c>
      <c r="T17" s="117">
        <v>0</v>
      </c>
      <c r="U17" s="117">
        <v>844814.28999999957</v>
      </c>
      <c r="V17" s="117">
        <v>823864</v>
      </c>
      <c r="W17" s="118">
        <v>0</v>
      </c>
      <c r="X17" s="120">
        <v>4.3644641465684253E-2</v>
      </c>
      <c r="Z17" s="117">
        <v>0</v>
      </c>
      <c r="AA17" s="119">
        <v>0</v>
      </c>
      <c r="AC17" s="117">
        <v>0</v>
      </c>
      <c r="AD17" s="119">
        <v>0</v>
      </c>
      <c r="AF17" s="117">
        <v>0</v>
      </c>
    </row>
    <row r="18" spans="1:32" x14ac:dyDescent="0.3">
      <c r="A18" s="92">
        <v>11403</v>
      </c>
      <c r="B18" s="75" t="s">
        <v>169</v>
      </c>
      <c r="C18" s="117">
        <v>341971.88</v>
      </c>
      <c r="D18" s="117">
        <v>0</v>
      </c>
      <c r="E18" s="117">
        <v>0</v>
      </c>
      <c r="F18" s="117">
        <v>0</v>
      </c>
      <c r="G18" s="117">
        <v>0</v>
      </c>
      <c r="H18" s="117">
        <v>341971.88</v>
      </c>
      <c r="I18" s="117">
        <v>341971.88</v>
      </c>
      <c r="J18" s="118">
        <v>0</v>
      </c>
      <c r="K18" s="117">
        <v>120784.71999999999</v>
      </c>
      <c r="L18" s="117">
        <v>9058.86</v>
      </c>
      <c r="M18" s="117">
        <v>0</v>
      </c>
      <c r="N18" s="117">
        <v>0</v>
      </c>
      <c r="O18" s="117">
        <v>0</v>
      </c>
      <c r="P18" s="117">
        <v>0</v>
      </c>
      <c r="Q18" s="117">
        <v>0</v>
      </c>
      <c r="R18" s="117">
        <v>0</v>
      </c>
      <c r="S18" s="117">
        <v>0</v>
      </c>
      <c r="T18" s="117">
        <v>0</v>
      </c>
      <c r="U18" s="117">
        <v>129843.57999999999</v>
      </c>
      <c r="V18" s="117">
        <v>125314.15</v>
      </c>
      <c r="W18" s="118">
        <v>0</v>
      </c>
      <c r="X18" s="120">
        <v>2.64898973564727E-2</v>
      </c>
      <c r="Z18" s="117">
        <v>0</v>
      </c>
      <c r="AA18" s="119">
        <v>0</v>
      </c>
      <c r="AC18" s="117">
        <v>0</v>
      </c>
      <c r="AD18" s="119">
        <v>0</v>
      </c>
      <c r="AF18" s="117">
        <v>0</v>
      </c>
    </row>
    <row r="19" spans="1:32" x14ac:dyDescent="0.3">
      <c r="A19" s="92">
        <v>12100</v>
      </c>
      <c r="B19" s="75" t="s">
        <v>170</v>
      </c>
      <c r="C19" s="117">
        <v>949583.1</v>
      </c>
      <c r="D19" s="117">
        <v>0</v>
      </c>
      <c r="E19" s="117">
        <v>0</v>
      </c>
      <c r="F19" s="117">
        <v>0</v>
      </c>
      <c r="G19" s="117">
        <v>0</v>
      </c>
      <c r="H19" s="117">
        <v>949583.1</v>
      </c>
      <c r="I19" s="117">
        <v>949583.1</v>
      </c>
      <c r="J19" s="118">
        <v>0</v>
      </c>
      <c r="K19" s="117">
        <v>0</v>
      </c>
      <c r="L19" s="117">
        <v>0</v>
      </c>
      <c r="M19" s="117">
        <v>0</v>
      </c>
      <c r="N19" s="117">
        <v>0</v>
      </c>
      <c r="O19" s="117">
        <v>0</v>
      </c>
      <c r="P19" s="117">
        <v>0</v>
      </c>
      <c r="Q19" s="117">
        <v>0</v>
      </c>
      <c r="R19" s="117">
        <v>0</v>
      </c>
      <c r="S19" s="117">
        <v>0</v>
      </c>
      <c r="T19" s="117">
        <v>0</v>
      </c>
      <c r="U19" s="117">
        <v>0</v>
      </c>
      <c r="V19" s="117">
        <v>0</v>
      </c>
      <c r="W19" s="118">
        <v>0</v>
      </c>
      <c r="X19" s="108">
        <v>0</v>
      </c>
      <c r="Z19" s="117">
        <v>0</v>
      </c>
      <c r="AA19" s="119">
        <v>0</v>
      </c>
      <c r="AC19" s="117">
        <v>0</v>
      </c>
      <c r="AD19" s="119">
        <v>0</v>
      </c>
      <c r="AF19" s="117">
        <v>0</v>
      </c>
    </row>
    <row r="20" spans="1:32" x14ac:dyDescent="0.3">
      <c r="A20" s="92">
        <v>12112</v>
      </c>
      <c r="B20" s="75" t="s">
        <v>171</v>
      </c>
      <c r="C20" s="117">
        <v>13195934.389999995</v>
      </c>
      <c r="D20" s="117">
        <v>1058931.53</v>
      </c>
      <c r="E20" s="117">
        <v>-335188.21999999997</v>
      </c>
      <c r="F20" s="117">
        <v>0</v>
      </c>
      <c r="G20" s="117">
        <v>0</v>
      </c>
      <c r="H20" s="117">
        <v>13919677.699999994</v>
      </c>
      <c r="I20" s="117">
        <v>13686193.189999999</v>
      </c>
      <c r="J20" s="118">
        <v>0</v>
      </c>
      <c r="K20" s="117">
        <v>7405404.7400000002</v>
      </c>
      <c r="L20" s="117">
        <v>-339964.66</v>
      </c>
      <c r="M20" s="117">
        <v>-335188.21999999997</v>
      </c>
      <c r="N20" s="117">
        <v>0</v>
      </c>
      <c r="O20" s="117">
        <v>0</v>
      </c>
      <c r="P20" s="117">
        <v>0</v>
      </c>
      <c r="Q20" s="117">
        <v>0</v>
      </c>
      <c r="R20" s="117">
        <v>0</v>
      </c>
      <c r="S20" s="117">
        <v>0</v>
      </c>
      <c r="T20" s="117">
        <v>0</v>
      </c>
      <c r="U20" s="117">
        <v>6730251.8600000003</v>
      </c>
      <c r="V20" s="117">
        <v>7720638.7599999998</v>
      </c>
      <c r="W20" s="118">
        <v>0</v>
      </c>
      <c r="X20" s="121">
        <v>6.7000000000000004E-2</v>
      </c>
      <c r="Z20" s="117">
        <v>0</v>
      </c>
      <c r="AA20" s="119">
        <v>0</v>
      </c>
      <c r="AC20" s="117">
        <v>0</v>
      </c>
      <c r="AD20" s="119">
        <v>0</v>
      </c>
      <c r="AF20" s="117">
        <v>0</v>
      </c>
    </row>
    <row r="21" spans="1:32" x14ac:dyDescent="0.3">
      <c r="A21" s="92">
        <v>12114</v>
      </c>
      <c r="B21" s="75" t="s">
        <v>172</v>
      </c>
      <c r="C21" s="117">
        <v>676215.55999999982</v>
      </c>
      <c r="D21" s="117">
        <v>34195.919999999998</v>
      </c>
      <c r="E21" s="117">
        <v>0</v>
      </c>
      <c r="F21" s="117">
        <v>0</v>
      </c>
      <c r="G21" s="117">
        <v>0</v>
      </c>
      <c r="H21" s="117">
        <v>710411.47999999986</v>
      </c>
      <c r="I21" s="117">
        <v>695070.28</v>
      </c>
      <c r="J21" s="118">
        <v>0</v>
      </c>
      <c r="K21" s="117">
        <v>303052.78999999998</v>
      </c>
      <c r="L21" s="117">
        <v>96902.99</v>
      </c>
      <c r="M21" s="117">
        <v>0</v>
      </c>
      <c r="N21" s="117">
        <v>0</v>
      </c>
      <c r="O21" s="117">
        <v>0</v>
      </c>
      <c r="P21" s="117">
        <v>0</v>
      </c>
      <c r="Q21" s="117">
        <v>0</v>
      </c>
      <c r="R21" s="117">
        <v>0</v>
      </c>
      <c r="S21" s="117">
        <v>0</v>
      </c>
      <c r="T21" s="117">
        <v>0</v>
      </c>
      <c r="U21" s="117">
        <v>399955.77999999997</v>
      </c>
      <c r="V21" s="117">
        <v>353533.56</v>
      </c>
      <c r="W21" s="118">
        <v>0</v>
      </c>
      <c r="X21" s="121">
        <v>6.7000000000000004E-2</v>
      </c>
      <c r="Z21" s="117">
        <v>0</v>
      </c>
      <c r="AA21" s="119">
        <v>0</v>
      </c>
      <c r="AC21" s="117">
        <v>0</v>
      </c>
      <c r="AD21" s="119">
        <v>0</v>
      </c>
      <c r="AF21" s="117">
        <v>0</v>
      </c>
    </row>
    <row r="22" spans="1:32" x14ac:dyDescent="0.3">
      <c r="A22" s="92">
        <v>12122</v>
      </c>
      <c r="B22" s="75" t="s">
        <v>173</v>
      </c>
      <c r="C22" s="117">
        <v>0</v>
      </c>
      <c r="D22" s="117">
        <v>0</v>
      </c>
      <c r="E22" s="117">
        <v>0</v>
      </c>
      <c r="F22" s="117">
        <v>0</v>
      </c>
      <c r="G22" s="117">
        <v>0</v>
      </c>
      <c r="H22" s="117">
        <v>0</v>
      </c>
      <c r="I22" s="117">
        <v>0</v>
      </c>
      <c r="J22" s="118">
        <v>0</v>
      </c>
      <c r="K22" s="117">
        <v>0</v>
      </c>
      <c r="L22" s="117">
        <v>0</v>
      </c>
      <c r="M22" s="117">
        <v>0</v>
      </c>
      <c r="N22" s="117">
        <v>0</v>
      </c>
      <c r="O22" s="117">
        <v>0</v>
      </c>
      <c r="P22" s="117">
        <v>0</v>
      </c>
      <c r="Q22" s="117">
        <v>0</v>
      </c>
      <c r="R22" s="117">
        <v>0</v>
      </c>
      <c r="S22" s="117">
        <v>0</v>
      </c>
      <c r="T22" s="117">
        <v>0</v>
      </c>
      <c r="U22" s="117">
        <v>0</v>
      </c>
      <c r="V22" s="117">
        <v>0</v>
      </c>
      <c r="W22" s="118">
        <v>0</v>
      </c>
      <c r="X22" s="121">
        <v>0.2</v>
      </c>
      <c r="Z22" s="117">
        <v>0</v>
      </c>
      <c r="AA22" s="119">
        <v>0</v>
      </c>
      <c r="AC22" s="117">
        <v>0</v>
      </c>
      <c r="AD22" s="119">
        <v>0</v>
      </c>
      <c r="AF22" s="117">
        <v>0</v>
      </c>
    </row>
    <row r="23" spans="1:32" x14ac:dyDescent="0.3">
      <c r="A23" s="92">
        <v>12126</v>
      </c>
      <c r="B23" s="75" t="s">
        <v>493</v>
      </c>
      <c r="C23" s="117">
        <v>0</v>
      </c>
      <c r="D23" s="117">
        <v>0</v>
      </c>
      <c r="E23" s="117">
        <v>0</v>
      </c>
      <c r="F23" s="117">
        <v>0</v>
      </c>
      <c r="G23" s="117">
        <v>0</v>
      </c>
      <c r="H23" s="117">
        <v>0</v>
      </c>
      <c r="I23" s="117">
        <v>0</v>
      </c>
      <c r="J23" s="118">
        <v>0</v>
      </c>
      <c r="K23" s="117">
        <v>0</v>
      </c>
      <c r="L23" s="117">
        <v>0</v>
      </c>
      <c r="M23" s="117">
        <v>0</v>
      </c>
      <c r="N23" s="117">
        <v>0</v>
      </c>
      <c r="O23" s="117">
        <v>0</v>
      </c>
      <c r="P23" s="117">
        <v>0</v>
      </c>
      <c r="Q23" s="117">
        <v>0</v>
      </c>
      <c r="R23" s="117">
        <v>0</v>
      </c>
      <c r="S23" s="117">
        <v>0</v>
      </c>
      <c r="T23" s="117">
        <v>0</v>
      </c>
      <c r="U23" s="117">
        <v>0</v>
      </c>
      <c r="V23" s="117">
        <v>0</v>
      </c>
      <c r="W23" s="118">
        <v>0</v>
      </c>
      <c r="X23" s="121">
        <v>0.2</v>
      </c>
      <c r="Z23" s="117">
        <v>0</v>
      </c>
      <c r="AA23" s="119">
        <v>0</v>
      </c>
      <c r="AC23" s="117">
        <v>0</v>
      </c>
      <c r="AD23" s="119">
        <v>0</v>
      </c>
      <c r="AF23" s="117">
        <v>0</v>
      </c>
    </row>
    <row r="24" spans="1:32" x14ac:dyDescent="0.3">
      <c r="A24" s="92">
        <v>12127</v>
      </c>
      <c r="B24" s="75" t="s">
        <v>174</v>
      </c>
      <c r="C24" s="117">
        <v>0</v>
      </c>
      <c r="D24" s="117">
        <v>0</v>
      </c>
      <c r="E24" s="117">
        <v>0</v>
      </c>
      <c r="F24" s="117">
        <v>0</v>
      </c>
      <c r="G24" s="117">
        <v>0</v>
      </c>
      <c r="H24" s="117">
        <v>0</v>
      </c>
      <c r="I24" s="117">
        <v>0</v>
      </c>
      <c r="J24" s="118">
        <v>0</v>
      </c>
      <c r="K24" s="117">
        <v>0</v>
      </c>
      <c r="L24" s="117">
        <v>0</v>
      </c>
      <c r="M24" s="117">
        <v>0</v>
      </c>
      <c r="N24" s="117">
        <v>0</v>
      </c>
      <c r="O24" s="117">
        <v>0</v>
      </c>
      <c r="P24" s="117">
        <v>0</v>
      </c>
      <c r="Q24" s="117">
        <v>0</v>
      </c>
      <c r="R24" s="117">
        <v>0</v>
      </c>
      <c r="S24" s="117">
        <v>0</v>
      </c>
      <c r="T24" s="117">
        <v>0</v>
      </c>
      <c r="U24" s="117">
        <v>0</v>
      </c>
      <c r="V24" s="117">
        <v>0</v>
      </c>
      <c r="W24" s="118">
        <v>0</v>
      </c>
      <c r="X24" s="121">
        <v>0.2</v>
      </c>
      <c r="Z24" s="117">
        <v>0</v>
      </c>
      <c r="AA24" s="119">
        <v>0</v>
      </c>
      <c r="AC24" s="117">
        <v>0</v>
      </c>
      <c r="AD24" s="119">
        <v>0</v>
      </c>
      <c r="AF24" s="117">
        <v>0</v>
      </c>
    </row>
    <row r="25" spans="1:32" x14ac:dyDescent="0.3">
      <c r="A25" s="92">
        <v>12130</v>
      </c>
      <c r="B25" s="75" t="s">
        <v>175</v>
      </c>
      <c r="C25" s="117">
        <v>0</v>
      </c>
      <c r="D25" s="117">
        <v>0</v>
      </c>
      <c r="E25" s="117">
        <v>0</v>
      </c>
      <c r="F25" s="117">
        <v>0</v>
      </c>
      <c r="G25" s="117">
        <v>0</v>
      </c>
      <c r="H25" s="117">
        <v>0</v>
      </c>
      <c r="I25" s="117">
        <v>0</v>
      </c>
      <c r="J25" s="118">
        <v>0</v>
      </c>
      <c r="K25" s="117">
        <v>0</v>
      </c>
      <c r="L25" s="117">
        <v>0</v>
      </c>
      <c r="M25" s="117">
        <v>0</v>
      </c>
      <c r="N25" s="117">
        <v>0</v>
      </c>
      <c r="O25" s="117">
        <v>0</v>
      </c>
      <c r="P25" s="117">
        <v>0</v>
      </c>
      <c r="Q25" s="117">
        <v>0</v>
      </c>
      <c r="R25" s="117">
        <v>0</v>
      </c>
      <c r="S25" s="117">
        <v>0</v>
      </c>
      <c r="T25" s="117">
        <v>0</v>
      </c>
      <c r="U25" s="117">
        <v>0</v>
      </c>
      <c r="V25" s="117">
        <v>0</v>
      </c>
      <c r="W25" s="118">
        <v>0</v>
      </c>
      <c r="X25" s="121">
        <v>0.2</v>
      </c>
      <c r="Z25" s="117">
        <v>0</v>
      </c>
      <c r="AA25" s="119">
        <v>0</v>
      </c>
      <c r="AC25" s="117">
        <v>0</v>
      </c>
      <c r="AD25" s="119">
        <v>0</v>
      </c>
      <c r="AF25" s="117">
        <v>0</v>
      </c>
    </row>
    <row r="26" spans="1:32" x14ac:dyDescent="0.3">
      <c r="A26" s="92">
        <v>12188</v>
      </c>
      <c r="B26" s="75" t="s">
        <v>494</v>
      </c>
      <c r="C26" s="117">
        <v>361386.82</v>
      </c>
      <c r="D26" s="117">
        <v>16830</v>
      </c>
      <c r="E26" s="117">
        <v>0</v>
      </c>
      <c r="F26" s="117">
        <v>0</v>
      </c>
      <c r="G26" s="117">
        <v>0</v>
      </c>
      <c r="H26" s="117">
        <v>378216.82</v>
      </c>
      <c r="I26" s="117">
        <v>408266.71</v>
      </c>
      <c r="J26" s="118">
        <v>0</v>
      </c>
      <c r="K26" s="117">
        <v>993.81000000000006</v>
      </c>
      <c r="L26" s="117">
        <v>13555.4</v>
      </c>
      <c r="M26" s="117">
        <v>0</v>
      </c>
      <c r="N26" s="117">
        <v>0</v>
      </c>
      <c r="O26" s="117">
        <v>0</v>
      </c>
      <c r="P26" s="117">
        <v>0</v>
      </c>
      <c r="Q26" s="117">
        <v>0</v>
      </c>
      <c r="R26" s="117">
        <v>0</v>
      </c>
      <c r="S26" s="117">
        <v>0</v>
      </c>
      <c r="T26" s="117">
        <v>0</v>
      </c>
      <c r="U26" s="117">
        <v>14549.21</v>
      </c>
      <c r="V26" s="117">
        <v>7691.03</v>
      </c>
      <c r="W26" s="118">
        <v>0</v>
      </c>
      <c r="X26" s="108">
        <v>3.3000000000000002E-2</v>
      </c>
      <c r="Z26" s="117">
        <v>0</v>
      </c>
      <c r="AA26" s="119">
        <v>0</v>
      </c>
      <c r="AC26" s="117">
        <v>0</v>
      </c>
      <c r="AD26" s="119">
        <v>0</v>
      </c>
      <c r="AF26" s="117">
        <v>0</v>
      </c>
    </row>
    <row r="27" spans="1:32" x14ac:dyDescent="0.3">
      <c r="A27" s="92">
        <v>12199</v>
      </c>
      <c r="B27" s="75" t="s">
        <v>495</v>
      </c>
      <c r="C27" s="117">
        <v>0</v>
      </c>
      <c r="D27" s="117">
        <v>0</v>
      </c>
      <c r="E27" s="117">
        <v>0</v>
      </c>
      <c r="F27" s="117">
        <v>0</v>
      </c>
      <c r="G27" s="117">
        <v>0</v>
      </c>
      <c r="H27" s="117">
        <v>0</v>
      </c>
      <c r="I27" s="117">
        <v>0</v>
      </c>
      <c r="J27" s="118">
        <v>0</v>
      </c>
      <c r="K27" s="117">
        <v>0</v>
      </c>
      <c r="L27" s="117">
        <v>0</v>
      </c>
      <c r="M27" s="117">
        <v>0</v>
      </c>
      <c r="N27" s="117">
        <v>0</v>
      </c>
      <c r="O27" s="117">
        <v>0</v>
      </c>
      <c r="P27" s="117">
        <v>0</v>
      </c>
      <c r="Q27" s="117">
        <v>0</v>
      </c>
      <c r="R27" s="117">
        <v>0</v>
      </c>
      <c r="S27" s="117">
        <v>0</v>
      </c>
      <c r="T27" s="117">
        <v>0</v>
      </c>
      <c r="U27" s="117">
        <v>0</v>
      </c>
      <c r="V27" s="117">
        <v>0</v>
      </c>
      <c r="W27" s="118">
        <v>0</v>
      </c>
      <c r="X27" s="108">
        <v>3.3000000000000002E-2</v>
      </c>
      <c r="Z27" s="117">
        <v>0</v>
      </c>
      <c r="AA27" s="119">
        <v>0</v>
      </c>
      <c r="AC27" s="117">
        <v>0</v>
      </c>
      <c r="AD27" s="119">
        <v>0</v>
      </c>
      <c r="AF27" s="117">
        <v>0</v>
      </c>
    </row>
    <row r="28" spans="1:32" x14ac:dyDescent="0.3">
      <c r="A28" s="92">
        <v>30300</v>
      </c>
      <c r="B28" s="75" t="s">
        <v>176</v>
      </c>
      <c r="C28" s="117">
        <v>0</v>
      </c>
      <c r="D28" s="117">
        <v>0</v>
      </c>
      <c r="E28" s="117">
        <v>0</v>
      </c>
      <c r="F28" s="117">
        <v>0</v>
      </c>
      <c r="G28" s="117">
        <v>0</v>
      </c>
      <c r="H28" s="117">
        <v>0</v>
      </c>
      <c r="I28" s="117">
        <v>0</v>
      </c>
      <c r="J28" s="118">
        <v>0</v>
      </c>
      <c r="K28" s="117">
        <v>0</v>
      </c>
      <c r="L28" s="117">
        <v>0</v>
      </c>
      <c r="M28" s="117">
        <v>0</v>
      </c>
      <c r="N28" s="117">
        <v>0</v>
      </c>
      <c r="O28" s="117">
        <v>0</v>
      </c>
      <c r="P28" s="117">
        <v>0</v>
      </c>
      <c r="Q28" s="117">
        <v>0</v>
      </c>
      <c r="R28" s="117">
        <v>0</v>
      </c>
      <c r="S28" s="117">
        <v>0</v>
      </c>
      <c r="T28" s="117">
        <v>0</v>
      </c>
      <c r="U28" s="117">
        <v>0</v>
      </c>
      <c r="V28" s="117">
        <v>0</v>
      </c>
      <c r="W28" s="118">
        <v>0</v>
      </c>
      <c r="X28" s="121">
        <v>0.2</v>
      </c>
      <c r="Z28" s="117">
        <v>0</v>
      </c>
      <c r="AA28" s="119">
        <v>0</v>
      </c>
      <c r="AC28" s="117">
        <v>0</v>
      </c>
      <c r="AD28" s="119">
        <v>0</v>
      </c>
      <c r="AF28" s="117">
        <v>0</v>
      </c>
    </row>
    <row r="29" spans="1:32" x14ac:dyDescent="0.3">
      <c r="A29" s="92">
        <v>30301</v>
      </c>
      <c r="B29" s="75" t="s">
        <v>177</v>
      </c>
      <c r="C29" s="117">
        <v>0</v>
      </c>
      <c r="D29" s="117">
        <v>0</v>
      </c>
      <c r="E29" s="117">
        <v>0</v>
      </c>
      <c r="F29" s="117">
        <v>0</v>
      </c>
      <c r="G29" s="117">
        <v>0</v>
      </c>
      <c r="H29" s="117">
        <v>0</v>
      </c>
      <c r="I29" s="117">
        <v>0</v>
      </c>
      <c r="J29" s="118">
        <v>0</v>
      </c>
      <c r="K29" s="117">
        <v>0</v>
      </c>
      <c r="L29" s="117">
        <v>0</v>
      </c>
      <c r="M29" s="117">
        <v>0</v>
      </c>
      <c r="N29" s="117">
        <v>0</v>
      </c>
      <c r="O29" s="117">
        <v>0</v>
      </c>
      <c r="P29" s="117">
        <v>0</v>
      </c>
      <c r="Q29" s="117">
        <v>0</v>
      </c>
      <c r="R29" s="117">
        <v>0</v>
      </c>
      <c r="S29" s="117">
        <v>0</v>
      </c>
      <c r="T29" s="117">
        <v>0</v>
      </c>
      <c r="U29" s="117">
        <v>0</v>
      </c>
      <c r="V29" s="117">
        <v>0</v>
      </c>
      <c r="W29" s="118">
        <v>0</v>
      </c>
      <c r="X29" s="121">
        <v>0.1</v>
      </c>
      <c r="Z29" s="117">
        <v>0</v>
      </c>
      <c r="AA29" s="119">
        <v>0</v>
      </c>
      <c r="AC29" s="117">
        <v>0</v>
      </c>
      <c r="AD29" s="119">
        <v>0</v>
      </c>
      <c r="AF29" s="117">
        <v>0</v>
      </c>
    </row>
    <row r="30" spans="1:32" x14ac:dyDescent="0.3">
      <c r="A30" s="92">
        <v>30302</v>
      </c>
      <c r="B30" s="75" t="s">
        <v>496</v>
      </c>
      <c r="C30" s="117">
        <v>0</v>
      </c>
      <c r="D30" s="117">
        <v>0</v>
      </c>
      <c r="E30" s="117">
        <v>0</v>
      </c>
      <c r="F30" s="117">
        <v>0</v>
      </c>
      <c r="G30" s="117">
        <v>0</v>
      </c>
      <c r="H30" s="117">
        <v>0</v>
      </c>
      <c r="I30" s="117">
        <v>0</v>
      </c>
      <c r="J30" s="118">
        <v>0</v>
      </c>
      <c r="K30" s="117">
        <v>0</v>
      </c>
      <c r="L30" s="117">
        <v>0</v>
      </c>
      <c r="M30" s="117">
        <v>0</v>
      </c>
      <c r="N30" s="117">
        <v>0</v>
      </c>
      <c r="O30" s="117">
        <v>0</v>
      </c>
      <c r="P30" s="117">
        <v>0</v>
      </c>
      <c r="Q30" s="117">
        <v>0</v>
      </c>
      <c r="R30" s="117">
        <v>0</v>
      </c>
      <c r="S30" s="117">
        <v>0</v>
      </c>
      <c r="T30" s="117">
        <v>0</v>
      </c>
      <c r="U30" s="117">
        <v>0</v>
      </c>
      <c r="V30" s="117">
        <v>0</v>
      </c>
      <c r="W30" s="118">
        <v>0</v>
      </c>
      <c r="X30" s="120">
        <v>0</v>
      </c>
      <c r="Z30" s="117">
        <v>0</v>
      </c>
      <c r="AA30" s="119">
        <v>0</v>
      </c>
      <c r="AC30" s="117">
        <v>0</v>
      </c>
      <c r="AD30" s="119">
        <v>0</v>
      </c>
      <c r="AF30" s="117">
        <v>0</v>
      </c>
    </row>
    <row r="31" spans="1:32" x14ac:dyDescent="0.3">
      <c r="A31" s="92">
        <v>30315</v>
      </c>
      <c r="B31" s="75" t="s">
        <v>412</v>
      </c>
      <c r="C31" s="117">
        <v>458241107.53999996</v>
      </c>
      <c r="D31" s="117">
        <v>63276048.899999999</v>
      </c>
      <c r="E31" s="117">
        <v>0</v>
      </c>
      <c r="F31" s="117">
        <v>0</v>
      </c>
      <c r="G31" s="117">
        <v>0</v>
      </c>
      <c r="H31" s="117">
        <v>521517156.43999994</v>
      </c>
      <c r="I31" s="117">
        <v>479238884.93000001</v>
      </c>
      <c r="J31" s="118">
        <v>0</v>
      </c>
      <c r="K31" s="117">
        <v>128683715.44000003</v>
      </c>
      <c r="L31" s="117">
        <v>31872951.600000001</v>
      </c>
      <c r="M31" s="117">
        <v>0</v>
      </c>
      <c r="N31" s="117">
        <v>0</v>
      </c>
      <c r="O31" s="117">
        <v>0</v>
      </c>
      <c r="P31" s="117">
        <v>0</v>
      </c>
      <c r="Q31" s="117">
        <v>0</v>
      </c>
      <c r="R31" s="117">
        <v>0</v>
      </c>
      <c r="S31" s="117">
        <v>0</v>
      </c>
      <c r="T31" s="117">
        <v>0</v>
      </c>
      <c r="U31" s="117">
        <v>160556667.04000002</v>
      </c>
      <c r="V31" s="117">
        <v>144437074.99000001</v>
      </c>
      <c r="W31" s="118">
        <v>0</v>
      </c>
      <c r="X31" s="121">
        <v>6.7000000000000004E-2</v>
      </c>
      <c r="Z31" s="117">
        <v>0</v>
      </c>
      <c r="AA31" s="119">
        <v>0</v>
      </c>
      <c r="AC31" s="117">
        <v>0</v>
      </c>
      <c r="AD31" s="119">
        <v>0</v>
      </c>
      <c r="AF31" s="117">
        <v>0</v>
      </c>
    </row>
    <row r="32" spans="1:32" x14ac:dyDescent="0.3">
      <c r="A32" s="92">
        <v>30399</v>
      </c>
      <c r="B32" s="75" t="s">
        <v>413</v>
      </c>
      <c r="C32" s="117">
        <v>2728457.44</v>
      </c>
      <c r="D32" s="117">
        <v>1836480.71</v>
      </c>
      <c r="E32" s="117">
        <v>0</v>
      </c>
      <c r="F32" s="117">
        <v>0</v>
      </c>
      <c r="G32" s="117">
        <v>0</v>
      </c>
      <c r="H32" s="117">
        <v>4564938.1500000004</v>
      </c>
      <c r="I32" s="117">
        <v>3449992.29</v>
      </c>
      <c r="J32" s="118">
        <v>0</v>
      </c>
      <c r="K32" s="117">
        <v>100554.65999999999</v>
      </c>
      <c r="L32" s="117">
        <v>110783.66</v>
      </c>
      <c r="M32" s="117">
        <v>0</v>
      </c>
      <c r="N32" s="117">
        <v>0</v>
      </c>
      <c r="O32" s="117">
        <v>0</v>
      </c>
      <c r="P32" s="117">
        <v>0</v>
      </c>
      <c r="Q32" s="117">
        <v>0</v>
      </c>
      <c r="R32" s="117">
        <v>0</v>
      </c>
      <c r="S32" s="117">
        <v>0</v>
      </c>
      <c r="T32" s="117">
        <v>0</v>
      </c>
      <c r="U32" s="117">
        <v>211338.32</v>
      </c>
      <c r="V32" s="117">
        <v>150395.51999999999</v>
      </c>
      <c r="W32" s="118">
        <v>0</v>
      </c>
      <c r="X32" s="108">
        <v>3.3000000000000002E-2</v>
      </c>
      <c r="Z32" s="117">
        <v>0</v>
      </c>
      <c r="AA32" s="119">
        <v>0</v>
      </c>
      <c r="AC32" s="117">
        <v>0</v>
      </c>
      <c r="AD32" s="119">
        <v>0</v>
      </c>
      <c r="AF32" s="117">
        <v>0</v>
      </c>
    </row>
    <row r="33" spans="1:33" x14ac:dyDescent="0.3">
      <c r="A33" s="92">
        <v>31001</v>
      </c>
      <c r="B33" s="75" t="s">
        <v>178</v>
      </c>
      <c r="C33" s="117">
        <v>0</v>
      </c>
      <c r="D33" s="117">
        <v>0</v>
      </c>
      <c r="E33" s="117">
        <v>0</v>
      </c>
      <c r="F33" s="117">
        <v>0</v>
      </c>
      <c r="G33" s="117">
        <v>0</v>
      </c>
      <c r="H33" s="117">
        <v>0</v>
      </c>
      <c r="I33" s="117">
        <v>0</v>
      </c>
      <c r="J33" s="118">
        <v>0</v>
      </c>
      <c r="K33" s="117">
        <v>0</v>
      </c>
      <c r="L33" s="117">
        <v>0</v>
      </c>
      <c r="M33" s="117">
        <v>0</v>
      </c>
      <c r="N33" s="117">
        <v>0</v>
      </c>
      <c r="O33" s="117">
        <v>0</v>
      </c>
      <c r="P33" s="117">
        <v>0</v>
      </c>
      <c r="Q33" s="117">
        <v>0</v>
      </c>
      <c r="R33" s="117">
        <v>0</v>
      </c>
      <c r="S33" s="117">
        <v>0</v>
      </c>
      <c r="T33" s="117">
        <v>0</v>
      </c>
      <c r="U33" s="117">
        <v>0</v>
      </c>
      <c r="V33" s="117">
        <v>0</v>
      </c>
      <c r="W33" s="118">
        <v>0</v>
      </c>
      <c r="X33" s="108">
        <v>0</v>
      </c>
      <c r="Z33" s="117">
        <v>0</v>
      </c>
      <c r="AA33" s="119">
        <v>0</v>
      </c>
      <c r="AC33" s="117">
        <v>0</v>
      </c>
      <c r="AD33" s="119">
        <v>0</v>
      </c>
      <c r="AF33" s="117">
        <v>0</v>
      </c>
    </row>
    <row r="34" spans="1:33" x14ac:dyDescent="0.3">
      <c r="A34" s="92">
        <v>31011</v>
      </c>
      <c r="B34" s="75" t="s">
        <v>497</v>
      </c>
      <c r="C34" s="117">
        <v>0</v>
      </c>
      <c r="D34" s="117">
        <v>0</v>
      </c>
      <c r="E34" s="117">
        <v>0</v>
      </c>
      <c r="F34" s="117">
        <v>0</v>
      </c>
      <c r="G34" s="117">
        <v>0</v>
      </c>
      <c r="H34" s="117">
        <v>0</v>
      </c>
      <c r="I34" s="117">
        <v>0</v>
      </c>
      <c r="J34" s="118">
        <v>0</v>
      </c>
      <c r="K34" s="117">
        <v>0</v>
      </c>
      <c r="L34" s="117">
        <v>0</v>
      </c>
      <c r="M34" s="117">
        <v>0</v>
      </c>
      <c r="N34" s="117">
        <v>0</v>
      </c>
      <c r="O34" s="117">
        <v>0</v>
      </c>
      <c r="P34" s="117">
        <v>0</v>
      </c>
      <c r="Q34" s="117">
        <v>0</v>
      </c>
      <c r="R34" s="117">
        <v>0</v>
      </c>
      <c r="S34" s="117">
        <v>0</v>
      </c>
      <c r="T34" s="117">
        <v>0</v>
      </c>
      <c r="U34" s="117">
        <v>0</v>
      </c>
      <c r="V34" s="117">
        <v>0</v>
      </c>
      <c r="W34" s="118">
        <v>0</v>
      </c>
      <c r="X34" s="108">
        <v>0</v>
      </c>
      <c r="Z34" s="117">
        <v>0</v>
      </c>
      <c r="AA34" s="119">
        <v>0</v>
      </c>
      <c r="AC34" s="117">
        <v>0</v>
      </c>
      <c r="AD34" s="119">
        <v>0</v>
      </c>
      <c r="AF34" s="117">
        <v>0</v>
      </c>
    </row>
    <row r="35" spans="1:33" x14ac:dyDescent="0.3">
      <c r="A35" s="92">
        <v>31040</v>
      </c>
      <c r="B35" s="75" t="s">
        <v>179</v>
      </c>
      <c r="C35" s="117">
        <v>6923628.5099999998</v>
      </c>
      <c r="D35" s="117">
        <v>0</v>
      </c>
      <c r="E35" s="117">
        <v>0</v>
      </c>
      <c r="F35" s="117">
        <v>0</v>
      </c>
      <c r="G35" s="117">
        <v>0</v>
      </c>
      <c r="H35" s="117">
        <v>6923628.5099999998</v>
      </c>
      <c r="I35" s="117">
        <v>6923628.5099999998</v>
      </c>
      <c r="J35" s="118">
        <v>0</v>
      </c>
      <c r="K35" s="117">
        <v>0</v>
      </c>
      <c r="L35" s="117">
        <v>0</v>
      </c>
      <c r="M35" s="117">
        <v>0</v>
      </c>
      <c r="N35" s="117">
        <v>0</v>
      </c>
      <c r="O35" s="117">
        <v>0</v>
      </c>
      <c r="P35" s="117">
        <v>0</v>
      </c>
      <c r="Q35" s="117">
        <v>0</v>
      </c>
      <c r="R35" s="117">
        <v>0</v>
      </c>
      <c r="S35" s="117">
        <v>0</v>
      </c>
      <c r="T35" s="117">
        <v>0</v>
      </c>
      <c r="U35" s="117">
        <v>0</v>
      </c>
      <c r="V35" s="117">
        <v>0</v>
      </c>
      <c r="W35" s="118">
        <v>0</v>
      </c>
      <c r="X35" s="108">
        <v>0</v>
      </c>
      <c r="Z35" s="117">
        <v>0</v>
      </c>
      <c r="AA35" s="119">
        <v>0</v>
      </c>
      <c r="AC35" s="117">
        <v>0</v>
      </c>
      <c r="AD35" s="119">
        <v>0</v>
      </c>
      <c r="AF35" s="117">
        <v>0</v>
      </c>
    </row>
    <row r="36" spans="1:33" x14ac:dyDescent="0.3">
      <c r="A36" s="92">
        <v>31101</v>
      </c>
      <c r="B36" s="75" t="s">
        <v>180</v>
      </c>
      <c r="C36" s="117">
        <v>0</v>
      </c>
      <c r="D36" s="117">
        <v>0</v>
      </c>
      <c r="E36" s="117">
        <v>0</v>
      </c>
      <c r="F36" s="117">
        <v>0</v>
      </c>
      <c r="G36" s="117">
        <v>0</v>
      </c>
      <c r="H36" s="117">
        <v>0</v>
      </c>
      <c r="I36" s="117">
        <v>0</v>
      </c>
      <c r="J36" s="118">
        <v>0</v>
      </c>
      <c r="K36" s="117">
        <v>0</v>
      </c>
      <c r="L36" s="117">
        <v>0</v>
      </c>
      <c r="M36" s="117">
        <v>0</v>
      </c>
      <c r="N36" s="117">
        <v>0</v>
      </c>
      <c r="O36" s="117">
        <v>0</v>
      </c>
      <c r="P36" s="117">
        <v>0</v>
      </c>
      <c r="Q36" s="117">
        <v>0</v>
      </c>
      <c r="R36" s="117">
        <v>0</v>
      </c>
      <c r="S36" s="117">
        <v>0</v>
      </c>
      <c r="T36" s="117">
        <v>0</v>
      </c>
      <c r="U36" s="117">
        <v>0</v>
      </c>
      <c r="V36" s="117">
        <v>0</v>
      </c>
      <c r="W36" s="118">
        <v>0</v>
      </c>
      <c r="X36" s="108">
        <v>0</v>
      </c>
      <c r="Z36" s="117">
        <v>0</v>
      </c>
      <c r="AA36" s="119">
        <v>0</v>
      </c>
      <c r="AC36" s="117">
        <v>0</v>
      </c>
      <c r="AD36" s="119">
        <v>0</v>
      </c>
      <c r="AF36" s="117">
        <v>0</v>
      </c>
    </row>
    <row r="37" spans="1:33" x14ac:dyDescent="0.3">
      <c r="A37" s="92">
        <v>31130</v>
      </c>
      <c r="B37" s="75" t="s">
        <v>181</v>
      </c>
      <c r="C37" s="117">
        <v>0</v>
      </c>
      <c r="D37" s="117">
        <v>0</v>
      </c>
      <c r="E37" s="117">
        <v>0</v>
      </c>
      <c r="F37" s="117">
        <v>0</v>
      </c>
      <c r="G37" s="117">
        <v>0</v>
      </c>
      <c r="H37" s="117">
        <v>0</v>
      </c>
      <c r="I37" s="117">
        <v>0</v>
      </c>
      <c r="J37" s="118">
        <v>0</v>
      </c>
      <c r="K37" s="117">
        <v>0</v>
      </c>
      <c r="L37" s="117">
        <v>0</v>
      </c>
      <c r="M37" s="117">
        <v>0</v>
      </c>
      <c r="N37" s="117">
        <v>0</v>
      </c>
      <c r="O37" s="117">
        <v>0</v>
      </c>
      <c r="P37" s="117">
        <v>0</v>
      </c>
      <c r="Q37" s="117">
        <v>0</v>
      </c>
      <c r="R37" s="117">
        <v>0</v>
      </c>
      <c r="S37" s="117">
        <v>0</v>
      </c>
      <c r="T37" s="117">
        <v>0</v>
      </c>
      <c r="U37" s="117">
        <v>0</v>
      </c>
      <c r="V37" s="117">
        <v>0</v>
      </c>
      <c r="W37" s="118">
        <v>0</v>
      </c>
      <c r="X37" s="108">
        <v>0</v>
      </c>
      <c r="Z37" s="117">
        <v>0</v>
      </c>
      <c r="AA37" s="119">
        <v>0</v>
      </c>
      <c r="AC37" s="117">
        <v>0</v>
      </c>
      <c r="AD37" s="119">
        <v>0</v>
      </c>
      <c r="AF37" s="117">
        <v>0</v>
      </c>
    </row>
    <row r="38" spans="1:33" x14ac:dyDescent="0.3">
      <c r="A38" s="92">
        <v>31131</v>
      </c>
      <c r="B38" s="75" t="s">
        <v>498</v>
      </c>
      <c r="C38" s="117">
        <v>0</v>
      </c>
      <c r="D38" s="117">
        <v>0</v>
      </c>
      <c r="E38" s="117">
        <v>0</v>
      </c>
      <c r="F38" s="117">
        <v>0</v>
      </c>
      <c r="G38" s="117">
        <v>0</v>
      </c>
      <c r="H38" s="117">
        <v>0</v>
      </c>
      <c r="I38" s="117">
        <v>0</v>
      </c>
      <c r="J38" s="118">
        <v>0</v>
      </c>
      <c r="K38" s="117">
        <v>0</v>
      </c>
      <c r="L38" s="117">
        <v>0</v>
      </c>
      <c r="M38" s="117">
        <v>0</v>
      </c>
      <c r="N38" s="117">
        <v>0</v>
      </c>
      <c r="O38" s="117">
        <v>0</v>
      </c>
      <c r="P38" s="117">
        <v>0</v>
      </c>
      <c r="Q38" s="117">
        <v>0</v>
      </c>
      <c r="R38" s="117">
        <v>0</v>
      </c>
      <c r="S38" s="117">
        <v>0</v>
      </c>
      <c r="T38" s="117">
        <v>0</v>
      </c>
      <c r="U38" s="117">
        <v>0</v>
      </c>
      <c r="V38" s="117">
        <v>0</v>
      </c>
      <c r="W38" s="118">
        <v>0</v>
      </c>
      <c r="X38" s="108">
        <v>0</v>
      </c>
      <c r="Z38" s="117">
        <v>0</v>
      </c>
      <c r="AA38" s="119">
        <v>0</v>
      </c>
      <c r="AC38" s="117">
        <v>0</v>
      </c>
      <c r="AD38" s="119">
        <v>0</v>
      </c>
      <c r="AF38" s="117">
        <v>0</v>
      </c>
    </row>
    <row r="39" spans="1:33" x14ac:dyDescent="0.3">
      <c r="A39" s="92">
        <v>31132</v>
      </c>
      <c r="B39" s="75" t="s">
        <v>499</v>
      </c>
      <c r="C39" s="117">
        <v>0</v>
      </c>
      <c r="D39" s="117">
        <v>0</v>
      </c>
      <c r="E39" s="117">
        <v>0</v>
      </c>
      <c r="F39" s="117">
        <v>0</v>
      </c>
      <c r="G39" s="117">
        <v>0</v>
      </c>
      <c r="H39" s="117">
        <v>0</v>
      </c>
      <c r="I39" s="117">
        <v>0</v>
      </c>
      <c r="J39" s="118">
        <v>0</v>
      </c>
      <c r="K39" s="117">
        <v>0</v>
      </c>
      <c r="L39" s="117">
        <v>0</v>
      </c>
      <c r="M39" s="117">
        <v>0</v>
      </c>
      <c r="N39" s="117">
        <v>0</v>
      </c>
      <c r="O39" s="117">
        <v>0</v>
      </c>
      <c r="P39" s="117">
        <v>0</v>
      </c>
      <c r="Q39" s="117">
        <v>0</v>
      </c>
      <c r="R39" s="117">
        <v>0</v>
      </c>
      <c r="S39" s="117">
        <v>0</v>
      </c>
      <c r="T39" s="117">
        <v>0</v>
      </c>
      <c r="U39" s="117">
        <v>0</v>
      </c>
      <c r="V39" s="117">
        <v>0</v>
      </c>
      <c r="W39" s="118">
        <v>0</v>
      </c>
      <c r="X39" s="108">
        <v>0</v>
      </c>
      <c r="Z39" s="117">
        <v>0</v>
      </c>
      <c r="AA39" s="119">
        <v>0</v>
      </c>
      <c r="AC39" s="117">
        <v>0</v>
      </c>
      <c r="AD39" s="119">
        <v>0</v>
      </c>
      <c r="AF39" s="117">
        <v>0</v>
      </c>
    </row>
    <row r="40" spans="1:33" x14ac:dyDescent="0.3">
      <c r="A40" s="92">
        <v>31133</v>
      </c>
      <c r="B40" s="75" t="s">
        <v>500</v>
      </c>
      <c r="C40" s="117">
        <v>0</v>
      </c>
      <c r="D40" s="117">
        <v>0</v>
      </c>
      <c r="E40" s="117">
        <v>0</v>
      </c>
      <c r="F40" s="117">
        <v>0</v>
      </c>
      <c r="G40" s="117">
        <v>0</v>
      </c>
      <c r="H40" s="117">
        <v>0</v>
      </c>
      <c r="I40" s="117">
        <v>0</v>
      </c>
      <c r="J40" s="118">
        <v>0</v>
      </c>
      <c r="K40" s="117">
        <v>0</v>
      </c>
      <c r="L40" s="117">
        <v>0</v>
      </c>
      <c r="M40" s="117">
        <v>0</v>
      </c>
      <c r="N40" s="117">
        <v>0</v>
      </c>
      <c r="O40" s="117">
        <v>0</v>
      </c>
      <c r="P40" s="117">
        <v>0</v>
      </c>
      <c r="Q40" s="117">
        <v>0</v>
      </c>
      <c r="R40" s="117">
        <v>0</v>
      </c>
      <c r="S40" s="117">
        <v>0</v>
      </c>
      <c r="T40" s="117">
        <v>0</v>
      </c>
      <c r="U40" s="117">
        <v>0</v>
      </c>
      <c r="V40" s="117">
        <v>0</v>
      </c>
      <c r="W40" s="118">
        <v>0</v>
      </c>
      <c r="X40" s="108">
        <v>0</v>
      </c>
      <c r="Z40" s="117">
        <v>0</v>
      </c>
      <c r="AA40" s="119">
        <v>0</v>
      </c>
      <c r="AC40" s="117">
        <v>0</v>
      </c>
      <c r="AD40" s="119">
        <v>0</v>
      </c>
      <c r="AF40" s="117">
        <v>0</v>
      </c>
    </row>
    <row r="41" spans="1:33" x14ac:dyDescent="0.3">
      <c r="A41" s="92">
        <v>31134</v>
      </c>
      <c r="B41" s="75" t="s">
        <v>501</v>
      </c>
      <c r="C41" s="117">
        <v>0</v>
      </c>
      <c r="D41" s="117">
        <v>0</v>
      </c>
      <c r="E41" s="117">
        <v>0</v>
      </c>
      <c r="F41" s="117">
        <v>0</v>
      </c>
      <c r="G41" s="117">
        <v>0</v>
      </c>
      <c r="H41" s="117">
        <v>0</v>
      </c>
      <c r="I41" s="117">
        <v>0</v>
      </c>
      <c r="J41" s="118">
        <v>0</v>
      </c>
      <c r="K41" s="117">
        <v>0</v>
      </c>
      <c r="L41" s="117">
        <v>0</v>
      </c>
      <c r="M41" s="117">
        <v>0</v>
      </c>
      <c r="N41" s="117">
        <v>0</v>
      </c>
      <c r="O41" s="117">
        <v>0</v>
      </c>
      <c r="P41" s="117">
        <v>0</v>
      </c>
      <c r="Q41" s="117">
        <v>0</v>
      </c>
      <c r="R41" s="117">
        <v>0</v>
      </c>
      <c r="S41" s="117">
        <v>0</v>
      </c>
      <c r="T41" s="117">
        <v>0</v>
      </c>
      <c r="U41" s="117">
        <v>0</v>
      </c>
      <c r="V41" s="117">
        <v>0</v>
      </c>
      <c r="W41" s="118">
        <v>0</v>
      </c>
      <c r="X41" s="108">
        <v>0</v>
      </c>
      <c r="Z41" s="117">
        <v>0</v>
      </c>
      <c r="AA41" s="119">
        <v>0</v>
      </c>
      <c r="AC41" s="117">
        <v>0</v>
      </c>
      <c r="AD41" s="119">
        <v>0</v>
      </c>
      <c r="AF41" s="117">
        <v>0</v>
      </c>
    </row>
    <row r="42" spans="1:33" x14ac:dyDescent="0.3">
      <c r="A42" s="92">
        <v>31140</v>
      </c>
      <c r="B42" s="75" t="s">
        <v>182</v>
      </c>
      <c r="C42" s="117">
        <v>253327687.73000011</v>
      </c>
      <c r="D42" s="117">
        <v>28058426.850000001</v>
      </c>
      <c r="E42" s="117">
        <v>-496256.65</v>
      </c>
      <c r="F42" s="117">
        <v>0</v>
      </c>
      <c r="G42" s="117">
        <v>0</v>
      </c>
      <c r="H42" s="117">
        <v>280889857.93000013</v>
      </c>
      <c r="I42" s="117">
        <v>255632524.88</v>
      </c>
      <c r="J42" s="118">
        <v>0</v>
      </c>
      <c r="K42" s="117">
        <v>56110503.210000023</v>
      </c>
      <c r="L42" s="117">
        <v>8112887.9000000004</v>
      </c>
      <c r="M42" s="117">
        <v>-496256.65</v>
      </c>
      <c r="N42" s="117">
        <v>-274762.56</v>
      </c>
      <c r="O42" s="117">
        <v>0</v>
      </c>
      <c r="P42" s="117">
        <v>0</v>
      </c>
      <c r="Q42" s="117">
        <v>0</v>
      </c>
      <c r="R42" s="117">
        <v>0</v>
      </c>
      <c r="S42" s="117">
        <v>0</v>
      </c>
      <c r="T42" s="117">
        <v>0</v>
      </c>
      <c r="U42" s="117">
        <v>63452371.900000021</v>
      </c>
      <c r="V42" s="117">
        <v>59787983.920000002</v>
      </c>
      <c r="W42" s="118">
        <v>0</v>
      </c>
      <c r="X42" s="108">
        <v>3.2000000000000001E-2</v>
      </c>
      <c r="Z42" s="117">
        <v>-274762.56</v>
      </c>
      <c r="AA42" s="119">
        <v>0</v>
      </c>
      <c r="AC42" s="117">
        <v>0</v>
      </c>
      <c r="AD42" s="119">
        <v>0</v>
      </c>
      <c r="AF42" s="117">
        <v>0</v>
      </c>
      <c r="AG42" s="75"/>
    </row>
    <row r="43" spans="1:33" x14ac:dyDescent="0.3">
      <c r="A43" s="92">
        <v>31141</v>
      </c>
      <c r="B43" s="75" t="s">
        <v>183</v>
      </c>
      <c r="C43" s="117">
        <v>0</v>
      </c>
      <c r="D43" s="117">
        <v>0</v>
      </c>
      <c r="E43" s="117">
        <v>0</v>
      </c>
      <c r="F43" s="117">
        <v>0</v>
      </c>
      <c r="G43" s="117">
        <v>0</v>
      </c>
      <c r="H43" s="117">
        <v>0</v>
      </c>
      <c r="I43" s="117">
        <v>0</v>
      </c>
      <c r="J43" s="118">
        <v>0</v>
      </c>
      <c r="K43" s="117">
        <v>0</v>
      </c>
      <c r="L43" s="117">
        <v>0</v>
      </c>
      <c r="M43" s="117">
        <v>0</v>
      </c>
      <c r="N43" s="117">
        <v>0</v>
      </c>
      <c r="O43" s="117">
        <v>0</v>
      </c>
      <c r="P43" s="117">
        <v>0</v>
      </c>
      <c r="Q43" s="117">
        <v>0</v>
      </c>
      <c r="R43" s="117">
        <v>0</v>
      </c>
      <c r="S43" s="117">
        <v>0</v>
      </c>
      <c r="T43" s="117">
        <v>0</v>
      </c>
      <c r="U43" s="117">
        <v>0</v>
      </c>
      <c r="V43" s="117">
        <v>0</v>
      </c>
      <c r="W43" s="118">
        <v>0</v>
      </c>
      <c r="X43" s="108">
        <v>2.8000000000000001E-2</v>
      </c>
      <c r="Z43" s="117">
        <v>0</v>
      </c>
      <c r="AA43" s="119">
        <v>0</v>
      </c>
      <c r="AC43" s="117">
        <v>0</v>
      </c>
      <c r="AD43" s="119">
        <v>0</v>
      </c>
      <c r="AF43" s="117">
        <v>0</v>
      </c>
    </row>
    <row r="44" spans="1:33" x14ac:dyDescent="0.3">
      <c r="A44" s="92">
        <v>31142</v>
      </c>
      <c r="B44" s="75" t="s">
        <v>184</v>
      </c>
      <c r="C44" s="117">
        <v>0</v>
      </c>
      <c r="D44" s="117">
        <v>0</v>
      </c>
      <c r="E44" s="117">
        <v>0</v>
      </c>
      <c r="F44" s="117">
        <v>0</v>
      </c>
      <c r="G44" s="117">
        <v>0</v>
      </c>
      <c r="H44" s="117">
        <v>0</v>
      </c>
      <c r="I44" s="117">
        <v>0</v>
      </c>
      <c r="J44" s="118">
        <v>0</v>
      </c>
      <c r="K44" s="117">
        <v>0</v>
      </c>
      <c r="L44" s="117">
        <v>0</v>
      </c>
      <c r="M44" s="117">
        <v>0</v>
      </c>
      <c r="N44" s="117">
        <v>0</v>
      </c>
      <c r="O44" s="117">
        <v>0</v>
      </c>
      <c r="P44" s="117">
        <v>0</v>
      </c>
      <c r="Q44" s="117">
        <v>0</v>
      </c>
      <c r="R44" s="117">
        <v>0</v>
      </c>
      <c r="S44" s="117">
        <v>0</v>
      </c>
      <c r="T44" s="117">
        <v>0</v>
      </c>
      <c r="U44" s="117">
        <v>0</v>
      </c>
      <c r="V44" s="117">
        <v>0</v>
      </c>
      <c r="W44" s="118">
        <v>0</v>
      </c>
      <c r="X44" s="108">
        <v>2.5999999999999999E-2</v>
      </c>
      <c r="Z44" s="117">
        <v>0</v>
      </c>
      <c r="AA44" s="119">
        <v>0</v>
      </c>
      <c r="AC44" s="117">
        <v>0</v>
      </c>
      <c r="AD44" s="119">
        <v>0</v>
      </c>
      <c r="AF44" s="117">
        <v>0</v>
      </c>
    </row>
    <row r="45" spans="1:33" x14ac:dyDescent="0.3">
      <c r="A45" s="92">
        <v>31143</v>
      </c>
      <c r="B45" s="75" t="s">
        <v>185</v>
      </c>
      <c r="C45" s="117">
        <v>0</v>
      </c>
      <c r="D45" s="117">
        <v>0</v>
      </c>
      <c r="E45" s="117">
        <v>0</v>
      </c>
      <c r="F45" s="117">
        <v>0</v>
      </c>
      <c r="G45" s="117">
        <v>0</v>
      </c>
      <c r="H45" s="117">
        <v>0</v>
      </c>
      <c r="I45" s="117">
        <v>0</v>
      </c>
      <c r="J45" s="118">
        <v>0</v>
      </c>
      <c r="K45" s="117">
        <v>0</v>
      </c>
      <c r="L45" s="117">
        <v>0</v>
      </c>
      <c r="M45" s="117">
        <v>0</v>
      </c>
      <c r="N45" s="117">
        <v>0</v>
      </c>
      <c r="O45" s="117">
        <v>0</v>
      </c>
      <c r="P45" s="117">
        <v>0</v>
      </c>
      <c r="Q45" s="117">
        <v>0</v>
      </c>
      <c r="R45" s="117">
        <v>0</v>
      </c>
      <c r="S45" s="117">
        <v>0</v>
      </c>
      <c r="T45" s="117">
        <v>0</v>
      </c>
      <c r="U45" s="117">
        <v>0</v>
      </c>
      <c r="V45" s="117">
        <v>0</v>
      </c>
      <c r="W45" s="118">
        <v>0</v>
      </c>
      <c r="X45" s="108">
        <v>1.7000000000000001E-2</v>
      </c>
      <c r="Z45" s="117">
        <v>0</v>
      </c>
      <c r="AA45" s="119">
        <v>0</v>
      </c>
      <c r="AC45" s="117">
        <v>0</v>
      </c>
      <c r="AD45" s="119">
        <v>0</v>
      </c>
      <c r="AF45" s="117">
        <v>0</v>
      </c>
    </row>
    <row r="46" spans="1:33" x14ac:dyDescent="0.3">
      <c r="A46" s="92">
        <v>31144</v>
      </c>
      <c r="B46" s="75" t="s">
        <v>186</v>
      </c>
      <c r="C46" s="117">
        <v>55423815.81000001</v>
      </c>
      <c r="D46" s="117">
        <v>617899.34</v>
      </c>
      <c r="E46" s="117">
        <v>-139478.84</v>
      </c>
      <c r="F46" s="117">
        <v>0</v>
      </c>
      <c r="G46" s="117">
        <v>0</v>
      </c>
      <c r="H46" s="117">
        <v>55902236.31000001</v>
      </c>
      <c r="I46" s="117">
        <v>55594712.009999998</v>
      </c>
      <c r="J46" s="118">
        <v>0</v>
      </c>
      <c r="K46" s="117">
        <v>25365513.410000004</v>
      </c>
      <c r="L46" s="117">
        <v>1055812.6000000001</v>
      </c>
      <c r="M46" s="117">
        <v>-139478.84</v>
      </c>
      <c r="N46" s="117">
        <v>-24515.94</v>
      </c>
      <c r="O46" s="117">
        <v>0</v>
      </c>
      <c r="P46" s="117">
        <v>0</v>
      </c>
      <c r="Q46" s="117">
        <v>0</v>
      </c>
      <c r="R46" s="117">
        <v>0</v>
      </c>
      <c r="S46" s="117">
        <v>0</v>
      </c>
      <c r="T46" s="117">
        <v>0</v>
      </c>
      <c r="U46" s="117">
        <v>26257331.230000004</v>
      </c>
      <c r="V46" s="117">
        <v>25849458.030000001</v>
      </c>
      <c r="W46" s="118">
        <v>0</v>
      </c>
      <c r="X46" s="108">
        <v>1.9E-2</v>
      </c>
      <c r="Z46" s="117">
        <v>-24515.94</v>
      </c>
      <c r="AA46" s="119">
        <v>0</v>
      </c>
      <c r="AC46" s="117">
        <v>0</v>
      </c>
      <c r="AD46" s="119">
        <v>0</v>
      </c>
      <c r="AF46" s="117">
        <v>0</v>
      </c>
    </row>
    <row r="47" spans="1:33" x14ac:dyDescent="0.3">
      <c r="A47" s="92">
        <v>31145</v>
      </c>
      <c r="B47" s="75" t="s">
        <v>187</v>
      </c>
      <c r="C47" s="117">
        <v>31989234.050000004</v>
      </c>
      <c r="D47" s="117">
        <v>48661.72</v>
      </c>
      <c r="E47" s="117">
        <v>-39232.620000000003</v>
      </c>
      <c r="F47" s="117">
        <v>0</v>
      </c>
      <c r="G47" s="117">
        <v>0</v>
      </c>
      <c r="H47" s="117">
        <v>31998663.150000002</v>
      </c>
      <c r="I47" s="117">
        <v>31997139.030000001</v>
      </c>
      <c r="J47" s="118">
        <v>0</v>
      </c>
      <c r="K47" s="117">
        <v>18070499.73</v>
      </c>
      <c r="L47" s="117">
        <v>671937.27</v>
      </c>
      <c r="M47" s="117">
        <v>-39232.620000000003</v>
      </c>
      <c r="N47" s="117">
        <v>-2125.7600000000002</v>
      </c>
      <c r="O47" s="117">
        <v>0</v>
      </c>
      <c r="P47" s="117">
        <v>0</v>
      </c>
      <c r="Q47" s="117">
        <v>0</v>
      </c>
      <c r="R47" s="117">
        <v>0</v>
      </c>
      <c r="S47" s="117">
        <v>0</v>
      </c>
      <c r="T47" s="117">
        <v>0</v>
      </c>
      <c r="U47" s="117">
        <v>18701078.619999997</v>
      </c>
      <c r="V47" s="117">
        <v>18392793.43</v>
      </c>
      <c r="W47" s="118">
        <v>0</v>
      </c>
      <c r="X47" s="108">
        <v>2.1000000000000001E-2</v>
      </c>
      <c r="Z47" s="117">
        <v>-2125.7600000000002</v>
      </c>
      <c r="AA47" s="119">
        <v>0</v>
      </c>
      <c r="AC47" s="117">
        <v>0</v>
      </c>
      <c r="AD47" s="119">
        <v>0</v>
      </c>
      <c r="AF47" s="117">
        <v>0</v>
      </c>
    </row>
    <row r="48" spans="1:33" x14ac:dyDescent="0.3">
      <c r="A48" s="92">
        <v>31146</v>
      </c>
      <c r="B48" s="75" t="s">
        <v>188</v>
      </c>
      <c r="C48" s="117">
        <v>0</v>
      </c>
      <c r="D48" s="117">
        <v>0</v>
      </c>
      <c r="E48" s="117">
        <v>0</v>
      </c>
      <c r="F48" s="117">
        <v>0</v>
      </c>
      <c r="G48" s="117">
        <v>0</v>
      </c>
      <c r="H48" s="117">
        <v>0</v>
      </c>
      <c r="I48" s="117">
        <v>0</v>
      </c>
      <c r="J48" s="118">
        <v>0</v>
      </c>
      <c r="K48" s="117">
        <v>0</v>
      </c>
      <c r="L48" s="117">
        <v>0</v>
      </c>
      <c r="M48" s="117">
        <v>0</v>
      </c>
      <c r="N48" s="117">
        <v>0</v>
      </c>
      <c r="O48" s="117">
        <v>0</v>
      </c>
      <c r="P48" s="117">
        <v>0</v>
      </c>
      <c r="Q48" s="117">
        <v>0</v>
      </c>
      <c r="R48" s="117">
        <v>0</v>
      </c>
      <c r="S48" s="117">
        <v>0</v>
      </c>
      <c r="T48" s="117">
        <v>0</v>
      </c>
      <c r="U48" s="117">
        <v>0</v>
      </c>
      <c r="V48" s="117">
        <v>0</v>
      </c>
      <c r="W48" s="118">
        <v>0</v>
      </c>
      <c r="X48" s="108">
        <v>2.9000000000000001E-2</v>
      </c>
      <c r="Z48" s="117">
        <v>0</v>
      </c>
      <c r="AA48" s="119">
        <v>0</v>
      </c>
      <c r="AC48" s="117">
        <v>0</v>
      </c>
      <c r="AD48" s="119">
        <v>0</v>
      </c>
      <c r="AF48" s="117">
        <v>0</v>
      </c>
    </row>
    <row r="49" spans="1:33" x14ac:dyDescent="0.3">
      <c r="A49" s="92">
        <v>31151</v>
      </c>
      <c r="B49" s="75" t="s">
        <v>189</v>
      </c>
      <c r="C49" s="117">
        <v>0</v>
      </c>
      <c r="D49" s="117">
        <v>0</v>
      </c>
      <c r="E49" s="117">
        <v>0</v>
      </c>
      <c r="F49" s="117">
        <v>0</v>
      </c>
      <c r="G49" s="117">
        <v>0</v>
      </c>
      <c r="H49" s="117">
        <v>0</v>
      </c>
      <c r="I49" s="117">
        <v>0</v>
      </c>
      <c r="J49" s="118">
        <v>0</v>
      </c>
      <c r="K49" s="117">
        <v>0</v>
      </c>
      <c r="L49" s="117">
        <v>0</v>
      </c>
      <c r="M49" s="117">
        <v>0</v>
      </c>
      <c r="N49" s="117">
        <v>0</v>
      </c>
      <c r="O49" s="117">
        <v>0</v>
      </c>
      <c r="P49" s="117">
        <v>0</v>
      </c>
      <c r="Q49" s="117">
        <v>0</v>
      </c>
      <c r="R49" s="117">
        <v>0</v>
      </c>
      <c r="S49" s="117">
        <v>0</v>
      </c>
      <c r="T49" s="117">
        <v>0</v>
      </c>
      <c r="U49" s="117">
        <v>0</v>
      </c>
      <c r="V49" s="117">
        <v>0</v>
      </c>
      <c r="W49" s="118">
        <v>0</v>
      </c>
      <c r="X49" s="108">
        <v>0.04</v>
      </c>
      <c r="Z49" s="117">
        <v>0</v>
      </c>
      <c r="AA49" s="119">
        <v>0</v>
      </c>
      <c r="AC49" s="117">
        <v>0</v>
      </c>
      <c r="AD49" s="119">
        <v>0</v>
      </c>
      <c r="AF49" s="117">
        <v>0</v>
      </c>
    </row>
    <row r="50" spans="1:33" x14ac:dyDescent="0.3">
      <c r="A50" s="92">
        <v>31152</v>
      </c>
      <c r="B50" s="75" t="s">
        <v>190</v>
      </c>
      <c r="C50" s="117">
        <v>0</v>
      </c>
      <c r="D50" s="117">
        <v>0</v>
      </c>
      <c r="E50" s="117">
        <v>0</v>
      </c>
      <c r="F50" s="117">
        <v>0</v>
      </c>
      <c r="G50" s="117">
        <v>0</v>
      </c>
      <c r="H50" s="117">
        <v>0</v>
      </c>
      <c r="I50" s="117">
        <v>0</v>
      </c>
      <c r="J50" s="118">
        <v>0</v>
      </c>
      <c r="K50" s="117">
        <v>0</v>
      </c>
      <c r="L50" s="117">
        <v>0</v>
      </c>
      <c r="M50" s="117">
        <v>0</v>
      </c>
      <c r="N50" s="117">
        <v>0</v>
      </c>
      <c r="O50" s="117">
        <v>0</v>
      </c>
      <c r="P50" s="117">
        <v>0</v>
      </c>
      <c r="Q50" s="117">
        <v>0</v>
      </c>
      <c r="R50" s="117">
        <v>0</v>
      </c>
      <c r="S50" s="117">
        <v>0</v>
      </c>
      <c r="T50" s="117">
        <v>0</v>
      </c>
      <c r="U50" s="117">
        <v>0</v>
      </c>
      <c r="V50" s="117">
        <v>0</v>
      </c>
      <c r="W50" s="118">
        <v>0</v>
      </c>
      <c r="X50" s="108">
        <v>3.5000000000000003E-2</v>
      </c>
      <c r="Z50" s="117">
        <v>0</v>
      </c>
      <c r="AA50" s="119">
        <v>0</v>
      </c>
      <c r="AC50" s="117">
        <v>0</v>
      </c>
      <c r="AD50" s="119">
        <v>0</v>
      </c>
      <c r="AF50" s="117">
        <v>0</v>
      </c>
    </row>
    <row r="51" spans="1:33" x14ac:dyDescent="0.3">
      <c r="A51" s="92">
        <v>31153</v>
      </c>
      <c r="B51" s="75" t="s">
        <v>191</v>
      </c>
      <c r="C51" s="117">
        <v>0</v>
      </c>
      <c r="D51" s="117">
        <v>0</v>
      </c>
      <c r="E51" s="117">
        <v>0</v>
      </c>
      <c r="F51" s="117">
        <v>0</v>
      </c>
      <c r="G51" s="117">
        <v>0</v>
      </c>
      <c r="H51" s="117">
        <v>0</v>
      </c>
      <c r="I51" s="117">
        <v>0</v>
      </c>
      <c r="J51" s="118">
        <v>0</v>
      </c>
      <c r="K51" s="117">
        <v>0</v>
      </c>
      <c r="L51" s="117">
        <v>0</v>
      </c>
      <c r="M51" s="117">
        <v>0</v>
      </c>
      <c r="N51" s="117">
        <v>0</v>
      </c>
      <c r="O51" s="117">
        <v>0</v>
      </c>
      <c r="P51" s="117">
        <v>0</v>
      </c>
      <c r="Q51" s="117">
        <v>0</v>
      </c>
      <c r="R51" s="117">
        <v>0</v>
      </c>
      <c r="S51" s="117">
        <v>0</v>
      </c>
      <c r="T51" s="117">
        <v>0</v>
      </c>
      <c r="U51" s="117">
        <v>0</v>
      </c>
      <c r="V51" s="117">
        <v>0</v>
      </c>
      <c r="W51" s="118">
        <v>0</v>
      </c>
      <c r="X51" s="108">
        <v>3.1000000000000003E-2</v>
      </c>
      <c r="Z51" s="117">
        <v>0</v>
      </c>
      <c r="AA51" s="119">
        <v>0</v>
      </c>
      <c r="AC51" s="117">
        <v>0</v>
      </c>
      <c r="AD51" s="119">
        <v>0</v>
      </c>
      <c r="AF51" s="117">
        <v>0</v>
      </c>
    </row>
    <row r="52" spans="1:33" x14ac:dyDescent="0.3">
      <c r="A52" s="92">
        <v>31154</v>
      </c>
      <c r="B52" s="75" t="s">
        <v>192</v>
      </c>
      <c r="C52" s="117">
        <v>17029332.039999999</v>
      </c>
      <c r="D52" s="117">
        <v>0</v>
      </c>
      <c r="E52" s="117">
        <v>-33903.79</v>
      </c>
      <c r="F52" s="117">
        <v>0</v>
      </c>
      <c r="G52" s="117">
        <v>0</v>
      </c>
      <c r="H52" s="117">
        <v>16995428.25</v>
      </c>
      <c r="I52" s="117">
        <v>16998036.23</v>
      </c>
      <c r="J52" s="118">
        <v>0</v>
      </c>
      <c r="K52" s="117">
        <v>6433850.0300000003</v>
      </c>
      <c r="L52" s="117">
        <v>475951.1</v>
      </c>
      <c r="M52" s="117">
        <v>-33903.79</v>
      </c>
      <c r="N52" s="117">
        <v>-10965.59</v>
      </c>
      <c r="O52" s="117">
        <v>0</v>
      </c>
      <c r="P52" s="117">
        <v>0</v>
      </c>
      <c r="Q52" s="117">
        <v>0</v>
      </c>
      <c r="R52" s="117">
        <v>0</v>
      </c>
      <c r="S52" s="117">
        <v>0</v>
      </c>
      <c r="T52" s="117">
        <v>0</v>
      </c>
      <c r="U52" s="117">
        <v>6864931.75</v>
      </c>
      <c r="V52" s="117">
        <v>6633815.1799999997</v>
      </c>
      <c r="W52" s="118">
        <v>0</v>
      </c>
      <c r="X52" s="108">
        <v>2.8000000000000001E-2</v>
      </c>
      <c r="Z52" s="117">
        <v>-10965.59</v>
      </c>
      <c r="AA52" s="119">
        <v>0</v>
      </c>
      <c r="AC52" s="117">
        <v>0</v>
      </c>
      <c r="AD52" s="119">
        <v>0</v>
      </c>
      <c r="AF52" s="117">
        <v>0</v>
      </c>
    </row>
    <row r="53" spans="1:33" x14ac:dyDescent="0.3">
      <c r="A53" s="92">
        <v>31175</v>
      </c>
      <c r="B53" s="75" t="s">
        <v>502</v>
      </c>
      <c r="C53" s="117">
        <v>0</v>
      </c>
      <c r="D53" s="117">
        <v>0</v>
      </c>
      <c r="E53" s="117">
        <v>0</v>
      </c>
      <c r="F53" s="117">
        <v>0</v>
      </c>
      <c r="G53" s="117">
        <v>0</v>
      </c>
      <c r="H53" s="117">
        <v>0</v>
      </c>
      <c r="I53" s="117">
        <v>0</v>
      </c>
      <c r="J53" s="118">
        <v>0</v>
      </c>
      <c r="K53" s="117">
        <v>0</v>
      </c>
      <c r="L53" s="117">
        <v>0</v>
      </c>
      <c r="M53" s="117">
        <v>0</v>
      </c>
      <c r="N53" s="117">
        <v>0</v>
      </c>
      <c r="O53" s="117">
        <v>0</v>
      </c>
      <c r="P53" s="117">
        <v>0</v>
      </c>
      <c r="Q53" s="117">
        <v>0</v>
      </c>
      <c r="R53" s="117">
        <v>0</v>
      </c>
      <c r="S53" s="117">
        <v>0</v>
      </c>
      <c r="T53" s="117">
        <v>0</v>
      </c>
      <c r="U53" s="117">
        <v>0</v>
      </c>
      <c r="V53" s="117">
        <v>0</v>
      </c>
      <c r="W53" s="118">
        <v>0</v>
      </c>
      <c r="X53" s="108">
        <v>0</v>
      </c>
      <c r="Z53" s="117">
        <v>0</v>
      </c>
      <c r="AA53" s="119">
        <v>0</v>
      </c>
      <c r="AC53" s="117">
        <v>0</v>
      </c>
      <c r="AD53" s="119">
        <v>0</v>
      </c>
      <c r="AF53" s="117">
        <v>0</v>
      </c>
    </row>
    <row r="54" spans="1:33" x14ac:dyDescent="0.3">
      <c r="A54" s="92">
        <v>31178</v>
      </c>
      <c r="B54" s="75" t="s">
        <v>503</v>
      </c>
      <c r="C54" s="117">
        <v>0</v>
      </c>
      <c r="D54" s="117">
        <v>0</v>
      </c>
      <c r="E54" s="117">
        <v>0</v>
      </c>
      <c r="F54" s="117">
        <v>0</v>
      </c>
      <c r="G54" s="117">
        <v>0</v>
      </c>
      <c r="H54" s="117">
        <v>0</v>
      </c>
      <c r="I54" s="117">
        <v>0</v>
      </c>
      <c r="J54" s="118">
        <v>0</v>
      </c>
      <c r="K54" s="117">
        <v>0</v>
      </c>
      <c r="L54" s="117">
        <v>0</v>
      </c>
      <c r="M54" s="117">
        <v>0</v>
      </c>
      <c r="N54" s="117">
        <v>0</v>
      </c>
      <c r="O54" s="117">
        <v>0</v>
      </c>
      <c r="P54" s="117">
        <v>0</v>
      </c>
      <c r="Q54" s="117">
        <v>0</v>
      </c>
      <c r="R54" s="117">
        <v>0</v>
      </c>
      <c r="S54" s="117">
        <v>0</v>
      </c>
      <c r="T54" s="117">
        <v>0</v>
      </c>
      <c r="U54" s="117">
        <v>0</v>
      </c>
      <c r="V54" s="117">
        <v>0</v>
      </c>
      <c r="W54" s="118">
        <v>0</v>
      </c>
      <c r="X54" s="108">
        <v>0</v>
      </c>
      <c r="Z54" s="117">
        <v>0</v>
      </c>
      <c r="AA54" s="119">
        <v>0</v>
      </c>
      <c r="AC54" s="117">
        <v>0</v>
      </c>
      <c r="AD54" s="119">
        <v>0</v>
      </c>
      <c r="AF54" s="117">
        <v>0</v>
      </c>
    </row>
    <row r="55" spans="1:33" x14ac:dyDescent="0.3">
      <c r="A55" s="92">
        <v>31179</v>
      </c>
      <c r="B55" s="75" t="s">
        <v>504</v>
      </c>
      <c r="C55" s="117">
        <v>0</v>
      </c>
      <c r="D55" s="117">
        <v>0</v>
      </c>
      <c r="E55" s="117">
        <v>0</v>
      </c>
      <c r="F55" s="117">
        <v>0</v>
      </c>
      <c r="G55" s="117">
        <v>0</v>
      </c>
      <c r="H55" s="117">
        <v>0</v>
      </c>
      <c r="I55" s="117">
        <v>0</v>
      </c>
      <c r="J55" s="118">
        <v>0</v>
      </c>
      <c r="K55" s="117">
        <v>0</v>
      </c>
      <c r="L55" s="117">
        <v>0</v>
      </c>
      <c r="M55" s="117">
        <v>0</v>
      </c>
      <c r="N55" s="117">
        <v>0</v>
      </c>
      <c r="O55" s="117">
        <v>0</v>
      </c>
      <c r="P55" s="117">
        <v>0</v>
      </c>
      <c r="Q55" s="117">
        <v>0</v>
      </c>
      <c r="R55" s="117">
        <v>0</v>
      </c>
      <c r="S55" s="117">
        <v>0</v>
      </c>
      <c r="T55" s="117">
        <v>0</v>
      </c>
      <c r="U55" s="117">
        <v>0</v>
      </c>
      <c r="V55" s="117">
        <v>0</v>
      </c>
      <c r="W55" s="118">
        <v>0</v>
      </c>
      <c r="X55" s="108">
        <v>0</v>
      </c>
      <c r="Z55" s="117">
        <v>0</v>
      </c>
      <c r="AA55" s="119">
        <v>0</v>
      </c>
      <c r="AC55" s="117">
        <v>0</v>
      </c>
      <c r="AD55" s="119">
        <v>0</v>
      </c>
      <c r="AF55" s="117">
        <v>0</v>
      </c>
    </row>
    <row r="56" spans="1:33" x14ac:dyDescent="0.3">
      <c r="A56" s="92">
        <v>31230</v>
      </c>
      <c r="B56" s="75" t="s">
        <v>505</v>
      </c>
      <c r="C56" s="117">
        <v>0</v>
      </c>
      <c r="D56" s="117">
        <v>0</v>
      </c>
      <c r="E56" s="117">
        <v>0</v>
      </c>
      <c r="F56" s="117">
        <v>0</v>
      </c>
      <c r="G56" s="117">
        <v>0</v>
      </c>
      <c r="H56" s="117">
        <v>0</v>
      </c>
      <c r="I56" s="117">
        <v>0</v>
      </c>
      <c r="J56" s="118">
        <v>0</v>
      </c>
      <c r="K56" s="117">
        <v>0</v>
      </c>
      <c r="L56" s="117">
        <v>0</v>
      </c>
      <c r="M56" s="117">
        <v>0</v>
      </c>
      <c r="N56" s="117">
        <v>0</v>
      </c>
      <c r="O56" s="117">
        <v>0</v>
      </c>
      <c r="P56" s="117">
        <v>0</v>
      </c>
      <c r="Q56" s="117">
        <v>0</v>
      </c>
      <c r="R56" s="117">
        <v>0</v>
      </c>
      <c r="S56" s="117">
        <v>0</v>
      </c>
      <c r="T56" s="117">
        <v>0</v>
      </c>
      <c r="U56" s="117">
        <v>0</v>
      </c>
      <c r="V56" s="117">
        <v>0</v>
      </c>
      <c r="W56" s="118">
        <v>0</v>
      </c>
      <c r="X56" s="108">
        <v>0</v>
      </c>
      <c r="Z56" s="117">
        <v>0</v>
      </c>
      <c r="AA56" s="119">
        <v>0</v>
      </c>
      <c r="AC56" s="117">
        <v>0</v>
      </c>
      <c r="AD56" s="119">
        <v>0</v>
      </c>
      <c r="AF56" s="117">
        <v>0</v>
      </c>
    </row>
    <row r="57" spans="1:33" x14ac:dyDescent="0.3">
      <c r="A57" s="92">
        <v>31231</v>
      </c>
      <c r="B57" s="75" t="s">
        <v>506</v>
      </c>
      <c r="C57" s="117">
        <v>0</v>
      </c>
      <c r="D57" s="117">
        <v>0</v>
      </c>
      <c r="E57" s="117">
        <v>0</v>
      </c>
      <c r="F57" s="117">
        <v>0</v>
      </c>
      <c r="G57" s="117">
        <v>0</v>
      </c>
      <c r="H57" s="117">
        <v>0</v>
      </c>
      <c r="I57" s="117">
        <v>0</v>
      </c>
      <c r="J57" s="118">
        <v>0</v>
      </c>
      <c r="K57" s="117">
        <v>0</v>
      </c>
      <c r="L57" s="117">
        <v>0</v>
      </c>
      <c r="M57" s="117">
        <v>0</v>
      </c>
      <c r="N57" s="117">
        <v>0</v>
      </c>
      <c r="O57" s="117">
        <v>0</v>
      </c>
      <c r="P57" s="117">
        <v>0</v>
      </c>
      <c r="Q57" s="117">
        <v>0</v>
      </c>
      <c r="R57" s="117">
        <v>0</v>
      </c>
      <c r="S57" s="117">
        <v>0</v>
      </c>
      <c r="T57" s="117">
        <v>0</v>
      </c>
      <c r="U57" s="117">
        <v>0</v>
      </c>
      <c r="V57" s="117">
        <v>0</v>
      </c>
      <c r="W57" s="118">
        <v>0</v>
      </c>
      <c r="X57" s="108">
        <v>0</v>
      </c>
      <c r="Z57" s="117">
        <v>0</v>
      </c>
      <c r="AA57" s="119">
        <v>0</v>
      </c>
      <c r="AC57" s="117">
        <v>0</v>
      </c>
      <c r="AD57" s="119">
        <v>0</v>
      </c>
      <c r="AF57" s="117">
        <v>0</v>
      </c>
    </row>
    <row r="58" spans="1:33" x14ac:dyDescent="0.3">
      <c r="A58" s="92">
        <v>31232</v>
      </c>
      <c r="B58" s="75" t="s">
        <v>507</v>
      </c>
      <c r="C58" s="117">
        <v>0</v>
      </c>
      <c r="D58" s="117">
        <v>0</v>
      </c>
      <c r="E58" s="117">
        <v>0</v>
      </c>
      <c r="F58" s="117">
        <v>0</v>
      </c>
      <c r="G58" s="117">
        <v>0</v>
      </c>
      <c r="H58" s="117">
        <v>0</v>
      </c>
      <c r="I58" s="117">
        <v>0</v>
      </c>
      <c r="J58" s="118">
        <v>0</v>
      </c>
      <c r="K58" s="117">
        <v>0</v>
      </c>
      <c r="L58" s="117">
        <v>0</v>
      </c>
      <c r="M58" s="117">
        <v>0</v>
      </c>
      <c r="N58" s="117">
        <v>0</v>
      </c>
      <c r="O58" s="117">
        <v>0</v>
      </c>
      <c r="P58" s="117">
        <v>0</v>
      </c>
      <c r="Q58" s="117">
        <v>0</v>
      </c>
      <c r="R58" s="117">
        <v>0</v>
      </c>
      <c r="S58" s="117">
        <v>0</v>
      </c>
      <c r="T58" s="117">
        <v>0</v>
      </c>
      <c r="U58" s="117">
        <v>0</v>
      </c>
      <c r="V58" s="117">
        <v>0</v>
      </c>
      <c r="W58" s="118">
        <v>0</v>
      </c>
      <c r="X58" s="108">
        <v>0</v>
      </c>
      <c r="Z58" s="117">
        <v>0</v>
      </c>
      <c r="AA58" s="119">
        <v>0</v>
      </c>
      <c r="AC58" s="117">
        <v>0</v>
      </c>
      <c r="AD58" s="119">
        <v>0</v>
      </c>
      <c r="AF58" s="117">
        <v>0</v>
      </c>
    </row>
    <row r="59" spans="1:33" x14ac:dyDescent="0.3">
      <c r="A59" s="92">
        <v>31240</v>
      </c>
      <c r="B59" s="75" t="s">
        <v>193</v>
      </c>
      <c r="C59" s="117">
        <v>188160520.46999988</v>
      </c>
      <c r="D59" s="117">
        <v>2827479.18</v>
      </c>
      <c r="E59" s="117">
        <v>-1358694.17</v>
      </c>
      <c r="F59" s="117">
        <v>0</v>
      </c>
      <c r="G59" s="117">
        <v>0</v>
      </c>
      <c r="H59" s="117">
        <v>189629305.4799999</v>
      </c>
      <c r="I59" s="117">
        <v>195814151.00999999</v>
      </c>
      <c r="J59" s="118">
        <v>0</v>
      </c>
      <c r="K59" s="117">
        <v>35756475.199999988</v>
      </c>
      <c r="L59" s="117">
        <v>9031159.5199999996</v>
      </c>
      <c r="M59" s="117">
        <v>-1358694.17</v>
      </c>
      <c r="N59" s="117">
        <v>-405454.33</v>
      </c>
      <c r="O59" s="117">
        <v>928185.2</v>
      </c>
      <c r="P59" s="117">
        <v>0</v>
      </c>
      <c r="Q59" s="117">
        <v>42051.13</v>
      </c>
      <c r="R59" s="117">
        <v>0</v>
      </c>
      <c r="S59" s="117">
        <v>0</v>
      </c>
      <c r="T59" s="117">
        <v>0</v>
      </c>
      <c r="U59" s="117">
        <v>43993722.54999999</v>
      </c>
      <c r="V59" s="117">
        <v>39492410.170000002</v>
      </c>
      <c r="W59" s="118">
        <v>0</v>
      </c>
      <c r="X59" s="108">
        <v>4.5999999999999999E-2</v>
      </c>
      <c r="Z59" s="117">
        <v>522730.86999999994</v>
      </c>
      <c r="AA59" s="119" t="s">
        <v>422</v>
      </c>
      <c r="AC59" s="117">
        <v>42051.13</v>
      </c>
      <c r="AD59" s="119">
        <v>0</v>
      </c>
      <c r="AF59" s="117">
        <v>8403413.1500000004</v>
      </c>
      <c r="AG59" s="75"/>
    </row>
    <row r="60" spans="1:33" x14ac:dyDescent="0.3">
      <c r="A60" s="92">
        <v>31241</v>
      </c>
      <c r="B60" s="75" t="s">
        <v>194</v>
      </c>
      <c r="C60" s="117">
        <v>0</v>
      </c>
      <c r="D60" s="117">
        <v>0</v>
      </c>
      <c r="E60" s="117">
        <v>0</v>
      </c>
      <c r="F60" s="117">
        <v>0</v>
      </c>
      <c r="G60" s="117">
        <v>0</v>
      </c>
      <c r="H60" s="117">
        <v>0</v>
      </c>
      <c r="I60" s="117">
        <v>0</v>
      </c>
      <c r="J60" s="118">
        <v>0</v>
      </c>
      <c r="K60" s="117">
        <v>0</v>
      </c>
      <c r="L60" s="117">
        <v>0</v>
      </c>
      <c r="M60" s="117">
        <v>0</v>
      </c>
      <c r="N60" s="117">
        <v>0</v>
      </c>
      <c r="O60" s="117">
        <v>0</v>
      </c>
      <c r="P60" s="117">
        <v>0</v>
      </c>
      <c r="Q60" s="117">
        <v>0</v>
      </c>
      <c r="R60" s="117">
        <v>0</v>
      </c>
      <c r="S60" s="117">
        <v>0</v>
      </c>
      <c r="T60" s="117">
        <v>0</v>
      </c>
      <c r="U60" s="117">
        <v>0</v>
      </c>
      <c r="V60" s="117">
        <v>0</v>
      </c>
      <c r="W60" s="118">
        <v>0</v>
      </c>
      <c r="X60" s="108">
        <v>5.2000000000000005E-2</v>
      </c>
      <c r="Z60" s="117">
        <v>0</v>
      </c>
      <c r="AA60" s="119">
        <v>0</v>
      </c>
      <c r="AC60" s="117">
        <v>0</v>
      </c>
      <c r="AD60" s="119">
        <v>0</v>
      </c>
      <c r="AF60" s="117">
        <v>0</v>
      </c>
      <c r="AG60" s="75"/>
    </row>
    <row r="61" spans="1:33" x14ac:dyDescent="0.3">
      <c r="A61" s="92">
        <v>31242</v>
      </c>
      <c r="B61" s="75" t="s">
        <v>195</v>
      </c>
      <c r="C61" s="117">
        <v>0</v>
      </c>
      <c r="D61" s="117">
        <v>0</v>
      </c>
      <c r="E61" s="117">
        <v>0</v>
      </c>
      <c r="F61" s="117">
        <v>0</v>
      </c>
      <c r="G61" s="117">
        <v>0</v>
      </c>
      <c r="H61" s="117">
        <v>0</v>
      </c>
      <c r="I61" s="117">
        <v>0</v>
      </c>
      <c r="J61" s="118">
        <v>0</v>
      </c>
      <c r="K61" s="117">
        <v>0</v>
      </c>
      <c r="L61" s="117">
        <v>0</v>
      </c>
      <c r="M61" s="117">
        <v>0</v>
      </c>
      <c r="N61" s="117">
        <v>0</v>
      </c>
      <c r="O61" s="117">
        <v>0</v>
      </c>
      <c r="P61" s="117">
        <v>0</v>
      </c>
      <c r="Q61" s="117">
        <v>0</v>
      </c>
      <c r="R61" s="117">
        <v>0</v>
      </c>
      <c r="S61" s="117">
        <v>0</v>
      </c>
      <c r="T61" s="117">
        <v>0</v>
      </c>
      <c r="U61" s="117">
        <v>0</v>
      </c>
      <c r="V61" s="117">
        <v>0</v>
      </c>
      <c r="W61" s="118">
        <v>0</v>
      </c>
      <c r="X61" s="108">
        <v>4.3000000000000003E-2</v>
      </c>
      <c r="Z61" s="117">
        <v>0</v>
      </c>
      <c r="AA61" s="119">
        <v>0</v>
      </c>
      <c r="AC61" s="117">
        <v>0</v>
      </c>
      <c r="AD61" s="119">
        <v>0</v>
      </c>
      <c r="AF61" s="117">
        <v>0</v>
      </c>
      <c r="AG61" s="75"/>
    </row>
    <row r="62" spans="1:33" x14ac:dyDescent="0.3">
      <c r="A62" s="92">
        <v>31243</v>
      </c>
      <c r="B62" s="75" t="s">
        <v>196</v>
      </c>
      <c r="C62" s="117">
        <v>0</v>
      </c>
      <c r="D62" s="117">
        <v>0</v>
      </c>
      <c r="E62" s="117">
        <v>0</v>
      </c>
      <c r="F62" s="117">
        <v>0</v>
      </c>
      <c r="G62" s="117">
        <v>0</v>
      </c>
      <c r="H62" s="117">
        <v>0</v>
      </c>
      <c r="I62" s="117">
        <v>0</v>
      </c>
      <c r="J62" s="118">
        <v>0</v>
      </c>
      <c r="K62" s="117">
        <v>0</v>
      </c>
      <c r="L62" s="117">
        <v>0</v>
      </c>
      <c r="M62" s="117">
        <v>0</v>
      </c>
      <c r="N62" s="117">
        <v>0</v>
      </c>
      <c r="O62" s="117">
        <v>0</v>
      </c>
      <c r="P62" s="117">
        <v>0</v>
      </c>
      <c r="Q62" s="117">
        <v>0</v>
      </c>
      <c r="R62" s="117">
        <v>0</v>
      </c>
      <c r="S62" s="117">
        <v>0</v>
      </c>
      <c r="T62" s="117">
        <v>0</v>
      </c>
      <c r="U62" s="117">
        <v>0</v>
      </c>
      <c r="V62" s="117">
        <v>0</v>
      </c>
      <c r="W62" s="118">
        <v>0</v>
      </c>
      <c r="X62" s="108">
        <v>3.5999999999999997E-2</v>
      </c>
      <c r="Z62" s="117">
        <v>0</v>
      </c>
      <c r="AA62" s="119">
        <v>0</v>
      </c>
      <c r="AC62" s="117">
        <v>0</v>
      </c>
      <c r="AD62" s="119">
        <v>0</v>
      </c>
      <c r="AF62" s="117">
        <v>0</v>
      </c>
      <c r="AG62" s="75"/>
    </row>
    <row r="63" spans="1:33" x14ac:dyDescent="0.3">
      <c r="A63" s="92">
        <v>31244</v>
      </c>
      <c r="B63" s="75" t="s">
        <v>197</v>
      </c>
      <c r="C63" s="117">
        <v>294179507.93999976</v>
      </c>
      <c r="D63" s="117">
        <v>19030862.09</v>
      </c>
      <c r="E63" s="117">
        <v>-4150437.07</v>
      </c>
      <c r="F63" s="117">
        <v>0</v>
      </c>
      <c r="G63" s="117">
        <v>0</v>
      </c>
      <c r="H63" s="117">
        <v>309059932.95999974</v>
      </c>
      <c r="I63" s="117">
        <v>302683493.02999997</v>
      </c>
      <c r="J63" s="118">
        <v>0</v>
      </c>
      <c r="K63" s="117">
        <v>106976161.75000004</v>
      </c>
      <c r="L63" s="117">
        <v>9971020.0399999991</v>
      </c>
      <c r="M63" s="117">
        <v>-4150437.07</v>
      </c>
      <c r="N63" s="117">
        <v>-1448735.11</v>
      </c>
      <c r="O63" s="117">
        <v>-2779218.3</v>
      </c>
      <c r="P63" s="117">
        <v>0</v>
      </c>
      <c r="Q63" s="117">
        <v>135558.89000000001</v>
      </c>
      <c r="R63" s="117">
        <v>0</v>
      </c>
      <c r="S63" s="117">
        <v>0</v>
      </c>
      <c r="T63" s="117">
        <v>0</v>
      </c>
      <c r="U63" s="117">
        <v>108704350.20000006</v>
      </c>
      <c r="V63" s="117">
        <v>108173587.94</v>
      </c>
      <c r="W63" s="118">
        <v>0</v>
      </c>
      <c r="X63" s="108">
        <v>3.2999999999999995E-2</v>
      </c>
      <c r="Z63" s="117">
        <v>-4227953.41</v>
      </c>
      <c r="AA63" s="119">
        <v>0</v>
      </c>
      <c r="AC63" s="117">
        <v>135558.89000000001</v>
      </c>
      <c r="AD63" s="119">
        <v>0</v>
      </c>
      <c r="AF63" s="117">
        <v>5150998.6500000004</v>
      </c>
    </row>
    <row r="64" spans="1:33" x14ac:dyDescent="0.3">
      <c r="A64" s="92">
        <v>31245</v>
      </c>
      <c r="B64" s="75" t="s">
        <v>198</v>
      </c>
      <c r="C64" s="117">
        <v>193681409.1699999</v>
      </c>
      <c r="D64" s="117">
        <v>6467119.6799999997</v>
      </c>
      <c r="E64" s="117">
        <v>-3866864.59</v>
      </c>
      <c r="F64" s="117">
        <v>0</v>
      </c>
      <c r="G64" s="117">
        <v>0</v>
      </c>
      <c r="H64" s="117">
        <v>196281664.2599999</v>
      </c>
      <c r="I64" s="117">
        <v>194807218.81</v>
      </c>
      <c r="J64" s="118">
        <v>0</v>
      </c>
      <c r="K64" s="117">
        <v>74270086.500000015</v>
      </c>
      <c r="L64" s="117">
        <v>6035214.7999999998</v>
      </c>
      <c r="M64" s="117">
        <v>-3866864.59</v>
      </c>
      <c r="N64" s="117">
        <v>-826093.13</v>
      </c>
      <c r="O64" s="117">
        <v>-705330.1</v>
      </c>
      <c r="P64" s="117">
        <v>0</v>
      </c>
      <c r="Q64" s="117">
        <v>81091.58</v>
      </c>
      <c r="R64" s="117">
        <v>0</v>
      </c>
      <c r="S64" s="117">
        <v>0</v>
      </c>
      <c r="T64" s="117">
        <v>0</v>
      </c>
      <c r="U64" s="117">
        <v>74988105.060000017</v>
      </c>
      <c r="V64" s="117">
        <v>74989406.200000003</v>
      </c>
      <c r="W64" s="118">
        <v>0</v>
      </c>
      <c r="X64" s="108">
        <v>3.1E-2</v>
      </c>
      <c r="Z64" s="117">
        <v>-1531423.23</v>
      </c>
      <c r="AA64" s="119">
        <v>0</v>
      </c>
      <c r="AC64" s="117">
        <v>81091.58</v>
      </c>
      <c r="AD64" s="119">
        <v>0</v>
      </c>
      <c r="AF64" s="117">
        <v>2263735.1800000002</v>
      </c>
    </row>
    <row r="65" spans="1:32" x14ac:dyDescent="0.3">
      <c r="A65" s="92">
        <v>31246</v>
      </c>
      <c r="B65" s="75" t="s">
        <v>199</v>
      </c>
      <c r="C65" s="117">
        <v>0</v>
      </c>
      <c r="D65" s="117">
        <v>0</v>
      </c>
      <c r="E65" s="117">
        <v>0</v>
      </c>
      <c r="F65" s="117">
        <v>0</v>
      </c>
      <c r="G65" s="117">
        <v>0</v>
      </c>
      <c r="H65" s="117">
        <v>0</v>
      </c>
      <c r="I65" s="117">
        <v>0</v>
      </c>
      <c r="J65" s="118">
        <v>0</v>
      </c>
      <c r="K65" s="117">
        <v>0</v>
      </c>
      <c r="L65" s="117">
        <v>0</v>
      </c>
      <c r="M65" s="117">
        <v>0</v>
      </c>
      <c r="N65" s="117">
        <v>0</v>
      </c>
      <c r="O65" s="117">
        <v>0</v>
      </c>
      <c r="P65" s="117">
        <v>0</v>
      </c>
      <c r="Q65" s="117">
        <v>0</v>
      </c>
      <c r="R65" s="117">
        <v>0</v>
      </c>
      <c r="S65" s="117">
        <v>0</v>
      </c>
      <c r="T65" s="117">
        <v>0</v>
      </c>
      <c r="U65" s="117">
        <v>0</v>
      </c>
      <c r="V65" s="117">
        <v>0</v>
      </c>
      <c r="W65" s="118">
        <v>0</v>
      </c>
      <c r="X65" s="108">
        <v>4.3000000000000003E-2</v>
      </c>
      <c r="Z65" s="117">
        <v>0</v>
      </c>
      <c r="AA65" s="119">
        <v>0</v>
      </c>
      <c r="AC65" s="117">
        <v>0</v>
      </c>
      <c r="AD65" s="119">
        <v>0</v>
      </c>
      <c r="AF65" s="117">
        <v>0</v>
      </c>
    </row>
    <row r="66" spans="1:32" x14ac:dyDescent="0.3">
      <c r="A66" s="92">
        <v>31247</v>
      </c>
      <c r="B66" s="75" t="s">
        <v>414</v>
      </c>
      <c r="C66" s="117">
        <v>10156523.809999999</v>
      </c>
      <c r="D66" s="117">
        <v>0</v>
      </c>
      <c r="E66" s="117">
        <v>0</v>
      </c>
      <c r="F66" s="117">
        <v>0</v>
      </c>
      <c r="G66" s="117">
        <v>0</v>
      </c>
      <c r="H66" s="117">
        <v>10156523.809999999</v>
      </c>
      <c r="I66" s="117">
        <v>10156523.810000001</v>
      </c>
      <c r="J66" s="118">
        <v>0</v>
      </c>
      <c r="K66" s="117">
        <v>10187109.649999999</v>
      </c>
      <c r="L66" s="117">
        <v>0</v>
      </c>
      <c r="M66" s="117">
        <v>0</v>
      </c>
      <c r="N66" s="117">
        <v>0</v>
      </c>
      <c r="O66" s="117">
        <v>0</v>
      </c>
      <c r="P66" s="117">
        <v>0</v>
      </c>
      <c r="Q66" s="117">
        <v>0</v>
      </c>
      <c r="R66" s="117">
        <v>0</v>
      </c>
      <c r="S66" s="117">
        <v>0</v>
      </c>
      <c r="T66" s="117">
        <v>0</v>
      </c>
      <c r="U66" s="117">
        <v>10187109.649999999</v>
      </c>
      <c r="V66" s="117">
        <v>10187109.65</v>
      </c>
      <c r="W66" s="118">
        <v>0</v>
      </c>
      <c r="X66" s="108">
        <v>0.2</v>
      </c>
      <c r="Z66" s="117">
        <v>0</v>
      </c>
      <c r="AA66" s="119">
        <v>0</v>
      </c>
      <c r="AC66" s="117">
        <v>0</v>
      </c>
      <c r="AD66" s="119">
        <v>0</v>
      </c>
      <c r="AF66" s="117">
        <v>0</v>
      </c>
    </row>
    <row r="67" spans="1:32" x14ac:dyDescent="0.3">
      <c r="A67" s="92">
        <v>31251</v>
      </c>
      <c r="B67" s="75" t="s">
        <v>200</v>
      </c>
      <c r="C67" s="117">
        <v>0</v>
      </c>
      <c r="D67" s="117">
        <v>0</v>
      </c>
      <c r="E67" s="117">
        <v>0</v>
      </c>
      <c r="F67" s="117">
        <v>0</v>
      </c>
      <c r="G67" s="117">
        <v>0</v>
      </c>
      <c r="H67" s="117">
        <v>0</v>
      </c>
      <c r="I67" s="117">
        <v>0</v>
      </c>
      <c r="J67" s="118">
        <v>0</v>
      </c>
      <c r="K67" s="117">
        <v>0</v>
      </c>
      <c r="L67" s="117">
        <v>0</v>
      </c>
      <c r="M67" s="117">
        <v>0</v>
      </c>
      <c r="N67" s="117">
        <v>0</v>
      </c>
      <c r="O67" s="117">
        <v>0</v>
      </c>
      <c r="P67" s="117">
        <v>0</v>
      </c>
      <c r="Q67" s="117">
        <v>0</v>
      </c>
      <c r="R67" s="117">
        <v>0</v>
      </c>
      <c r="S67" s="117">
        <v>0</v>
      </c>
      <c r="T67" s="117">
        <v>0</v>
      </c>
      <c r="U67" s="117">
        <v>0</v>
      </c>
      <c r="V67" s="117">
        <v>0</v>
      </c>
      <c r="W67" s="118">
        <v>0</v>
      </c>
      <c r="X67" s="108">
        <v>4.3000000000000003E-2</v>
      </c>
      <c r="Z67" s="117">
        <v>0</v>
      </c>
      <c r="AA67" s="119">
        <v>0</v>
      </c>
      <c r="AC67" s="117">
        <v>0</v>
      </c>
      <c r="AD67" s="119">
        <v>0</v>
      </c>
      <c r="AF67" s="117">
        <v>0</v>
      </c>
    </row>
    <row r="68" spans="1:32" x14ac:dyDescent="0.3">
      <c r="A68" s="92">
        <v>31252</v>
      </c>
      <c r="B68" s="75" t="s">
        <v>201</v>
      </c>
      <c r="C68" s="117">
        <v>0</v>
      </c>
      <c r="D68" s="117">
        <v>0</v>
      </c>
      <c r="E68" s="117">
        <v>0</v>
      </c>
      <c r="F68" s="117">
        <v>0</v>
      </c>
      <c r="G68" s="117">
        <v>0</v>
      </c>
      <c r="H68" s="117">
        <v>0</v>
      </c>
      <c r="I68" s="117">
        <v>0</v>
      </c>
      <c r="J68" s="118">
        <v>0</v>
      </c>
      <c r="K68" s="117">
        <v>0</v>
      </c>
      <c r="L68" s="117">
        <v>0</v>
      </c>
      <c r="M68" s="117">
        <v>0</v>
      </c>
      <c r="N68" s="117">
        <v>0</v>
      </c>
      <c r="O68" s="117">
        <v>0</v>
      </c>
      <c r="P68" s="117">
        <v>0</v>
      </c>
      <c r="Q68" s="117">
        <v>0</v>
      </c>
      <c r="R68" s="117">
        <v>0</v>
      </c>
      <c r="S68" s="117">
        <v>0</v>
      </c>
      <c r="T68" s="117">
        <v>0</v>
      </c>
      <c r="U68" s="117">
        <v>0</v>
      </c>
      <c r="V68" s="117">
        <v>0</v>
      </c>
      <c r="W68" s="118">
        <v>0</v>
      </c>
      <c r="X68" s="108">
        <v>4.2000000000000003E-2</v>
      </c>
      <c r="Z68" s="117">
        <v>0</v>
      </c>
      <c r="AA68" s="119">
        <v>0</v>
      </c>
      <c r="AC68" s="117">
        <v>0</v>
      </c>
      <c r="AD68" s="119">
        <v>0</v>
      </c>
      <c r="AF68" s="117">
        <v>0</v>
      </c>
    </row>
    <row r="69" spans="1:32" x14ac:dyDescent="0.3">
      <c r="A69" s="92">
        <v>31253</v>
      </c>
      <c r="B69" s="75" t="s">
        <v>202</v>
      </c>
      <c r="C69" s="117">
        <v>0</v>
      </c>
      <c r="D69" s="117">
        <v>0</v>
      </c>
      <c r="E69" s="117">
        <v>0</v>
      </c>
      <c r="F69" s="117">
        <v>0</v>
      </c>
      <c r="G69" s="117">
        <v>0</v>
      </c>
      <c r="H69" s="117">
        <v>0</v>
      </c>
      <c r="I69" s="117">
        <v>0</v>
      </c>
      <c r="J69" s="118">
        <v>0</v>
      </c>
      <c r="K69" s="117">
        <v>0</v>
      </c>
      <c r="L69" s="117">
        <v>0</v>
      </c>
      <c r="M69" s="117">
        <v>0</v>
      </c>
      <c r="N69" s="117">
        <v>0</v>
      </c>
      <c r="O69" s="117">
        <v>0</v>
      </c>
      <c r="P69" s="117">
        <v>0</v>
      </c>
      <c r="Q69" s="117">
        <v>0</v>
      </c>
      <c r="R69" s="117">
        <v>0</v>
      </c>
      <c r="S69" s="117">
        <v>0</v>
      </c>
      <c r="T69" s="117">
        <v>0</v>
      </c>
      <c r="U69" s="117">
        <v>0</v>
      </c>
      <c r="V69" s="117">
        <v>0</v>
      </c>
      <c r="W69" s="118">
        <v>0</v>
      </c>
      <c r="X69" s="108">
        <v>3.5000000000000003E-2</v>
      </c>
      <c r="Z69" s="117">
        <v>0</v>
      </c>
      <c r="AA69" s="119">
        <v>0</v>
      </c>
      <c r="AC69" s="117">
        <v>0</v>
      </c>
      <c r="AD69" s="119">
        <v>0</v>
      </c>
      <c r="AF69" s="117">
        <v>0</v>
      </c>
    </row>
    <row r="70" spans="1:32" x14ac:dyDescent="0.3">
      <c r="A70" s="92">
        <v>31254</v>
      </c>
      <c r="B70" s="75" t="s">
        <v>203</v>
      </c>
      <c r="C70" s="117">
        <v>38395489.419999994</v>
      </c>
      <c r="D70" s="117">
        <v>3943714.16</v>
      </c>
      <c r="E70" s="117">
        <v>-2093108.6</v>
      </c>
      <c r="F70" s="117">
        <v>0</v>
      </c>
      <c r="G70" s="117">
        <v>0</v>
      </c>
      <c r="H70" s="117">
        <v>40246094.979999997</v>
      </c>
      <c r="I70" s="117">
        <v>38798412.670000002</v>
      </c>
      <c r="J70" s="118">
        <v>0</v>
      </c>
      <c r="K70" s="117">
        <v>15402950.440000003</v>
      </c>
      <c r="L70" s="117">
        <v>1392399.73</v>
      </c>
      <c r="M70" s="117">
        <v>-2093108.6</v>
      </c>
      <c r="N70" s="117">
        <v>0</v>
      </c>
      <c r="O70" s="117">
        <v>0</v>
      </c>
      <c r="P70" s="117">
        <v>0</v>
      </c>
      <c r="Q70" s="117">
        <v>0</v>
      </c>
      <c r="R70" s="117">
        <v>0</v>
      </c>
      <c r="S70" s="117">
        <v>0</v>
      </c>
      <c r="T70" s="117">
        <v>0</v>
      </c>
      <c r="U70" s="117">
        <v>14702241.570000002</v>
      </c>
      <c r="V70" s="117">
        <v>15639547.33</v>
      </c>
      <c r="W70" s="118">
        <v>0</v>
      </c>
      <c r="X70" s="108">
        <v>3.6000000000000004E-2</v>
      </c>
      <c r="Z70" s="117">
        <v>0</v>
      </c>
      <c r="AA70" s="119">
        <v>0</v>
      </c>
      <c r="AC70" s="117">
        <v>0</v>
      </c>
      <c r="AD70" s="119">
        <v>0</v>
      </c>
      <c r="AF70" s="117">
        <v>0</v>
      </c>
    </row>
    <row r="71" spans="1:32" x14ac:dyDescent="0.3">
      <c r="A71" s="92">
        <v>31275</v>
      </c>
      <c r="B71" s="75" t="s">
        <v>508</v>
      </c>
      <c r="C71" s="117">
        <v>0</v>
      </c>
      <c r="D71" s="117">
        <v>0</v>
      </c>
      <c r="E71" s="117">
        <v>0</v>
      </c>
      <c r="F71" s="117">
        <v>0</v>
      </c>
      <c r="G71" s="117">
        <v>0</v>
      </c>
      <c r="H71" s="117">
        <v>0</v>
      </c>
      <c r="I71" s="117">
        <v>0</v>
      </c>
      <c r="J71" s="118">
        <v>0</v>
      </c>
      <c r="K71" s="117">
        <v>0</v>
      </c>
      <c r="L71" s="117">
        <v>0</v>
      </c>
      <c r="M71" s="117">
        <v>0</v>
      </c>
      <c r="N71" s="117">
        <v>0</v>
      </c>
      <c r="O71" s="117">
        <v>0</v>
      </c>
      <c r="P71" s="117">
        <v>0</v>
      </c>
      <c r="Q71" s="117">
        <v>0</v>
      </c>
      <c r="R71" s="117">
        <v>0</v>
      </c>
      <c r="S71" s="117">
        <v>0</v>
      </c>
      <c r="T71" s="117">
        <v>0</v>
      </c>
      <c r="U71" s="117">
        <v>0</v>
      </c>
      <c r="V71" s="117">
        <v>0</v>
      </c>
      <c r="W71" s="118">
        <v>0</v>
      </c>
      <c r="X71" s="108">
        <v>0</v>
      </c>
      <c r="Z71" s="117">
        <v>0</v>
      </c>
      <c r="AA71" s="119">
        <v>0</v>
      </c>
      <c r="AC71" s="117">
        <v>0</v>
      </c>
      <c r="AD71" s="119">
        <v>0</v>
      </c>
      <c r="AF71" s="117">
        <v>0</v>
      </c>
    </row>
    <row r="72" spans="1:32" x14ac:dyDescent="0.3">
      <c r="A72" s="92">
        <v>31430</v>
      </c>
      <c r="B72" s="75" t="s">
        <v>509</v>
      </c>
      <c r="C72" s="117">
        <v>0</v>
      </c>
      <c r="D72" s="117">
        <v>0</v>
      </c>
      <c r="E72" s="117">
        <v>0</v>
      </c>
      <c r="F72" s="117">
        <v>0</v>
      </c>
      <c r="G72" s="117">
        <v>0</v>
      </c>
      <c r="H72" s="117">
        <v>0</v>
      </c>
      <c r="I72" s="117">
        <v>0</v>
      </c>
      <c r="J72" s="118">
        <v>0</v>
      </c>
      <c r="K72" s="117">
        <v>0</v>
      </c>
      <c r="L72" s="117">
        <v>0</v>
      </c>
      <c r="M72" s="117">
        <v>0</v>
      </c>
      <c r="N72" s="117">
        <v>0</v>
      </c>
      <c r="O72" s="117">
        <v>0</v>
      </c>
      <c r="P72" s="117">
        <v>0</v>
      </c>
      <c r="Q72" s="117">
        <v>0</v>
      </c>
      <c r="R72" s="117">
        <v>0</v>
      </c>
      <c r="S72" s="117">
        <v>0</v>
      </c>
      <c r="T72" s="117">
        <v>0</v>
      </c>
      <c r="U72" s="117">
        <v>0</v>
      </c>
      <c r="V72" s="117">
        <v>0</v>
      </c>
      <c r="W72" s="118">
        <v>0</v>
      </c>
      <c r="X72" s="108">
        <v>0</v>
      </c>
      <c r="Z72" s="117">
        <v>0</v>
      </c>
      <c r="AA72" s="119">
        <v>0</v>
      </c>
      <c r="AC72" s="117">
        <v>0</v>
      </c>
      <c r="AD72" s="119">
        <v>0</v>
      </c>
      <c r="AF72" s="117">
        <v>0</v>
      </c>
    </row>
    <row r="73" spans="1:32" x14ac:dyDescent="0.3">
      <c r="A73" s="92">
        <v>31431</v>
      </c>
      <c r="B73" s="75" t="s">
        <v>510</v>
      </c>
      <c r="C73" s="117">
        <v>0</v>
      </c>
      <c r="D73" s="117">
        <v>0</v>
      </c>
      <c r="E73" s="117">
        <v>0</v>
      </c>
      <c r="F73" s="117">
        <v>0</v>
      </c>
      <c r="G73" s="117">
        <v>0</v>
      </c>
      <c r="H73" s="117">
        <v>0</v>
      </c>
      <c r="I73" s="117">
        <v>0</v>
      </c>
      <c r="J73" s="118">
        <v>0</v>
      </c>
      <c r="K73" s="117">
        <v>0</v>
      </c>
      <c r="L73" s="117">
        <v>0</v>
      </c>
      <c r="M73" s="117">
        <v>0</v>
      </c>
      <c r="N73" s="117">
        <v>0</v>
      </c>
      <c r="O73" s="117">
        <v>0</v>
      </c>
      <c r="P73" s="117">
        <v>0</v>
      </c>
      <c r="Q73" s="117">
        <v>0</v>
      </c>
      <c r="R73" s="117">
        <v>0</v>
      </c>
      <c r="S73" s="117">
        <v>0</v>
      </c>
      <c r="T73" s="117">
        <v>0</v>
      </c>
      <c r="U73" s="117">
        <v>0</v>
      </c>
      <c r="V73" s="117">
        <v>0</v>
      </c>
      <c r="W73" s="118">
        <v>0</v>
      </c>
      <c r="X73" s="108">
        <v>0</v>
      </c>
      <c r="Z73" s="117">
        <v>0</v>
      </c>
      <c r="AA73" s="119">
        <v>0</v>
      </c>
      <c r="AC73" s="117">
        <v>0</v>
      </c>
      <c r="AD73" s="119">
        <v>0</v>
      </c>
      <c r="AF73" s="117">
        <v>0</v>
      </c>
    </row>
    <row r="74" spans="1:32" x14ac:dyDescent="0.3">
      <c r="A74" s="92">
        <v>31432</v>
      </c>
      <c r="B74" s="75" t="s">
        <v>511</v>
      </c>
      <c r="C74" s="117">
        <v>0</v>
      </c>
      <c r="D74" s="117">
        <v>0</v>
      </c>
      <c r="E74" s="117">
        <v>0</v>
      </c>
      <c r="F74" s="117">
        <v>0</v>
      </c>
      <c r="G74" s="117">
        <v>0</v>
      </c>
      <c r="H74" s="117">
        <v>0</v>
      </c>
      <c r="I74" s="117">
        <v>0</v>
      </c>
      <c r="J74" s="118">
        <v>0</v>
      </c>
      <c r="K74" s="117">
        <v>0</v>
      </c>
      <c r="L74" s="117">
        <v>0</v>
      </c>
      <c r="M74" s="117">
        <v>0</v>
      </c>
      <c r="N74" s="117">
        <v>0</v>
      </c>
      <c r="O74" s="117">
        <v>0</v>
      </c>
      <c r="P74" s="117">
        <v>0</v>
      </c>
      <c r="Q74" s="117">
        <v>0</v>
      </c>
      <c r="R74" s="117">
        <v>0</v>
      </c>
      <c r="S74" s="117">
        <v>0</v>
      </c>
      <c r="T74" s="117">
        <v>0</v>
      </c>
      <c r="U74" s="117">
        <v>0</v>
      </c>
      <c r="V74" s="117">
        <v>0</v>
      </c>
      <c r="W74" s="118">
        <v>0</v>
      </c>
      <c r="X74" s="108">
        <v>0</v>
      </c>
      <c r="Z74" s="117">
        <v>0</v>
      </c>
      <c r="AA74" s="119">
        <v>0</v>
      </c>
      <c r="AC74" s="117">
        <v>0</v>
      </c>
      <c r="AD74" s="119">
        <v>0</v>
      </c>
      <c r="AF74" s="117">
        <v>0</v>
      </c>
    </row>
    <row r="75" spans="1:32" x14ac:dyDescent="0.3">
      <c r="A75" s="92">
        <v>31433</v>
      </c>
      <c r="B75" s="75" t="s">
        <v>512</v>
      </c>
      <c r="C75" s="117">
        <v>0</v>
      </c>
      <c r="D75" s="117">
        <v>0</v>
      </c>
      <c r="E75" s="117">
        <v>0</v>
      </c>
      <c r="F75" s="117">
        <v>0</v>
      </c>
      <c r="G75" s="117">
        <v>0</v>
      </c>
      <c r="H75" s="117">
        <v>0</v>
      </c>
      <c r="I75" s="117">
        <v>0</v>
      </c>
      <c r="J75" s="118">
        <v>0</v>
      </c>
      <c r="K75" s="117">
        <v>0</v>
      </c>
      <c r="L75" s="117">
        <v>0</v>
      </c>
      <c r="M75" s="117">
        <v>0</v>
      </c>
      <c r="N75" s="117">
        <v>0</v>
      </c>
      <c r="O75" s="117">
        <v>0</v>
      </c>
      <c r="P75" s="117">
        <v>0</v>
      </c>
      <c r="Q75" s="117">
        <v>0</v>
      </c>
      <c r="R75" s="117">
        <v>0</v>
      </c>
      <c r="S75" s="117">
        <v>0</v>
      </c>
      <c r="T75" s="117">
        <v>0</v>
      </c>
      <c r="U75" s="117">
        <v>0</v>
      </c>
      <c r="V75" s="117">
        <v>0</v>
      </c>
      <c r="W75" s="118">
        <v>0</v>
      </c>
      <c r="X75" s="108">
        <v>0</v>
      </c>
      <c r="Z75" s="117">
        <v>0</v>
      </c>
      <c r="AA75" s="119">
        <v>0</v>
      </c>
      <c r="AC75" s="117">
        <v>0</v>
      </c>
      <c r="AD75" s="119">
        <v>0</v>
      </c>
      <c r="AF75" s="117">
        <v>0</v>
      </c>
    </row>
    <row r="76" spans="1:32" x14ac:dyDescent="0.3">
      <c r="A76" s="92">
        <v>31434</v>
      </c>
      <c r="B76" s="75" t="s">
        <v>513</v>
      </c>
      <c r="C76" s="117">
        <v>0</v>
      </c>
      <c r="D76" s="117">
        <v>0</v>
      </c>
      <c r="E76" s="117">
        <v>0</v>
      </c>
      <c r="F76" s="117">
        <v>0</v>
      </c>
      <c r="G76" s="117">
        <v>0</v>
      </c>
      <c r="H76" s="117">
        <v>0</v>
      </c>
      <c r="I76" s="117">
        <v>0</v>
      </c>
      <c r="J76" s="118">
        <v>0</v>
      </c>
      <c r="K76" s="117">
        <v>0</v>
      </c>
      <c r="L76" s="117">
        <v>0</v>
      </c>
      <c r="M76" s="117">
        <v>0</v>
      </c>
      <c r="N76" s="117">
        <v>0</v>
      </c>
      <c r="O76" s="117">
        <v>0</v>
      </c>
      <c r="P76" s="117">
        <v>0</v>
      </c>
      <c r="Q76" s="117">
        <v>0</v>
      </c>
      <c r="R76" s="117">
        <v>0</v>
      </c>
      <c r="S76" s="117">
        <v>0</v>
      </c>
      <c r="T76" s="117">
        <v>0</v>
      </c>
      <c r="U76" s="117">
        <v>0</v>
      </c>
      <c r="V76" s="117">
        <v>0</v>
      </c>
      <c r="W76" s="118">
        <v>0</v>
      </c>
      <c r="X76" s="108">
        <v>0</v>
      </c>
      <c r="Z76" s="117">
        <v>0</v>
      </c>
      <c r="AA76" s="119">
        <v>0</v>
      </c>
      <c r="AC76" s="117">
        <v>0</v>
      </c>
      <c r="AD76" s="119">
        <v>0</v>
      </c>
      <c r="AF76" s="117">
        <v>0</v>
      </c>
    </row>
    <row r="77" spans="1:32" x14ac:dyDescent="0.3">
      <c r="A77" s="92">
        <v>31440</v>
      </c>
      <c r="B77" s="75" t="s">
        <v>204</v>
      </c>
      <c r="C77" s="117">
        <v>9203072.7400000021</v>
      </c>
      <c r="D77" s="117">
        <v>11850779.960000001</v>
      </c>
      <c r="E77" s="117">
        <v>-367419.66</v>
      </c>
      <c r="F77" s="117">
        <v>0</v>
      </c>
      <c r="G77" s="117">
        <v>0</v>
      </c>
      <c r="H77" s="117">
        <v>20686433.040000003</v>
      </c>
      <c r="I77" s="117">
        <v>10956073.15</v>
      </c>
      <c r="J77" s="118">
        <v>0</v>
      </c>
      <c r="K77" s="117">
        <v>3782303.0599999996</v>
      </c>
      <c r="L77" s="117">
        <v>314501.48</v>
      </c>
      <c r="M77" s="117">
        <v>-367419.66</v>
      </c>
      <c r="N77" s="117">
        <v>-663110.40000000002</v>
      </c>
      <c r="O77" s="117">
        <v>-510506</v>
      </c>
      <c r="P77" s="117">
        <v>0</v>
      </c>
      <c r="Q77" s="117">
        <v>52259.95</v>
      </c>
      <c r="R77" s="117">
        <v>0</v>
      </c>
      <c r="S77" s="117">
        <v>0</v>
      </c>
      <c r="T77" s="117">
        <v>0</v>
      </c>
      <c r="U77" s="117">
        <v>2608028.4299999997</v>
      </c>
      <c r="V77" s="117">
        <v>3532063.25</v>
      </c>
      <c r="W77" s="118">
        <v>0</v>
      </c>
      <c r="X77" s="108">
        <v>3.1E-2</v>
      </c>
      <c r="Z77" s="117">
        <v>-1173616.3999999999</v>
      </c>
      <c r="AA77" s="119">
        <v>0</v>
      </c>
      <c r="AC77" s="117">
        <v>52259.95</v>
      </c>
      <c r="AD77" s="119">
        <v>0</v>
      </c>
      <c r="AF77" s="117">
        <v>916718.26</v>
      </c>
    </row>
    <row r="78" spans="1:32" x14ac:dyDescent="0.3">
      <c r="A78" s="92">
        <v>31441</v>
      </c>
      <c r="B78" s="75" t="s">
        <v>205</v>
      </c>
      <c r="C78" s="117">
        <v>0</v>
      </c>
      <c r="D78" s="117">
        <v>0</v>
      </c>
      <c r="E78" s="117">
        <v>0</v>
      </c>
      <c r="F78" s="117">
        <v>0</v>
      </c>
      <c r="G78" s="117">
        <v>0</v>
      </c>
      <c r="H78" s="117">
        <v>0</v>
      </c>
      <c r="I78" s="117">
        <v>0</v>
      </c>
      <c r="J78" s="118">
        <v>0</v>
      </c>
      <c r="K78" s="117">
        <v>0</v>
      </c>
      <c r="L78" s="117">
        <v>0</v>
      </c>
      <c r="M78" s="117">
        <v>0</v>
      </c>
      <c r="N78" s="117">
        <v>0</v>
      </c>
      <c r="O78" s="117">
        <v>0</v>
      </c>
      <c r="P78" s="117">
        <v>0</v>
      </c>
      <c r="Q78" s="117">
        <v>0</v>
      </c>
      <c r="R78" s="117">
        <v>0</v>
      </c>
      <c r="S78" s="117">
        <v>0</v>
      </c>
      <c r="T78" s="117">
        <v>0</v>
      </c>
      <c r="U78" s="117">
        <v>0</v>
      </c>
      <c r="V78" s="117">
        <v>0</v>
      </c>
      <c r="W78" s="118">
        <v>0</v>
      </c>
      <c r="X78" s="108">
        <v>5.7999999999999996E-2</v>
      </c>
      <c r="Z78" s="117">
        <v>0</v>
      </c>
      <c r="AA78" s="119">
        <v>0</v>
      </c>
      <c r="AC78" s="117">
        <v>0</v>
      </c>
      <c r="AD78" s="119">
        <v>0</v>
      </c>
      <c r="AF78" s="117">
        <v>0</v>
      </c>
    </row>
    <row r="79" spans="1:32" x14ac:dyDescent="0.3">
      <c r="A79" s="92">
        <v>31442</v>
      </c>
      <c r="B79" s="75" t="s">
        <v>206</v>
      </c>
      <c r="C79" s="117">
        <v>0</v>
      </c>
      <c r="D79" s="117">
        <v>0</v>
      </c>
      <c r="E79" s="117">
        <v>0</v>
      </c>
      <c r="F79" s="117">
        <v>0</v>
      </c>
      <c r="G79" s="117">
        <v>0</v>
      </c>
      <c r="H79" s="117">
        <v>0</v>
      </c>
      <c r="I79" s="117">
        <v>0</v>
      </c>
      <c r="J79" s="118">
        <v>0</v>
      </c>
      <c r="K79" s="117">
        <v>0</v>
      </c>
      <c r="L79" s="117">
        <v>0</v>
      </c>
      <c r="M79" s="117">
        <v>0</v>
      </c>
      <c r="N79" s="117">
        <v>0</v>
      </c>
      <c r="O79" s="117">
        <v>0</v>
      </c>
      <c r="P79" s="117">
        <v>0</v>
      </c>
      <c r="Q79" s="117">
        <v>0</v>
      </c>
      <c r="R79" s="117">
        <v>0</v>
      </c>
      <c r="S79" s="117">
        <v>0</v>
      </c>
      <c r="T79" s="117">
        <v>0</v>
      </c>
      <c r="U79" s="117">
        <v>0</v>
      </c>
      <c r="V79" s="117">
        <v>0</v>
      </c>
      <c r="W79" s="118">
        <v>0</v>
      </c>
      <c r="X79" s="108">
        <v>4.0999999999999995E-2</v>
      </c>
      <c r="Z79" s="117">
        <v>0</v>
      </c>
      <c r="AA79" s="119">
        <v>0</v>
      </c>
      <c r="AC79" s="117">
        <v>0</v>
      </c>
      <c r="AD79" s="119">
        <v>0</v>
      </c>
      <c r="AF79" s="117">
        <v>0</v>
      </c>
    </row>
    <row r="80" spans="1:32" x14ac:dyDescent="0.3">
      <c r="A80" s="92">
        <v>31443</v>
      </c>
      <c r="B80" s="75" t="s">
        <v>207</v>
      </c>
      <c r="C80" s="117">
        <v>0</v>
      </c>
      <c r="D80" s="117">
        <v>0</v>
      </c>
      <c r="E80" s="117">
        <v>0</v>
      </c>
      <c r="F80" s="117">
        <v>0</v>
      </c>
      <c r="G80" s="117">
        <v>0</v>
      </c>
      <c r="H80" s="117">
        <v>0</v>
      </c>
      <c r="I80" s="117">
        <v>0</v>
      </c>
      <c r="J80" s="118">
        <v>0</v>
      </c>
      <c r="K80" s="117">
        <v>0</v>
      </c>
      <c r="L80" s="117">
        <v>0</v>
      </c>
      <c r="M80" s="117">
        <v>0</v>
      </c>
      <c r="N80" s="117">
        <v>0</v>
      </c>
      <c r="O80" s="117">
        <v>0</v>
      </c>
      <c r="P80" s="117">
        <v>0</v>
      </c>
      <c r="Q80" s="117">
        <v>0</v>
      </c>
      <c r="R80" s="117">
        <v>0</v>
      </c>
      <c r="S80" s="117">
        <v>0</v>
      </c>
      <c r="T80" s="117">
        <v>0</v>
      </c>
      <c r="U80" s="117">
        <v>0</v>
      </c>
      <c r="V80" s="117">
        <v>0</v>
      </c>
      <c r="W80" s="118">
        <v>0</v>
      </c>
      <c r="X80" s="108">
        <v>3.7999999999999999E-2</v>
      </c>
      <c r="Z80" s="117">
        <v>0</v>
      </c>
      <c r="AA80" s="119">
        <v>0</v>
      </c>
      <c r="AC80" s="117">
        <v>0</v>
      </c>
      <c r="AD80" s="119">
        <v>0</v>
      </c>
      <c r="AF80" s="117">
        <v>0</v>
      </c>
    </row>
    <row r="81" spans="1:32" x14ac:dyDescent="0.3">
      <c r="A81" s="92">
        <v>31444</v>
      </c>
      <c r="B81" s="75" t="s">
        <v>208</v>
      </c>
      <c r="C81" s="117">
        <v>110049602.76000004</v>
      </c>
      <c r="D81" s="117">
        <v>3783422.23</v>
      </c>
      <c r="E81" s="117">
        <v>-445401.51</v>
      </c>
      <c r="F81" s="117">
        <v>0</v>
      </c>
      <c r="G81" s="117">
        <v>0</v>
      </c>
      <c r="H81" s="117">
        <v>113387623.48000003</v>
      </c>
      <c r="I81" s="117">
        <v>111591232.08</v>
      </c>
      <c r="J81" s="118">
        <v>0</v>
      </c>
      <c r="K81" s="117">
        <v>49299832.370000005</v>
      </c>
      <c r="L81" s="117">
        <v>3566129.03</v>
      </c>
      <c r="M81" s="117">
        <v>-445401.51</v>
      </c>
      <c r="N81" s="117">
        <v>-243824.56</v>
      </c>
      <c r="O81" s="117">
        <v>-1000008.2</v>
      </c>
      <c r="P81" s="117">
        <v>0</v>
      </c>
      <c r="Q81" s="117">
        <v>48185.09</v>
      </c>
      <c r="R81" s="117">
        <v>0</v>
      </c>
      <c r="S81" s="117">
        <v>0</v>
      </c>
      <c r="T81" s="117">
        <v>0</v>
      </c>
      <c r="U81" s="117">
        <v>51224912.220000006</v>
      </c>
      <c r="V81" s="117">
        <v>50048530.049999997</v>
      </c>
      <c r="W81" s="118">
        <v>0</v>
      </c>
      <c r="X81" s="108">
        <v>3.2000000000000001E-2</v>
      </c>
      <c r="Z81" s="117">
        <v>-1243832.76</v>
      </c>
      <c r="AA81" s="119">
        <v>0</v>
      </c>
      <c r="AC81" s="117">
        <v>48185.09</v>
      </c>
      <c r="AD81" s="119">
        <v>0</v>
      </c>
      <c r="AF81" s="117">
        <v>1889793.6</v>
      </c>
    </row>
    <row r="82" spans="1:32" x14ac:dyDescent="0.3">
      <c r="A82" s="92">
        <v>31530</v>
      </c>
      <c r="B82" s="75" t="s">
        <v>514</v>
      </c>
      <c r="C82" s="117">
        <v>0</v>
      </c>
      <c r="D82" s="117">
        <v>0</v>
      </c>
      <c r="E82" s="117">
        <v>0</v>
      </c>
      <c r="F82" s="117">
        <v>0</v>
      </c>
      <c r="G82" s="117">
        <v>0</v>
      </c>
      <c r="H82" s="117">
        <v>0</v>
      </c>
      <c r="I82" s="117">
        <v>0</v>
      </c>
      <c r="J82" s="118">
        <v>0</v>
      </c>
      <c r="K82" s="117">
        <v>0</v>
      </c>
      <c r="L82" s="117">
        <v>0</v>
      </c>
      <c r="M82" s="117">
        <v>0</v>
      </c>
      <c r="N82" s="117">
        <v>0</v>
      </c>
      <c r="O82" s="117">
        <v>0</v>
      </c>
      <c r="P82" s="117">
        <v>0</v>
      </c>
      <c r="Q82" s="117">
        <v>0</v>
      </c>
      <c r="R82" s="117">
        <v>0</v>
      </c>
      <c r="S82" s="117">
        <v>0</v>
      </c>
      <c r="T82" s="117">
        <v>0</v>
      </c>
      <c r="U82" s="117">
        <v>0</v>
      </c>
      <c r="V82" s="117">
        <v>0</v>
      </c>
      <c r="W82" s="118">
        <v>0</v>
      </c>
      <c r="X82" s="108">
        <v>0</v>
      </c>
      <c r="Z82" s="117">
        <v>0</v>
      </c>
      <c r="AA82" s="119">
        <v>0</v>
      </c>
      <c r="AC82" s="117">
        <v>0</v>
      </c>
      <c r="AD82" s="119">
        <v>0</v>
      </c>
      <c r="AF82" s="117">
        <v>0</v>
      </c>
    </row>
    <row r="83" spans="1:32" x14ac:dyDescent="0.3">
      <c r="A83" s="92">
        <v>31531</v>
      </c>
      <c r="B83" s="75" t="s">
        <v>515</v>
      </c>
      <c r="C83" s="117">
        <v>0</v>
      </c>
      <c r="D83" s="117">
        <v>0</v>
      </c>
      <c r="E83" s="117">
        <v>0</v>
      </c>
      <c r="F83" s="117">
        <v>0</v>
      </c>
      <c r="G83" s="117">
        <v>0</v>
      </c>
      <c r="H83" s="117">
        <v>0</v>
      </c>
      <c r="I83" s="117">
        <v>0</v>
      </c>
      <c r="J83" s="118">
        <v>0</v>
      </c>
      <c r="K83" s="117">
        <v>0</v>
      </c>
      <c r="L83" s="117">
        <v>0</v>
      </c>
      <c r="M83" s="117">
        <v>0</v>
      </c>
      <c r="N83" s="117">
        <v>0</v>
      </c>
      <c r="O83" s="117">
        <v>0</v>
      </c>
      <c r="P83" s="117">
        <v>0</v>
      </c>
      <c r="Q83" s="117">
        <v>0</v>
      </c>
      <c r="R83" s="117">
        <v>0</v>
      </c>
      <c r="S83" s="117">
        <v>0</v>
      </c>
      <c r="T83" s="117">
        <v>0</v>
      </c>
      <c r="U83" s="117">
        <v>0</v>
      </c>
      <c r="V83" s="117">
        <v>0</v>
      </c>
      <c r="W83" s="118">
        <v>0</v>
      </c>
      <c r="X83" s="108">
        <v>0</v>
      </c>
      <c r="Z83" s="117">
        <v>0</v>
      </c>
      <c r="AA83" s="119">
        <v>0</v>
      </c>
      <c r="AC83" s="117">
        <v>0</v>
      </c>
      <c r="AD83" s="119">
        <v>0</v>
      </c>
      <c r="AF83" s="117">
        <v>0</v>
      </c>
    </row>
    <row r="84" spans="1:32" x14ac:dyDescent="0.3">
      <c r="A84" s="92">
        <v>31532</v>
      </c>
      <c r="B84" s="75" t="s">
        <v>516</v>
      </c>
      <c r="C84" s="117">
        <v>0</v>
      </c>
      <c r="D84" s="117">
        <v>0</v>
      </c>
      <c r="E84" s="117">
        <v>0</v>
      </c>
      <c r="F84" s="117">
        <v>0</v>
      </c>
      <c r="G84" s="117">
        <v>0</v>
      </c>
      <c r="H84" s="117">
        <v>0</v>
      </c>
      <c r="I84" s="117">
        <v>0</v>
      </c>
      <c r="J84" s="118">
        <v>0</v>
      </c>
      <c r="K84" s="117">
        <v>0</v>
      </c>
      <c r="L84" s="117">
        <v>0</v>
      </c>
      <c r="M84" s="117">
        <v>0</v>
      </c>
      <c r="N84" s="117">
        <v>0</v>
      </c>
      <c r="O84" s="117">
        <v>0</v>
      </c>
      <c r="P84" s="117">
        <v>0</v>
      </c>
      <c r="Q84" s="117">
        <v>0</v>
      </c>
      <c r="R84" s="117">
        <v>0</v>
      </c>
      <c r="S84" s="117">
        <v>0</v>
      </c>
      <c r="T84" s="117">
        <v>0</v>
      </c>
      <c r="U84" s="117">
        <v>0</v>
      </c>
      <c r="V84" s="117">
        <v>0</v>
      </c>
      <c r="W84" s="118">
        <v>0</v>
      </c>
      <c r="X84" s="108">
        <v>0</v>
      </c>
      <c r="Z84" s="117">
        <v>0</v>
      </c>
      <c r="AA84" s="119">
        <v>0</v>
      </c>
      <c r="AC84" s="117">
        <v>0</v>
      </c>
      <c r="AD84" s="119">
        <v>0</v>
      </c>
      <c r="AF84" s="117">
        <v>0</v>
      </c>
    </row>
    <row r="85" spans="1:32" x14ac:dyDescent="0.3">
      <c r="A85" s="92">
        <v>31533</v>
      </c>
      <c r="B85" s="75" t="s">
        <v>517</v>
      </c>
      <c r="C85" s="117">
        <v>0</v>
      </c>
      <c r="D85" s="117">
        <v>0</v>
      </c>
      <c r="E85" s="117">
        <v>0</v>
      </c>
      <c r="F85" s="117">
        <v>0</v>
      </c>
      <c r="G85" s="117">
        <v>0</v>
      </c>
      <c r="H85" s="117">
        <v>0</v>
      </c>
      <c r="I85" s="117">
        <v>0</v>
      </c>
      <c r="J85" s="118">
        <v>0</v>
      </c>
      <c r="K85" s="117">
        <v>0</v>
      </c>
      <c r="L85" s="117">
        <v>0</v>
      </c>
      <c r="M85" s="117">
        <v>0</v>
      </c>
      <c r="N85" s="117">
        <v>0</v>
      </c>
      <c r="O85" s="117">
        <v>0</v>
      </c>
      <c r="P85" s="117">
        <v>0</v>
      </c>
      <c r="Q85" s="117">
        <v>0</v>
      </c>
      <c r="R85" s="117">
        <v>0</v>
      </c>
      <c r="S85" s="117">
        <v>0</v>
      </c>
      <c r="T85" s="117">
        <v>0</v>
      </c>
      <c r="U85" s="117">
        <v>0</v>
      </c>
      <c r="V85" s="117">
        <v>0</v>
      </c>
      <c r="W85" s="118">
        <v>0</v>
      </c>
      <c r="X85" s="108">
        <v>0</v>
      </c>
      <c r="Z85" s="117">
        <v>0</v>
      </c>
      <c r="AA85" s="119">
        <v>0</v>
      </c>
      <c r="AC85" s="117">
        <v>0</v>
      </c>
      <c r="AD85" s="119">
        <v>0</v>
      </c>
      <c r="AF85" s="117">
        <v>0</v>
      </c>
    </row>
    <row r="86" spans="1:32" x14ac:dyDescent="0.3">
      <c r="A86" s="92">
        <v>31534</v>
      </c>
      <c r="B86" s="75" t="s">
        <v>518</v>
      </c>
      <c r="C86" s="117">
        <v>0</v>
      </c>
      <c r="D86" s="117">
        <v>0</v>
      </c>
      <c r="E86" s="117">
        <v>0</v>
      </c>
      <c r="F86" s="117">
        <v>0</v>
      </c>
      <c r="G86" s="117">
        <v>0</v>
      </c>
      <c r="H86" s="117">
        <v>0</v>
      </c>
      <c r="I86" s="117">
        <v>0</v>
      </c>
      <c r="J86" s="118">
        <v>0</v>
      </c>
      <c r="K86" s="117">
        <v>0</v>
      </c>
      <c r="L86" s="117">
        <v>0</v>
      </c>
      <c r="M86" s="117">
        <v>0</v>
      </c>
      <c r="N86" s="117">
        <v>0</v>
      </c>
      <c r="O86" s="117">
        <v>0</v>
      </c>
      <c r="P86" s="117">
        <v>0</v>
      </c>
      <c r="Q86" s="117">
        <v>0</v>
      </c>
      <c r="R86" s="117">
        <v>0</v>
      </c>
      <c r="S86" s="117">
        <v>0</v>
      </c>
      <c r="T86" s="117">
        <v>0</v>
      </c>
      <c r="U86" s="117">
        <v>0</v>
      </c>
      <c r="V86" s="117">
        <v>0</v>
      </c>
      <c r="W86" s="118">
        <v>0</v>
      </c>
      <c r="X86" s="108">
        <v>0</v>
      </c>
      <c r="Z86" s="117">
        <v>0</v>
      </c>
      <c r="AA86" s="119">
        <v>0</v>
      </c>
      <c r="AC86" s="117">
        <v>0</v>
      </c>
      <c r="AD86" s="119">
        <v>0</v>
      </c>
      <c r="AF86" s="117">
        <v>0</v>
      </c>
    </row>
    <row r="87" spans="1:32" x14ac:dyDescent="0.3">
      <c r="A87" s="92">
        <v>31540</v>
      </c>
      <c r="B87" s="75" t="s">
        <v>209</v>
      </c>
      <c r="C87" s="117">
        <v>43844698.180000007</v>
      </c>
      <c r="D87" s="117">
        <v>161305.99</v>
      </c>
      <c r="E87" s="117">
        <v>-25909.45</v>
      </c>
      <c r="F87" s="117">
        <v>0</v>
      </c>
      <c r="G87" s="117">
        <v>0</v>
      </c>
      <c r="H87" s="117">
        <v>43980094.720000006</v>
      </c>
      <c r="I87" s="117">
        <v>43859259.890000001</v>
      </c>
      <c r="J87" s="118">
        <v>0</v>
      </c>
      <c r="K87" s="117">
        <v>16665357.380000005</v>
      </c>
      <c r="L87" s="117">
        <v>1534721.68</v>
      </c>
      <c r="M87" s="117">
        <v>-25909.45</v>
      </c>
      <c r="N87" s="117">
        <v>-1473.83</v>
      </c>
      <c r="O87" s="117">
        <v>0</v>
      </c>
      <c r="P87" s="117">
        <v>0</v>
      </c>
      <c r="Q87" s="117">
        <v>0</v>
      </c>
      <c r="R87" s="117">
        <v>0</v>
      </c>
      <c r="S87" s="117">
        <v>0</v>
      </c>
      <c r="T87" s="117">
        <v>0</v>
      </c>
      <c r="U87" s="117">
        <v>18172695.780000009</v>
      </c>
      <c r="V87" s="117">
        <v>17426446.780000001</v>
      </c>
      <c r="W87" s="118">
        <v>0</v>
      </c>
      <c r="X87" s="108">
        <v>3.5000000000000003E-2</v>
      </c>
      <c r="Z87" s="117">
        <v>-1473.83</v>
      </c>
      <c r="AA87" s="119">
        <v>0</v>
      </c>
      <c r="AC87" s="117">
        <v>0</v>
      </c>
      <c r="AD87" s="119">
        <v>0</v>
      </c>
      <c r="AF87" s="117">
        <v>0</v>
      </c>
    </row>
    <row r="88" spans="1:32" x14ac:dyDescent="0.3">
      <c r="A88" s="92">
        <v>31541</v>
      </c>
      <c r="B88" s="75" t="s">
        <v>210</v>
      </c>
      <c r="C88" s="117">
        <v>0</v>
      </c>
      <c r="D88" s="117">
        <v>0</v>
      </c>
      <c r="E88" s="117">
        <v>0</v>
      </c>
      <c r="F88" s="117">
        <v>0</v>
      </c>
      <c r="G88" s="117">
        <v>0</v>
      </c>
      <c r="H88" s="117">
        <v>0</v>
      </c>
      <c r="I88" s="117">
        <v>0</v>
      </c>
      <c r="J88" s="118">
        <v>0</v>
      </c>
      <c r="K88" s="117">
        <v>0</v>
      </c>
      <c r="L88" s="117">
        <v>0</v>
      </c>
      <c r="M88" s="117">
        <v>0</v>
      </c>
      <c r="N88" s="117">
        <v>0</v>
      </c>
      <c r="O88" s="117">
        <v>0</v>
      </c>
      <c r="P88" s="117">
        <v>0</v>
      </c>
      <c r="Q88" s="117">
        <v>0</v>
      </c>
      <c r="R88" s="117">
        <v>0</v>
      </c>
      <c r="S88" s="117">
        <v>0</v>
      </c>
      <c r="T88" s="117">
        <v>0</v>
      </c>
      <c r="U88" s="117">
        <v>0</v>
      </c>
      <c r="V88" s="117">
        <v>0</v>
      </c>
      <c r="W88" s="118">
        <v>0</v>
      </c>
      <c r="X88" s="108">
        <v>4.3999999999999997E-2</v>
      </c>
      <c r="Z88" s="117">
        <v>0</v>
      </c>
      <c r="AA88" s="119">
        <v>0</v>
      </c>
      <c r="AC88" s="117">
        <v>0</v>
      </c>
      <c r="AD88" s="119">
        <v>0</v>
      </c>
      <c r="AF88" s="117">
        <v>0</v>
      </c>
    </row>
    <row r="89" spans="1:32" x14ac:dyDescent="0.3">
      <c r="A89" s="92">
        <v>31542</v>
      </c>
      <c r="B89" s="75" t="s">
        <v>211</v>
      </c>
      <c r="C89" s="117">
        <v>0</v>
      </c>
      <c r="D89" s="117">
        <v>0</v>
      </c>
      <c r="E89" s="117">
        <v>0</v>
      </c>
      <c r="F89" s="117">
        <v>0</v>
      </c>
      <c r="G89" s="117">
        <v>0</v>
      </c>
      <c r="H89" s="117">
        <v>0</v>
      </c>
      <c r="I89" s="117">
        <v>0</v>
      </c>
      <c r="J89" s="118">
        <v>0</v>
      </c>
      <c r="K89" s="117">
        <v>0</v>
      </c>
      <c r="L89" s="117">
        <v>0</v>
      </c>
      <c r="M89" s="117">
        <v>0</v>
      </c>
      <c r="N89" s="117">
        <v>0</v>
      </c>
      <c r="O89" s="117">
        <v>0</v>
      </c>
      <c r="P89" s="117">
        <v>0</v>
      </c>
      <c r="Q89" s="117">
        <v>0</v>
      </c>
      <c r="R89" s="117">
        <v>0</v>
      </c>
      <c r="S89" s="117">
        <v>0</v>
      </c>
      <c r="T89" s="117">
        <v>0</v>
      </c>
      <c r="U89" s="117">
        <v>0</v>
      </c>
      <c r="V89" s="117">
        <v>0</v>
      </c>
      <c r="W89" s="118">
        <v>0</v>
      </c>
      <c r="X89" s="108">
        <v>0.05</v>
      </c>
      <c r="Z89" s="117">
        <v>0</v>
      </c>
      <c r="AA89" s="119">
        <v>0</v>
      </c>
      <c r="AC89" s="117">
        <v>0</v>
      </c>
      <c r="AD89" s="119">
        <v>0</v>
      </c>
      <c r="AF89" s="117">
        <v>0</v>
      </c>
    </row>
    <row r="90" spans="1:32" x14ac:dyDescent="0.3">
      <c r="A90" s="92">
        <v>31543</v>
      </c>
      <c r="B90" s="75" t="s">
        <v>212</v>
      </c>
      <c r="C90" s="117">
        <v>0</v>
      </c>
      <c r="D90" s="117">
        <v>0</v>
      </c>
      <c r="E90" s="117">
        <v>0</v>
      </c>
      <c r="F90" s="117">
        <v>0</v>
      </c>
      <c r="G90" s="117">
        <v>0</v>
      </c>
      <c r="H90" s="117">
        <v>0</v>
      </c>
      <c r="I90" s="117">
        <v>0</v>
      </c>
      <c r="J90" s="118">
        <v>0</v>
      </c>
      <c r="K90" s="117">
        <v>0</v>
      </c>
      <c r="L90" s="117">
        <v>0</v>
      </c>
      <c r="M90" s="117">
        <v>0</v>
      </c>
      <c r="N90" s="117">
        <v>0</v>
      </c>
      <c r="O90" s="117">
        <v>0</v>
      </c>
      <c r="P90" s="117">
        <v>0</v>
      </c>
      <c r="Q90" s="117">
        <v>0</v>
      </c>
      <c r="R90" s="117">
        <v>0</v>
      </c>
      <c r="S90" s="117">
        <v>0</v>
      </c>
      <c r="T90" s="117">
        <v>0</v>
      </c>
      <c r="U90" s="117">
        <v>0</v>
      </c>
      <c r="V90" s="117">
        <v>0</v>
      </c>
      <c r="W90" s="118">
        <v>0</v>
      </c>
      <c r="X90" s="108">
        <v>3.2999999999999995E-2</v>
      </c>
      <c r="Z90" s="117">
        <v>0</v>
      </c>
      <c r="AA90" s="119">
        <v>0</v>
      </c>
      <c r="AC90" s="117">
        <v>0</v>
      </c>
      <c r="AD90" s="119">
        <v>0</v>
      </c>
      <c r="AF90" s="117">
        <v>0</v>
      </c>
    </row>
    <row r="91" spans="1:32" x14ac:dyDescent="0.3">
      <c r="A91" s="92">
        <v>31544</v>
      </c>
      <c r="B91" s="75" t="s">
        <v>213</v>
      </c>
      <c r="C91" s="117">
        <v>52321753.069999993</v>
      </c>
      <c r="D91" s="117">
        <v>1135214.8799999999</v>
      </c>
      <c r="E91" s="117">
        <v>-597473.87</v>
      </c>
      <c r="F91" s="117">
        <v>0</v>
      </c>
      <c r="G91" s="117">
        <v>0</v>
      </c>
      <c r="H91" s="117">
        <v>52859494.079999998</v>
      </c>
      <c r="I91" s="117">
        <v>52432261.189999998</v>
      </c>
      <c r="J91" s="118">
        <v>0</v>
      </c>
      <c r="K91" s="117">
        <v>31819515.579999994</v>
      </c>
      <c r="L91" s="117">
        <v>1519503.1</v>
      </c>
      <c r="M91" s="117">
        <v>-597473.87</v>
      </c>
      <c r="N91" s="117">
        <v>-24230.13</v>
      </c>
      <c r="O91" s="117">
        <v>0</v>
      </c>
      <c r="P91" s="117">
        <v>0</v>
      </c>
      <c r="Q91" s="117">
        <v>0</v>
      </c>
      <c r="R91" s="117">
        <v>0</v>
      </c>
      <c r="S91" s="117">
        <v>0</v>
      </c>
      <c r="T91" s="117">
        <v>0</v>
      </c>
      <c r="U91" s="117">
        <v>32717314.679999996</v>
      </c>
      <c r="V91" s="117">
        <v>32498576.350000001</v>
      </c>
      <c r="W91" s="118">
        <v>0</v>
      </c>
      <c r="X91" s="108">
        <v>2.8999999999999998E-2</v>
      </c>
      <c r="Z91" s="117">
        <v>-24230.13</v>
      </c>
      <c r="AA91" s="119">
        <v>0</v>
      </c>
      <c r="AC91" s="117">
        <v>0</v>
      </c>
      <c r="AD91" s="119">
        <v>0</v>
      </c>
      <c r="AF91" s="117">
        <v>0</v>
      </c>
    </row>
    <row r="92" spans="1:32" x14ac:dyDescent="0.3">
      <c r="A92" s="92">
        <v>31545</v>
      </c>
      <c r="B92" s="75" t="s">
        <v>214</v>
      </c>
      <c r="C92" s="117">
        <v>26006069.59</v>
      </c>
      <c r="D92" s="117">
        <v>18836.71</v>
      </c>
      <c r="E92" s="117">
        <v>-38211.15</v>
      </c>
      <c r="F92" s="117">
        <v>0</v>
      </c>
      <c r="G92" s="117">
        <v>0</v>
      </c>
      <c r="H92" s="117">
        <v>25986695.150000002</v>
      </c>
      <c r="I92" s="117">
        <v>25998617.879999999</v>
      </c>
      <c r="J92" s="118">
        <v>0</v>
      </c>
      <c r="K92" s="117">
        <v>16752317.43</v>
      </c>
      <c r="L92" s="117">
        <v>623990.68000000005</v>
      </c>
      <c r="M92" s="117">
        <v>-38211.15</v>
      </c>
      <c r="N92" s="117">
        <v>0</v>
      </c>
      <c r="O92" s="117">
        <v>0</v>
      </c>
      <c r="P92" s="117">
        <v>0</v>
      </c>
      <c r="Q92" s="117">
        <v>0</v>
      </c>
      <c r="R92" s="117">
        <v>0</v>
      </c>
      <c r="S92" s="117">
        <v>0</v>
      </c>
      <c r="T92" s="117">
        <v>0</v>
      </c>
      <c r="U92" s="117">
        <v>17338096.960000001</v>
      </c>
      <c r="V92" s="117">
        <v>17049663.870000001</v>
      </c>
      <c r="W92" s="118">
        <v>0</v>
      </c>
      <c r="X92" s="108">
        <v>2.4E-2</v>
      </c>
      <c r="Z92" s="117">
        <v>0</v>
      </c>
      <c r="AA92" s="119">
        <v>0</v>
      </c>
      <c r="AC92" s="117">
        <v>0</v>
      </c>
      <c r="AD92" s="119">
        <v>0</v>
      </c>
      <c r="AF92" s="117">
        <v>0</v>
      </c>
    </row>
    <row r="93" spans="1:32" x14ac:dyDescent="0.3">
      <c r="A93" s="92">
        <v>31546</v>
      </c>
      <c r="B93" s="75" t="s">
        <v>215</v>
      </c>
      <c r="C93" s="117">
        <v>0</v>
      </c>
      <c r="D93" s="117">
        <v>0</v>
      </c>
      <c r="E93" s="117">
        <v>0</v>
      </c>
      <c r="F93" s="117">
        <v>0</v>
      </c>
      <c r="G93" s="117">
        <v>0</v>
      </c>
      <c r="H93" s="117">
        <v>0</v>
      </c>
      <c r="I93" s="117">
        <v>0</v>
      </c>
      <c r="J93" s="118">
        <v>0</v>
      </c>
      <c r="K93" s="117">
        <v>0</v>
      </c>
      <c r="L93" s="117">
        <v>0</v>
      </c>
      <c r="M93" s="117">
        <v>0</v>
      </c>
      <c r="N93" s="117">
        <v>0</v>
      </c>
      <c r="O93" s="117">
        <v>0</v>
      </c>
      <c r="P93" s="117">
        <v>0</v>
      </c>
      <c r="Q93" s="117">
        <v>0</v>
      </c>
      <c r="R93" s="117">
        <v>0</v>
      </c>
      <c r="S93" s="117">
        <v>0</v>
      </c>
      <c r="T93" s="117">
        <v>0</v>
      </c>
      <c r="U93" s="117">
        <v>0</v>
      </c>
      <c r="V93" s="117">
        <v>0</v>
      </c>
      <c r="W93" s="118">
        <v>0</v>
      </c>
      <c r="X93" s="108">
        <v>3.5000000000000003E-2</v>
      </c>
      <c r="Z93" s="117">
        <v>0</v>
      </c>
      <c r="AA93" s="119">
        <v>0</v>
      </c>
      <c r="AC93" s="117">
        <v>0</v>
      </c>
      <c r="AD93" s="119">
        <v>0</v>
      </c>
      <c r="AF93" s="117">
        <v>0</v>
      </c>
    </row>
    <row r="94" spans="1:32" x14ac:dyDescent="0.3">
      <c r="A94" s="92">
        <v>31551</v>
      </c>
      <c r="B94" s="75" t="s">
        <v>216</v>
      </c>
      <c r="C94" s="117">
        <v>0</v>
      </c>
      <c r="D94" s="117">
        <v>0</v>
      </c>
      <c r="E94" s="117">
        <v>0</v>
      </c>
      <c r="F94" s="117">
        <v>0</v>
      </c>
      <c r="G94" s="117">
        <v>0</v>
      </c>
      <c r="H94" s="117">
        <v>0</v>
      </c>
      <c r="I94" s="117">
        <v>0</v>
      </c>
      <c r="J94" s="118">
        <v>0</v>
      </c>
      <c r="K94" s="117">
        <v>0</v>
      </c>
      <c r="L94" s="117">
        <v>0</v>
      </c>
      <c r="M94" s="117">
        <v>0</v>
      </c>
      <c r="N94" s="117">
        <v>0</v>
      </c>
      <c r="O94" s="117">
        <v>0</v>
      </c>
      <c r="P94" s="117">
        <v>0</v>
      </c>
      <c r="Q94" s="117">
        <v>0</v>
      </c>
      <c r="R94" s="117">
        <v>0</v>
      </c>
      <c r="S94" s="117">
        <v>0</v>
      </c>
      <c r="T94" s="117">
        <v>0</v>
      </c>
      <c r="U94" s="117">
        <v>0</v>
      </c>
      <c r="V94" s="117">
        <v>0</v>
      </c>
      <c r="W94" s="118">
        <v>0</v>
      </c>
      <c r="X94" s="108">
        <v>0.04</v>
      </c>
      <c r="Z94" s="117">
        <v>0</v>
      </c>
      <c r="AA94" s="119">
        <v>0</v>
      </c>
      <c r="AC94" s="117">
        <v>0</v>
      </c>
      <c r="AD94" s="119">
        <v>0</v>
      </c>
      <c r="AF94" s="117">
        <v>0</v>
      </c>
    </row>
    <row r="95" spans="1:32" x14ac:dyDescent="0.3">
      <c r="A95" s="92">
        <v>31552</v>
      </c>
      <c r="B95" s="75" t="s">
        <v>217</v>
      </c>
      <c r="C95" s="117">
        <v>0</v>
      </c>
      <c r="D95" s="117">
        <v>0</v>
      </c>
      <c r="E95" s="117">
        <v>0</v>
      </c>
      <c r="F95" s="117">
        <v>0</v>
      </c>
      <c r="G95" s="117">
        <v>0</v>
      </c>
      <c r="H95" s="117">
        <v>0</v>
      </c>
      <c r="I95" s="117">
        <v>0</v>
      </c>
      <c r="J95" s="118">
        <v>0</v>
      </c>
      <c r="K95" s="117">
        <v>0</v>
      </c>
      <c r="L95" s="117">
        <v>0</v>
      </c>
      <c r="M95" s="117">
        <v>0</v>
      </c>
      <c r="N95" s="117">
        <v>0</v>
      </c>
      <c r="O95" s="117">
        <v>0</v>
      </c>
      <c r="P95" s="117">
        <v>0</v>
      </c>
      <c r="Q95" s="117">
        <v>0</v>
      </c>
      <c r="R95" s="117">
        <v>0</v>
      </c>
      <c r="S95" s="117">
        <v>0</v>
      </c>
      <c r="T95" s="117">
        <v>0</v>
      </c>
      <c r="U95" s="117">
        <v>0</v>
      </c>
      <c r="V95" s="117">
        <v>0</v>
      </c>
      <c r="W95" s="118">
        <v>0</v>
      </c>
      <c r="X95" s="108">
        <v>3.6999999999999998E-2</v>
      </c>
      <c r="Z95" s="117">
        <v>0</v>
      </c>
      <c r="AA95" s="119">
        <v>0</v>
      </c>
      <c r="AC95" s="117">
        <v>0</v>
      </c>
      <c r="AD95" s="119">
        <v>0</v>
      </c>
      <c r="AF95" s="117">
        <v>0</v>
      </c>
    </row>
    <row r="96" spans="1:32" x14ac:dyDescent="0.3">
      <c r="A96" s="92">
        <v>31553</v>
      </c>
      <c r="B96" s="75" t="s">
        <v>218</v>
      </c>
      <c r="C96" s="117">
        <v>0</v>
      </c>
      <c r="D96" s="117">
        <v>0</v>
      </c>
      <c r="E96" s="117">
        <v>0</v>
      </c>
      <c r="F96" s="117">
        <v>0</v>
      </c>
      <c r="G96" s="117">
        <v>0</v>
      </c>
      <c r="H96" s="117">
        <v>0</v>
      </c>
      <c r="I96" s="117">
        <v>0</v>
      </c>
      <c r="J96" s="118">
        <v>0</v>
      </c>
      <c r="K96" s="117">
        <v>0</v>
      </c>
      <c r="L96" s="117">
        <v>0</v>
      </c>
      <c r="M96" s="117">
        <v>0</v>
      </c>
      <c r="N96" s="117">
        <v>0</v>
      </c>
      <c r="O96" s="117">
        <v>0</v>
      </c>
      <c r="P96" s="117">
        <v>0</v>
      </c>
      <c r="Q96" s="117">
        <v>0</v>
      </c>
      <c r="R96" s="117">
        <v>0</v>
      </c>
      <c r="S96" s="117">
        <v>0</v>
      </c>
      <c r="T96" s="117">
        <v>0</v>
      </c>
      <c r="U96" s="117">
        <v>0</v>
      </c>
      <c r="V96" s="117">
        <v>0</v>
      </c>
      <c r="W96" s="118">
        <v>0</v>
      </c>
      <c r="X96" s="108">
        <v>3.2000000000000001E-2</v>
      </c>
      <c r="Z96" s="117">
        <v>0</v>
      </c>
      <c r="AA96" s="119">
        <v>0</v>
      </c>
      <c r="AC96" s="117">
        <v>0</v>
      </c>
      <c r="AD96" s="119">
        <v>0</v>
      </c>
      <c r="AF96" s="117">
        <v>0</v>
      </c>
    </row>
    <row r="97" spans="1:32" x14ac:dyDescent="0.3">
      <c r="A97" s="92">
        <v>31554</v>
      </c>
      <c r="B97" s="75" t="s">
        <v>219</v>
      </c>
      <c r="C97" s="117">
        <v>15474057.879999999</v>
      </c>
      <c r="D97" s="117">
        <v>0</v>
      </c>
      <c r="E97" s="117">
        <v>0</v>
      </c>
      <c r="F97" s="117">
        <v>0</v>
      </c>
      <c r="G97" s="117">
        <v>0</v>
      </c>
      <c r="H97" s="117">
        <v>15474057.879999999</v>
      </c>
      <c r="I97" s="117">
        <v>15474057.880000001</v>
      </c>
      <c r="J97" s="118">
        <v>0</v>
      </c>
      <c r="K97" s="117">
        <v>9168397</v>
      </c>
      <c r="L97" s="117">
        <v>433273.56</v>
      </c>
      <c r="M97" s="117">
        <v>0</v>
      </c>
      <c r="N97" s="117">
        <v>0</v>
      </c>
      <c r="O97" s="117">
        <v>0</v>
      </c>
      <c r="P97" s="117">
        <v>0</v>
      </c>
      <c r="Q97" s="117">
        <v>0</v>
      </c>
      <c r="R97" s="117">
        <v>0</v>
      </c>
      <c r="S97" s="117">
        <v>0</v>
      </c>
      <c r="T97" s="117">
        <v>0</v>
      </c>
      <c r="U97" s="117">
        <v>9601670.5600000005</v>
      </c>
      <c r="V97" s="117">
        <v>9385033.7799999993</v>
      </c>
      <c r="W97" s="118">
        <v>0</v>
      </c>
      <c r="X97" s="108">
        <v>2.7999999999999997E-2</v>
      </c>
      <c r="Z97" s="117">
        <v>0</v>
      </c>
      <c r="AA97" s="119">
        <v>0</v>
      </c>
      <c r="AC97" s="117">
        <v>0</v>
      </c>
      <c r="AD97" s="119">
        <v>0</v>
      </c>
      <c r="AF97" s="117">
        <v>0</v>
      </c>
    </row>
    <row r="98" spans="1:32" x14ac:dyDescent="0.3">
      <c r="A98" s="92">
        <v>31601</v>
      </c>
      <c r="B98" s="75" t="s">
        <v>220</v>
      </c>
      <c r="C98" s="117">
        <v>0</v>
      </c>
      <c r="D98" s="117">
        <v>0</v>
      </c>
      <c r="E98" s="117">
        <v>0</v>
      </c>
      <c r="F98" s="117">
        <v>0</v>
      </c>
      <c r="G98" s="117">
        <v>0</v>
      </c>
      <c r="H98" s="117">
        <v>0</v>
      </c>
      <c r="I98" s="117">
        <v>0</v>
      </c>
      <c r="J98" s="118">
        <v>0</v>
      </c>
      <c r="K98" s="117">
        <v>0</v>
      </c>
      <c r="L98" s="117">
        <v>0</v>
      </c>
      <c r="M98" s="117">
        <v>0</v>
      </c>
      <c r="N98" s="117">
        <v>0</v>
      </c>
      <c r="O98" s="117">
        <v>0</v>
      </c>
      <c r="P98" s="117">
        <v>0</v>
      </c>
      <c r="Q98" s="117">
        <v>0</v>
      </c>
      <c r="R98" s="117">
        <v>0</v>
      </c>
      <c r="S98" s="117">
        <v>0</v>
      </c>
      <c r="T98" s="117">
        <v>0</v>
      </c>
      <c r="U98" s="117">
        <v>0</v>
      </c>
      <c r="V98" s="117">
        <v>0</v>
      </c>
      <c r="W98" s="118">
        <v>0</v>
      </c>
      <c r="X98" s="108">
        <v>0</v>
      </c>
      <c r="Z98" s="117">
        <v>0</v>
      </c>
      <c r="AA98" s="119">
        <v>0</v>
      </c>
      <c r="AC98" s="117">
        <v>0</v>
      </c>
      <c r="AD98" s="119">
        <v>0</v>
      </c>
      <c r="AF98" s="117">
        <v>0</v>
      </c>
    </row>
    <row r="99" spans="1:32" x14ac:dyDescent="0.3">
      <c r="A99" s="92">
        <v>31617</v>
      </c>
      <c r="B99" s="75" t="s">
        <v>221</v>
      </c>
      <c r="C99" s="117">
        <v>0</v>
      </c>
      <c r="D99" s="117">
        <v>0</v>
      </c>
      <c r="E99" s="117">
        <v>0</v>
      </c>
      <c r="F99" s="117">
        <v>0</v>
      </c>
      <c r="G99" s="117">
        <v>0</v>
      </c>
      <c r="H99" s="117">
        <v>0</v>
      </c>
      <c r="I99" s="117">
        <v>0</v>
      </c>
      <c r="J99" s="118">
        <v>0</v>
      </c>
      <c r="K99" s="117">
        <v>0</v>
      </c>
      <c r="L99" s="117">
        <v>0</v>
      </c>
      <c r="M99" s="117">
        <v>0</v>
      </c>
      <c r="N99" s="117">
        <v>0</v>
      </c>
      <c r="O99" s="117">
        <v>0</v>
      </c>
      <c r="P99" s="117">
        <v>0</v>
      </c>
      <c r="Q99" s="117">
        <v>0</v>
      </c>
      <c r="R99" s="117">
        <v>0</v>
      </c>
      <c r="S99" s="117">
        <v>0</v>
      </c>
      <c r="T99" s="117">
        <v>0</v>
      </c>
      <c r="U99" s="117">
        <v>0</v>
      </c>
      <c r="V99" s="117">
        <v>0</v>
      </c>
      <c r="W99" s="118">
        <v>0</v>
      </c>
      <c r="X99" s="121">
        <v>0.14299999999999999</v>
      </c>
      <c r="Z99" s="117">
        <v>0</v>
      </c>
      <c r="AA99" s="119">
        <v>0</v>
      </c>
      <c r="AC99" s="117">
        <v>0</v>
      </c>
      <c r="AD99" s="119">
        <v>0</v>
      </c>
      <c r="AF99" s="117">
        <v>0</v>
      </c>
    </row>
    <row r="100" spans="1:32" x14ac:dyDescent="0.3">
      <c r="A100" s="92">
        <v>31630</v>
      </c>
      <c r="B100" s="75" t="s">
        <v>222</v>
      </c>
      <c r="C100" s="117">
        <v>0</v>
      </c>
      <c r="D100" s="117">
        <v>0</v>
      </c>
      <c r="E100" s="117">
        <v>0</v>
      </c>
      <c r="F100" s="117">
        <v>0</v>
      </c>
      <c r="G100" s="117">
        <v>0</v>
      </c>
      <c r="H100" s="117">
        <v>0</v>
      </c>
      <c r="I100" s="117">
        <v>0</v>
      </c>
      <c r="J100" s="118">
        <v>0</v>
      </c>
      <c r="K100" s="117">
        <v>0</v>
      </c>
      <c r="L100" s="117">
        <v>0</v>
      </c>
      <c r="M100" s="117">
        <v>0</v>
      </c>
      <c r="N100" s="117">
        <v>0</v>
      </c>
      <c r="O100" s="117">
        <v>0</v>
      </c>
      <c r="P100" s="117">
        <v>0</v>
      </c>
      <c r="Q100" s="117">
        <v>0</v>
      </c>
      <c r="R100" s="117">
        <v>0</v>
      </c>
      <c r="S100" s="117">
        <v>0</v>
      </c>
      <c r="T100" s="117">
        <v>0</v>
      </c>
      <c r="U100" s="117">
        <v>0</v>
      </c>
      <c r="V100" s="117">
        <v>0</v>
      </c>
      <c r="W100" s="118">
        <v>0</v>
      </c>
      <c r="X100" s="108">
        <v>0</v>
      </c>
      <c r="Z100" s="117">
        <v>0</v>
      </c>
      <c r="AA100" s="119">
        <v>0</v>
      </c>
      <c r="AC100" s="117">
        <v>0</v>
      </c>
      <c r="AD100" s="119">
        <v>0</v>
      </c>
      <c r="AF100" s="117">
        <v>0</v>
      </c>
    </row>
    <row r="101" spans="1:32" x14ac:dyDescent="0.3">
      <c r="A101" s="92">
        <v>31631</v>
      </c>
      <c r="B101" s="75" t="s">
        <v>519</v>
      </c>
      <c r="C101" s="117">
        <v>0</v>
      </c>
      <c r="D101" s="117">
        <v>0</v>
      </c>
      <c r="E101" s="117">
        <v>0</v>
      </c>
      <c r="F101" s="117">
        <v>0</v>
      </c>
      <c r="G101" s="117">
        <v>0</v>
      </c>
      <c r="H101" s="117">
        <v>0</v>
      </c>
      <c r="I101" s="117">
        <v>0</v>
      </c>
      <c r="J101" s="118">
        <v>0</v>
      </c>
      <c r="K101" s="117">
        <v>0</v>
      </c>
      <c r="L101" s="117">
        <v>0</v>
      </c>
      <c r="M101" s="117">
        <v>0</v>
      </c>
      <c r="N101" s="117">
        <v>0</v>
      </c>
      <c r="O101" s="117">
        <v>0</v>
      </c>
      <c r="P101" s="117">
        <v>0</v>
      </c>
      <c r="Q101" s="117">
        <v>0</v>
      </c>
      <c r="R101" s="117">
        <v>0</v>
      </c>
      <c r="S101" s="117">
        <v>0</v>
      </c>
      <c r="T101" s="117">
        <v>0</v>
      </c>
      <c r="U101" s="117">
        <v>0</v>
      </c>
      <c r="V101" s="117">
        <v>0</v>
      </c>
      <c r="W101" s="118">
        <v>0</v>
      </c>
      <c r="X101" s="108">
        <v>0</v>
      </c>
      <c r="Z101" s="117">
        <v>0</v>
      </c>
      <c r="AA101" s="119">
        <v>0</v>
      </c>
      <c r="AC101" s="117">
        <v>0</v>
      </c>
      <c r="AD101" s="119">
        <v>0</v>
      </c>
      <c r="AF101" s="117">
        <v>0</v>
      </c>
    </row>
    <row r="102" spans="1:32" x14ac:dyDescent="0.3">
      <c r="A102" s="92">
        <v>31632</v>
      </c>
      <c r="B102" s="75" t="s">
        <v>520</v>
      </c>
      <c r="C102" s="117">
        <v>0</v>
      </c>
      <c r="D102" s="117">
        <v>0</v>
      </c>
      <c r="E102" s="117">
        <v>0</v>
      </c>
      <c r="F102" s="117">
        <v>0</v>
      </c>
      <c r="G102" s="117">
        <v>0</v>
      </c>
      <c r="H102" s="117">
        <v>0</v>
      </c>
      <c r="I102" s="117">
        <v>0</v>
      </c>
      <c r="J102" s="118">
        <v>0</v>
      </c>
      <c r="K102" s="117">
        <v>0</v>
      </c>
      <c r="L102" s="117">
        <v>0</v>
      </c>
      <c r="M102" s="117">
        <v>0</v>
      </c>
      <c r="N102" s="117">
        <v>0</v>
      </c>
      <c r="O102" s="117">
        <v>0</v>
      </c>
      <c r="P102" s="117">
        <v>0</v>
      </c>
      <c r="Q102" s="117">
        <v>0</v>
      </c>
      <c r="R102" s="117">
        <v>0</v>
      </c>
      <c r="S102" s="117">
        <v>0</v>
      </c>
      <c r="T102" s="117">
        <v>0</v>
      </c>
      <c r="U102" s="117">
        <v>0</v>
      </c>
      <c r="V102" s="117">
        <v>0</v>
      </c>
      <c r="W102" s="118">
        <v>0</v>
      </c>
      <c r="X102" s="108">
        <v>0</v>
      </c>
      <c r="Z102" s="117">
        <v>0</v>
      </c>
      <c r="AA102" s="119">
        <v>0</v>
      </c>
      <c r="AC102" s="117">
        <v>0</v>
      </c>
      <c r="AD102" s="119">
        <v>0</v>
      </c>
      <c r="AF102" s="117">
        <v>0</v>
      </c>
    </row>
    <row r="103" spans="1:32" x14ac:dyDescent="0.3">
      <c r="A103" s="92">
        <v>31633</v>
      </c>
      <c r="B103" s="75" t="s">
        <v>521</v>
      </c>
      <c r="C103" s="117">
        <v>0</v>
      </c>
      <c r="D103" s="117">
        <v>0</v>
      </c>
      <c r="E103" s="117">
        <v>0</v>
      </c>
      <c r="F103" s="117">
        <v>0</v>
      </c>
      <c r="G103" s="117">
        <v>0</v>
      </c>
      <c r="H103" s="117">
        <v>0</v>
      </c>
      <c r="I103" s="117">
        <v>0</v>
      </c>
      <c r="J103" s="118">
        <v>0</v>
      </c>
      <c r="K103" s="117">
        <v>0</v>
      </c>
      <c r="L103" s="117">
        <v>0</v>
      </c>
      <c r="M103" s="117">
        <v>0</v>
      </c>
      <c r="N103" s="117">
        <v>0</v>
      </c>
      <c r="O103" s="117">
        <v>0</v>
      </c>
      <c r="P103" s="117">
        <v>0</v>
      </c>
      <c r="Q103" s="117">
        <v>0</v>
      </c>
      <c r="R103" s="117">
        <v>0</v>
      </c>
      <c r="S103" s="117">
        <v>0</v>
      </c>
      <c r="T103" s="117">
        <v>0</v>
      </c>
      <c r="U103" s="117">
        <v>0</v>
      </c>
      <c r="V103" s="117">
        <v>0</v>
      </c>
      <c r="W103" s="118">
        <v>0</v>
      </c>
      <c r="X103" s="108">
        <v>0</v>
      </c>
      <c r="Z103" s="117">
        <v>0</v>
      </c>
      <c r="AA103" s="119">
        <v>0</v>
      </c>
      <c r="AC103" s="117">
        <v>0</v>
      </c>
      <c r="AD103" s="119">
        <v>0</v>
      </c>
      <c r="AF103" s="117">
        <v>0</v>
      </c>
    </row>
    <row r="104" spans="1:32" x14ac:dyDescent="0.3">
      <c r="A104" s="92">
        <v>31634</v>
      </c>
      <c r="B104" s="75" t="s">
        <v>522</v>
      </c>
      <c r="C104" s="117">
        <v>0</v>
      </c>
      <c r="D104" s="117">
        <v>0</v>
      </c>
      <c r="E104" s="117">
        <v>0</v>
      </c>
      <c r="F104" s="117">
        <v>0</v>
      </c>
      <c r="G104" s="117">
        <v>0</v>
      </c>
      <c r="H104" s="117">
        <v>0</v>
      </c>
      <c r="I104" s="117">
        <v>0</v>
      </c>
      <c r="J104" s="118">
        <v>0</v>
      </c>
      <c r="K104" s="117">
        <v>0</v>
      </c>
      <c r="L104" s="117">
        <v>0</v>
      </c>
      <c r="M104" s="117">
        <v>0</v>
      </c>
      <c r="N104" s="117">
        <v>0</v>
      </c>
      <c r="O104" s="117">
        <v>0</v>
      </c>
      <c r="P104" s="117">
        <v>0</v>
      </c>
      <c r="Q104" s="117">
        <v>0</v>
      </c>
      <c r="R104" s="117">
        <v>0</v>
      </c>
      <c r="S104" s="117">
        <v>0</v>
      </c>
      <c r="T104" s="117">
        <v>0</v>
      </c>
      <c r="U104" s="117">
        <v>0</v>
      </c>
      <c r="V104" s="117">
        <v>0</v>
      </c>
      <c r="W104" s="118">
        <v>0</v>
      </c>
      <c r="X104" s="108">
        <v>0</v>
      </c>
      <c r="Z104" s="117">
        <v>0</v>
      </c>
      <c r="AA104" s="119">
        <v>0</v>
      </c>
      <c r="AC104" s="117">
        <v>0</v>
      </c>
      <c r="AD104" s="119">
        <v>0</v>
      </c>
      <c r="AF104" s="117">
        <v>0</v>
      </c>
    </row>
    <row r="105" spans="1:32" x14ac:dyDescent="0.3">
      <c r="A105" s="92">
        <v>31640</v>
      </c>
      <c r="B105" s="75" t="s">
        <v>223</v>
      </c>
      <c r="C105" s="117">
        <v>25748279.890000001</v>
      </c>
      <c r="D105" s="117">
        <v>1013709.62</v>
      </c>
      <c r="E105" s="117">
        <v>-313490.71000000002</v>
      </c>
      <c r="F105" s="117">
        <v>0</v>
      </c>
      <c r="G105" s="117">
        <v>0</v>
      </c>
      <c r="H105" s="117">
        <v>26448498.800000001</v>
      </c>
      <c r="I105" s="117">
        <v>26136411.91</v>
      </c>
      <c r="J105" s="118">
        <v>0</v>
      </c>
      <c r="K105" s="117">
        <v>10399881.640000004</v>
      </c>
      <c r="L105" s="117">
        <v>861643.35</v>
      </c>
      <c r="M105" s="117">
        <v>-313490.71000000002</v>
      </c>
      <c r="N105" s="117">
        <v>-26673.48</v>
      </c>
      <c r="O105" s="117">
        <v>0</v>
      </c>
      <c r="P105" s="117">
        <v>0</v>
      </c>
      <c r="Q105" s="117">
        <v>0</v>
      </c>
      <c r="R105" s="117">
        <v>0</v>
      </c>
      <c r="S105" s="117">
        <v>0</v>
      </c>
      <c r="T105" s="117">
        <v>0</v>
      </c>
      <c r="U105" s="117">
        <v>10921360.800000003</v>
      </c>
      <c r="V105" s="117">
        <v>10579589.289999999</v>
      </c>
      <c r="W105" s="118">
        <v>0</v>
      </c>
      <c r="X105" s="108">
        <v>3.3000000000000002E-2</v>
      </c>
      <c r="Z105" s="117">
        <v>-26673.48</v>
      </c>
      <c r="AA105" s="119">
        <v>0</v>
      </c>
      <c r="AC105" s="117">
        <v>0</v>
      </c>
      <c r="AD105" s="119">
        <v>0</v>
      </c>
      <c r="AF105" s="117">
        <v>0</v>
      </c>
    </row>
    <row r="106" spans="1:32" x14ac:dyDescent="0.3">
      <c r="A106" s="92">
        <v>31641</v>
      </c>
      <c r="B106" s="75" t="s">
        <v>224</v>
      </c>
      <c r="C106" s="117">
        <v>0</v>
      </c>
      <c r="D106" s="117">
        <v>0</v>
      </c>
      <c r="E106" s="117">
        <v>0</v>
      </c>
      <c r="F106" s="117">
        <v>0</v>
      </c>
      <c r="G106" s="117">
        <v>0</v>
      </c>
      <c r="H106" s="117">
        <v>0</v>
      </c>
      <c r="I106" s="117">
        <v>0</v>
      </c>
      <c r="J106" s="118">
        <v>0</v>
      </c>
      <c r="K106" s="117">
        <v>0</v>
      </c>
      <c r="L106" s="117">
        <v>0</v>
      </c>
      <c r="M106" s="117">
        <v>0</v>
      </c>
      <c r="N106" s="117">
        <v>0</v>
      </c>
      <c r="O106" s="117">
        <v>0</v>
      </c>
      <c r="P106" s="117">
        <v>0</v>
      </c>
      <c r="Q106" s="117">
        <v>0</v>
      </c>
      <c r="R106" s="117">
        <v>0</v>
      </c>
      <c r="S106" s="117">
        <v>0</v>
      </c>
      <c r="T106" s="117">
        <v>0</v>
      </c>
      <c r="U106" s="117">
        <v>0</v>
      </c>
      <c r="V106" s="117">
        <v>0</v>
      </c>
      <c r="W106" s="118">
        <v>0</v>
      </c>
      <c r="X106" s="108">
        <v>3.5999999999999997E-2</v>
      </c>
      <c r="Z106" s="117">
        <v>0</v>
      </c>
      <c r="AA106" s="119">
        <v>0</v>
      </c>
      <c r="AC106" s="117">
        <v>0</v>
      </c>
      <c r="AD106" s="119">
        <v>0</v>
      </c>
      <c r="AF106" s="117">
        <v>0</v>
      </c>
    </row>
    <row r="107" spans="1:32" x14ac:dyDescent="0.3">
      <c r="A107" s="92">
        <v>31642</v>
      </c>
      <c r="B107" s="75" t="s">
        <v>225</v>
      </c>
      <c r="C107" s="117">
        <v>0</v>
      </c>
      <c r="D107" s="117">
        <v>0</v>
      </c>
      <c r="E107" s="117">
        <v>0</v>
      </c>
      <c r="F107" s="117">
        <v>0</v>
      </c>
      <c r="G107" s="117">
        <v>0</v>
      </c>
      <c r="H107" s="117">
        <v>0</v>
      </c>
      <c r="I107" s="117">
        <v>0</v>
      </c>
      <c r="J107" s="118">
        <v>0</v>
      </c>
      <c r="K107" s="117">
        <v>0</v>
      </c>
      <c r="L107" s="117">
        <v>0</v>
      </c>
      <c r="M107" s="117">
        <v>0</v>
      </c>
      <c r="N107" s="117">
        <v>0</v>
      </c>
      <c r="O107" s="117">
        <v>0</v>
      </c>
      <c r="P107" s="117">
        <v>0</v>
      </c>
      <c r="Q107" s="117">
        <v>0</v>
      </c>
      <c r="R107" s="117">
        <v>0</v>
      </c>
      <c r="S107" s="117">
        <v>0</v>
      </c>
      <c r="T107" s="117">
        <v>0</v>
      </c>
      <c r="U107" s="117">
        <v>0</v>
      </c>
      <c r="V107" s="117">
        <v>0</v>
      </c>
      <c r="W107" s="118">
        <v>0</v>
      </c>
      <c r="X107" s="108">
        <v>1.4E-2</v>
      </c>
      <c r="Z107" s="117">
        <v>0</v>
      </c>
      <c r="AA107" s="119">
        <v>0</v>
      </c>
      <c r="AC107" s="117">
        <v>0</v>
      </c>
      <c r="AD107" s="119">
        <v>0</v>
      </c>
      <c r="AF107" s="117">
        <v>0</v>
      </c>
    </row>
    <row r="108" spans="1:32" x14ac:dyDescent="0.3">
      <c r="A108" s="92">
        <v>31643</v>
      </c>
      <c r="B108" s="75" t="s">
        <v>226</v>
      </c>
      <c r="C108" s="117">
        <v>0</v>
      </c>
      <c r="D108" s="117">
        <v>0</v>
      </c>
      <c r="E108" s="117">
        <v>0</v>
      </c>
      <c r="F108" s="117">
        <v>0</v>
      </c>
      <c r="G108" s="117">
        <v>0</v>
      </c>
      <c r="H108" s="117">
        <v>0</v>
      </c>
      <c r="I108" s="117">
        <v>0</v>
      </c>
      <c r="J108" s="118">
        <v>0</v>
      </c>
      <c r="K108" s="117">
        <v>0</v>
      </c>
      <c r="L108" s="117">
        <v>0</v>
      </c>
      <c r="M108" s="117">
        <v>0</v>
      </c>
      <c r="N108" s="117">
        <v>0</v>
      </c>
      <c r="O108" s="117">
        <v>0</v>
      </c>
      <c r="P108" s="117">
        <v>0</v>
      </c>
      <c r="Q108" s="117">
        <v>0</v>
      </c>
      <c r="R108" s="117">
        <v>0</v>
      </c>
      <c r="S108" s="117">
        <v>0</v>
      </c>
      <c r="T108" s="117">
        <v>0</v>
      </c>
      <c r="U108" s="117">
        <v>0</v>
      </c>
      <c r="V108" s="117">
        <v>0</v>
      </c>
      <c r="W108" s="118">
        <v>0</v>
      </c>
      <c r="X108" s="108">
        <v>3.5999999999999997E-2</v>
      </c>
      <c r="Z108" s="117">
        <v>0</v>
      </c>
      <c r="AA108" s="119">
        <v>0</v>
      </c>
      <c r="AC108" s="117">
        <v>0</v>
      </c>
      <c r="AD108" s="119">
        <v>0</v>
      </c>
      <c r="AF108" s="117">
        <v>0</v>
      </c>
    </row>
    <row r="109" spans="1:32" x14ac:dyDescent="0.3">
      <c r="A109" s="92">
        <v>31644</v>
      </c>
      <c r="B109" s="75" t="s">
        <v>227</v>
      </c>
      <c r="C109" s="117">
        <v>5865811.79</v>
      </c>
      <c r="D109" s="117">
        <v>0</v>
      </c>
      <c r="E109" s="117">
        <v>0</v>
      </c>
      <c r="F109" s="117">
        <v>0</v>
      </c>
      <c r="G109" s="117">
        <v>0</v>
      </c>
      <c r="H109" s="117">
        <v>5865811.79</v>
      </c>
      <c r="I109" s="117">
        <v>5865811.79</v>
      </c>
      <c r="J109" s="118">
        <v>0</v>
      </c>
      <c r="K109" s="117">
        <v>4188511.6300000027</v>
      </c>
      <c r="L109" s="117">
        <v>105584.64</v>
      </c>
      <c r="M109" s="117">
        <v>0</v>
      </c>
      <c r="N109" s="117">
        <v>0</v>
      </c>
      <c r="O109" s="117">
        <v>0</v>
      </c>
      <c r="P109" s="117">
        <v>0</v>
      </c>
      <c r="Q109" s="117">
        <v>0</v>
      </c>
      <c r="R109" s="117">
        <v>0</v>
      </c>
      <c r="S109" s="117">
        <v>0</v>
      </c>
      <c r="T109" s="117">
        <v>0</v>
      </c>
      <c r="U109" s="117">
        <v>4294096.2700000023</v>
      </c>
      <c r="V109" s="117">
        <v>4241303.95</v>
      </c>
      <c r="W109" s="118">
        <v>0</v>
      </c>
      <c r="X109" s="108">
        <v>1.8000000000000002E-2</v>
      </c>
      <c r="Z109" s="117">
        <v>0</v>
      </c>
      <c r="AA109" s="119">
        <v>0</v>
      </c>
      <c r="AC109" s="117">
        <v>0</v>
      </c>
      <c r="AD109" s="119">
        <v>0</v>
      </c>
      <c r="AF109" s="117">
        <v>0</v>
      </c>
    </row>
    <row r="110" spans="1:32" x14ac:dyDescent="0.3">
      <c r="A110" s="92">
        <v>31645</v>
      </c>
      <c r="B110" s="75" t="s">
        <v>228</v>
      </c>
      <c r="C110" s="117">
        <v>1694847.9500000002</v>
      </c>
      <c r="D110" s="117">
        <v>0</v>
      </c>
      <c r="E110" s="117">
        <v>0</v>
      </c>
      <c r="F110" s="117">
        <v>0</v>
      </c>
      <c r="G110" s="117">
        <v>0</v>
      </c>
      <c r="H110" s="117">
        <v>1694847.9500000002</v>
      </c>
      <c r="I110" s="117">
        <v>1694847.95</v>
      </c>
      <c r="J110" s="118">
        <v>0</v>
      </c>
      <c r="K110" s="117">
        <v>1258545.2399999995</v>
      </c>
      <c r="L110" s="117">
        <v>10169.040000000001</v>
      </c>
      <c r="M110" s="117">
        <v>0</v>
      </c>
      <c r="N110" s="117">
        <v>0</v>
      </c>
      <c r="O110" s="117">
        <v>0</v>
      </c>
      <c r="P110" s="117">
        <v>0</v>
      </c>
      <c r="Q110" s="117">
        <v>0</v>
      </c>
      <c r="R110" s="117">
        <v>0</v>
      </c>
      <c r="S110" s="117">
        <v>0</v>
      </c>
      <c r="T110" s="117">
        <v>0</v>
      </c>
      <c r="U110" s="117">
        <v>1268714.2799999996</v>
      </c>
      <c r="V110" s="117">
        <v>1263629.76</v>
      </c>
      <c r="W110" s="118">
        <v>0</v>
      </c>
      <c r="X110" s="108">
        <v>6.0000000000000001E-3</v>
      </c>
      <c r="Z110" s="117">
        <v>0</v>
      </c>
      <c r="AA110" s="119">
        <v>0</v>
      </c>
      <c r="AC110" s="117">
        <v>0</v>
      </c>
      <c r="AD110" s="119">
        <v>0</v>
      </c>
      <c r="AF110" s="117">
        <v>0</v>
      </c>
    </row>
    <row r="111" spans="1:32" x14ac:dyDescent="0.3">
      <c r="A111" s="92">
        <v>31646</v>
      </c>
      <c r="B111" s="75" t="s">
        <v>229</v>
      </c>
      <c r="C111" s="117">
        <v>0</v>
      </c>
      <c r="D111" s="117">
        <v>0</v>
      </c>
      <c r="E111" s="117">
        <v>0</v>
      </c>
      <c r="F111" s="117">
        <v>0</v>
      </c>
      <c r="G111" s="117">
        <v>0</v>
      </c>
      <c r="H111" s="117">
        <v>0</v>
      </c>
      <c r="I111" s="117">
        <v>0</v>
      </c>
      <c r="J111" s="118">
        <v>0</v>
      </c>
      <c r="K111" s="117">
        <v>0</v>
      </c>
      <c r="L111" s="117">
        <v>0</v>
      </c>
      <c r="M111" s="117">
        <v>0</v>
      </c>
      <c r="N111" s="117">
        <v>0</v>
      </c>
      <c r="O111" s="117">
        <v>0</v>
      </c>
      <c r="P111" s="117">
        <v>0</v>
      </c>
      <c r="Q111" s="117">
        <v>0</v>
      </c>
      <c r="R111" s="117">
        <v>0</v>
      </c>
      <c r="S111" s="117">
        <v>0</v>
      </c>
      <c r="T111" s="117">
        <v>0</v>
      </c>
      <c r="U111" s="117">
        <v>0</v>
      </c>
      <c r="V111" s="117">
        <v>0</v>
      </c>
      <c r="W111" s="118">
        <v>0</v>
      </c>
      <c r="X111" s="108">
        <v>2.7E-2</v>
      </c>
      <c r="Z111" s="117">
        <v>0</v>
      </c>
      <c r="AA111" s="119">
        <v>0</v>
      </c>
      <c r="AC111" s="117">
        <v>0</v>
      </c>
      <c r="AD111" s="119">
        <v>0</v>
      </c>
      <c r="AF111" s="117">
        <v>0</v>
      </c>
    </row>
    <row r="112" spans="1:32" x14ac:dyDescent="0.3">
      <c r="A112" s="92">
        <v>31647</v>
      </c>
      <c r="B112" s="75" t="s">
        <v>230</v>
      </c>
      <c r="C112" s="117">
        <v>1080501.8800000001</v>
      </c>
      <c r="D112" s="117">
        <v>478902.36</v>
      </c>
      <c r="E112" s="117">
        <v>-718196.41</v>
      </c>
      <c r="F112" s="117">
        <v>0</v>
      </c>
      <c r="G112" s="117">
        <v>0</v>
      </c>
      <c r="H112" s="117">
        <v>841207.83000000019</v>
      </c>
      <c r="I112" s="117">
        <v>510337.12</v>
      </c>
      <c r="J112" s="118">
        <v>0</v>
      </c>
      <c r="K112" s="117">
        <v>944618.48</v>
      </c>
      <c r="L112" s="117">
        <v>50679.94</v>
      </c>
      <c r="M112" s="117">
        <v>-718196.41</v>
      </c>
      <c r="N112" s="117">
        <v>0</v>
      </c>
      <c r="O112" s="117">
        <v>0</v>
      </c>
      <c r="P112" s="117">
        <v>0</v>
      </c>
      <c r="Q112" s="117">
        <v>0</v>
      </c>
      <c r="R112" s="117">
        <v>0</v>
      </c>
      <c r="S112" s="117">
        <v>0</v>
      </c>
      <c r="T112" s="117">
        <v>0</v>
      </c>
      <c r="U112" s="117">
        <v>277102.00999999989</v>
      </c>
      <c r="V112" s="117">
        <v>341928.83</v>
      </c>
      <c r="W112" s="118">
        <v>0</v>
      </c>
      <c r="X112" s="121">
        <v>0.14299999999999999</v>
      </c>
      <c r="Z112" s="117">
        <v>0</v>
      </c>
      <c r="AA112" s="119">
        <v>0</v>
      </c>
      <c r="AC112" s="117">
        <v>0</v>
      </c>
      <c r="AD112" s="119">
        <v>0</v>
      </c>
      <c r="AF112" s="117">
        <v>0</v>
      </c>
    </row>
    <row r="113" spans="1:32" x14ac:dyDescent="0.3">
      <c r="A113" s="92">
        <v>31651</v>
      </c>
      <c r="B113" s="75" t="s">
        <v>231</v>
      </c>
      <c r="C113" s="117">
        <v>0</v>
      </c>
      <c r="D113" s="117">
        <v>0</v>
      </c>
      <c r="E113" s="117">
        <v>0</v>
      </c>
      <c r="F113" s="117">
        <v>0</v>
      </c>
      <c r="G113" s="117">
        <v>0</v>
      </c>
      <c r="H113" s="117">
        <v>0</v>
      </c>
      <c r="I113" s="117">
        <v>0</v>
      </c>
      <c r="J113" s="118">
        <v>0</v>
      </c>
      <c r="K113" s="117">
        <v>0</v>
      </c>
      <c r="L113" s="117">
        <v>0</v>
      </c>
      <c r="M113" s="117">
        <v>0</v>
      </c>
      <c r="N113" s="117">
        <v>0</v>
      </c>
      <c r="O113" s="117">
        <v>0</v>
      </c>
      <c r="P113" s="117">
        <v>0</v>
      </c>
      <c r="Q113" s="117">
        <v>0</v>
      </c>
      <c r="R113" s="117">
        <v>0</v>
      </c>
      <c r="S113" s="117">
        <v>0</v>
      </c>
      <c r="T113" s="117">
        <v>0</v>
      </c>
      <c r="U113" s="117">
        <v>0</v>
      </c>
      <c r="V113" s="117">
        <v>0</v>
      </c>
      <c r="W113" s="118">
        <v>0</v>
      </c>
      <c r="X113" s="108">
        <v>0.04</v>
      </c>
      <c r="Z113" s="117">
        <v>0</v>
      </c>
      <c r="AA113" s="119">
        <v>0</v>
      </c>
      <c r="AC113" s="117">
        <v>0</v>
      </c>
      <c r="AD113" s="119">
        <v>0</v>
      </c>
      <c r="AF113" s="117">
        <v>0</v>
      </c>
    </row>
    <row r="114" spans="1:32" x14ac:dyDescent="0.3">
      <c r="A114" s="92">
        <v>31652</v>
      </c>
      <c r="B114" s="75" t="s">
        <v>232</v>
      </c>
      <c r="C114" s="117">
        <v>0</v>
      </c>
      <c r="D114" s="117">
        <v>0</v>
      </c>
      <c r="E114" s="117">
        <v>0</v>
      </c>
      <c r="F114" s="117">
        <v>0</v>
      </c>
      <c r="G114" s="117">
        <v>0</v>
      </c>
      <c r="H114" s="117">
        <v>0</v>
      </c>
      <c r="I114" s="117">
        <v>0</v>
      </c>
      <c r="J114" s="118">
        <v>0</v>
      </c>
      <c r="K114" s="117">
        <v>0</v>
      </c>
      <c r="L114" s="117">
        <v>0</v>
      </c>
      <c r="M114" s="117">
        <v>0</v>
      </c>
      <c r="N114" s="117">
        <v>0</v>
      </c>
      <c r="O114" s="117">
        <v>0</v>
      </c>
      <c r="P114" s="117">
        <v>0</v>
      </c>
      <c r="Q114" s="117">
        <v>0</v>
      </c>
      <c r="R114" s="117">
        <v>0</v>
      </c>
      <c r="S114" s="117">
        <v>0</v>
      </c>
      <c r="T114" s="117">
        <v>0</v>
      </c>
      <c r="U114" s="117">
        <v>0</v>
      </c>
      <c r="V114" s="117">
        <v>0</v>
      </c>
      <c r="W114" s="118">
        <v>0</v>
      </c>
      <c r="X114" s="108">
        <v>3.4000000000000002E-2</v>
      </c>
      <c r="Z114" s="117">
        <v>0</v>
      </c>
      <c r="AA114" s="119">
        <v>0</v>
      </c>
      <c r="AC114" s="117">
        <v>0</v>
      </c>
      <c r="AD114" s="119">
        <v>0</v>
      </c>
      <c r="AF114" s="117">
        <v>0</v>
      </c>
    </row>
    <row r="115" spans="1:32" x14ac:dyDescent="0.3">
      <c r="A115" s="92">
        <v>31653</v>
      </c>
      <c r="B115" s="75" t="s">
        <v>233</v>
      </c>
      <c r="C115" s="117">
        <v>0</v>
      </c>
      <c r="D115" s="117">
        <v>0</v>
      </c>
      <c r="E115" s="117">
        <v>0</v>
      </c>
      <c r="F115" s="117">
        <v>0</v>
      </c>
      <c r="G115" s="117">
        <v>0</v>
      </c>
      <c r="H115" s="117">
        <v>0</v>
      </c>
      <c r="I115" s="117">
        <v>0</v>
      </c>
      <c r="J115" s="118">
        <v>0</v>
      </c>
      <c r="K115" s="117">
        <v>0</v>
      </c>
      <c r="L115" s="117">
        <v>0</v>
      </c>
      <c r="M115" s="117">
        <v>0</v>
      </c>
      <c r="N115" s="117">
        <v>0</v>
      </c>
      <c r="O115" s="117">
        <v>0</v>
      </c>
      <c r="P115" s="117">
        <v>0</v>
      </c>
      <c r="Q115" s="117">
        <v>0</v>
      </c>
      <c r="R115" s="117">
        <v>0</v>
      </c>
      <c r="S115" s="117">
        <v>0</v>
      </c>
      <c r="T115" s="117">
        <v>0</v>
      </c>
      <c r="U115" s="117">
        <v>0</v>
      </c>
      <c r="V115" s="117">
        <v>0</v>
      </c>
      <c r="W115" s="118">
        <v>0</v>
      </c>
      <c r="X115" s="108">
        <v>2.9000000000000001E-2</v>
      </c>
      <c r="Z115" s="117">
        <v>0</v>
      </c>
      <c r="AA115" s="119">
        <v>0</v>
      </c>
      <c r="AC115" s="117">
        <v>0</v>
      </c>
      <c r="AD115" s="119">
        <v>0</v>
      </c>
      <c r="AF115" s="117">
        <v>0</v>
      </c>
    </row>
    <row r="116" spans="1:32" x14ac:dyDescent="0.3">
      <c r="A116" s="92">
        <v>31654</v>
      </c>
      <c r="B116" s="75" t="s">
        <v>234</v>
      </c>
      <c r="C116" s="117">
        <v>687934.36</v>
      </c>
      <c r="D116" s="117">
        <v>0</v>
      </c>
      <c r="E116" s="117">
        <v>0</v>
      </c>
      <c r="F116" s="117">
        <v>0</v>
      </c>
      <c r="G116" s="117">
        <v>0</v>
      </c>
      <c r="H116" s="117">
        <v>687934.36</v>
      </c>
      <c r="I116" s="117">
        <v>687934.36</v>
      </c>
      <c r="J116" s="118">
        <v>0</v>
      </c>
      <c r="K116" s="117">
        <v>344507.55999999994</v>
      </c>
      <c r="L116" s="117">
        <v>16510.439999999999</v>
      </c>
      <c r="M116" s="117">
        <v>0</v>
      </c>
      <c r="N116" s="117">
        <v>0</v>
      </c>
      <c r="O116" s="117">
        <v>0</v>
      </c>
      <c r="P116" s="117">
        <v>0</v>
      </c>
      <c r="Q116" s="117">
        <v>0</v>
      </c>
      <c r="R116" s="117">
        <v>0</v>
      </c>
      <c r="S116" s="117">
        <v>0</v>
      </c>
      <c r="T116" s="117">
        <v>0</v>
      </c>
      <c r="U116" s="117">
        <v>361017.99999999994</v>
      </c>
      <c r="V116" s="117">
        <v>352762.78</v>
      </c>
      <c r="W116" s="118">
        <v>0</v>
      </c>
      <c r="X116" s="108">
        <v>2.4E-2</v>
      </c>
      <c r="Z116" s="117">
        <v>0</v>
      </c>
      <c r="AA116" s="119">
        <v>0</v>
      </c>
      <c r="AC116" s="117">
        <v>0</v>
      </c>
      <c r="AD116" s="119">
        <v>0</v>
      </c>
      <c r="AF116" s="117">
        <v>0</v>
      </c>
    </row>
    <row r="117" spans="1:32" x14ac:dyDescent="0.3">
      <c r="A117" s="92">
        <v>31700</v>
      </c>
      <c r="B117" s="75" t="s">
        <v>135</v>
      </c>
      <c r="C117" s="117">
        <v>30036948.829999998</v>
      </c>
      <c r="D117" s="117">
        <v>0</v>
      </c>
      <c r="E117" s="117">
        <v>-24434030.350000001</v>
      </c>
      <c r="F117" s="117">
        <v>0</v>
      </c>
      <c r="G117" s="117">
        <v>0</v>
      </c>
      <c r="H117" s="117">
        <v>5602918.4799999967</v>
      </c>
      <c r="I117" s="117">
        <v>11241540.869999999</v>
      </c>
      <c r="J117" s="118">
        <v>0</v>
      </c>
      <c r="K117" s="117">
        <v>25623524.679999992</v>
      </c>
      <c r="L117" s="117">
        <v>157962.75</v>
      </c>
      <c r="M117" s="117">
        <v>-24434030.350000001</v>
      </c>
      <c r="N117" s="117">
        <v>0</v>
      </c>
      <c r="O117" s="117">
        <v>0</v>
      </c>
      <c r="P117" s="117">
        <v>0</v>
      </c>
      <c r="Q117" s="117">
        <v>0</v>
      </c>
      <c r="R117" s="117">
        <v>0</v>
      </c>
      <c r="S117" s="117">
        <v>0</v>
      </c>
      <c r="T117" s="117">
        <v>0</v>
      </c>
      <c r="U117" s="117">
        <v>1347457.0799999908</v>
      </c>
      <c r="V117" s="117">
        <v>6907098.1100000003</v>
      </c>
      <c r="W117" s="118">
        <v>-2.5611370801925659E-9</v>
      </c>
      <c r="X117" s="120">
        <v>2.7999999999999997E-2</v>
      </c>
      <c r="Z117" s="117">
        <v>0</v>
      </c>
      <c r="AA117" s="119">
        <v>0</v>
      </c>
      <c r="AC117" s="117">
        <v>0</v>
      </c>
      <c r="AD117" s="119">
        <v>0</v>
      </c>
      <c r="AF117" s="117">
        <v>0</v>
      </c>
    </row>
    <row r="118" spans="1:32" x14ac:dyDescent="0.3">
      <c r="A118" s="92">
        <v>34028</v>
      </c>
      <c r="B118" s="75" t="s">
        <v>235</v>
      </c>
      <c r="C118" s="117">
        <v>0</v>
      </c>
      <c r="D118" s="117">
        <v>0</v>
      </c>
      <c r="E118" s="117">
        <v>0</v>
      </c>
      <c r="F118" s="117">
        <v>0</v>
      </c>
      <c r="G118" s="117">
        <v>0</v>
      </c>
      <c r="H118" s="117">
        <v>0</v>
      </c>
      <c r="I118" s="117">
        <v>0</v>
      </c>
      <c r="J118" s="118">
        <v>0</v>
      </c>
      <c r="K118" s="117">
        <v>0</v>
      </c>
      <c r="L118" s="117">
        <v>0</v>
      </c>
      <c r="M118" s="117">
        <v>0</v>
      </c>
      <c r="N118" s="117">
        <v>0</v>
      </c>
      <c r="O118" s="117">
        <v>0</v>
      </c>
      <c r="P118" s="117">
        <v>0</v>
      </c>
      <c r="Q118" s="117">
        <v>0</v>
      </c>
      <c r="R118" s="117">
        <v>0</v>
      </c>
      <c r="S118" s="117">
        <v>0</v>
      </c>
      <c r="T118" s="117">
        <v>0</v>
      </c>
      <c r="U118" s="117">
        <v>0</v>
      </c>
      <c r="V118" s="117">
        <v>0</v>
      </c>
      <c r="W118" s="118">
        <v>0</v>
      </c>
      <c r="X118" s="108">
        <v>0</v>
      </c>
      <c r="Z118" s="117">
        <v>0</v>
      </c>
      <c r="AA118" s="119">
        <v>0</v>
      </c>
      <c r="AC118" s="117">
        <v>0</v>
      </c>
      <c r="AD118" s="119">
        <v>0</v>
      </c>
      <c r="AF118" s="117">
        <v>0</v>
      </c>
    </row>
    <row r="119" spans="1:32" x14ac:dyDescent="0.3">
      <c r="A119" s="92">
        <v>34030</v>
      </c>
      <c r="B119" s="75" t="s">
        <v>236</v>
      </c>
      <c r="C119" s="117">
        <v>1592891.05</v>
      </c>
      <c r="D119" s="117">
        <v>0</v>
      </c>
      <c r="E119" s="117">
        <v>0</v>
      </c>
      <c r="F119" s="117">
        <v>0</v>
      </c>
      <c r="G119" s="117">
        <v>0</v>
      </c>
      <c r="H119" s="117">
        <v>1592891.05</v>
      </c>
      <c r="I119" s="117">
        <v>1592891.05</v>
      </c>
      <c r="J119" s="118">
        <v>0</v>
      </c>
      <c r="K119" s="117">
        <v>0</v>
      </c>
      <c r="L119" s="117">
        <v>0</v>
      </c>
      <c r="M119" s="117">
        <v>0</v>
      </c>
      <c r="N119" s="117">
        <v>0</v>
      </c>
      <c r="O119" s="117">
        <v>0</v>
      </c>
      <c r="P119" s="117">
        <v>0</v>
      </c>
      <c r="Q119" s="117">
        <v>0</v>
      </c>
      <c r="R119" s="117">
        <v>0</v>
      </c>
      <c r="S119" s="117">
        <v>0</v>
      </c>
      <c r="T119" s="117">
        <v>0</v>
      </c>
      <c r="U119" s="117">
        <v>0</v>
      </c>
      <c r="V119" s="117">
        <v>0</v>
      </c>
      <c r="W119" s="118">
        <v>0</v>
      </c>
      <c r="X119" s="108">
        <v>0</v>
      </c>
      <c r="Z119" s="117">
        <v>0</v>
      </c>
      <c r="AA119" s="119">
        <v>0</v>
      </c>
      <c r="AC119" s="117">
        <v>0</v>
      </c>
      <c r="AD119" s="119">
        <v>0</v>
      </c>
      <c r="AF119" s="117">
        <v>0</v>
      </c>
    </row>
    <row r="120" spans="1:32" x14ac:dyDescent="0.3">
      <c r="A120" s="92">
        <v>34042</v>
      </c>
      <c r="B120" s="75" t="s">
        <v>523</v>
      </c>
      <c r="C120" s="117">
        <v>0</v>
      </c>
      <c r="D120" s="117">
        <v>0</v>
      </c>
      <c r="E120" s="117">
        <v>0</v>
      </c>
      <c r="F120" s="117">
        <v>0</v>
      </c>
      <c r="G120" s="117">
        <v>0</v>
      </c>
      <c r="H120" s="117">
        <v>0</v>
      </c>
      <c r="I120" s="117">
        <v>0</v>
      </c>
      <c r="J120" s="118">
        <v>0</v>
      </c>
      <c r="K120" s="117">
        <v>0</v>
      </c>
      <c r="L120" s="117">
        <v>0</v>
      </c>
      <c r="M120" s="117">
        <v>0</v>
      </c>
      <c r="N120" s="117">
        <v>0</v>
      </c>
      <c r="O120" s="117">
        <v>0</v>
      </c>
      <c r="P120" s="117">
        <v>0</v>
      </c>
      <c r="Q120" s="117">
        <v>0</v>
      </c>
      <c r="R120" s="117">
        <v>0</v>
      </c>
      <c r="S120" s="117">
        <v>0</v>
      </c>
      <c r="T120" s="117">
        <v>0</v>
      </c>
      <c r="U120" s="117">
        <v>0</v>
      </c>
      <c r="V120" s="117">
        <v>0</v>
      </c>
      <c r="W120" s="118">
        <v>0</v>
      </c>
      <c r="X120" s="108">
        <v>0</v>
      </c>
      <c r="Z120" s="117">
        <v>0</v>
      </c>
      <c r="AA120" s="119">
        <v>0</v>
      </c>
      <c r="AC120" s="117">
        <v>0</v>
      </c>
      <c r="AD120" s="119">
        <v>0</v>
      </c>
      <c r="AF120" s="117">
        <v>0</v>
      </c>
    </row>
    <row r="121" spans="1:32" x14ac:dyDescent="0.3">
      <c r="A121" s="92">
        <v>34081</v>
      </c>
      <c r="B121" s="75" t="s">
        <v>237</v>
      </c>
      <c r="C121" s="117">
        <v>18197341.469999999</v>
      </c>
      <c r="D121" s="117">
        <v>0</v>
      </c>
      <c r="E121" s="117">
        <v>0</v>
      </c>
      <c r="F121" s="117">
        <v>0</v>
      </c>
      <c r="G121" s="117">
        <v>0</v>
      </c>
      <c r="H121" s="117">
        <v>18197341.469999999</v>
      </c>
      <c r="I121" s="117">
        <v>18197341.469999999</v>
      </c>
      <c r="J121" s="118">
        <v>0</v>
      </c>
      <c r="K121" s="117">
        <v>0</v>
      </c>
      <c r="L121" s="117">
        <v>0</v>
      </c>
      <c r="M121" s="117">
        <v>0</v>
      </c>
      <c r="N121" s="117">
        <v>0</v>
      </c>
      <c r="O121" s="117">
        <v>0</v>
      </c>
      <c r="P121" s="117">
        <v>0</v>
      </c>
      <c r="Q121" s="117">
        <v>0</v>
      </c>
      <c r="R121" s="117">
        <v>0</v>
      </c>
      <c r="S121" s="117">
        <v>0</v>
      </c>
      <c r="T121" s="117">
        <v>0</v>
      </c>
      <c r="U121" s="117">
        <v>0</v>
      </c>
      <c r="V121" s="117">
        <v>0</v>
      </c>
      <c r="W121" s="118">
        <v>0</v>
      </c>
      <c r="X121" s="108">
        <v>0</v>
      </c>
      <c r="Z121" s="117">
        <v>0</v>
      </c>
      <c r="AA121" s="119">
        <v>0</v>
      </c>
      <c r="AC121" s="117">
        <v>0</v>
      </c>
      <c r="AD121" s="119">
        <v>0</v>
      </c>
      <c r="AF121" s="117">
        <v>0</v>
      </c>
    </row>
    <row r="122" spans="1:32" x14ac:dyDescent="0.3">
      <c r="A122" s="92">
        <v>34099</v>
      </c>
      <c r="B122" s="75" t="s">
        <v>238</v>
      </c>
      <c r="C122" s="117">
        <v>135334931.13999999</v>
      </c>
      <c r="D122" s="117">
        <v>32134796</v>
      </c>
      <c r="E122" s="117">
        <v>0</v>
      </c>
      <c r="F122" s="117">
        <v>0</v>
      </c>
      <c r="G122" s="117">
        <v>0</v>
      </c>
      <c r="H122" s="117">
        <v>167469727.13999999</v>
      </c>
      <c r="I122" s="117">
        <v>135877923.47999999</v>
      </c>
      <c r="J122" s="118">
        <v>0</v>
      </c>
      <c r="K122" s="117">
        <v>0</v>
      </c>
      <c r="L122" s="117">
        <v>0</v>
      </c>
      <c r="M122" s="117">
        <v>0</v>
      </c>
      <c r="N122" s="117">
        <v>0</v>
      </c>
      <c r="O122" s="117">
        <v>0</v>
      </c>
      <c r="P122" s="117">
        <v>0</v>
      </c>
      <c r="Q122" s="117">
        <v>0</v>
      </c>
      <c r="R122" s="117">
        <v>0</v>
      </c>
      <c r="S122" s="117">
        <v>0</v>
      </c>
      <c r="T122" s="117">
        <v>0</v>
      </c>
      <c r="U122" s="117">
        <v>0</v>
      </c>
      <c r="V122" s="117">
        <v>0</v>
      </c>
      <c r="W122" s="118">
        <v>0</v>
      </c>
      <c r="X122" s="108">
        <v>0</v>
      </c>
      <c r="Z122" s="117">
        <v>0</v>
      </c>
      <c r="AA122" s="119">
        <v>0</v>
      </c>
      <c r="AC122" s="117">
        <v>0</v>
      </c>
      <c r="AD122" s="119">
        <v>0</v>
      </c>
      <c r="AF122" s="117">
        <v>0</v>
      </c>
    </row>
    <row r="123" spans="1:32" x14ac:dyDescent="0.3">
      <c r="A123" s="92">
        <v>34120</v>
      </c>
      <c r="B123" s="75" t="s">
        <v>573</v>
      </c>
      <c r="C123" s="117">
        <v>0</v>
      </c>
      <c r="D123" s="117">
        <v>0</v>
      </c>
      <c r="E123" s="117">
        <v>0</v>
      </c>
      <c r="F123" s="117">
        <v>0</v>
      </c>
      <c r="G123" s="117">
        <v>0</v>
      </c>
      <c r="H123" s="117">
        <v>0</v>
      </c>
      <c r="I123" s="117">
        <v>0</v>
      </c>
      <c r="J123" s="118">
        <v>0</v>
      </c>
      <c r="K123" s="117">
        <v>0</v>
      </c>
      <c r="L123" s="117">
        <v>0</v>
      </c>
      <c r="M123" s="117">
        <v>0</v>
      </c>
      <c r="N123" s="117">
        <v>0</v>
      </c>
      <c r="O123" s="117">
        <v>0</v>
      </c>
      <c r="P123" s="117">
        <v>0</v>
      </c>
      <c r="Q123" s="117">
        <v>0</v>
      </c>
      <c r="R123" s="117">
        <v>0</v>
      </c>
      <c r="S123" s="117">
        <v>0</v>
      </c>
      <c r="T123" s="117">
        <v>0</v>
      </c>
      <c r="U123" s="117">
        <v>0</v>
      </c>
      <c r="V123" s="117">
        <v>0</v>
      </c>
      <c r="W123" s="118">
        <v>0</v>
      </c>
      <c r="X123" s="108">
        <v>0</v>
      </c>
      <c r="Z123" s="117">
        <v>0</v>
      </c>
      <c r="AA123" s="119">
        <v>0</v>
      </c>
      <c r="AC123" s="117">
        <v>0</v>
      </c>
      <c r="AD123" s="119">
        <v>0</v>
      </c>
      <c r="AF123" s="117">
        <v>0</v>
      </c>
    </row>
    <row r="124" spans="1:32" x14ac:dyDescent="0.3">
      <c r="A124" s="92">
        <v>34128</v>
      </c>
      <c r="B124" s="75" t="s">
        <v>239</v>
      </c>
      <c r="C124" s="117">
        <v>0</v>
      </c>
      <c r="D124" s="117">
        <v>0</v>
      </c>
      <c r="E124" s="117">
        <v>0</v>
      </c>
      <c r="F124" s="117">
        <v>0</v>
      </c>
      <c r="G124" s="117">
        <v>0</v>
      </c>
      <c r="H124" s="117">
        <v>0</v>
      </c>
      <c r="I124" s="117">
        <v>0</v>
      </c>
      <c r="J124" s="118">
        <v>0</v>
      </c>
      <c r="K124" s="117">
        <v>0</v>
      </c>
      <c r="L124" s="117">
        <v>0</v>
      </c>
      <c r="M124" s="117">
        <v>0</v>
      </c>
      <c r="N124" s="117">
        <v>0</v>
      </c>
      <c r="O124" s="117">
        <v>0</v>
      </c>
      <c r="P124" s="117">
        <v>0</v>
      </c>
      <c r="Q124" s="117">
        <v>0</v>
      </c>
      <c r="R124" s="117">
        <v>0</v>
      </c>
      <c r="S124" s="117">
        <v>0</v>
      </c>
      <c r="T124" s="117">
        <v>0</v>
      </c>
      <c r="U124" s="117">
        <v>0</v>
      </c>
      <c r="V124" s="117">
        <v>0</v>
      </c>
      <c r="W124" s="118">
        <v>0</v>
      </c>
      <c r="X124" s="108">
        <v>3.4000000000000002E-2</v>
      </c>
      <c r="Z124" s="117">
        <v>0</v>
      </c>
      <c r="AA124" s="119">
        <v>0</v>
      </c>
      <c r="AC124" s="117">
        <v>0</v>
      </c>
      <c r="AD124" s="119">
        <v>0</v>
      </c>
      <c r="AF124" s="117">
        <v>0</v>
      </c>
    </row>
    <row r="125" spans="1:32" x14ac:dyDescent="0.3">
      <c r="A125" s="92">
        <v>34130</v>
      </c>
      <c r="B125" s="75" t="s">
        <v>240</v>
      </c>
      <c r="C125" s="117">
        <v>89131706.439999983</v>
      </c>
      <c r="D125" s="117">
        <v>16651579.42</v>
      </c>
      <c r="E125" s="117">
        <v>-987251.41</v>
      </c>
      <c r="F125" s="117">
        <v>0</v>
      </c>
      <c r="G125" s="117">
        <v>0</v>
      </c>
      <c r="H125" s="117">
        <v>104796034.44999999</v>
      </c>
      <c r="I125" s="117">
        <v>99248560.870000005</v>
      </c>
      <c r="J125" s="118">
        <v>0</v>
      </c>
      <c r="K125" s="117">
        <v>24400918.95000001</v>
      </c>
      <c r="L125" s="117">
        <v>3360478.37</v>
      </c>
      <c r="M125" s="117">
        <v>-987251.41</v>
      </c>
      <c r="N125" s="117">
        <v>-191934.85</v>
      </c>
      <c r="O125" s="117">
        <v>0</v>
      </c>
      <c r="P125" s="117">
        <v>0</v>
      </c>
      <c r="Q125" s="117">
        <v>0</v>
      </c>
      <c r="R125" s="117">
        <v>0</v>
      </c>
      <c r="S125" s="117">
        <v>0</v>
      </c>
      <c r="T125" s="117">
        <v>0</v>
      </c>
      <c r="U125" s="117">
        <v>26582211.06000001</v>
      </c>
      <c r="V125" s="117">
        <v>25568606.280000001</v>
      </c>
      <c r="W125" s="118">
        <v>0</v>
      </c>
      <c r="X125" s="108">
        <v>3.4000000000000002E-2</v>
      </c>
      <c r="Z125" s="117">
        <v>-191934.85</v>
      </c>
      <c r="AA125" s="119">
        <v>0</v>
      </c>
      <c r="AC125" s="117">
        <v>0</v>
      </c>
      <c r="AD125" s="119">
        <v>0</v>
      </c>
      <c r="AF125" s="117">
        <v>0</v>
      </c>
    </row>
    <row r="126" spans="1:32" x14ac:dyDescent="0.3">
      <c r="A126" s="92">
        <v>34131</v>
      </c>
      <c r="B126" s="75" t="s">
        <v>241</v>
      </c>
      <c r="C126" s="117">
        <v>21358587.48</v>
      </c>
      <c r="D126" s="117">
        <v>113866.93</v>
      </c>
      <c r="E126" s="117">
        <v>-219333.64</v>
      </c>
      <c r="F126" s="117">
        <v>0</v>
      </c>
      <c r="G126" s="117">
        <v>0</v>
      </c>
      <c r="H126" s="117">
        <v>21253120.77</v>
      </c>
      <c r="I126" s="117">
        <v>21319355.440000001</v>
      </c>
      <c r="J126" s="118">
        <v>0</v>
      </c>
      <c r="K126" s="117">
        <v>8306789.1799999969</v>
      </c>
      <c r="L126" s="117">
        <v>767695.53</v>
      </c>
      <c r="M126" s="117">
        <v>-219333.64</v>
      </c>
      <c r="N126" s="117">
        <v>-10537.77</v>
      </c>
      <c r="O126" s="117">
        <v>0</v>
      </c>
      <c r="P126" s="117">
        <v>0</v>
      </c>
      <c r="Q126" s="117">
        <v>0</v>
      </c>
      <c r="R126" s="117">
        <v>0</v>
      </c>
      <c r="S126" s="117">
        <v>0</v>
      </c>
      <c r="T126" s="117">
        <v>0</v>
      </c>
      <c r="U126" s="117">
        <v>8844613.299999997</v>
      </c>
      <c r="V126" s="117">
        <v>8542944.1799999997</v>
      </c>
      <c r="W126" s="118">
        <v>0</v>
      </c>
      <c r="X126" s="108">
        <v>3.5999999999999997E-2</v>
      </c>
      <c r="Z126" s="117">
        <v>-10537.77</v>
      </c>
      <c r="AA126" s="119">
        <v>0</v>
      </c>
      <c r="AC126" s="117">
        <v>0</v>
      </c>
      <c r="AD126" s="119">
        <v>0</v>
      </c>
      <c r="AF126" s="117">
        <v>0</v>
      </c>
    </row>
    <row r="127" spans="1:32" x14ac:dyDescent="0.3">
      <c r="A127" s="92">
        <v>34132</v>
      </c>
      <c r="B127" s="75" t="s">
        <v>242</v>
      </c>
      <c r="C127" s="117">
        <v>26971966.289999999</v>
      </c>
      <c r="D127" s="117">
        <v>159169.88</v>
      </c>
      <c r="E127" s="117">
        <v>0</v>
      </c>
      <c r="F127" s="117">
        <v>0</v>
      </c>
      <c r="G127" s="117">
        <v>0</v>
      </c>
      <c r="H127" s="117">
        <v>27131136.169999998</v>
      </c>
      <c r="I127" s="117">
        <v>27118892.329999998</v>
      </c>
      <c r="J127" s="118">
        <v>0</v>
      </c>
      <c r="K127" s="117">
        <v>12653949.690000005</v>
      </c>
      <c r="L127" s="117">
        <v>949125.51</v>
      </c>
      <c r="M127" s="117">
        <v>0</v>
      </c>
      <c r="N127" s="117">
        <v>0</v>
      </c>
      <c r="O127" s="117">
        <v>0</v>
      </c>
      <c r="P127" s="117">
        <v>0</v>
      </c>
      <c r="Q127" s="117">
        <v>0</v>
      </c>
      <c r="R127" s="117">
        <v>0</v>
      </c>
      <c r="S127" s="117">
        <v>0</v>
      </c>
      <c r="T127" s="117">
        <v>0</v>
      </c>
      <c r="U127" s="117">
        <v>13603075.200000005</v>
      </c>
      <c r="V127" s="117">
        <v>13128316.029999999</v>
      </c>
      <c r="W127" s="118">
        <v>0</v>
      </c>
      <c r="X127" s="108">
        <v>3.4999999999999996E-2</v>
      </c>
      <c r="Z127" s="117">
        <v>0</v>
      </c>
      <c r="AA127" s="119">
        <v>0</v>
      </c>
      <c r="AC127" s="117">
        <v>0</v>
      </c>
      <c r="AD127" s="119">
        <v>0</v>
      </c>
      <c r="AF127" s="117">
        <v>0</v>
      </c>
    </row>
    <row r="128" spans="1:32" x14ac:dyDescent="0.3">
      <c r="A128" s="92">
        <v>34133</v>
      </c>
      <c r="B128" s="75" t="s">
        <v>243</v>
      </c>
      <c r="C128" s="117">
        <v>656349.29</v>
      </c>
      <c r="D128" s="117">
        <v>0</v>
      </c>
      <c r="E128" s="117">
        <v>0</v>
      </c>
      <c r="F128" s="117">
        <v>0</v>
      </c>
      <c r="G128" s="117">
        <v>0</v>
      </c>
      <c r="H128" s="117">
        <v>656349.29</v>
      </c>
      <c r="I128" s="117">
        <v>656349.29</v>
      </c>
      <c r="J128" s="118">
        <v>0</v>
      </c>
      <c r="K128" s="117">
        <v>29226.670000000006</v>
      </c>
      <c r="L128" s="117">
        <v>22972.32</v>
      </c>
      <c r="M128" s="117">
        <v>0</v>
      </c>
      <c r="N128" s="117">
        <v>0</v>
      </c>
      <c r="O128" s="117">
        <v>0</v>
      </c>
      <c r="P128" s="117">
        <v>0</v>
      </c>
      <c r="Q128" s="117">
        <v>0</v>
      </c>
      <c r="R128" s="117">
        <v>0</v>
      </c>
      <c r="S128" s="117">
        <v>0</v>
      </c>
      <c r="T128" s="117">
        <v>0</v>
      </c>
      <c r="U128" s="117">
        <v>52198.990000000005</v>
      </c>
      <c r="V128" s="117">
        <v>40712.83</v>
      </c>
      <c r="W128" s="118">
        <v>0</v>
      </c>
      <c r="X128" s="108">
        <v>3.4999999999999996E-2</v>
      </c>
      <c r="Z128" s="117">
        <v>0</v>
      </c>
      <c r="AA128" s="119">
        <v>0</v>
      </c>
      <c r="AC128" s="117">
        <v>0</v>
      </c>
      <c r="AD128" s="119">
        <v>0</v>
      </c>
      <c r="AF128" s="117">
        <v>0</v>
      </c>
    </row>
    <row r="129" spans="1:32" x14ac:dyDescent="0.3">
      <c r="A129" s="92">
        <v>34134</v>
      </c>
      <c r="B129" s="75" t="s">
        <v>244</v>
      </c>
      <c r="C129" s="117">
        <v>242333.96</v>
      </c>
      <c r="D129" s="117">
        <v>0</v>
      </c>
      <c r="E129" s="117">
        <v>0</v>
      </c>
      <c r="F129" s="117">
        <v>0</v>
      </c>
      <c r="G129" s="117">
        <v>0</v>
      </c>
      <c r="H129" s="117">
        <v>242333.96</v>
      </c>
      <c r="I129" s="117">
        <v>242333.96</v>
      </c>
      <c r="J129" s="118">
        <v>0</v>
      </c>
      <c r="K129" s="117">
        <v>-97856.989999999962</v>
      </c>
      <c r="L129" s="117">
        <v>12358.92</v>
      </c>
      <c r="M129" s="117">
        <v>0</v>
      </c>
      <c r="N129" s="117">
        <v>0</v>
      </c>
      <c r="O129" s="117">
        <v>0</v>
      </c>
      <c r="P129" s="117">
        <v>0</v>
      </c>
      <c r="Q129" s="117">
        <v>0</v>
      </c>
      <c r="R129" s="117">
        <v>0</v>
      </c>
      <c r="S129" s="117">
        <v>0</v>
      </c>
      <c r="T129" s="117">
        <v>0</v>
      </c>
      <c r="U129" s="117">
        <v>-85498.069999999963</v>
      </c>
      <c r="V129" s="117">
        <v>-91677.53</v>
      </c>
      <c r="W129" s="118">
        <v>0</v>
      </c>
      <c r="X129" s="108">
        <v>5.1000000000000004E-2</v>
      </c>
      <c r="Z129" s="117">
        <v>0</v>
      </c>
      <c r="AA129" s="119">
        <v>0</v>
      </c>
      <c r="AC129" s="117">
        <v>0</v>
      </c>
      <c r="AD129" s="119">
        <v>0</v>
      </c>
      <c r="AF129" s="117">
        <v>0</v>
      </c>
    </row>
    <row r="130" spans="1:32" x14ac:dyDescent="0.3">
      <c r="A130" s="92">
        <v>34135</v>
      </c>
      <c r="B130" s="75" t="s">
        <v>245</v>
      </c>
      <c r="C130" s="117">
        <v>793114.26</v>
      </c>
      <c r="D130" s="117">
        <v>0</v>
      </c>
      <c r="E130" s="117">
        <v>0</v>
      </c>
      <c r="F130" s="117">
        <v>0</v>
      </c>
      <c r="G130" s="117">
        <v>0</v>
      </c>
      <c r="H130" s="117">
        <v>793114.26</v>
      </c>
      <c r="I130" s="117">
        <v>793114.26</v>
      </c>
      <c r="J130" s="118">
        <v>0</v>
      </c>
      <c r="K130" s="117">
        <v>-97470.419999999984</v>
      </c>
      <c r="L130" s="117">
        <v>34896.959999999999</v>
      </c>
      <c r="M130" s="117">
        <v>0</v>
      </c>
      <c r="N130" s="117">
        <v>0</v>
      </c>
      <c r="O130" s="117">
        <v>0</v>
      </c>
      <c r="P130" s="117">
        <v>0</v>
      </c>
      <c r="Q130" s="117">
        <v>0</v>
      </c>
      <c r="R130" s="117">
        <v>0</v>
      </c>
      <c r="S130" s="117">
        <v>0</v>
      </c>
      <c r="T130" s="117">
        <v>0</v>
      </c>
      <c r="U130" s="117">
        <v>-62573.459999999985</v>
      </c>
      <c r="V130" s="117">
        <v>-80021.94</v>
      </c>
      <c r="W130" s="118">
        <v>0</v>
      </c>
      <c r="X130" s="108">
        <v>4.3999999999999997E-2</v>
      </c>
      <c r="Z130" s="117">
        <v>0</v>
      </c>
      <c r="AA130" s="119">
        <v>0</v>
      </c>
      <c r="AC130" s="117">
        <v>0</v>
      </c>
      <c r="AD130" s="119">
        <v>0</v>
      </c>
      <c r="AF130" s="117">
        <v>0</v>
      </c>
    </row>
    <row r="131" spans="1:32" x14ac:dyDescent="0.3">
      <c r="A131" s="92">
        <v>34136</v>
      </c>
      <c r="B131" s="75" t="s">
        <v>246</v>
      </c>
      <c r="C131" s="117">
        <v>2656231.54</v>
      </c>
      <c r="D131" s="117">
        <v>0</v>
      </c>
      <c r="E131" s="117">
        <v>0</v>
      </c>
      <c r="F131" s="117">
        <v>0</v>
      </c>
      <c r="G131" s="117">
        <v>0</v>
      </c>
      <c r="H131" s="117">
        <v>2656231.54</v>
      </c>
      <c r="I131" s="117">
        <v>2656231.54</v>
      </c>
      <c r="J131" s="118">
        <v>0</v>
      </c>
      <c r="K131" s="117">
        <v>530401.39999999991</v>
      </c>
      <c r="L131" s="117">
        <v>82343.16</v>
      </c>
      <c r="M131" s="117">
        <v>0</v>
      </c>
      <c r="N131" s="117">
        <v>0</v>
      </c>
      <c r="O131" s="117">
        <v>0</v>
      </c>
      <c r="P131" s="117">
        <v>0</v>
      </c>
      <c r="Q131" s="117">
        <v>0</v>
      </c>
      <c r="R131" s="117">
        <v>0</v>
      </c>
      <c r="S131" s="117">
        <v>0</v>
      </c>
      <c r="T131" s="117">
        <v>0</v>
      </c>
      <c r="U131" s="117">
        <v>612744.55999999994</v>
      </c>
      <c r="V131" s="117">
        <v>571572.98</v>
      </c>
      <c r="W131" s="118">
        <v>0</v>
      </c>
      <c r="X131" s="108">
        <v>3.1E-2</v>
      </c>
      <c r="Z131" s="117">
        <v>0</v>
      </c>
      <c r="AA131" s="119">
        <v>0</v>
      </c>
      <c r="AC131" s="117">
        <v>0</v>
      </c>
      <c r="AD131" s="119">
        <v>0</v>
      </c>
      <c r="AF131" s="117">
        <v>0</v>
      </c>
    </row>
    <row r="132" spans="1:32" x14ac:dyDescent="0.3">
      <c r="A132" s="92">
        <v>34141</v>
      </c>
      <c r="B132" s="75" t="s">
        <v>247</v>
      </c>
      <c r="C132" s="117">
        <v>0</v>
      </c>
      <c r="D132" s="117">
        <v>0</v>
      </c>
      <c r="E132" s="117">
        <v>0</v>
      </c>
      <c r="F132" s="117">
        <v>0</v>
      </c>
      <c r="G132" s="117">
        <v>0</v>
      </c>
      <c r="H132" s="117">
        <v>0</v>
      </c>
      <c r="I132" s="117">
        <v>0</v>
      </c>
      <c r="J132" s="118">
        <v>0</v>
      </c>
      <c r="K132" s="117">
        <v>0</v>
      </c>
      <c r="L132" s="117">
        <v>0</v>
      </c>
      <c r="M132" s="117">
        <v>0</v>
      </c>
      <c r="N132" s="117">
        <v>0</v>
      </c>
      <c r="O132" s="117">
        <v>0</v>
      </c>
      <c r="P132" s="117">
        <v>0</v>
      </c>
      <c r="Q132" s="117">
        <v>0</v>
      </c>
      <c r="R132" s="117">
        <v>0</v>
      </c>
      <c r="S132" s="117">
        <v>0</v>
      </c>
      <c r="T132" s="117">
        <v>0</v>
      </c>
      <c r="U132" s="117">
        <v>0</v>
      </c>
      <c r="V132" s="117">
        <v>0</v>
      </c>
      <c r="W132" s="118">
        <v>0</v>
      </c>
      <c r="X132" s="108">
        <v>0</v>
      </c>
      <c r="Z132" s="117">
        <v>0</v>
      </c>
      <c r="AA132" s="119">
        <v>0</v>
      </c>
      <c r="AC132" s="117">
        <v>0</v>
      </c>
      <c r="AD132" s="119">
        <v>0</v>
      </c>
      <c r="AF132" s="117">
        <v>0</v>
      </c>
    </row>
    <row r="133" spans="1:32" x14ac:dyDescent="0.3">
      <c r="A133" s="92">
        <v>34142</v>
      </c>
      <c r="B133" s="75" t="s">
        <v>524</v>
      </c>
      <c r="C133" s="117">
        <v>0</v>
      </c>
      <c r="D133" s="117">
        <v>0</v>
      </c>
      <c r="E133" s="117">
        <v>0</v>
      </c>
      <c r="F133" s="117">
        <v>0</v>
      </c>
      <c r="G133" s="117">
        <v>0</v>
      </c>
      <c r="H133" s="117">
        <v>0</v>
      </c>
      <c r="I133" s="117">
        <v>0</v>
      </c>
      <c r="J133" s="118">
        <v>0</v>
      </c>
      <c r="K133" s="117">
        <v>0</v>
      </c>
      <c r="L133" s="117">
        <v>0</v>
      </c>
      <c r="M133" s="117">
        <v>0</v>
      </c>
      <c r="N133" s="117">
        <v>0</v>
      </c>
      <c r="O133" s="117">
        <v>0</v>
      </c>
      <c r="P133" s="117">
        <v>0</v>
      </c>
      <c r="Q133" s="117">
        <v>0</v>
      </c>
      <c r="R133" s="117">
        <v>0</v>
      </c>
      <c r="S133" s="117">
        <v>0</v>
      </c>
      <c r="T133" s="117">
        <v>0</v>
      </c>
      <c r="U133" s="117">
        <v>0</v>
      </c>
      <c r="V133" s="117">
        <v>0</v>
      </c>
      <c r="W133" s="118">
        <v>0</v>
      </c>
      <c r="X133" s="108">
        <v>0</v>
      </c>
      <c r="Z133" s="117">
        <v>0</v>
      </c>
      <c r="AA133" s="119">
        <v>0</v>
      </c>
      <c r="AC133" s="117">
        <v>0</v>
      </c>
      <c r="AD133" s="119">
        <v>0</v>
      </c>
      <c r="AF133" s="117">
        <v>0</v>
      </c>
    </row>
    <row r="134" spans="1:32" x14ac:dyDescent="0.3">
      <c r="A134" s="92">
        <v>34143</v>
      </c>
      <c r="B134" s="75" t="s">
        <v>525</v>
      </c>
      <c r="C134" s="117">
        <v>2290548.98</v>
      </c>
      <c r="D134" s="117">
        <v>0</v>
      </c>
      <c r="E134" s="117">
        <v>0</v>
      </c>
      <c r="F134" s="117">
        <v>0</v>
      </c>
      <c r="G134" s="117">
        <v>0</v>
      </c>
      <c r="H134" s="117">
        <v>2290548.98</v>
      </c>
      <c r="I134" s="117">
        <v>2290548.98</v>
      </c>
      <c r="J134" s="118">
        <v>0</v>
      </c>
      <c r="K134" s="117">
        <v>1405325.2499999998</v>
      </c>
      <c r="L134" s="117">
        <v>66425.88</v>
      </c>
      <c r="M134" s="117">
        <v>0</v>
      </c>
      <c r="N134" s="117">
        <v>0</v>
      </c>
      <c r="O134" s="117">
        <v>-1265.23</v>
      </c>
      <c r="P134" s="117">
        <v>0</v>
      </c>
      <c r="Q134" s="117">
        <v>924.36</v>
      </c>
      <c r="R134" s="117">
        <v>0</v>
      </c>
      <c r="S134" s="117">
        <v>0</v>
      </c>
      <c r="T134" s="117">
        <v>0</v>
      </c>
      <c r="U134" s="117">
        <v>1471410.26</v>
      </c>
      <c r="V134" s="117">
        <v>1438260.12</v>
      </c>
      <c r="W134" s="118">
        <v>0</v>
      </c>
      <c r="X134" s="108">
        <v>2.9000000000000001E-2</v>
      </c>
      <c r="Z134" s="117">
        <v>-1265.23</v>
      </c>
      <c r="AA134" s="119">
        <v>0</v>
      </c>
      <c r="AC134" s="117">
        <v>924.36</v>
      </c>
      <c r="AD134" s="119">
        <v>0</v>
      </c>
      <c r="AF134" s="117">
        <v>70262.39</v>
      </c>
    </row>
    <row r="135" spans="1:32" x14ac:dyDescent="0.3">
      <c r="A135" s="92">
        <v>34144</v>
      </c>
      <c r="B135" s="75" t="s">
        <v>248</v>
      </c>
      <c r="C135" s="117">
        <v>3311083.09</v>
      </c>
      <c r="D135" s="117">
        <v>24799.46</v>
      </c>
      <c r="E135" s="117">
        <v>0</v>
      </c>
      <c r="F135" s="117">
        <v>0</v>
      </c>
      <c r="G135" s="117">
        <v>0</v>
      </c>
      <c r="H135" s="117">
        <v>3335882.55</v>
      </c>
      <c r="I135" s="117">
        <v>3312990.74</v>
      </c>
      <c r="J135" s="118">
        <v>0</v>
      </c>
      <c r="K135" s="117">
        <v>810406.46</v>
      </c>
      <c r="L135" s="117">
        <v>119199</v>
      </c>
      <c r="M135" s="117">
        <v>0</v>
      </c>
      <c r="N135" s="117">
        <v>0</v>
      </c>
      <c r="O135" s="117">
        <v>0</v>
      </c>
      <c r="P135" s="117">
        <v>0</v>
      </c>
      <c r="Q135" s="117">
        <v>0</v>
      </c>
      <c r="R135" s="117">
        <v>0</v>
      </c>
      <c r="S135" s="117">
        <v>0</v>
      </c>
      <c r="T135" s="117">
        <v>0</v>
      </c>
      <c r="U135" s="117">
        <v>929605.46</v>
      </c>
      <c r="V135" s="117">
        <v>870005.96</v>
      </c>
      <c r="W135" s="118">
        <v>0</v>
      </c>
      <c r="X135" s="108">
        <v>3.5999999999999997E-2</v>
      </c>
      <c r="Z135" s="117">
        <v>0</v>
      </c>
      <c r="AA135" s="119">
        <v>0</v>
      </c>
      <c r="AC135" s="117">
        <v>0</v>
      </c>
      <c r="AD135" s="119">
        <v>0</v>
      </c>
      <c r="AF135" s="117">
        <v>0</v>
      </c>
    </row>
    <row r="136" spans="1:32" x14ac:dyDescent="0.3">
      <c r="A136" s="92">
        <v>34145</v>
      </c>
      <c r="B136" s="75" t="s">
        <v>526</v>
      </c>
      <c r="C136" s="117">
        <v>0</v>
      </c>
      <c r="D136" s="117">
        <v>0</v>
      </c>
      <c r="E136" s="117">
        <v>0</v>
      </c>
      <c r="F136" s="117">
        <v>0</v>
      </c>
      <c r="G136" s="117">
        <v>0</v>
      </c>
      <c r="H136" s="117">
        <v>0</v>
      </c>
      <c r="I136" s="117">
        <v>0</v>
      </c>
      <c r="J136" s="118">
        <v>0</v>
      </c>
      <c r="K136" s="117">
        <v>0</v>
      </c>
      <c r="L136" s="117">
        <v>0</v>
      </c>
      <c r="M136" s="117">
        <v>0</v>
      </c>
      <c r="N136" s="117">
        <v>0</v>
      </c>
      <c r="O136" s="117">
        <v>0</v>
      </c>
      <c r="P136" s="117">
        <v>0</v>
      </c>
      <c r="Q136" s="117">
        <v>0</v>
      </c>
      <c r="R136" s="117">
        <v>0</v>
      </c>
      <c r="S136" s="117">
        <v>0</v>
      </c>
      <c r="T136" s="117">
        <v>0</v>
      </c>
      <c r="U136" s="117">
        <v>0</v>
      </c>
      <c r="V136" s="117">
        <v>0</v>
      </c>
      <c r="W136" s="118">
        <v>0</v>
      </c>
      <c r="X136" s="108">
        <v>2.9000000000000001E-2</v>
      </c>
      <c r="Z136" s="117">
        <v>0</v>
      </c>
      <c r="AA136" s="119">
        <v>0</v>
      </c>
      <c r="AC136" s="117">
        <v>0</v>
      </c>
      <c r="AD136" s="119">
        <v>0</v>
      </c>
      <c r="AF136" s="117">
        <v>0</v>
      </c>
    </row>
    <row r="137" spans="1:32" x14ac:dyDescent="0.3">
      <c r="A137" s="92">
        <v>34146</v>
      </c>
      <c r="B137" s="75" t="s">
        <v>527</v>
      </c>
      <c r="C137" s="117">
        <v>0</v>
      </c>
      <c r="D137" s="117">
        <v>0</v>
      </c>
      <c r="E137" s="117">
        <v>0</v>
      </c>
      <c r="F137" s="117">
        <v>0</v>
      </c>
      <c r="G137" s="117">
        <v>0</v>
      </c>
      <c r="H137" s="117">
        <v>0</v>
      </c>
      <c r="I137" s="117">
        <v>0</v>
      </c>
      <c r="J137" s="118">
        <v>0</v>
      </c>
      <c r="K137" s="117">
        <v>0</v>
      </c>
      <c r="L137" s="117">
        <v>0</v>
      </c>
      <c r="M137" s="117">
        <v>0</v>
      </c>
      <c r="N137" s="117">
        <v>0</v>
      </c>
      <c r="O137" s="117">
        <v>0</v>
      </c>
      <c r="P137" s="117">
        <v>0</v>
      </c>
      <c r="Q137" s="117">
        <v>0</v>
      </c>
      <c r="R137" s="117">
        <v>0</v>
      </c>
      <c r="S137" s="117">
        <v>0</v>
      </c>
      <c r="T137" s="117">
        <v>0</v>
      </c>
      <c r="U137" s="117">
        <v>0</v>
      </c>
      <c r="V137" s="117">
        <v>0</v>
      </c>
      <c r="W137" s="118">
        <v>0</v>
      </c>
      <c r="X137" s="108">
        <v>2.9000000000000001E-2</v>
      </c>
      <c r="Z137" s="117">
        <v>0</v>
      </c>
      <c r="AA137" s="119">
        <v>0</v>
      </c>
      <c r="AC137" s="117">
        <v>0</v>
      </c>
      <c r="AD137" s="119">
        <v>0</v>
      </c>
      <c r="AF137" s="117">
        <v>0</v>
      </c>
    </row>
    <row r="138" spans="1:32" x14ac:dyDescent="0.3">
      <c r="A138" s="92">
        <v>34180</v>
      </c>
      <c r="B138" s="75" t="s">
        <v>249</v>
      </c>
      <c r="C138" s="117">
        <v>192625711.25000003</v>
      </c>
      <c r="D138" s="117">
        <v>580397.31999999995</v>
      </c>
      <c r="E138" s="117">
        <v>-177230.88</v>
      </c>
      <c r="F138" s="117">
        <v>0</v>
      </c>
      <c r="G138" s="117">
        <v>0</v>
      </c>
      <c r="H138" s="117">
        <v>193028877.69000003</v>
      </c>
      <c r="I138" s="117">
        <v>192696365.55000001</v>
      </c>
      <c r="J138" s="118">
        <v>0</v>
      </c>
      <c r="K138" s="117">
        <v>55520913.259999998</v>
      </c>
      <c r="L138" s="117">
        <v>5972728.3600000003</v>
      </c>
      <c r="M138" s="117">
        <v>-177230.88</v>
      </c>
      <c r="N138" s="117">
        <v>-58191</v>
      </c>
      <c r="O138" s="117">
        <v>0</v>
      </c>
      <c r="P138" s="117">
        <v>0</v>
      </c>
      <c r="Q138" s="117">
        <v>0</v>
      </c>
      <c r="R138" s="117">
        <v>0</v>
      </c>
      <c r="S138" s="117">
        <v>0</v>
      </c>
      <c r="T138" s="117">
        <v>0</v>
      </c>
      <c r="U138" s="117">
        <v>61258219.739999995</v>
      </c>
      <c r="V138" s="117">
        <v>58441241.390000001</v>
      </c>
      <c r="W138" s="118">
        <v>0</v>
      </c>
      <c r="X138" s="108">
        <v>3.1E-2</v>
      </c>
      <c r="Z138" s="117">
        <v>-58191</v>
      </c>
      <c r="AA138" s="119">
        <v>0</v>
      </c>
      <c r="AC138" s="117">
        <v>0</v>
      </c>
      <c r="AD138" s="119">
        <v>0</v>
      </c>
      <c r="AF138" s="117">
        <v>0</v>
      </c>
    </row>
    <row r="139" spans="1:32" x14ac:dyDescent="0.3">
      <c r="A139" s="92">
        <v>34181</v>
      </c>
      <c r="B139" s="75" t="s">
        <v>250</v>
      </c>
      <c r="C139" s="117">
        <v>53764218.080000013</v>
      </c>
      <c r="D139" s="117">
        <v>-556864.89</v>
      </c>
      <c r="E139" s="117">
        <v>-106077.41</v>
      </c>
      <c r="F139" s="117">
        <v>0</v>
      </c>
      <c r="G139" s="117">
        <v>0</v>
      </c>
      <c r="H139" s="117">
        <v>53101275.780000016</v>
      </c>
      <c r="I139" s="117">
        <v>53135600.020000003</v>
      </c>
      <c r="J139" s="118">
        <v>0</v>
      </c>
      <c r="K139" s="117">
        <v>25085392.919999994</v>
      </c>
      <c r="L139" s="117">
        <v>1966123.04</v>
      </c>
      <c r="M139" s="117">
        <v>-106077.41</v>
      </c>
      <c r="N139" s="117">
        <v>-338216.68</v>
      </c>
      <c r="O139" s="117">
        <v>0</v>
      </c>
      <c r="P139" s="117">
        <v>0</v>
      </c>
      <c r="Q139" s="117">
        <v>0</v>
      </c>
      <c r="R139" s="117">
        <v>0</v>
      </c>
      <c r="S139" s="117">
        <v>0</v>
      </c>
      <c r="T139" s="117">
        <v>0</v>
      </c>
      <c r="U139" s="117">
        <v>26607221.869999994</v>
      </c>
      <c r="V139" s="117">
        <v>25750162.149999999</v>
      </c>
      <c r="W139" s="118">
        <v>0</v>
      </c>
      <c r="X139" s="108">
        <v>3.6999999999999998E-2</v>
      </c>
      <c r="Z139" s="117">
        <v>-338216.68</v>
      </c>
      <c r="AA139" s="119">
        <v>0</v>
      </c>
      <c r="AC139" s="117">
        <v>0</v>
      </c>
      <c r="AD139" s="119">
        <v>0</v>
      </c>
      <c r="AF139" s="117">
        <v>0</v>
      </c>
    </row>
    <row r="140" spans="1:32" x14ac:dyDescent="0.3">
      <c r="A140" s="92">
        <v>34182</v>
      </c>
      <c r="B140" s="75" t="s">
        <v>251</v>
      </c>
      <c r="C140" s="117">
        <v>2346538.2699999996</v>
      </c>
      <c r="D140" s="117">
        <v>-4382.9799999999996</v>
      </c>
      <c r="E140" s="117">
        <v>0</v>
      </c>
      <c r="F140" s="117">
        <v>0</v>
      </c>
      <c r="G140" s="117">
        <v>0</v>
      </c>
      <c r="H140" s="117">
        <v>2342155.2899999996</v>
      </c>
      <c r="I140" s="117">
        <v>2343774.71</v>
      </c>
      <c r="J140" s="118">
        <v>0</v>
      </c>
      <c r="K140" s="117">
        <v>1210726.6700000002</v>
      </c>
      <c r="L140" s="117">
        <v>60941.62</v>
      </c>
      <c r="M140" s="117">
        <v>0</v>
      </c>
      <c r="N140" s="117">
        <v>-1053.75</v>
      </c>
      <c r="O140" s="117">
        <v>0</v>
      </c>
      <c r="P140" s="117">
        <v>0</v>
      </c>
      <c r="Q140" s="117">
        <v>0</v>
      </c>
      <c r="R140" s="117">
        <v>0</v>
      </c>
      <c r="S140" s="117">
        <v>0</v>
      </c>
      <c r="T140" s="117">
        <v>0</v>
      </c>
      <c r="U140" s="117">
        <v>1270614.5400000003</v>
      </c>
      <c r="V140" s="117">
        <v>1240640.5</v>
      </c>
      <c r="W140" s="118">
        <v>0</v>
      </c>
      <c r="X140" s="108">
        <v>2.5999999999999999E-2</v>
      </c>
      <c r="Z140" s="117">
        <v>-1053.75</v>
      </c>
      <c r="AA140" s="119">
        <v>0</v>
      </c>
      <c r="AC140" s="117">
        <v>0</v>
      </c>
      <c r="AD140" s="119">
        <v>0</v>
      </c>
      <c r="AF140" s="117">
        <v>0</v>
      </c>
    </row>
    <row r="141" spans="1:32" x14ac:dyDescent="0.3">
      <c r="A141" s="92">
        <v>34183</v>
      </c>
      <c r="B141" s="75" t="s">
        <v>252</v>
      </c>
      <c r="C141" s="117">
        <v>10708676.690000001</v>
      </c>
      <c r="D141" s="117">
        <v>0</v>
      </c>
      <c r="E141" s="117">
        <v>0</v>
      </c>
      <c r="F141" s="117">
        <v>0</v>
      </c>
      <c r="G141" s="117">
        <v>0</v>
      </c>
      <c r="H141" s="117">
        <v>10708676.690000001</v>
      </c>
      <c r="I141" s="117">
        <v>10708676.689999999</v>
      </c>
      <c r="J141" s="118">
        <v>0</v>
      </c>
      <c r="K141" s="117">
        <v>5444109.1900000023</v>
      </c>
      <c r="L141" s="117">
        <v>278425.56</v>
      </c>
      <c r="M141" s="117">
        <v>0</v>
      </c>
      <c r="N141" s="117">
        <v>0</v>
      </c>
      <c r="O141" s="117">
        <v>0</v>
      </c>
      <c r="P141" s="117">
        <v>0</v>
      </c>
      <c r="Q141" s="117">
        <v>0</v>
      </c>
      <c r="R141" s="117">
        <v>0</v>
      </c>
      <c r="S141" s="117">
        <v>0</v>
      </c>
      <c r="T141" s="117">
        <v>0</v>
      </c>
      <c r="U141" s="117">
        <v>5722534.7500000019</v>
      </c>
      <c r="V141" s="117">
        <v>5583321.9699999997</v>
      </c>
      <c r="W141" s="118">
        <v>0</v>
      </c>
      <c r="X141" s="108">
        <v>2.5999999999999999E-2</v>
      </c>
      <c r="Z141" s="117">
        <v>0</v>
      </c>
      <c r="AA141" s="119">
        <v>0</v>
      </c>
      <c r="AC141" s="117">
        <v>0</v>
      </c>
      <c r="AD141" s="119">
        <v>0</v>
      </c>
      <c r="AF141" s="117">
        <v>0</v>
      </c>
    </row>
    <row r="142" spans="1:32" x14ac:dyDescent="0.3">
      <c r="A142" s="92">
        <v>34184</v>
      </c>
      <c r="B142" s="75" t="s">
        <v>253</v>
      </c>
      <c r="C142" s="117">
        <v>5818840.9100000001</v>
      </c>
      <c r="D142" s="117">
        <v>8476.4699999999993</v>
      </c>
      <c r="E142" s="117">
        <v>-15255.23</v>
      </c>
      <c r="F142" s="117">
        <v>0</v>
      </c>
      <c r="G142" s="117">
        <v>0</v>
      </c>
      <c r="H142" s="117">
        <v>5812062.1499999994</v>
      </c>
      <c r="I142" s="117">
        <v>5817798.0199999996</v>
      </c>
      <c r="J142" s="118">
        <v>0</v>
      </c>
      <c r="K142" s="117">
        <v>2098729.5000000005</v>
      </c>
      <c r="L142" s="117">
        <v>157093.43</v>
      </c>
      <c r="M142" s="117">
        <v>-15255.23</v>
      </c>
      <c r="N142" s="117">
        <v>0</v>
      </c>
      <c r="O142" s="117">
        <v>0</v>
      </c>
      <c r="P142" s="117">
        <v>0</v>
      </c>
      <c r="Q142" s="117">
        <v>0</v>
      </c>
      <c r="R142" s="117">
        <v>0</v>
      </c>
      <c r="S142" s="117">
        <v>0</v>
      </c>
      <c r="T142" s="117">
        <v>0</v>
      </c>
      <c r="U142" s="117">
        <v>2240567.7000000007</v>
      </c>
      <c r="V142" s="117">
        <v>2174935.71</v>
      </c>
      <c r="W142" s="118">
        <v>0</v>
      </c>
      <c r="X142" s="108">
        <v>2.7E-2</v>
      </c>
      <c r="Z142" s="117">
        <v>0</v>
      </c>
      <c r="AA142" s="119">
        <v>0</v>
      </c>
      <c r="AC142" s="117">
        <v>0</v>
      </c>
      <c r="AD142" s="119">
        <v>0</v>
      </c>
      <c r="AF142" s="117">
        <v>0</v>
      </c>
    </row>
    <row r="143" spans="1:32" x14ac:dyDescent="0.3">
      <c r="A143" s="92">
        <v>34185</v>
      </c>
      <c r="B143" s="75" t="s">
        <v>254</v>
      </c>
      <c r="C143" s="117">
        <v>5746580.1100000003</v>
      </c>
      <c r="D143" s="117">
        <v>0</v>
      </c>
      <c r="E143" s="117">
        <v>0</v>
      </c>
      <c r="F143" s="117">
        <v>0</v>
      </c>
      <c r="G143" s="117">
        <v>0</v>
      </c>
      <c r="H143" s="117">
        <v>5746580.1100000003</v>
      </c>
      <c r="I143" s="117">
        <v>5746580.1100000003</v>
      </c>
      <c r="J143" s="118">
        <v>0</v>
      </c>
      <c r="K143" s="117">
        <v>2113951.3800000004</v>
      </c>
      <c r="L143" s="117">
        <v>155157.6</v>
      </c>
      <c r="M143" s="117">
        <v>0</v>
      </c>
      <c r="N143" s="117">
        <v>0</v>
      </c>
      <c r="O143" s="117">
        <v>0</v>
      </c>
      <c r="P143" s="117">
        <v>0</v>
      </c>
      <c r="Q143" s="117">
        <v>0</v>
      </c>
      <c r="R143" s="117">
        <v>0</v>
      </c>
      <c r="S143" s="117">
        <v>0</v>
      </c>
      <c r="T143" s="117">
        <v>0</v>
      </c>
      <c r="U143" s="117">
        <v>2269108.9800000004</v>
      </c>
      <c r="V143" s="117">
        <v>2191530.1800000002</v>
      </c>
      <c r="W143" s="118">
        <v>0</v>
      </c>
      <c r="X143" s="108">
        <v>2.7E-2</v>
      </c>
      <c r="Z143" s="117">
        <v>0</v>
      </c>
      <c r="AA143" s="119">
        <v>0</v>
      </c>
      <c r="AC143" s="117">
        <v>0</v>
      </c>
      <c r="AD143" s="119">
        <v>0</v>
      </c>
      <c r="AF143" s="117">
        <v>0</v>
      </c>
    </row>
    <row r="144" spans="1:32" x14ac:dyDescent="0.3">
      <c r="A144" s="92">
        <v>34186</v>
      </c>
      <c r="B144" s="75" t="s">
        <v>255</v>
      </c>
      <c r="C144" s="117">
        <v>13374554.050000001</v>
      </c>
      <c r="D144" s="117">
        <v>0</v>
      </c>
      <c r="E144" s="117">
        <v>0</v>
      </c>
      <c r="F144" s="117">
        <v>0</v>
      </c>
      <c r="G144" s="117">
        <v>0</v>
      </c>
      <c r="H144" s="117">
        <v>13374554.050000001</v>
      </c>
      <c r="I144" s="117">
        <v>13374554.050000001</v>
      </c>
      <c r="J144" s="118">
        <v>0</v>
      </c>
      <c r="K144" s="117">
        <v>3571105.0700000022</v>
      </c>
      <c r="L144" s="117">
        <v>347738.4</v>
      </c>
      <c r="M144" s="117">
        <v>0</v>
      </c>
      <c r="N144" s="117">
        <v>0</v>
      </c>
      <c r="O144" s="117">
        <v>0</v>
      </c>
      <c r="P144" s="117">
        <v>0</v>
      </c>
      <c r="Q144" s="117">
        <v>0</v>
      </c>
      <c r="R144" s="117">
        <v>0</v>
      </c>
      <c r="S144" s="117">
        <v>0</v>
      </c>
      <c r="T144" s="117">
        <v>0</v>
      </c>
      <c r="U144" s="117">
        <v>3918843.4700000021</v>
      </c>
      <c r="V144" s="117">
        <v>3744974.27</v>
      </c>
      <c r="W144" s="118">
        <v>0</v>
      </c>
      <c r="X144" s="108">
        <v>2.5999999999999999E-2</v>
      </c>
      <c r="Z144" s="117">
        <v>0</v>
      </c>
      <c r="AA144" s="119">
        <v>0</v>
      </c>
      <c r="AC144" s="117">
        <v>0</v>
      </c>
      <c r="AD144" s="119">
        <v>0</v>
      </c>
      <c r="AF144" s="117">
        <v>0</v>
      </c>
    </row>
    <row r="145" spans="1:32" x14ac:dyDescent="0.3">
      <c r="A145" s="92">
        <v>34198</v>
      </c>
      <c r="B145" s="75" t="s">
        <v>528</v>
      </c>
      <c r="C145" s="117">
        <v>0</v>
      </c>
      <c r="D145" s="117">
        <v>0</v>
      </c>
      <c r="E145" s="117">
        <v>0</v>
      </c>
      <c r="F145" s="117">
        <v>0</v>
      </c>
      <c r="G145" s="117">
        <v>0</v>
      </c>
      <c r="H145" s="117">
        <v>0</v>
      </c>
      <c r="I145" s="117">
        <v>0</v>
      </c>
      <c r="J145" s="118">
        <v>0</v>
      </c>
      <c r="K145" s="117">
        <v>0</v>
      </c>
      <c r="L145" s="117">
        <v>0</v>
      </c>
      <c r="M145" s="117">
        <v>0</v>
      </c>
      <c r="N145" s="117">
        <v>0</v>
      </c>
      <c r="O145" s="117">
        <v>0</v>
      </c>
      <c r="P145" s="117">
        <v>0</v>
      </c>
      <c r="Q145" s="117">
        <v>0</v>
      </c>
      <c r="R145" s="117">
        <v>0</v>
      </c>
      <c r="S145" s="117">
        <v>0</v>
      </c>
      <c r="T145" s="117">
        <v>0</v>
      </c>
      <c r="U145" s="117">
        <v>0</v>
      </c>
      <c r="V145" s="117">
        <v>0</v>
      </c>
      <c r="W145" s="118">
        <v>0</v>
      </c>
      <c r="X145" s="108">
        <v>3.3000000000000002E-2</v>
      </c>
      <c r="Z145" s="117">
        <v>0</v>
      </c>
      <c r="AA145" s="119">
        <v>0</v>
      </c>
      <c r="AC145" s="117">
        <v>0</v>
      </c>
      <c r="AD145" s="119">
        <v>0</v>
      </c>
      <c r="AF145" s="117">
        <v>0</v>
      </c>
    </row>
    <row r="146" spans="1:32" x14ac:dyDescent="0.3">
      <c r="A146" s="92">
        <v>34199</v>
      </c>
      <c r="B146" s="75" t="s">
        <v>256</v>
      </c>
      <c r="C146" s="117">
        <v>368656471.17999995</v>
      </c>
      <c r="D146" s="117">
        <v>81383431.150000006</v>
      </c>
      <c r="E146" s="117">
        <v>0</v>
      </c>
      <c r="F146" s="117">
        <v>0</v>
      </c>
      <c r="G146" s="117">
        <v>0</v>
      </c>
      <c r="H146" s="117">
        <v>450039902.32999992</v>
      </c>
      <c r="I146" s="117">
        <v>375895731.19999999</v>
      </c>
      <c r="J146" s="118">
        <v>0</v>
      </c>
      <c r="K146" s="117">
        <v>30195009.999999993</v>
      </c>
      <c r="L146" s="117">
        <v>10721794.460000001</v>
      </c>
      <c r="M146" s="117">
        <v>0</v>
      </c>
      <c r="N146" s="117">
        <v>0</v>
      </c>
      <c r="O146" s="117">
        <v>0</v>
      </c>
      <c r="P146" s="117">
        <v>0</v>
      </c>
      <c r="Q146" s="117">
        <v>0</v>
      </c>
      <c r="R146" s="117">
        <v>0</v>
      </c>
      <c r="S146" s="117">
        <v>0</v>
      </c>
      <c r="T146" s="117">
        <v>0</v>
      </c>
      <c r="U146" s="117">
        <v>40916804.459999993</v>
      </c>
      <c r="V146" s="117">
        <v>35552756.5</v>
      </c>
      <c r="W146" s="118">
        <v>0</v>
      </c>
      <c r="X146" s="108">
        <v>2.9000000000000001E-2</v>
      </c>
      <c r="Z146" s="117">
        <v>0</v>
      </c>
      <c r="AA146" s="119">
        <v>0</v>
      </c>
      <c r="AC146" s="117">
        <v>0</v>
      </c>
      <c r="AD146" s="119">
        <v>0</v>
      </c>
      <c r="AF146" s="117">
        <v>0</v>
      </c>
    </row>
    <row r="147" spans="1:32" x14ac:dyDescent="0.3">
      <c r="A147" s="92">
        <v>34220</v>
      </c>
      <c r="B147" s="75" t="s">
        <v>574</v>
      </c>
      <c r="C147" s="117">
        <v>0</v>
      </c>
      <c r="D147" s="117">
        <v>0</v>
      </c>
      <c r="E147" s="117">
        <v>0</v>
      </c>
      <c r="F147" s="117">
        <v>0</v>
      </c>
      <c r="G147" s="117">
        <v>0</v>
      </c>
      <c r="H147" s="117">
        <v>0</v>
      </c>
      <c r="I147" s="117">
        <v>0</v>
      </c>
      <c r="J147" s="118">
        <v>0</v>
      </c>
      <c r="K147" s="117">
        <v>0</v>
      </c>
      <c r="L147" s="117">
        <v>0</v>
      </c>
      <c r="M147" s="117">
        <v>0</v>
      </c>
      <c r="N147" s="117">
        <v>0</v>
      </c>
      <c r="O147" s="117">
        <v>0</v>
      </c>
      <c r="P147" s="117">
        <v>0</v>
      </c>
      <c r="Q147" s="117">
        <v>0</v>
      </c>
      <c r="R147" s="117">
        <v>0</v>
      </c>
      <c r="S147" s="117">
        <v>0</v>
      </c>
      <c r="T147" s="117">
        <v>0</v>
      </c>
      <c r="U147" s="117">
        <v>0</v>
      </c>
      <c r="V147" s="117">
        <v>0</v>
      </c>
      <c r="W147" s="118">
        <v>0</v>
      </c>
      <c r="X147" s="108">
        <v>0</v>
      </c>
      <c r="Z147" s="117">
        <v>0</v>
      </c>
      <c r="AA147" s="119">
        <v>0</v>
      </c>
      <c r="AC147" s="117">
        <v>0</v>
      </c>
      <c r="AD147" s="119">
        <v>0</v>
      </c>
      <c r="AF147" s="117">
        <v>0</v>
      </c>
    </row>
    <row r="148" spans="1:32" x14ac:dyDescent="0.3">
      <c r="A148" s="92">
        <v>34228</v>
      </c>
      <c r="B148" s="75" t="s">
        <v>257</v>
      </c>
      <c r="C148" s="117">
        <v>0</v>
      </c>
      <c r="D148" s="117">
        <v>0</v>
      </c>
      <c r="E148" s="117">
        <v>0</v>
      </c>
      <c r="F148" s="117">
        <v>0</v>
      </c>
      <c r="G148" s="117">
        <v>0</v>
      </c>
      <c r="H148" s="117">
        <v>0</v>
      </c>
      <c r="I148" s="117">
        <v>0</v>
      </c>
      <c r="J148" s="118">
        <v>0</v>
      </c>
      <c r="K148" s="117">
        <v>0</v>
      </c>
      <c r="L148" s="117">
        <v>0</v>
      </c>
      <c r="M148" s="117">
        <v>0</v>
      </c>
      <c r="N148" s="117">
        <v>0</v>
      </c>
      <c r="O148" s="117">
        <v>0</v>
      </c>
      <c r="P148" s="117">
        <v>0</v>
      </c>
      <c r="Q148" s="117">
        <v>0</v>
      </c>
      <c r="R148" s="117">
        <v>0</v>
      </c>
      <c r="S148" s="117">
        <v>0</v>
      </c>
      <c r="T148" s="117">
        <v>0</v>
      </c>
      <c r="U148" s="117">
        <v>0</v>
      </c>
      <c r="V148" s="117">
        <v>0</v>
      </c>
      <c r="W148" s="118">
        <v>0</v>
      </c>
      <c r="X148" s="108">
        <v>0.03</v>
      </c>
      <c r="Z148" s="117">
        <v>0</v>
      </c>
      <c r="AA148" s="119">
        <v>0</v>
      </c>
      <c r="AC148" s="117">
        <v>0</v>
      </c>
      <c r="AD148" s="119">
        <v>0</v>
      </c>
      <c r="AF148" s="117">
        <v>0</v>
      </c>
    </row>
    <row r="149" spans="1:32" x14ac:dyDescent="0.3">
      <c r="A149" s="92">
        <v>34230</v>
      </c>
      <c r="B149" s="75" t="s">
        <v>258</v>
      </c>
      <c r="C149" s="117">
        <v>24408399.300000004</v>
      </c>
      <c r="D149" s="117">
        <v>85864.76</v>
      </c>
      <c r="E149" s="117">
        <v>-78112.990000000005</v>
      </c>
      <c r="F149" s="117">
        <v>0</v>
      </c>
      <c r="G149" s="117">
        <v>0</v>
      </c>
      <c r="H149" s="117">
        <v>24416151.070000008</v>
      </c>
      <c r="I149" s="117">
        <v>24425315.890000001</v>
      </c>
      <c r="J149" s="118">
        <v>0</v>
      </c>
      <c r="K149" s="117">
        <v>7753714.1399999997</v>
      </c>
      <c r="L149" s="117">
        <v>732782.4</v>
      </c>
      <c r="M149" s="117">
        <v>-78112.990000000005</v>
      </c>
      <c r="N149" s="117">
        <v>-3.63</v>
      </c>
      <c r="O149" s="117">
        <v>-514003.06</v>
      </c>
      <c r="P149" s="117">
        <v>0</v>
      </c>
      <c r="Q149" s="117">
        <v>9856.7900000000009</v>
      </c>
      <c r="R149" s="117">
        <v>0</v>
      </c>
      <c r="S149" s="117">
        <v>0</v>
      </c>
      <c r="T149" s="117">
        <v>0</v>
      </c>
      <c r="U149" s="117">
        <v>7904233.6499999985</v>
      </c>
      <c r="V149" s="117">
        <v>8014520.4400000004</v>
      </c>
      <c r="W149" s="118">
        <v>0</v>
      </c>
      <c r="X149" s="108">
        <v>0.03</v>
      </c>
      <c r="Z149" s="117">
        <v>-514006.69</v>
      </c>
      <c r="AA149" s="119">
        <v>0</v>
      </c>
      <c r="AC149" s="117">
        <v>9856.7900000000009</v>
      </c>
      <c r="AD149" s="119">
        <v>0</v>
      </c>
      <c r="AF149" s="117">
        <v>1835902.08</v>
      </c>
    </row>
    <row r="150" spans="1:32" x14ac:dyDescent="0.3">
      <c r="A150" s="92">
        <v>34231</v>
      </c>
      <c r="B150" s="75" t="s">
        <v>259</v>
      </c>
      <c r="C150" s="117">
        <v>80799778.389999986</v>
      </c>
      <c r="D150" s="117">
        <v>3170276.44</v>
      </c>
      <c r="E150" s="117">
        <v>-1213870.8600000001</v>
      </c>
      <c r="F150" s="117">
        <v>0</v>
      </c>
      <c r="G150" s="117">
        <v>0</v>
      </c>
      <c r="H150" s="117">
        <v>82756183.969999984</v>
      </c>
      <c r="I150" s="117">
        <v>82349339.620000005</v>
      </c>
      <c r="J150" s="118">
        <v>0</v>
      </c>
      <c r="K150" s="117">
        <v>36093320.100000031</v>
      </c>
      <c r="L150" s="117">
        <v>3292617.45</v>
      </c>
      <c r="M150" s="117">
        <v>-1213870.8600000001</v>
      </c>
      <c r="N150" s="117">
        <v>-465456.51</v>
      </c>
      <c r="O150" s="117">
        <v>-310538.90000000002</v>
      </c>
      <c r="P150" s="117">
        <v>0</v>
      </c>
      <c r="Q150" s="117">
        <v>38099.449999999997</v>
      </c>
      <c r="R150" s="117">
        <v>0</v>
      </c>
      <c r="S150" s="117">
        <v>0</v>
      </c>
      <c r="T150" s="117">
        <v>0</v>
      </c>
      <c r="U150" s="117">
        <v>37434170.730000041</v>
      </c>
      <c r="V150" s="117">
        <v>36539439.609999999</v>
      </c>
      <c r="W150" s="118">
        <v>0</v>
      </c>
      <c r="X150" s="108">
        <v>0.04</v>
      </c>
      <c r="Z150" s="117">
        <v>-775995.41</v>
      </c>
      <c r="AA150" s="119">
        <v>0</v>
      </c>
      <c r="AC150" s="117">
        <v>38099.449999999997</v>
      </c>
      <c r="AD150" s="119">
        <v>0</v>
      </c>
      <c r="AF150" s="117">
        <v>1286178.69</v>
      </c>
    </row>
    <row r="151" spans="1:32" x14ac:dyDescent="0.3">
      <c r="A151" s="92">
        <v>34232</v>
      </c>
      <c r="B151" s="75" t="s">
        <v>260</v>
      </c>
      <c r="C151" s="117">
        <v>105352683.11999997</v>
      </c>
      <c r="D151" s="117">
        <v>1292027.8700000001</v>
      </c>
      <c r="E151" s="117">
        <v>-311932.08</v>
      </c>
      <c r="F151" s="117">
        <v>0</v>
      </c>
      <c r="G151" s="117">
        <v>0</v>
      </c>
      <c r="H151" s="117">
        <v>106332778.90999998</v>
      </c>
      <c r="I151" s="117">
        <v>105852602.8</v>
      </c>
      <c r="J151" s="118">
        <v>0</v>
      </c>
      <c r="K151" s="117">
        <v>44544485.339999966</v>
      </c>
      <c r="L151" s="117">
        <v>4126690.92</v>
      </c>
      <c r="M151" s="117">
        <v>-311932.08</v>
      </c>
      <c r="N151" s="117">
        <v>-79288.56</v>
      </c>
      <c r="O151" s="117">
        <v>-592621.44999999995</v>
      </c>
      <c r="P151" s="117">
        <v>0</v>
      </c>
      <c r="Q151" s="117">
        <v>43617.34</v>
      </c>
      <c r="R151" s="117">
        <v>0</v>
      </c>
      <c r="S151" s="117">
        <v>0</v>
      </c>
      <c r="T151" s="117">
        <v>0</v>
      </c>
      <c r="U151" s="117">
        <v>47730951.509999968</v>
      </c>
      <c r="V151" s="117">
        <v>46127582.780000001</v>
      </c>
      <c r="W151" s="118">
        <v>0</v>
      </c>
      <c r="X151" s="108">
        <v>3.9E-2</v>
      </c>
      <c r="Z151" s="117">
        <v>-671910.01</v>
      </c>
      <c r="AA151" s="119">
        <v>0</v>
      </c>
      <c r="AC151" s="117">
        <v>43617.34</v>
      </c>
      <c r="AD151" s="119">
        <v>0</v>
      </c>
      <c r="AF151" s="117">
        <v>1529614.67</v>
      </c>
    </row>
    <row r="152" spans="1:32" x14ac:dyDescent="0.3">
      <c r="A152" s="92">
        <v>34233</v>
      </c>
      <c r="B152" s="75" t="s">
        <v>261</v>
      </c>
      <c r="C152" s="117">
        <v>3502140.4299999997</v>
      </c>
      <c r="D152" s="117">
        <v>2736.72</v>
      </c>
      <c r="E152" s="117">
        <v>0</v>
      </c>
      <c r="F152" s="117">
        <v>0</v>
      </c>
      <c r="G152" s="117">
        <v>0</v>
      </c>
      <c r="H152" s="117">
        <v>3504877.15</v>
      </c>
      <c r="I152" s="117">
        <v>3504666.63</v>
      </c>
      <c r="J152" s="118">
        <v>0</v>
      </c>
      <c r="K152" s="117">
        <v>1156659.3099999982</v>
      </c>
      <c r="L152" s="117">
        <v>112148.78</v>
      </c>
      <c r="M152" s="117">
        <v>0</v>
      </c>
      <c r="N152" s="117">
        <v>0</v>
      </c>
      <c r="O152" s="117">
        <v>-11739.41</v>
      </c>
      <c r="P152" s="117">
        <v>0</v>
      </c>
      <c r="Q152" s="117">
        <v>1416.1</v>
      </c>
      <c r="R152" s="117">
        <v>0</v>
      </c>
      <c r="S152" s="117">
        <v>0</v>
      </c>
      <c r="T152" s="117">
        <v>0</v>
      </c>
      <c r="U152" s="117">
        <v>1258484.7799999984</v>
      </c>
      <c r="V152" s="117">
        <v>1209730.6299999999</v>
      </c>
      <c r="W152" s="118">
        <v>0</v>
      </c>
      <c r="X152" s="108">
        <v>3.2000000000000001E-2</v>
      </c>
      <c r="Z152" s="117">
        <v>-11739.41</v>
      </c>
      <c r="AA152" s="119">
        <v>0</v>
      </c>
      <c r="AC152" s="117">
        <v>1416.1</v>
      </c>
      <c r="AD152" s="119">
        <v>0</v>
      </c>
      <c r="AF152" s="117">
        <v>37360.959999999999</v>
      </c>
    </row>
    <row r="153" spans="1:32" x14ac:dyDescent="0.3">
      <c r="A153" s="92">
        <v>34234</v>
      </c>
      <c r="B153" s="75" t="s">
        <v>262</v>
      </c>
      <c r="C153" s="117">
        <v>3362086.76</v>
      </c>
      <c r="D153" s="117">
        <v>-4.17</v>
      </c>
      <c r="E153" s="117">
        <v>0</v>
      </c>
      <c r="F153" s="117">
        <v>0</v>
      </c>
      <c r="G153" s="117">
        <v>0</v>
      </c>
      <c r="H153" s="117">
        <v>3362082.59</v>
      </c>
      <c r="I153" s="117">
        <v>3362086.44</v>
      </c>
      <c r="J153" s="118">
        <v>0</v>
      </c>
      <c r="K153" s="117">
        <v>1208583.7700000009</v>
      </c>
      <c r="L153" s="117">
        <v>107586.72</v>
      </c>
      <c r="M153" s="117">
        <v>0</v>
      </c>
      <c r="N153" s="117">
        <v>0</v>
      </c>
      <c r="O153" s="117">
        <v>-5509.92</v>
      </c>
      <c r="P153" s="117">
        <v>0</v>
      </c>
      <c r="Q153" s="117">
        <v>1356.5</v>
      </c>
      <c r="R153" s="117">
        <v>0</v>
      </c>
      <c r="S153" s="117">
        <v>0</v>
      </c>
      <c r="T153" s="117">
        <v>0</v>
      </c>
      <c r="U153" s="117">
        <v>1312017.070000001</v>
      </c>
      <c r="V153" s="117">
        <v>1260817.97</v>
      </c>
      <c r="W153" s="118">
        <v>0</v>
      </c>
      <c r="X153" s="108">
        <v>3.2000000000000001E-2</v>
      </c>
      <c r="Z153" s="117">
        <v>-5509.92</v>
      </c>
      <c r="AA153" s="119">
        <v>0</v>
      </c>
      <c r="AC153" s="117">
        <v>1356.5</v>
      </c>
      <c r="AD153" s="119">
        <v>0</v>
      </c>
      <c r="AF153" s="117">
        <v>19174.11</v>
      </c>
    </row>
    <row r="154" spans="1:32" x14ac:dyDescent="0.3">
      <c r="A154" s="92">
        <v>34235</v>
      </c>
      <c r="B154" s="75" t="s">
        <v>263</v>
      </c>
      <c r="C154" s="117">
        <v>2046084.66</v>
      </c>
      <c r="D154" s="117">
        <v>0</v>
      </c>
      <c r="E154" s="117">
        <v>0</v>
      </c>
      <c r="F154" s="117">
        <v>0</v>
      </c>
      <c r="G154" s="117">
        <v>0</v>
      </c>
      <c r="H154" s="117">
        <v>2046084.66</v>
      </c>
      <c r="I154" s="117">
        <v>2046084.66</v>
      </c>
      <c r="J154" s="118">
        <v>0</v>
      </c>
      <c r="K154" s="117">
        <v>752206.26</v>
      </c>
      <c r="L154" s="117">
        <v>67520.759999999995</v>
      </c>
      <c r="M154" s="117">
        <v>0</v>
      </c>
      <c r="N154" s="117">
        <v>0</v>
      </c>
      <c r="O154" s="117">
        <v>-3952.59</v>
      </c>
      <c r="P154" s="117">
        <v>0</v>
      </c>
      <c r="Q154" s="117">
        <v>825.52</v>
      </c>
      <c r="R154" s="117">
        <v>0</v>
      </c>
      <c r="S154" s="117">
        <v>0</v>
      </c>
      <c r="T154" s="117">
        <v>0</v>
      </c>
      <c r="U154" s="117">
        <v>816599.95000000007</v>
      </c>
      <c r="V154" s="117">
        <v>785052.99</v>
      </c>
      <c r="W154" s="118">
        <v>0</v>
      </c>
      <c r="X154" s="108">
        <v>3.2999999999999995E-2</v>
      </c>
      <c r="Z154" s="117">
        <v>-3952.59</v>
      </c>
      <c r="AA154" s="119">
        <v>0</v>
      </c>
      <c r="AC154" s="117">
        <v>825.52</v>
      </c>
      <c r="AD154" s="119">
        <v>0</v>
      </c>
      <c r="AF154" s="117">
        <v>12268.27</v>
      </c>
    </row>
    <row r="155" spans="1:32" x14ac:dyDescent="0.3">
      <c r="A155" s="92">
        <v>34236</v>
      </c>
      <c r="B155" s="75" t="s">
        <v>264</v>
      </c>
      <c r="C155" s="117">
        <v>1537279.06</v>
      </c>
      <c r="D155" s="117">
        <v>0</v>
      </c>
      <c r="E155" s="117">
        <v>0</v>
      </c>
      <c r="F155" s="117">
        <v>0</v>
      </c>
      <c r="G155" s="117">
        <v>0</v>
      </c>
      <c r="H155" s="117">
        <v>1537279.06</v>
      </c>
      <c r="I155" s="117">
        <v>1537279.06</v>
      </c>
      <c r="J155" s="118">
        <v>0</v>
      </c>
      <c r="K155" s="117">
        <v>529661.03999999992</v>
      </c>
      <c r="L155" s="117">
        <v>56879.28</v>
      </c>
      <c r="M155" s="117">
        <v>0</v>
      </c>
      <c r="N155" s="117">
        <v>0</v>
      </c>
      <c r="O155" s="117">
        <v>-2949.42</v>
      </c>
      <c r="P155" s="117">
        <v>0</v>
      </c>
      <c r="Q155" s="117">
        <v>620.23</v>
      </c>
      <c r="R155" s="117">
        <v>0</v>
      </c>
      <c r="S155" s="117">
        <v>0</v>
      </c>
      <c r="T155" s="117">
        <v>0</v>
      </c>
      <c r="U155" s="117">
        <v>584211.12999999989</v>
      </c>
      <c r="V155" s="117">
        <v>557415.78</v>
      </c>
      <c r="W155" s="118">
        <v>0</v>
      </c>
      <c r="X155" s="108">
        <v>3.7000000000000005E-2</v>
      </c>
      <c r="Z155" s="117">
        <v>-2949.42</v>
      </c>
      <c r="AA155" s="119">
        <v>0</v>
      </c>
      <c r="AC155" s="117">
        <v>620.23</v>
      </c>
      <c r="AD155" s="119">
        <v>0</v>
      </c>
      <c r="AF155" s="117">
        <v>9197.2000000000007</v>
      </c>
    </row>
    <row r="156" spans="1:32" x14ac:dyDescent="0.3">
      <c r="A156" s="92">
        <v>34241</v>
      </c>
      <c r="B156" s="75" t="s">
        <v>265</v>
      </c>
      <c r="C156" s="117">
        <v>0</v>
      </c>
      <c r="D156" s="117">
        <v>0</v>
      </c>
      <c r="E156" s="117">
        <v>0</v>
      </c>
      <c r="F156" s="117">
        <v>0</v>
      </c>
      <c r="G156" s="117">
        <v>0</v>
      </c>
      <c r="H156" s="117">
        <v>0</v>
      </c>
      <c r="I156" s="117">
        <v>0</v>
      </c>
      <c r="J156" s="118">
        <v>0</v>
      </c>
      <c r="K156" s="117">
        <v>0</v>
      </c>
      <c r="L156" s="117">
        <v>0</v>
      </c>
      <c r="M156" s="117">
        <v>0</v>
      </c>
      <c r="N156" s="117">
        <v>0</v>
      </c>
      <c r="O156" s="117">
        <v>0</v>
      </c>
      <c r="P156" s="117">
        <v>0</v>
      </c>
      <c r="Q156" s="117">
        <v>0</v>
      </c>
      <c r="R156" s="117">
        <v>0</v>
      </c>
      <c r="S156" s="117">
        <v>0</v>
      </c>
      <c r="T156" s="117">
        <v>0</v>
      </c>
      <c r="U156" s="117">
        <v>0</v>
      </c>
      <c r="V156" s="117">
        <v>0</v>
      </c>
      <c r="W156" s="118">
        <v>0</v>
      </c>
      <c r="X156" s="108">
        <v>0</v>
      </c>
      <c r="Z156" s="117">
        <v>0</v>
      </c>
      <c r="AA156" s="119">
        <v>0</v>
      </c>
      <c r="AC156" s="117">
        <v>0</v>
      </c>
      <c r="AD156" s="119">
        <v>0</v>
      </c>
      <c r="AF156" s="117">
        <v>0</v>
      </c>
    </row>
    <row r="157" spans="1:32" x14ac:dyDescent="0.3">
      <c r="A157" s="92">
        <v>34242</v>
      </c>
      <c r="B157" s="75" t="s">
        <v>529</v>
      </c>
      <c r="C157" s="117">
        <v>0</v>
      </c>
      <c r="D157" s="117">
        <v>0</v>
      </c>
      <c r="E157" s="117">
        <v>0</v>
      </c>
      <c r="F157" s="117">
        <v>0</v>
      </c>
      <c r="G157" s="117">
        <v>0</v>
      </c>
      <c r="H157" s="117">
        <v>0</v>
      </c>
      <c r="I157" s="117">
        <v>0</v>
      </c>
      <c r="J157" s="118">
        <v>0</v>
      </c>
      <c r="K157" s="117">
        <v>0</v>
      </c>
      <c r="L157" s="117">
        <v>0</v>
      </c>
      <c r="M157" s="117">
        <v>0</v>
      </c>
      <c r="N157" s="117">
        <v>0</v>
      </c>
      <c r="O157" s="117">
        <v>0</v>
      </c>
      <c r="P157" s="117">
        <v>0</v>
      </c>
      <c r="Q157" s="117">
        <v>0</v>
      </c>
      <c r="R157" s="117">
        <v>0</v>
      </c>
      <c r="S157" s="117">
        <v>0</v>
      </c>
      <c r="T157" s="117">
        <v>0</v>
      </c>
      <c r="U157" s="117">
        <v>0</v>
      </c>
      <c r="V157" s="117">
        <v>0</v>
      </c>
      <c r="W157" s="118">
        <v>0</v>
      </c>
      <c r="X157" s="108">
        <v>0</v>
      </c>
      <c r="Z157" s="117">
        <v>0</v>
      </c>
      <c r="AA157" s="119">
        <v>0</v>
      </c>
      <c r="AC157" s="117">
        <v>0</v>
      </c>
      <c r="AD157" s="119">
        <v>0</v>
      </c>
      <c r="AF157" s="117">
        <v>0</v>
      </c>
    </row>
    <row r="158" spans="1:32" x14ac:dyDescent="0.3">
      <c r="A158" s="92">
        <v>34243</v>
      </c>
      <c r="B158" s="75" t="s">
        <v>530</v>
      </c>
      <c r="C158" s="117">
        <v>3108433.17</v>
      </c>
      <c r="D158" s="117">
        <v>8087.93</v>
      </c>
      <c r="E158" s="117">
        <v>-17141.560000000001</v>
      </c>
      <c r="F158" s="117">
        <v>0</v>
      </c>
      <c r="G158" s="117">
        <v>0</v>
      </c>
      <c r="H158" s="117">
        <v>3099379.54</v>
      </c>
      <c r="I158" s="117">
        <v>3105647.44</v>
      </c>
      <c r="J158" s="118">
        <v>0</v>
      </c>
      <c r="K158" s="117">
        <v>1411714.3800000006</v>
      </c>
      <c r="L158" s="117">
        <v>90078.96</v>
      </c>
      <c r="M158" s="117">
        <v>-17141.560000000001</v>
      </c>
      <c r="N158" s="117">
        <v>0</v>
      </c>
      <c r="O158" s="117">
        <v>-1427.21</v>
      </c>
      <c r="P158" s="117">
        <v>0</v>
      </c>
      <c r="Q158" s="117">
        <v>1243.9000000000001</v>
      </c>
      <c r="R158" s="117">
        <v>0</v>
      </c>
      <c r="S158" s="117">
        <v>0</v>
      </c>
      <c r="T158" s="117">
        <v>0</v>
      </c>
      <c r="U158" s="117">
        <v>1484468.4700000004</v>
      </c>
      <c r="V158" s="117">
        <v>1451212.06</v>
      </c>
      <c r="W158" s="118">
        <v>0</v>
      </c>
      <c r="X158" s="108">
        <v>2.9000000000000001E-2</v>
      </c>
      <c r="Z158" s="117">
        <v>-1427.21</v>
      </c>
      <c r="AA158" s="119">
        <v>0</v>
      </c>
      <c r="AC158" s="117">
        <v>1243.9000000000001</v>
      </c>
      <c r="AD158" s="119">
        <v>0</v>
      </c>
      <c r="AF158" s="117">
        <v>95073.26</v>
      </c>
    </row>
    <row r="159" spans="1:32" x14ac:dyDescent="0.3">
      <c r="A159" s="92">
        <v>34244</v>
      </c>
      <c r="B159" s="75" t="s">
        <v>266</v>
      </c>
      <c r="C159" s="117">
        <v>2353181.4700000002</v>
      </c>
      <c r="D159" s="117">
        <v>0</v>
      </c>
      <c r="E159" s="117">
        <v>-8069.97</v>
      </c>
      <c r="F159" s="117">
        <v>0</v>
      </c>
      <c r="G159" s="117">
        <v>0</v>
      </c>
      <c r="H159" s="117">
        <v>2345111.5</v>
      </c>
      <c r="I159" s="117">
        <v>2352560.7000000002</v>
      </c>
      <c r="J159" s="118">
        <v>0</v>
      </c>
      <c r="K159" s="117">
        <v>890530.74</v>
      </c>
      <c r="L159" s="117">
        <v>61182.720000000001</v>
      </c>
      <c r="M159" s="117">
        <v>-8069.97</v>
      </c>
      <c r="N159" s="117">
        <v>0</v>
      </c>
      <c r="O159" s="117">
        <v>-4878.88</v>
      </c>
      <c r="P159" s="117">
        <v>0</v>
      </c>
      <c r="Q159" s="117">
        <v>940.29</v>
      </c>
      <c r="R159" s="117">
        <v>0</v>
      </c>
      <c r="S159" s="117">
        <v>0</v>
      </c>
      <c r="T159" s="117">
        <v>0</v>
      </c>
      <c r="U159" s="117">
        <v>939704.9</v>
      </c>
      <c r="V159" s="117">
        <v>918830.98</v>
      </c>
      <c r="W159" s="118">
        <v>0</v>
      </c>
      <c r="X159" s="108">
        <v>2.5999999999999999E-2</v>
      </c>
      <c r="Z159" s="117">
        <v>-4878.88</v>
      </c>
      <c r="AA159" s="119">
        <v>0</v>
      </c>
      <c r="AC159" s="117">
        <v>940.29</v>
      </c>
      <c r="AD159" s="119">
        <v>0</v>
      </c>
      <c r="AF159" s="117">
        <v>15564.69</v>
      </c>
    </row>
    <row r="160" spans="1:32" x14ac:dyDescent="0.3">
      <c r="A160" s="92">
        <v>34245</v>
      </c>
      <c r="B160" s="75" t="s">
        <v>531</v>
      </c>
      <c r="C160" s="117">
        <v>0</v>
      </c>
      <c r="D160" s="117">
        <v>0</v>
      </c>
      <c r="E160" s="117">
        <v>0</v>
      </c>
      <c r="F160" s="117">
        <v>0</v>
      </c>
      <c r="G160" s="117">
        <v>0</v>
      </c>
      <c r="H160" s="117">
        <v>0</v>
      </c>
      <c r="I160" s="117">
        <v>0</v>
      </c>
      <c r="J160" s="118">
        <v>0</v>
      </c>
      <c r="K160" s="117">
        <v>0</v>
      </c>
      <c r="L160" s="117">
        <v>0</v>
      </c>
      <c r="M160" s="117">
        <v>0</v>
      </c>
      <c r="N160" s="117">
        <v>0</v>
      </c>
      <c r="O160" s="117">
        <v>0</v>
      </c>
      <c r="P160" s="117">
        <v>0</v>
      </c>
      <c r="Q160" s="117">
        <v>0</v>
      </c>
      <c r="R160" s="117">
        <v>0</v>
      </c>
      <c r="S160" s="117">
        <v>0</v>
      </c>
      <c r="T160" s="117">
        <v>0</v>
      </c>
      <c r="U160" s="117">
        <v>0</v>
      </c>
      <c r="V160" s="117">
        <v>0</v>
      </c>
      <c r="W160" s="118">
        <v>0</v>
      </c>
      <c r="X160" s="108">
        <v>2.9000000000000001E-2</v>
      </c>
      <c r="Z160" s="117">
        <v>0</v>
      </c>
      <c r="AA160" s="119">
        <v>0</v>
      </c>
      <c r="AC160" s="117">
        <v>0</v>
      </c>
      <c r="AD160" s="119">
        <v>0</v>
      </c>
      <c r="AF160" s="117">
        <v>0</v>
      </c>
    </row>
    <row r="161" spans="1:32" x14ac:dyDescent="0.3">
      <c r="A161" s="92">
        <v>34246</v>
      </c>
      <c r="B161" s="75" t="s">
        <v>532</v>
      </c>
      <c r="C161" s="117">
        <v>0</v>
      </c>
      <c r="D161" s="117">
        <v>0</v>
      </c>
      <c r="E161" s="117">
        <v>0</v>
      </c>
      <c r="F161" s="117">
        <v>0</v>
      </c>
      <c r="G161" s="117">
        <v>0</v>
      </c>
      <c r="H161" s="117">
        <v>0</v>
      </c>
      <c r="I161" s="117">
        <v>0</v>
      </c>
      <c r="J161" s="118">
        <v>0</v>
      </c>
      <c r="K161" s="117">
        <v>0</v>
      </c>
      <c r="L161" s="117">
        <v>0</v>
      </c>
      <c r="M161" s="117">
        <v>0</v>
      </c>
      <c r="N161" s="117">
        <v>0</v>
      </c>
      <c r="O161" s="117">
        <v>0</v>
      </c>
      <c r="P161" s="117">
        <v>0</v>
      </c>
      <c r="Q161" s="117">
        <v>0</v>
      </c>
      <c r="R161" s="117">
        <v>0</v>
      </c>
      <c r="S161" s="117">
        <v>0</v>
      </c>
      <c r="T161" s="117">
        <v>0</v>
      </c>
      <c r="U161" s="117">
        <v>0</v>
      </c>
      <c r="V161" s="117">
        <v>0</v>
      </c>
      <c r="W161" s="118">
        <v>0</v>
      </c>
      <c r="X161" s="108">
        <v>2.9000000000000001E-2</v>
      </c>
      <c r="Z161" s="117">
        <v>0</v>
      </c>
      <c r="AA161" s="119">
        <v>0</v>
      </c>
      <c r="AC161" s="117">
        <v>0</v>
      </c>
      <c r="AD161" s="119">
        <v>0</v>
      </c>
      <c r="AF161" s="117">
        <v>0</v>
      </c>
    </row>
    <row r="162" spans="1:32" x14ac:dyDescent="0.3">
      <c r="A162" s="92">
        <v>34280</v>
      </c>
      <c r="B162" s="75" t="s">
        <v>267</v>
      </c>
      <c r="C162" s="117">
        <v>9946620.1500000004</v>
      </c>
      <c r="D162" s="117">
        <v>850389.91</v>
      </c>
      <c r="E162" s="117">
        <v>0</v>
      </c>
      <c r="F162" s="117">
        <v>0</v>
      </c>
      <c r="G162" s="117">
        <v>0</v>
      </c>
      <c r="H162" s="117">
        <v>10797010.060000001</v>
      </c>
      <c r="I162" s="117">
        <v>10023183</v>
      </c>
      <c r="J162" s="118">
        <v>0</v>
      </c>
      <c r="K162" s="117">
        <v>3849337.2100000014</v>
      </c>
      <c r="L162" s="117">
        <v>298760.94</v>
      </c>
      <c r="M162" s="117">
        <v>0</v>
      </c>
      <c r="N162" s="117">
        <v>0</v>
      </c>
      <c r="O162" s="117">
        <v>56142.14</v>
      </c>
      <c r="P162" s="117">
        <v>0</v>
      </c>
      <c r="Q162" s="117">
        <v>4977.04</v>
      </c>
      <c r="R162" s="117">
        <v>0</v>
      </c>
      <c r="S162" s="117">
        <v>0</v>
      </c>
      <c r="T162" s="117">
        <v>0</v>
      </c>
      <c r="U162" s="117">
        <v>4209217.330000001</v>
      </c>
      <c r="V162" s="117">
        <v>4047363.12</v>
      </c>
      <c r="W162" s="118">
        <v>0</v>
      </c>
      <c r="X162" s="108">
        <v>0.03</v>
      </c>
      <c r="Z162" s="117">
        <v>56142.14</v>
      </c>
      <c r="AA162" s="119" t="s">
        <v>422</v>
      </c>
      <c r="AC162" s="117">
        <v>4977.04</v>
      </c>
      <c r="AD162" s="119">
        <v>0</v>
      </c>
      <c r="AF162" s="117">
        <v>63874.65</v>
      </c>
    </row>
    <row r="163" spans="1:32" x14ac:dyDescent="0.3">
      <c r="A163" s="92">
        <v>34281</v>
      </c>
      <c r="B163" s="75" t="s">
        <v>268</v>
      </c>
      <c r="C163" s="117">
        <v>246006149.64999998</v>
      </c>
      <c r="D163" s="117">
        <v>176164.3</v>
      </c>
      <c r="E163" s="117">
        <v>-315535.89</v>
      </c>
      <c r="F163" s="117">
        <v>0</v>
      </c>
      <c r="G163" s="117">
        <v>0</v>
      </c>
      <c r="H163" s="117">
        <v>245866778.06</v>
      </c>
      <c r="I163" s="117">
        <v>245939121.31</v>
      </c>
      <c r="J163" s="118">
        <v>0</v>
      </c>
      <c r="K163" s="117">
        <v>133913739.97</v>
      </c>
      <c r="L163" s="117">
        <v>10084306.970000001</v>
      </c>
      <c r="M163" s="117">
        <v>-315535.89</v>
      </c>
      <c r="N163" s="117">
        <v>-383114.87</v>
      </c>
      <c r="O163" s="117">
        <v>760515.69</v>
      </c>
      <c r="P163" s="117">
        <v>0</v>
      </c>
      <c r="Q163" s="117">
        <v>99097.56</v>
      </c>
      <c r="R163" s="117">
        <v>0</v>
      </c>
      <c r="S163" s="117">
        <v>0</v>
      </c>
      <c r="T163" s="117">
        <v>0</v>
      </c>
      <c r="U163" s="117">
        <v>144159009.43000001</v>
      </c>
      <c r="V163" s="117">
        <v>138920902.38</v>
      </c>
      <c r="W163" s="118">
        <v>0</v>
      </c>
      <c r="X163" s="108">
        <v>4.1000000000000002E-2</v>
      </c>
      <c r="Z163" s="117">
        <v>377400.81999999995</v>
      </c>
      <c r="AA163" s="119" t="s">
        <v>422</v>
      </c>
      <c r="AC163" s="117">
        <v>99097.56</v>
      </c>
      <c r="AD163" s="119">
        <v>0</v>
      </c>
      <c r="AF163" s="117">
        <v>1402220.29</v>
      </c>
    </row>
    <row r="164" spans="1:32" x14ac:dyDescent="0.3">
      <c r="A164" s="92">
        <v>34282</v>
      </c>
      <c r="B164" s="75" t="s">
        <v>269</v>
      </c>
      <c r="C164" s="117">
        <v>2196160.4500000002</v>
      </c>
      <c r="D164" s="117">
        <v>0</v>
      </c>
      <c r="E164" s="117">
        <v>0</v>
      </c>
      <c r="F164" s="117">
        <v>0</v>
      </c>
      <c r="G164" s="117">
        <v>0</v>
      </c>
      <c r="H164" s="117">
        <v>2196160.4500000002</v>
      </c>
      <c r="I164" s="117">
        <v>2196160.4500000002</v>
      </c>
      <c r="J164" s="118">
        <v>0</v>
      </c>
      <c r="K164" s="117">
        <v>644024.25000000023</v>
      </c>
      <c r="L164" s="117">
        <v>94434.96</v>
      </c>
      <c r="M164" s="117">
        <v>0</v>
      </c>
      <c r="N164" s="117">
        <v>0</v>
      </c>
      <c r="O164" s="117">
        <v>-635.38</v>
      </c>
      <c r="P164" s="117">
        <v>0</v>
      </c>
      <c r="Q164" s="117">
        <v>886.09</v>
      </c>
      <c r="R164" s="117">
        <v>0</v>
      </c>
      <c r="S164" s="117">
        <v>0</v>
      </c>
      <c r="T164" s="117">
        <v>0</v>
      </c>
      <c r="U164" s="117">
        <v>738709.92000000016</v>
      </c>
      <c r="V164" s="117">
        <v>690952.13</v>
      </c>
      <c r="W164" s="118">
        <v>0</v>
      </c>
      <c r="X164" s="108">
        <v>4.3000000000000003E-2</v>
      </c>
      <c r="Z164" s="117">
        <v>-635.38</v>
      </c>
      <c r="AA164" s="119">
        <v>0</v>
      </c>
      <c r="AC164" s="117">
        <v>886.09</v>
      </c>
      <c r="AD164" s="119">
        <v>0</v>
      </c>
      <c r="AF164" s="117">
        <v>12656.02</v>
      </c>
    </row>
    <row r="165" spans="1:32" x14ac:dyDescent="0.3">
      <c r="A165" s="92">
        <v>34283</v>
      </c>
      <c r="B165" s="75" t="s">
        <v>270</v>
      </c>
      <c r="C165" s="117">
        <v>1453776.2999999998</v>
      </c>
      <c r="D165" s="117">
        <v>2621.3200000000002</v>
      </c>
      <c r="E165" s="117">
        <v>0</v>
      </c>
      <c r="F165" s="117">
        <v>0</v>
      </c>
      <c r="G165" s="117">
        <v>0</v>
      </c>
      <c r="H165" s="117">
        <v>1456397.6199999999</v>
      </c>
      <c r="I165" s="117">
        <v>1455994.34</v>
      </c>
      <c r="J165" s="118">
        <v>0</v>
      </c>
      <c r="K165" s="117">
        <v>566959.55999999982</v>
      </c>
      <c r="L165" s="117">
        <v>46590.76</v>
      </c>
      <c r="M165" s="117">
        <v>0</v>
      </c>
      <c r="N165" s="117">
        <v>0</v>
      </c>
      <c r="O165" s="117">
        <v>-1903.07</v>
      </c>
      <c r="P165" s="117">
        <v>0</v>
      </c>
      <c r="Q165" s="117">
        <v>589.64</v>
      </c>
      <c r="R165" s="117">
        <v>0</v>
      </c>
      <c r="S165" s="117">
        <v>0</v>
      </c>
      <c r="T165" s="117">
        <v>0</v>
      </c>
      <c r="U165" s="117">
        <v>612236.8899999999</v>
      </c>
      <c r="V165" s="117">
        <v>589347.96</v>
      </c>
      <c r="W165" s="118">
        <v>0</v>
      </c>
      <c r="X165" s="108">
        <v>3.2000000000000001E-2</v>
      </c>
      <c r="Z165" s="117">
        <v>-1903.07</v>
      </c>
      <c r="AA165" s="119">
        <v>0</v>
      </c>
      <c r="AC165" s="117">
        <v>589.64</v>
      </c>
      <c r="AD165" s="119">
        <v>0</v>
      </c>
      <c r="AF165" s="117">
        <v>8204.84</v>
      </c>
    </row>
    <row r="166" spans="1:32" x14ac:dyDescent="0.3">
      <c r="A166" s="92">
        <v>34284</v>
      </c>
      <c r="B166" s="75" t="s">
        <v>271</v>
      </c>
      <c r="C166" s="117">
        <v>2286731.6099999994</v>
      </c>
      <c r="D166" s="117">
        <v>0</v>
      </c>
      <c r="E166" s="117">
        <v>0</v>
      </c>
      <c r="F166" s="117">
        <v>0</v>
      </c>
      <c r="G166" s="117">
        <v>0</v>
      </c>
      <c r="H166" s="117">
        <v>2286731.6099999994</v>
      </c>
      <c r="I166" s="117">
        <v>2286731.61</v>
      </c>
      <c r="J166" s="118">
        <v>0</v>
      </c>
      <c r="K166" s="117">
        <v>276465.08</v>
      </c>
      <c r="L166" s="117">
        <v>64028.52</v>
      </c>
      <c r="M166" s="117">
        <v>0</v>
      </c>
      <c r="N166" s="117">
        <v>-5157.3999999999996</v>
      </c>
      <c r="O166" s="117">
        <v>-6761.96</v>
      </c>
      <c r="P166" s="117">
        <v>0</v>
      </c>
      <c r="Q166" s="117">
        <v>922.63</v>
      </c>
      <c r="R166" s="117">
        <v>0</v>
      </c>
      <c r="S166" s="117">
        <v>0</v>
      </c>
      <c r="T166" s="117">
        <v>0</v>
      </c>
      <c r="U166" s="117">
        <v>329496.87</v>
      </c>
      <c r="V166" s="117">
        <v>302852.24</v>
      </c>
      <c r="W166" s="118">
        <v>0</v>
      </c>
      <c r="X166" s="108">
        <v>2.8000000000000001E-2</v>
      </c>
      <c r="Z166" s="117">
        <v>-11919.36</v>
      </c>
      <c r="AA166" s="119">
        <v>0</v>
      </c>
      <c r="AC166" s="117">
        <v>922.63</v>
      </c>
      <c r="AD166" s="119">
        <v>0</v>
      </c>
      <c r="AF166" s="117">
        <v>19071.86</v>
      </c>
    </row>
    <row r="167" spans="1:32" x14ac:dyDescent="0.3">
      <c r="A167" s="92">
        <v>34285</v>
      </c>
      <c r="B167" s="75" t="s">
        <v>272</v>
      </c>
      <c r="C167" s="117">
        <v>2547968.3700000006</v>
      </c>
      <c r="D167" s="117">
        <v>109384.64</v>
      </c>
      <c r="E167" s="117">
        <v>0</v>
      </c>
      <c r="F167" s="117">
        <v>0</v>
      </c>
      <c r="G167" s="117">
        <v>0</v>
      </c>
      <c r="H167" s="117">
        <v>2657353.0100000007</v>
      </c>
      <c r="I167" s="117">
        <v>2590039.39</v>
      </c>
      <c r="J167" s="118">
        <v>0</v>
      </c>
      <c r="K167" s="117">
        <v>741908.78999999969</v>
      </c>
      <c r="L167" s="117">
        <v>95623.92</v>
      </c>
      <c r="M167" s="117">
        <v>0</v>
      </c>
      <c r="N167" s="117">
        <v>-904.27</v>
      </c>
      <c r="O167" s="117">
        <v>-9649.1299999999992</v>
      </c>
      <c r="P167" s="117">
        <v>0</v>
      </c>
      <c r="Q167" s="117">
        <v>1152.01</v>
      </c>
      <c r="R167" s="117">
        <v>0</v>
      </c>
      <c r="S167" s="117">
        <v>0</v>
      </c>
      <c r="T167" s="117">
        <v>0</v>
      </c>
      <c r="U167" s="117">
        <v>828131.31999999972</v>
      </c>
      <c r="V167" s="117">
        <v>784937.24</v>
      </c>
      <c r="W167" s="118">
        <v>0</v>
      </c>
      <c r="X167" s="108">
        <v>3.7000000000000005E-2</v>
      </c>
      <c r="Z167" s="117">
        <v>-10553.4</v>
      </c>
      <c r="AA167" s="119">
        <v>0</v>
      </c>
      <c r="AC167" s="117">
        <v>1152.01</v>
      </c>
      <c r="AD167" s="119">
        <v>0</v>
      </c>
      <c r="AF167" s="117">
        <v>20391.810000000001</v>
      </c>
    </row>
    <row r="168" spans="1:32" x14ac:dyDescent="0.3">
      <c r="A168" s="92">
        <v>34286</v>
      </c>
      <c r="B168" s="75" t="s">
        <v>273</v>
      </c>
      <c r="C168" s="117">
        <v>213989163.1699999</v>
      </c>
      <c r="D168" s="117">
        <v>93234.4</v>
      </c>
      <c r="E168" s="117">
        <v>-240734.42</v>
      </c>
      <c r="F168" s="117">
        <v>0</v>
      </c>
      <c r="G168" s="117">
        <v>0</v>
      </c>
      <c r="H168" s="117">
        <v>213841663.14999992</v>
      </c>
      <c r="I168" s="117">
        <v>213914569.31999999</v>
      </c>
      <c r="J168" s="118">
        <v>0</v>
      </c>
      <c r="K168" s="117">
        <v>35065391.010000005</v>
      </c>
      <c r="L168" s="117">
        <v>6417619.4000000004</v>
      </c>
      <c r="M168" s="117">
        <v>-240734.42</v>
      </c>
      <c r="N168" s="117">
        <v>-85189.95</v>
      </c>
      <c r="O168" s="117">
        <v>-156775.98000000001</v>
      </c>
      <c r="P168" s="117">
        <v>0</v>
      </c>
      <c r="Q168" s="117">
        <v>86170.53</v>
      </c>
      <c r="R168" s="117">
        <v>0</v>
      </c>
      <c r="S168" s="117">
        <v>0</v>
      </c>
      <c r="T168" s="117">
        <v>0</v>
      </c>
      <c r="U168" s="117">
        <v>41086480.590000004</v>
      </c>
      <c r="V168" s="117">
        <v>38072265.399999999</v>
      </c>
      <c r="W168" s="118">
        <v>0</v>
      </c>
      <c r="X168" s="108">
        <v>0.03</v>
      </c>
      <c r="Z168" s="117">
        <v>-241965.93</v>
      </c>
      <c r="AA168" s="119">
        <v>0</v>
      </c>
      <c r="AC168" s="117">
        <v>86170.53</v>
      </c>
      <c r="AD168" s="119">
        <v>0</v>
      </c>
      <c r="AF168" s="117">
        <v>1063241.43</v>
      </c>
    </row>
    <row r="169" spans="1:32" x14ac:dyDescent="0.3">
      <c r="A169" s="92">
        <v>34287</v>
      </c>
      <c r="B169" s="75" t="s">
        <v>274</v>
      </c>
      <c r="C169" s="117">
        <v>0</v>
      </c>
      <c r="D169" s="117">
        <v>0</v>
      </c>
      <c r="E169" s="117">
        <v>0</v>
      </c>
      <c r="F169" s="117">
        <v>0</v>
      </c>
      <c r="G169" s="117">
        <v>0</v>
      </c>
      <c r="H169" s="117">
        <v>0</v>
      </c>
      <c r="I169" s="117">
        <v>0</v>
      </c>
      <c r="J169" s="118">
        <v>0</v>
      </c>
      <c r="K169" s="117">
        <v>0</v>
      </c>
      <c r="L169" s="117">
        <v>0</v>
      </c>
      <c r="M169" s="117">
        <v>0</v>
      </c>
      <c r="N169" s="117">
        <v>0</v>
      </c>
      <c r="O169" s="117">
        <v>0</v>
      </c>
      <c r="P169" s="117">
        <v>0</v>
      </c>
      <c r="Q169" s="117">
        <v>0</v>
      </c>
      <c r="R169" s="117">
        <v>0</v>
      </c>
      <c r="S169" s="117">
        <v>0</v>
      </c>
      <c r="T169" s="117">
        <v>0</v>
      </c>
      <c r="U169" s="117">
        <v>0</v>
      </c>
      <c r="V169" s="117">
        <v>0</v>
      </c>
      <c r="W169" s="118">
        <v>0</v>
      </c>
      <c r="X169" s="108">
        <v>0.2</v>
      </c>
      <c r="Z169" s="117">
        <v>0</v>
      </c>
      <c r="AA169" s="119">
        <v>0</v>
      </c>
      <c r="AC169" s="117">
        <v>0</v>
      </c>
      <c r="AD169" s="119">
        <v>0</v>
      </c>
      <c r="AF169" s="117">
        <v>0</v>
      </c>
    </row>
    <row r="170" spans="1:32" x14ac:dyDescent="0.3">
      <c r="A170" s="92">
        <v>34320</v>
      </c>
      <c r="B170" s="75" t="s">
        <v>575</v>
      </c>
      <c r="C170" s="117">
        <v>0</v>
      </c>
      <c r="D170" s="117">
        <v>0</v>
      </c>
      <c r="E170" s="117">
        <v>0</v>
      </c>
      <c r="F170" s="117">
        <v>0</v>
      </c>
      <c r="G170" s="117">
        <v>0</v>
      </c>
      <c r="H170" s="117">
        <v>0</v>
      </c>
      <c r="I170" s="117">
        <v>0</v>
      </c>
      <c r="J170" s="118">
        <v>0</v>
      </c>
      <c r="K170" s="117">
        <v>0</v>
      </c>
      <c r="L170" s="117">
        <v>0</v>
      </c>
      <c r="M170" s="117">
        <v>0</v>
      </c>
      <c r="N170" s="117">
        <v>0</v>
      </c>
      <c r="O170" s="117">
        <v>0</v>
      </c>
      <c r="P170" s="117">
        <v>0</v>
      </c>
      <c r="Q170" s="117">
        <v>0</v>
      </c>
      <c r="R170" s="117">
        <v>0</v>
      </c>
      <c r="S170" s="117">
        <v>0</v>
      </c>
      <c r="T170" s="117">
        <v>0</v>
      </c>
      <c r="U170" s="117">
        <v>0</v>
      </c>
      <c r="V170" s="117">
        <v>0</v>
      </c>
      <c r="W170" s="118">
        <v>0</v>
      </c>
      <c r="X170" s="108">
        <v>0</v>
      </c>
      <c r="Z170" s="117">
        <v>0</v>
      </c>
      <c r="AA170" s="119">
        <v>0</v>
      </c>
      <c r="AC170" s="117">
        <v>0</v>
      </c>
      <c r="AD170" s="119">
        <v>0</v>
      </c>
      <c r="AF170" s="117">
        <v>0</v>
      </c>
    </row>
    <row r="171" spans="1:32" x14ac:dyDescent="0.3">
      <c r="A171" s="92">
        <v>34328</v>
      </c>
      <c r="B171" s="75" t="s">
        <v>275</v>
      </c>
      <c r="C171" s="117">
        <v>0</v>
      </c>
      <c r="D171" s="117">
        <v>0</v>
      </c>
      <c r="E171" s="117">
        <v>0</v>
      </c>
      <c r="F171" s="117">
        <v>0</v>
      </c>
      <c r="G171" s="117">
        <v>0</v>
      </c>
      <c r="H171" s="117">
        <v>0</v>
      </c>
      <c r="I171" s="117">
        <v>0</v>
      </c>
      <c r="J171" s="118">
        <v>0</v>
      </c>
      <c r="K171" s="117">
        <v>0</v>
      </c>
      <c r="L171" s="117">
        <v>0</v>
      </c>
      <c r="M171" s="117">
        <v>0</v>
      </c>
      <c r="N171" s="117">
        <v>0</v>
      </c>
      <c r="O171" s="117">
        <v>0</v>
      </c>
      <c r="P171" s="117">
        <v>0</v>
      </c>
      <c r="Q171" s="117">
        <v>0</v>
      </c>
      <c r="R171" s="117">
        <v>0</v>
      </c>
      <c r="S171" s="117">
        <v>0</v>
      </c>
      <c r="T171" s="117">
        <v>0</v>
      </c>
      <c r="U171" s="117">
        <v>0</v>
      </c>
      <c r="V171" s="117">
        <v>0</v>
      </c>
      <c r="W171" s="118">
        <v>0</v>
      </c>
      <c r="X171" s="108">
        <v>3.7000000000000005E-2</v>
      </c>
      <c r="Z171" s="117">
        <v>0</v>
      </c>
      <c r="AA171" s="119">
        <v>0</v>
      </c>
      <c r="AC171" s="117">
        <v>0</v>
      </c>
      <c r="AD171" s="119">
        <v>0</v>
      </c>
      <c r="AF171" s="117">
        <v>0</v>
      </c>
    </row>
    <row r="172" spans="1:32" x14ac:dyDescent="0.3">
      <c r="A172" s="92">
        <v>34330</v>
      </c>
      <c r="B172" s="75" t="s">
        <v>276</v>
      </c>
      <c r="C172" s="117">
        <v>38779394.590000004</v>
      </c>
      <c r="D172" s="117">
        <v>817117.53</v>
      </c>
      <c r="E172" s="117">
        <v>-166375.28</v>
      </c>
      <c r="F172" s="117">
        <v>0</v>
      </c>
      <c r="G172" s="117">
        <v>0</v>
      </c>
      <c r="H172" s="117">
        <v>39430136.840000004</v>
      </c>
      <c r="I172" s="117">
        <v>38882448.609999999</v>
      </c>
      <c r="J172" s="118">
        <v>0</v>
      </c>
      <c r="K172" s="117">
        <v>15237670.529999999</v>
      </c>
      <c r="L172" s="117">
        <v>2136024.4</v>
      </c>
      <c r="M172" s="117">
        <v>-166375.28</v>
      </c>
      <c r="N172" s="117">
        <v>-17507.59</v>
      </c>
      <c r="O172" s="117">
        <v>-865362.32</v>
      </c>
      <c r="P172" s="117">
        <v>0</v>
      </c>
      <c r="Q172" s="117">
        <v>16383.85</v>
      </c>
      <c r="R172" s="117">
        <v>0</v>
      </c>
      <c r="S172" s="117">
        <v>0</v>
      </c>
      <c r="T172" s="117">
        <v>0</v>
      </c>
      <c r="U172" s="117">
        <v>16340833.589999998</v>
      </c>
      <c r="V172" s="117">
        <v>15984211.859999999</v>
      </c>
      <c r="W172" s="118">
        <v>0</v>
      </c>
      <c r="X172" s="108">
        <v>5.5E-2</v>
      </c>
      <c r="Z172" s="117">
        <v>-882869.90999999992</v>
      </c>
      <c r="AA172" s="119">
        <v>0</v>
      </c>
      <c r="AC172" s="117">
        <v>16383.85</v>
      </c>
      <c r="AD172" s="119">
        <v>0</v>
      </c>
      <c r="AF172" s="117">
        <v>2964835.42</v>
      </c>
    </row>
    <row r="173" spans="1:32" x14ac:dyDescent="0.3">
      <c r="A173" s="92">
        <v>34331</v>
      </c>
      <c r="B173" s="75" t="s">
        <v>277</v>
      </c>
      <c r="C173" s="117">
        <v>215048371.42999998</v>
      </c>
      <c r="D173" s="117">
        <v>37738912.890000001</v>
      </c>
      <c r="E173" s="117">
        <v>-3537175.72</v>
      </c>
      <c r="F173" s="117">
        <v>0</v>
      </c>
      <c r="G173" s="117">
        <v>0</v>
      </c>
      <c r="H173" s="117">
        <v>249250108.59999999</v>
      </c>
      <c r="I173" s="117">
        <v>241403704.90000001</v>
      </c>
      <c r="J173" s="118">
        <v>0</v>
      </c>
      <c r="K173" s="117">
        <v>82700162.319999993</v>
      </c>
      <c r="L173" s="117">
        <v>14685740.109999999</v>
      </c>
      <c r="M173" s="117">
        <v>-3537175.72</v>
      </c>
      <c r="N173" s="117">
        <v>-295648.77</v>
      </c>
      <c r="O173" s="117">
        <v>-1311144.17</v>
      </c>
      <c r="P173" s="117">
        <v>0</v>
      </c>
      <c r="Q173" s="117">
        <v>135416.9</v>
      </c>
      <c r="R173" s="117">
        <v>0</v>
      </c>
      <c r="S173" s="117">
        <v>0</v>
      </c>
      <c r="T173" s="117">
        <v>0</v>
      </c>
      <c r="U173" s="117">
        <v>92377350.670000002</v>
      </c>
      <c r="V173" s="117">
        <v>87783321.790000007</v>
      </c>
      <c r="W173" s="118">
        <v>0</v>
      </c>
      <c r="X173" s="108">
        <v>6.0999999999999999E-2</v>
      </c>
      <c r="Z173" s="117">
        <v>-1606792.94</v>
      </c>
      <c r="AA173" s="119">
        <v>0</v>
      </c>
      <c r="AC173" s="117">
        <v>135416.9</v>
      </c>
      <c r="AD173" s="119">
        <v>0</v>
      </c>
      <c r="AF173" s="117">
        <v>3873791.19</v>
      </c>
    </row>
    <row r="174" spans="1:32" x14ac:dyDescent="0.3">
      <c r="A174" s="92">
        <v>34332</v>
      </c>
      <c r="B174" s="75" t="s">
        <v>278</v>
      </c>
      <c r="C174" s="117">
        <v>288524020.20999992</v>
      </c>
      <c r="D174" s="117">
        <v>826530.58</v>
      </c>
      <c r="E174" s="117">
        <v>-311727.46000000002</v>
      </c>
      <c r="F174" s="117">
        <v>-16585.75</v>
      </c>
      <c r="G174" s="117">
        <v>0</v>
      </c>
      <c r="H174" s="117">
        <v>289022237.57999992</v>
      </c>
      <c r="I174" s="117">
        <v>288514180.12</v>
      </c>
      <c r="J174" s="118">
        <v>0</v>
      </c>
      <c r="K174" s="117">
        <v>103583374.39999999</v>
      </c>
      <c r="L174" s="117">
        <v>17885254.149999999</v>
      </c>
      <c r="M174" s="117">
        <v>-311727.46000000002</v>
      </c>
      <c r="N174" s="117">
        <v>-42401.56</v>
      </c>
      <c r="O174" s="117">
        <v>-1589059.49</v>
      </c>
      <c r="P174" s="117">
        <v>0</v>
      </c>
      <c r="Q174" s="117">
        <v>116974.85</v>
      </c>
      <c r="R174" s="117">
        <v>-531.04999999999995</v>
      </c>
      <c r="S174" s="117">
        <v>0</v>
      </c>
      <c r="T174" s="117">
        <v>0</v>
      </c>
      <c r="U174" s="117">
        <v>119641883.83999999</v>
      </c>
      <c r="V174" s="117">
        <v>111966993.26000001</v>
      </c>
      <c r="W174" s="118">
        <v>0</v>
      </c>
      <c r="X174" s="108">
        <v>6.2E-2</v>
      </c>
      <c r="Z174" s="117">
        <v>-1631461.05</v>
      </c>
      <c r="AA174" s="119">
        <v>0</v>
      </c>
      <c r="AC174" s="117">
        <v>116974.85</v>
      </c>
      <c r="AD174" s="119">
        <v>0</v>
      </c>
      <c r="AF174" s="117">
        <v>4157632.78</v>
      </c>
    </row>
    <row r="175" spans="1:32" x14ac:dyDescent="0.3">
      <c r="A175" s="92">
        <v>34333</v>
      </c>
      <c r="B175" s="75" t="s">
        <v>279</v>
      </c>
      <c r="C175" s="117">
        <v>15458703.200000001</v>
      </c>
      <c r="D175" s="117">
        <v>263822.48</v>
      </c>
      <c r="E175" s="117">
        <v>-118531.8</v>
      </c>
      <c r="F175" s="117">
        <v>0</v>
      </c>
      <c r="G175" s="117">
        <v>0</v>
      </c>
      <c r="H175" s="117">
        <v>15603993.880000001</v>
      </c>
      <c r="I175" s="117">
        <v>15480930.050000001</v>
      </c>
      <c r="J175" s="118">
        <v>0</v>
      </c>
      <c r="K175" s="117">
        <v>8503624.8200000003</v>
      </c>
      <c r="L175" s="117">
        <v>479590.88</v>
      </c>
      <c r="M175" s="117">
        <v>-118531.8</v>
      </c>
      <c r="N175" s="117">
        <v>0</v>
      </c>
      <c r="O175" s="117">
        <v>-53389.75</v>
      </c>
      <c r="P175" s="117">
        <v>0</v>
      </c>
      <c r="Q175" s="117">
        <v>6401.79</v>
      </c>
      <c r="R175" s="117">
        <v>0</v>
      </c>
      <c r="S175" s="117">
        <v>0</v>
      </c>
      <c r="T175" s="117">
        <v>0</v>
      </c>
      <c r="U175" s="117">
        <v>8817695.9399999995</v>
      </c>
      <c r="V175" s="117">
        <v>8711645.1500000004</v>
      </c>
      <c r="W175" s="118">
        <v>0</v>
      </c>
      <c r="X175" s="108">
        <v>3.1E-2</v>
      </c>
      <c r="Z175" s="117">
        <v>-53389.75</v>
      </c>
      <c r="AA175" s="119">
        <v>0</v>
      </c>
      <c r="AC175" s="117">
        <v>6401.79</v>
      </c>
      <c r="AD175" s="119">
        <v>0</v>
      </c>
      <c r="AF175" s="117">
        <v>166334.17000000001</v>
      </c>
    </row>
    <row r="176" spans="1:32" x14ac:dyDescent="0.3">
      <c r="A176" s="92">
        <v>34334</v>
      </c>
      <c r="B176" s="75" t="s">
        <v>280</v>
      </c>
      <c r="C176" s="117">
        <v>15883016.889999999</v>
      </c>
      <c r="D176" s="117">
        <v>263871.15000000002</v>
      </c>
      <c r="E176" s="117">
        <v>-116798.04</v>
      </c>
      <c r="F176" s="117">
        <v>0</v>
      </c>
      <c r="G176" s="117">
        <v>0</v>
      </c>
      <c r="H176" s="117">
        <v>16030090</v>
      </c>
      <c r="I176" s="117">
        <v>15905517.949999999</v>
      </c>
      <c r="J176" s="118">
        <v>0</v>
      </c>
      <c r="K176" s="117">
        <v>8612404.2700000014</v>
      </c>
      <c r="L176" s="117">
        <v>508644.36</v>
      </c>
      <c r="M176" s="117">
        <v>-116798.04</v>
      </c>
      <c r="N176" s="117">
        <v>0</v>
      </c>
      <c r="O176" s="117">
        <v>-27035.31</v>
      </c>
      <c r="P176" s="117">
        <v>0</v>
      </c>
      <c r="Q176" s="117">
        <v>6574.98</v>
      </c>
      <c r="R176" s="117">
        <v>0</v>
      </c>
      <c r="S176" s="117">
        <v>0</v>
      </c>
      <c r="T176" s="117">
        <v>0</v>
      </c>
      <c r="U176" s="117">
        <v>8983790.2600000016</v>
      </c>
      <c r="V176" s="117">
        <v>8841098.8699999992</v>
      </c>
      <c r="W176" s="118">
        <v>0</v>
      </c>
      <c r="X176" s="108">
        <v>3.2000000000000001E-2</v>
      </c>
      <c r="Z176" s="117">
        <v>-27035.31</v>
      </c>
      <c r="AA176" s="119">
        <v>0</v>
      </c>
      <c r="AC176" s="117">
        <v>6574.98</v>
      </c>
      <c r="AD176" s="119">
        <v>0</v>
      </c>
      <c r="AF176" s="117">
        <v>91420.28</v>
      </c>
    </row>
    <row r="177" spans="1:32" x14ac:dyDescent="0.3">
      <c r="A177" s="92">
        <v>34335</v>
      </c>
      <c r="B177" s="75" t="s">
        <v>281</v>
      </c>
      <c r="C177" s="117">
        <v>18623181.41</v>
      </c>
      <c r="D177" s="117">
        <v>0</v>
      </c>
      <c r="E177" s="117">
        <v>0</v>
      </c>
      <c r="F177" s="117">
        <v>0</v>
      </c>
      <c r="G177" s="117">
        <v>0</v>
      </c>
      <c r="H177" s="117">
        <v>18623181.41</v>
      </c>
      <c r="I177" s="117">
        <v>18623181.41</v>
      </c>
      <c r="J177" s="118">
        <v>0</v>
      </c>
      <c r="K177" s="117">
        <v>10730429.719999997</v>
      </c>
      <c r="L177" s="117">
        <v>633188.16</v>
      </c>
      <c r="M177" s="117">
        <v>0</v>
      </c>
      <c r="N177" s="117">
        <v>0</v>
      </c>
      <c r="O177" s="117">
        <v>-35975.769999999997</v>
      </c>
      <c r="P177" s="117">
        <v>0</v>
      </c>
      <c r="Q177" s="117">
        <v>7513.85</v>
      </c>
      <c r="R177" s="117">
        <v>0</v>
      </c>
      <c r="S177" s="117">
        <v>0</v>
      </c>
      <c r="T177" s="117">
        <v>0</v>
      </c>
      <c r="U177" s="117">
        <v>11335155.959999997</v>
      </c>
      <c r="V177" s="117">
        <v>11038707.949999999</v>
      </c>
      <c r="W177" s="118">
        <v>0</v>
      </c>
      <c r="X177" s="108">
        <v>3.4000000000000002E-2</v>
      </c>
      <c r="Z177" s="117">
        <v>-35975.769999999997</v>
      </c>
      <c r="AA177" s="119">
        <v>0</v>
      </c>
      <c r="AC177" s="117">
        <v>7513.85</v>
      </c>
      <c r="AD177" s="119">
        <v>0</v>
      </c>
      <c r="AF177" s="117">
        <v>111664.03</v>
      </c>
    </row>
    <row r="178" spans="1:32" x14ac:dyDescent="0.3">
      <c r="A178" s="92">
        <v>34336</v>
      </c>
      <c r="B178" s="75" t="s">
        <v>282</v>
      </c>
      <c r="C178" s="117">
        <v>17516480.329999998</v>
      </c>
      <c r="D178" s="117">
        <v>0</v>
      </c>
      <c r="E178" s="117">
        <v>0</v>
      </c>
      <c r="F178" s="117">
        <v>0</v>
      </c>
      <c r="G178" s="117">
        <v>0</v>
      </c>
      <c r="H178" s="117">
        <v>17516480.329999998</v>
      </c>
      <c r="I178" s="117">
        <v>17516480.329999998</v>
      </c>
      <c r="J178" s="118">
        <v>0</v>
      </c>
      <c r="K178" s="117">
        <v>10580499.540000001</v>
      </c>
      <c r="L178" s="117">
        <v>472944.96</v>
      </c>
      <c r="M178" s="117">
        <v>0</v>
      </c>
      <c r="N178" s="117">
        <v>0</v>
      </c>
      <c r="O178" s="117">
        <v>-33607.22</v>
      </c>
      <c r="P178" s="117">
        <v>0</v>
      </c>
      <c r="Q178" s="117">
        <v>7067.34</v>
      </c>
      <c r="R178" s="117">
        <v>0</v>
      </c>
      <c r="S178" s="117">
        <v>0</v>
      </c>
      <c r="T178" s="117">
        <v>0</v>
      </c>
      <c r="U178" s="117">
        <v>11026904.620000001</v>
      </c>
      <c r="V178" s="117">
        <v>10809168.060000001</v>
      </c>
      <c r="W178" s="118">
        <v>0</v>
      </c>
      <c r="X178" s="108">
        <v>2.7E-2</v>
      </c>
      <c r="Z178" s="117">
        <v>-33607.22</v>
      </c>
      <c r="AA178" s="119">
        <v>0</v>
      </c>
      <c r="AC178" s="117">
        <v>7067.34</v>
      </c>
      <c r="AD178" s="119">
        <v>0</v>
      </c>
      <c r="AF178" s="117">
        <v>104797.57</v>
      </c>
    </row>
    <row r="179" spans="1:32" x14ac:dyDescent="0.3">
      <c r="A179" s="92">
        <v>34341</v>
      </c>
      <c r="B179" s="75" t="s">
        <v>533</v>
      </c>
      <c r="C179" s="117">
        <v>0</v>
      </c>
      <c r="D179" s="117">
        <v>0</v>
      </c>
      <c r="E179" s="117">
        <v>0</v>
      </c>
      <c r="F179" s="117">
        <v>0</v>
      </c>
      <c r="G179" s="117">
        <v>0</v>
      </c>
      <c r="H179" s="117">
        <v>0</v>
      </c>
      <c r="I179" s="117">
        <v>0</v>
      </c>
      <c r="J179" s="118">
        <v>0</v>
      </c>
      <c r="K179" s="117">
        <v>0</v>
      </c>
      <c r="L179" s="117">
        <v>0</v>
      </c>
      <c r="M179" s="117">
        <v>0</v>
      </c>
      <c r="N179" s="117">
        <v>0</v>
      </c>
      <c r="O179" s="117">
        <v>0</v>
      </c>
      <c r="P179" s="117">
        <v>0</v>
      </c>
      <c r="Q179" s="117">
        <v>0</v>
      </c>
      <c r="R179" s="117">
        <v>0</v>
      </c>
      <c r="S179" s="117">
        <v>0</v>
      </c>
      <c r="T179" s="117">
        <v>0</v>
      </c>
      <c r="U179" s="117">
        <v>0</v>
      </c>
      <c r="V179" s="117">
        <v>0</v>
      </c>
      <c r="W179" s="118">
        <v>0</v>
      </c>
      <c r="X179" s="108">
        <v>0</v>
      </c>
      <c r="Z179" s="117">
        <v>0</v>
      </c>
      <c r="AA179" s="119">
        <v>0</v>
      </c>
      <c r="AC179" s="117">
        <v>0</v>
      </c>
      <c r="AD179" s="119">
        <v>0</v>
      </c>
      <c r="AF179" s="117">
        <v>0</v>
      </c>
    </row>
    <row r="180" spans="1:32" x14ac:dyDescent="0.3">
      <c r="A180" s="92">
        <v>34342</v>
      </c>
      <c r="B180" s="75" t="s">
        <v>283</v>
      </c>
      <c r="C180" s="117">
        <v>0</v>
      </c>
      <c r="D180" s="117">
        <v>0</v>
      </c>
      <c r="E180" s="117">
        <v>0</v>
      </c>
      <c r="F180" s="117">
        <v>0</v>
      </c>
      <c r="G180" s="117">
        <v>0</v>
      </c>
      <c r="H180" s="117">
        <v>0</v>
      </c>
      <c r="I180" s="117">
        <v>0</v>
      </c>
      <c r="J180" s="118">
        <v>0</v>
      </c>
      <c r="K180" s="117">
        <v>0</v>
      </c>
      <c r="L180" s="117">
        <v>0</v>
      </c>
      <c r="M180" s="117">
        <v>0</v>
      </c>
      <c r="N180" s="117">
        <v>0</v>
      </c>
      <c r="O180" s="117">
        <v>0</v>
      </c>
      <c r="P180" s="117">
        <v>0</v>
      </c>
      <c r="Q180" s="117">
        <v>0</v>
      </c>
      <c r="R180" s="117">
        <v>0</v>
      </c>
      <c r="S180" s="117">
        <v>0</v>
      </c>
      <c r="T180" s="117">
        <v>0</v>
      </c>
      <c r="U180" s="117">
        <v>0</v>
      </c>
      <c r="V180" s="117">
        <v>0</v>
      </c>
      <c r="W180" s="118">
        <v>0</v>
      </c>
      <c r="X180" s="108">
        <v>0</v>
      </c>
      <c r="Z180" s="117">
        <v>0</v>
      </c>
      <c r="AA180" s="119">
        <v>0</v>
      </c>
      <c r="AC180" s="117">
        <v>0</v>
      </c>
      <c r="AD180" s="119">
        <v>0</v>
      </c>
      <c r="AF180" s="117">
        <v>0</v>
      </c>
    </row>
    <row r="181" spans="1:32" x14ac:dyDescent="0.3">
      <c r="A181" s="92">
        <v>34343</v>
      </c>
      <c r="B181" s="75" t="s">
        <v>534</v>
      </c>
      <c r="C181" s="117">
        <v>452412231.76999998</v>
      </c>
      <c r="D181" s="117">
        <v>6344215.4800000004</v>
      </c>
      <c r="E181" s="117">
        <v>0</v>
      </c>
      <c r="F181" s="117">
        <v>0</v>
      </c>
      <c r="G181" s="117">
        <v>0</v>
      </c>
      <c r="H181" s="117">
        <v>458756447.25</v>
      </c>
      <c r="I181" s="117">
        <v>456834823.58999997</v>
      </c>
      <c r="J181" s="118">
        <v>0</v>
      </c>
      <c r="K181" s="117">
        <v>-6438253.4299999997</v>
      </c>
      <c r="L181" s="117">
        <v>13243565.960000001</v>
      </c>
      <c r="M181" s="117">
        <v>0</v>
      </c>
      <c r="N181" s="117">
        <v>0</v>
      </c>
      <c r="O181" s="117">
        <v>-492152.93</v>
      </c>
      <c r="P181" s="117">
        <v>0</v>
      </c>
      <c r="Q181" s="117">
        <v>189724.9</v>
      </c>
      <c r="R181" s="117">
        <v>0</v>
      </c>
      <c r="S181" s="117">
        <v>0</v>
      </c>
      <c r="T181" s="117">
        <v>0</v>
      </c>
      <c r="U181" s="117">
        <v>6502884.5000000019</v>
      </c>
      <c r="V181" s="117">
        <v>58099.66</v>
      </c>
      <c r="W181" s="118">
        <v>0</v>
      </c>
      <c r="X181" s="108">
        <v>2.9000000000000001E-2</v>
      </c>
      <c r="Z181" s="117">
        <v>-492152.93</v>
      </c>
      <c r="AA181" s="119">
        <v>0</v>
      </c>
      <c r="AC181" s="117">
        <v>189724.9</v>
      </c>
      <c r="AD181" s="119">
        <v>0</v>
      </c>
      <c r="AF181" s="117">
        <v>14072324.960000001</v>
      </c>
    </row>
    <row r="182" spans="1:32" x14ac:dyDescent="0.3">
      <c r="A182" s="92">
        <v>34344</v>
      </c>
      <c r="B182" s="75" t="s">
        <v>284</v>
      </c>
      <c r="C182" s="117">
        <v>20433617.430000003</v>
      </c>
      <c r="D182" s="117">
        <v>-69925.98</v>
      </c>
      <c r="E182" s="117">
        <v>-31052.48</v>
      </c>
      <c r="F182" s="117">
        <v>0</v>
      </c>
      <c r="G182" s="117">
        <v>0</v>
      </c>
      <c r="H182" s="117">
        <v>20332638.970000003</v>
      </c>
      <c r="I182" s="117">
        <v>20441703.23</v>
      </c>
      <c r="J182" s="118">
        <v>0</v>
      </c>
      <c r="K182" s="117">
        <v>10273552.369999997</v>
      </c>
      <c r="L182" s="117">
        <v>633974.52</v>
      </c>
      <c r="M182" s="117">
        <v>-31052.48</v>
      </c>
      <c r="N182" s="117">
        <v>0</v>
      </c>
      <c r="O182" s="117">
        <v>-42125.440000000002</v>
      </c>
      <c r="P182" s="117">
        <v>0</v>
      </c>
      <c r="Q182" s="117">
        <v>8129.84</v>
      </c>
      <c r="R182" s="117">
        <v>0</v>
      </c>
      <c r="S182" s="117">
        <v>0</v>
      </c>
      <c r="T182" s="117">
        <v>0</v>
      </c>
      <c r="U182" s="117">
        <v>10842478.809999997</v>
      </c>
      <c r="V182" s="117">
        <v>10574181.039999999</v>
      </c>
      <c r="W182" s="118">
        <v>0</v>
      </c>
      <c r="X182" s="108">
        <v>3.1E-2</v>
      </c>
      <c r="Z182" s="117">
        <v>-42125.440000000002</v>
      </c>
      <c r="AA182" s="119">
        <v>0</v>
      </c>
      <c r="AC182" s="117">
        <v>8129.84</v>
      </c>
      <c r="AD182" s="119">
        <v>0</v>
      </c>
      <c r="AF182" s="117">
        <v>134949.87</v>
      </c>
    </row>
    <row r="183" spans="1:32" x14ac:dyDescent="0.3">
      <c r="A183" s="92">
        <v>34345</v>
      </c>
      <c r="B183" s="75" t="s">
        <v>285</v>
      </c>
      <c r="C183" s="117">
        <v>176174620.63999999</v>
      </c>
      <c r="D183" s="117">
        <v>343734.48</v>
      </c>
      <c r="E183" s="117">
        <v>0</v>
      </c>
      <c r="F183" s="117">
        <v>0</v>
      </c>
      <c r="G183" s="117">
        <v>0</v>
      </c>
      <c r="H183" s="117">
        <v>176518355.11999997</v>
      </c>
      <c r="I183" s="117">
        <v>176227864.96000001</v>
      </c>
      <c r="J183" s="118">
        <v>0</v>
      </c>
      <c r="K183" s="117">
        <v>4273028.3199999994</v>
      </c>
      <c r="L183" s="117">
        <v>5109906.04</v>
      </c>
      <c r="M183" s="117">
        <v>0</v>
      </c>
      <c r="N183" s="117">
        <v>0</v>
      </c>
      <c r="O183" s="117">
        <v>-162048.18</v>
      </c>
      <c r="P183" s="117">
        <v>0</v>
      </c>
      <c r="Q183" s="117">
        <v>71470.39</v>
      </c>
      <c r="R183" s="117">
        <v>0</v>
      </c>
      <c r="S183" s="117">
        <v>0</v>
      </c>
      <c r="T183" s="117">
        <v>0</v>
      </c>
      <c r="U183" s="117">
        <v>9292356.5700000003</v>
      </c>
      <c r="V183" s="117">
        <v>6762114.4699999997</v>
      </c>
      <c r="W183" s="118">
        <v>0</v>
      </c>
      <c r="X183" s="108">
        <v>2.9000000000000001E-2</v>
      </c>
      <c r="Z183" s="117">
        <v>-162048.18</v>
      </c>
      <c r="AA183" s="119">
        <v>0</v>
      </c>
      <c r="AC183" s="117">
        <v>71470.39</v>
      </c>
      <c r="AD183" s="119">
        <v>0</v>
      </c>
      <c r="AF183" s="117">
        <v>877666.43</v>
      </c>
    </row>
    <row r="184" spans="1:32" x14ac:dyDescent="0.3">
      <c r="A184" s="92">
        <v>34346</v>
      </c>
      <c r="B184" s="75" t="s">
        <v>286</v>
      </c>
      <c r="C184" s="117">
        <v>174866347.28</v>
      </c>
      <c r="D184" s="117">
        <v>381971.92</v>
      </c>
      <c r="E184" s="117">
        <v>0</v>
      </c>
      <c r="F184" s="117">
        <v>0</v>
      </c>
      <c r="G184" s="117">
        <v>0</v>
      </c>
      <c r="H184" s="117">
        <v>175248319.19999999</v>
      </c>
      <c r="I184" s="117">
        <v>174955156.72</v>
      </c>
      <c r="J184" s="118">
        <v>0</v>
      </c>
      <c r="K184" s="117">
        <v>4258475.0600000005</v>
      </c>
      <c r="L184" s="117">
        <v>5072991.05</v>
      </c>
      <c r="M184" s="117">
        <v>0</v>
      </c>
      <c r="N184" s="117">
        <v>0</v>
      </c>
      <c r="O184" s="117">
        <v>-163671.96</v>
      </c>
      <c r="P184" s="117">
        <v>0</v>
      </c>
      <c r="Q184" s="117">
        <v>70985.89</v>
      </c>
      <c r="R184" s="117">
        <v>0</v>
      </c>
      <c r="S184" s="117">
        <v>0</v>
      </c>
      <c r="T184" s="117">
        <v>0</v>
      </c>
      <c r="U184" s="117">
        <v>9238780.0399999991</v>
      </c>
      <c r="V184" s="117">
        <v>6729174.8799999999</v>
      </c>
      <c r="W184" s="118">
        <v>0</v>
      </c>
      <c r="X184" s="108">
        <v>2.9000000000000001E-2</v>
      </c>
      <c r="Z184" s="117">
        <v>-163671.96</v>
      </c>
      <c r="AA184" s="119">
        <v>0</v>
      </c>
      <c r="AC184" s="117">
        <v>70985.89</v>
      </c>
      <c r="AD184" s="119">
        <v>0</v>
      </c>
      <c r="AF184" s="117">
        <v>873929.83</v>
      </c>
    </row>
    <row r="185" spans="1:32" x14ac:dyDescent="0.3">
      <c r="A185" s="92">
        <v>34352</v>
      </c>
      <c r="B185" s="75" t="s">
        <v>535</v>
      </c>
      <c r="C185" s="117">
        <v>0</v>
      </c>
      <c r="D185" s="117">
        <v>0</v>
      </c>
      <c r="E185" s="117">
        <v>0</v>
      </c>
      <c r="F185" s="117">
        <v>0</v>
      </c>
      <c r="G185" s="117">
        <v>0</v>
      </c>
      <c r="H185" s="117">
        <v>0</v>
      </c>
      <c r="I185" s="117">
        <v>0</v>
      </c>
      <c r="J185" s="118">
        <v>0</v>
      </c>
      <c r="K185" s="117">
        <v>0</v>
      </c>
      <c r="L185" s="117">
        <v>0</v>
      </c>
      <c r="M185" s="117">
        <v>0</v>
      </c>
      <c r="N185" s="117">
        <v>0</v>
      </c>
      <c r="O185" s="117">
        <v>0</v>
      </c>
      <c r="P185" s="117">
        <v>0</v>
      </c>
      <c r="Q185" s="117">
        <v>0</v>
      </c>
      <c r="R185" s="117">
        <v>0</v>
      </c>
      <c r="S185" s="117">
        <v>0</v>
      </c>
      <c r="T185" s="117">
        <v>0</v>
      </c>
      <c r="U185" s="117">
        <v>0</v>
      </c>
      <c r="V185" s="117">
        <v>0</v>
      </c>
      <c r="W185" s="118">
        <v>0</v>
      </c>
      <c r="X185" s="108">
        <v>0</v>
      </c>
      <c r="Z185" s="117">
        <v>0</v>
      </c>
      <c r="AA185" s="119">
        <v>0</v>
      </c>
      <c r="AC185" s="117">
        <v>0</v>
      </c>
      <c r="AD185" s="119">
        <v>0</v>
      </c>
      <c r="AF185" s="117">
        <v>0</v>
      </c>
    </row>
    <row r="186" spans="1:32" x14ac:dyDescent="0.3">
      <c r="A186" s="92">
        <v>34380</v>
      </c>
      <c r="B186" s="75" t="s">
        <v>287</v>
      </c>
      <c r="C186" s="117">
        <v>11147795.01</v>
      </c>
      <c r="D186" s="117">
        <v>560047.42000000004</v>
      </c>
      <c r="E186" s="117">
        <v>0</v>
      </c>
      <c r="F186" s="117">
        <v>0</v>
      </c>
      <c r="G186" s="117">
        <v>0</v>
      </c>
      <c r="H186" s="117">
        <v>11707842.43</v>
      </c>
      <c r="I186" s="117">
        <v>11196303.66</v>
      </c>
      <c r="J186" s="118">
        <v>0</v>
      </c>
      <c r="K186" s="117">
        <v>2317540.2700000009</v>
      </c>
      <c r="L186" s="117">
        <v>401532.35</v>
      </c>
      <c r="M186" s="117">
        <v>0</v>
      </c>
      <c r="N186" s="117">
        <v>0</v>
      </c>
      <c r="O186" s="117">
        <v>65692.73</v>
      </c>
      <c r="P186" s="117">
        <v>0</v>
      </c>
      <c r="Q186" s="117">
        <v>5132.58</v>
      </c>
      <c r="R186" s="117">
        <v>0</v>
      </c>
      <c r="S186" s="117">
        <v>0</v>
      </c>
      <c r="T186" s="117">
        <v>0</v>
      </c>
      <c r="U186" s="117">
        <v>2789897.9300000011</v>
      </c>
      <c r="V186" s="117">
        <v>2573148.58</v>
      </c>
      <c r="W186" s="118">
        <v>0</v>
      </c>
      <c r="X186" s="108">
        <v>3.5999999999999997E-2</v>
      </c>
      <c r="Z186" s="117">
        <v>65692.73</v>
      </c>
      <c r="AA186" s="119" t="s">
        <v>422</v>
      </c>
      <c r="AC186" s="117">
        <v>5132.58</v>
      </c>
      <c r="AD186" s="119">
        <v>0</v>
      </c>
      <c r="AF186" s="117">
        <v>69263.06</v>
      </c>
    </row>
    <row r="187" spans="1:32" x14ac:dyDescent="0.3">
      <c r="A187" s="92">
        <v>34381</v>
      </c>
      <c r="B187" s="75" t="s">
        <v>288</v>
      </c>
      <c r="C187" s="117">
        <v>161152426.04999995</v>
      </c>
      <c r="D187" s="117">
        <v>7346268.1299999999</v>
      </c>
      <c r="E187" s="117">
        <v>-7803322.8600000003</v>
      </c>
      <c r="F187" s="117">
        <v>0</v>
      </c>
      <c r="G187" s="117">
        <v>0</v>
      </c>
      <c r="H187" s="117">
        <v>160695371.31999993</v>
      </c>
      <c r="I187" s="117">
        <v>160090754.25999999</v>
      </c>
      <c r="J187" s="118">
        <v>0</v>
      </c>
      <c r="K187" s="117">
        <v>86112592.799999997</v>
      </c>
      <c r="L187" s="117">
        <v>7361857.0300000003</v>
      </c>
      <c r="M187" s="117">
        <v>-7803322.8600000003</v>
      </c>
      <c r="N187" s="117">
        <v>-1027580.97</v>
      </c>
      <c r="O187" s="117">
        <v>500695.2</v>
      </c>
      <c r="P187" s="117">
        <v>0</v>
      </c>
      <c r="Q187" s="117">
        <v>64501.74</v>
      </c>
      <c r="R187" s="117">
        <v>0</v>
      </c>
      <c r="S187" s="117">
        <v>0</v>
      </c>
      <c r="T187" s="117">
        <v>0</v>
      </c>
      <c r="U187" s="117">
        <v>85208742.939999998</v>
      </c>
      <c r="V187" s="117">
        <v>83372346.439999998</v>
      </c>
      <c r="W187" s="118">
        <v>0</v>
      </c>
      <c r="X187" s="108">
        <v>4.5999999999999999E-2</v>
      </c>
      <c r="Z187" s="117">
        <v>-526885.77</v>
      </c>
      <c r="AA187" s="119">
        <v>0</v>
      </c>
      <c r="AC187" s="117">
        <v>64501.74</v>
      </c>
      <c r="AD187" s="119">
        <v>0</v>
      </c>
      <c r="AF187" s="117">
        <v>916473.18</v>
      </c>
    </row>
    <row r="188" spans="1:32" x14ac:dyDescent="0.3">
      <c r="A188" s="92">
        <v>34382</v>
      </c>
      <c r="B188" s="75" t="s">
        <v>289</v>
      </c>
      <c r="C188" s="117">
        <v>35889881.910000004</v>
      </c>
      <c r="D188" s="117">
        <v>193013.32</v>
      </c>
      <c r="E188" s="117">
        <v>-140646.16</v>
      </c>
      <c r="F188" s="117">
        <v>0</v>
      </c>
      <c r="G188" s="117">
        <v>0</v>
      </c>
      <c r="H188" s="117">
        <v>35942249.070000008</v>
      </c>
      <c r="I188" s="117">
        <v>35903297.359999999</v>
      </c>
      <c r="J188" s="118">
        <v>0</v>
      </c>
      <c r="K188" s="117">
        <v>7406450.0200000005</v>
      </c>
      <c r="L188" s="117">
        <v>1759102.54</v>
      </c>
      <c r="M188" s="117">
        <v>-140646.16</v>
      </c>
      <c r="N188" s="117">
        <v>-2538.92</v>
      </c>
      <c r="O188" s="117">
        <v>-10743.44</v>
      </c>
      <c r="P188" s="117">
        <v>0</v>
      </c>
      <c r="Q188" s="117">
        <v>14539.76</v>
      </c>
      <c r="R188" s="117">
        <v>0</v>
      </c>
      <c r="S188" s="117">
        <v>0</v>
      </c>
      <c r="T188" s="117">
        <v>0</v>
      </c>
      <c r="U188" s="117">
        <v>9026163.8000000007</v>
      </c>
      <c r="V188" s="117">
        <v>8267013.8200000003</v>
      </c>
      <c r="W188" s="118">
        <v>0</v>
      </c>
      <c r="X188" s="108">
        <v>4.9000000000000002E-2</v>
      </c>
      <c r="Z188" s="117">
        <v>-13282.36</v>
      </c>
      <c r="AA188" s="119">
        <v>0</v>
      </c>
      <c r="AC188" s="117">
        <v>14539.76</v>
      </c>
      <c r="AD188" s="119">
        <v>0</v>
      </c>
      <c r="AF188" s="117">
        <v>207127.64</v>
      </c>
    </row>
    <row r="189" spans="1:32" x14ac:dyDescent="0.3">
      <c r="A189" s="92">
        <v>34383</v>
      </c>
      <c r="B189" s="75" t="s">
        <v>290</v>
      </c>
      <c r="C189" s="117">
        <v>38341787.499999985</v>
      </c>
      <c r="D189" s="117">
        <v>-20950.919999999998</v>
      </c>
      <c r="E189" s="117">
        <v>0</v>
      </c>
      <c r="F189" s="117">
        <v>0</v>
      </c>
      <c r="G189" s="117">
        <v>0</v>
      </c>
      <c r="H189" s="117">
        <v>38320836.579999983</v>
      </c>
      <c r="I189" s="117">
        <v>38336952.670000002</v>
      </c>
      <c r="J189" s="118">
        <v>0</v>
      </c>
      <c r="K189" s="117">
        <v>20732635.940000009</v>
      </c>
      <c r="L189" s="117">
        <v>1380178.72</v>
      </c>
      <c r="M189" s="117">
        <v>0</v>
      </c>
      <c r="N189" s="117">
        <v>0</v>
      </c>
      <c r="O189" s="117">
        <v>-49558.9</v>
      </c>
      <c r="P189" s="117">
        <v>0</v>
      </c>
      <c r="Q189" s="117">
        <v>15445.92</v>
      </c>
      <c r="R189" s="117">
        <v>0</v>
      </c>
      <c r="S189" s="117">
        <v>0</v>
      </c>
      <c r="T189" s="117">
        <v>0</v>
      </c>
      <c r="U189" s="117">
        <v>22078701.680000011</v>
      </c>
      <c r="V189" s="117">
        <v>21399358.579999998</v>
      </c>
      <c r="W189" s="118">
        <v>0</v>
      </c>
      <c r="X189" s="108">
        <v>3.5999999999999997E-2</v>
      </c>
      <c r="Z189" s="117">
        <v>-49558.9</v>
      </c>
      <c r="AA189" s="119">
        <v>0</v>
      </c>
      <c r="AC189" s="117">
        <v>15445.92</v>
      </c>
      <c r="AD189" s="119">
        <v>0</v>
      </c>
      <c r="AF189" s="117">
        <v>215885.9</v>
      </c>
    </row>
    <row r="190" spans="1:32" x14ac:dyDescent="0.3">
      <c r="A190" s="92">
        <v>34384</v>
      </c>
      <c r="B190" s="75" t="s">
        <v>291</v>
      </c>
      <c r="C190" s="117">
        <v>28332610.960000001</v>
      </c>
      <c r="D190" s="117">
        <v>50232.77</v>
      </c>
      <c r="E190" s="117">
        <v>-76562.289999999994</v>
      </c>
      <c r="F190" s="117">
        <v>0</v>
      </c>
      <c r="G190" s="117">
        <v>0</v>
      </c>
      <c r="H190" s="117">
        <v>28306281.440000001</v>
      </c>
      <c r="I190" s="117">
        <v>28328790.690000001</v>
      </c>
      <c r="J190" s="118">
        <v>0</v>
      </c>
      <c r="K190" s="117">
        <v>5964026.3199999984</v>
      </c>
      <c r="L190" s="117">
        <v>1331541.3899999999</v>
      </c>
      <c r="M190" s="117">
        <v>-76562.289999999994</v>
      </c>
      <c r="N190" s="117">
        <v>-3910.8</v>
      </c>
      <c r="O190" s="117">
        <v>-83531.16</v>
      </c>
      <c r="P190" s="117">
        <v>0</v>
      </c>
      <c r="Q190" s="117">
        <v>11401.45</v>
      </c>
      <c r="R190" s="117">
        <v>0</v>
      </c>
      <c r="S190" s="117">
        <v>0</v>
      </c>
      <c r="T190" s="117">
        <v>0</v>
      </c>
      <c r="U190" s="117">
        <v>7142964.9099999983</v>
      </c>
      <c r="V190" s="117">
        <v>6570519.9400000004</v>
      </c>
      <c r="W190" s="118">
        <v>0</v>
      </c>
      <c r="X190" s="108">
        <v>4.7E-2</v>
      </c>
      <c r="Z190" s="117">
        <v>-87441.96</v>
      </c>
      <c r="AA190" s="119">
        <v>0</v>
      </c>
      <c r="AC190" s="117">
        <v>11401.45</v>
      </c>
      <c r="AD190" s="119">
        <v>0</v>
      </c>
      <c r="AF190" s="117">
        <v>236080.56</v>
      </c>
    </row>
    <row r="191" spans="1:32" x14ac:dyDescent="0.3">
      <c r="A191" s="92">
        <v>34385</v>
      </c>
      <c r="B191" s="75" t="s">
        <v>292</v>
      </c>
      <c r="C191" s="117">
        <v>25226668.699999999</v>
      </c>
      <c r="D191" s="117">
        <v>-122672.48</v>
      </c>
      <c r="E191" s="117">
        <v>0</v>
      </c>
      <c r="F191" s="117">
        <v>0</v>
      </c>
      <c r="G191" s="117">
        <v>0</v>
      </c>
      <c r="H191" s="117">
        <v>25103996.219999999</v>
      </c>
      <c r="I191" s="117">
        <v>25183904.41</v>
      </c>
      <c r="J191" s="118">
        <v>0</v>
      </c>
      <c r="K191" s="117">
        <v>4545747.9700000007</v>
      </c>
      <c r="L191" s="117">
        <v>1259528.19</v>
      </c>
      <c r="M191" s="117">
        <v>0</v>
      </c>
      <c r="N191" s="117">
        <v>0</v>
      </c>
      <c r="O191" s="117">
        <v>-84913.600000000006</v>
      </c>
      <c r="P191" s="117">
        <v>0</v>
      </c>
      <c r="Q191" s="117">
        <v>10039.11</v>
      </c>
      <c r="R191" s="117">
        <v>0</v>
      </c>
      <c r="S191" s="117">
        <v>0</v>
      </c>
      <c r="T191" s="117">
        <v>0</v>
      </c>
      <c r="U191" s="117">
        <v>5730401.6700000009</v>
      </c>
      <c r="V191" s="117">
        <v>5140121.59</v>
      </c>
      <c r="W191" s="118">
        <v>0</v>
      </c>
      <c r="X191" s="108">
        <v>4.9999999999999996E-2</v>
      </c>
      <c r="Z191" s="117">
        <v>-84913.600000000006</v>
      </c>
      <c r="AA191" s="119">
        <v>0</v>
      </c>
      <c r="AC191" s="117">
        <v>10039.11</v>
      </c>
      <c r="AD191" s="119">
        <v>0</v>
      </c>
      <c r="AF191" s="117">
        <v>192640.72</v>
      </c>
    </row>
    <row r="192" spans="1:32" x14ac:dyDescent="0.3">
      <c r="A192" s="92">
        <v>34386</v>
      </c>
      <c r="B192" s="75" t="s">
        <v>293</v>
      </c>
      <c r="C192" s="117">
        <v>224045533.36000001</v>
      </c>
      <c r="D192" s="117">
        <v>-225.5</v>
      </c>
      <c r="E192" s="117">
        <v>-122975.38</v>
      </c>
      <c r="F192" s="117">
        <v>0</v>
      </c>
      <c r="G192" s="117">
        <v>0</v>
      </c>
      <c r="H192" s="117">
        <v>223922332.48000002</v>
      </c>
      <c r="I192" s="117">
        <v>223996523.21000001</v>
      </c>
      <c r="J192" s="118">
        <v>0</v>
      </c>
      <c r="K192" s="117">
        <v>36718898.010000005</v>
      </c>
      <c r="L192" s="117">
        <v>6944083.8600000003</v>
      </c>
      <c r="M192" s="117">
        <v>-122975.38</v>
      </c>
      <c r="N192" s="117">
        <v>-170365.61</v>
      </c>
      <c r="O192" s="117">
        <v>-164334.22</v>
      </c>
      <c r="P192" s="117">
        <v>0</v>
      </c>
      <c r="Q192" s="117">
        <v>90255.49</v>
      </c>
      <c r="R192" s="117">
        <v>0</v>
      </c>
      <c r="S192" s="117">
        <v>0</v>
      </c>
      <c r="T192" s="117">
        <v>0</v>
      </c>
      <c r="U192" s="117">
        <v>43295562.150000006</v>
      </c>
      <c r="V192" s="117">
        <v>39981377.700000003</v>
      </c>
      <c r="W192" s="118">
        <v>0</v>
      </c>
      <c r="X192" s="108">
        <v>3.1E-2</v>
      </c>
      <c r="Z192" s="117">
        <v>-334699.82999999996</v>
      </c>
      <c r="AA192" s="119">
        <v>0</v>
      </c>
      <c r="AC192" s="117">
        <v>90255.49</v>
      </c>
      <c r="AD192" s="119">
        <v>0</v>
      </c>
      <c r="AF192" s="117">
        <v>1113363.47</v>
      </c>
    </row>
    <row r="193" spans="1:32" x14ac:dyDescent="0.3">
      <c r="A193" s="92">
        <v>34390</v>
      </c>
      <c r="B193" s="75" t="s">
        <v>294</v>
      </c>
      <c r="C193" s="117">
        <v>0</v>
      </c>
      <c r="D193" s="117">
        <v>0</v>
      </c>
      <c r="E193" s="117">
        <v>0</v>
      </c>
      <c r="F193" s="117">
        <v>0</v>
      </c>
      <c r="G193" s="117">
        <v>0</v>
      </c>
      <c r="H193" s="117">
        <v>0</v>
      </c>
      <c r="I193" s="117">
        <v>0</v>
      </c>
      <c r="J193" s="118">
        <v>0</v>
      </c>
      <c r="K193" s="117">
        <v>0</v>
      </c>
      <c r="L193" s="117">
        <v>0</v>
      </c>
      <c r="M193" s="117">
        <v>0</v>
      </c>
      <c r="N193" s="117">
        <v>0</v>
      </c>
      <c r="O193" s="117">
        <v>0</v>
      </c>
      <c r="P193" s="117">
        <v>0</v>
      </c>
      <c r="Q193" s="117">
        <v>0</v>
      </c>
      <c r="R193" s="117">
        <v>0</v>
      </c>
      <c r="S193" s="117">
        <v>0</v>
      </c>
      <c r="T193" s="117">
        <v>0</v>
      </c>
      <c r="U193" s="117">
        <v>0</v>
      </c>
      <c r="V193" s="117">
        <v>0</v>
      </c>
      <c r="W193" s="118">
        <v>0</v>
      </c>
      <c r="X193" s="108">
        <v>4.2999999999999997E-2</v>
      </c>
      <c r="Z193" s="117">
        <v>0</v>
      </c>
      <c r="AA193" s="119">
        <v>0</v>
      </c>
      <c r="AC193" s="117">
        <v>0</v>
      </c>
      <c r="AD193" s="119">
        <v>0</v>
      </c>
      <c r="AF193" s="117">
        <v>0</v>
      </c>
    </row>
    <row r="194" spans="1:32" x14ac:dyDescent="0.3">
      <c r="A194" s="92">
        <v>34398</v>
      </c>
      <c r="B194" s="75" t="s">
        <v>536</v>
      </c>
      <c r="C194" s="117">
        <v>903932.32000000007</v>
      </c>
      <c r="D194" s="117">
        <v>36739.870000000003</v>
      </c>
      <c r="E194" s="117">
        <v>0</v>
      </c>
      <c r="F194" s="117">
        <v>0</v>
      </c>
      <c r="G194" s="117">
        <v>0</v>
      </c>
      <c r="H194" s="117">
        <v>940672.19000000006</v>
      </c>
      <c r="I194" s="117">
        <v>923879.58</v>
      </c>
      <c r="J194" s="118">
        <v>0</v>
      </c>
      <c r="K194" s="117">
        <v>18.600000000000001</v>
      </c>
      <c r="L194" s="117">
        <v>30441.84</v>
      </c>
      <c r="M194" s="117">
        <v>0</v>
      </c>
      <c r="N194" s="117">
        <v>0</v>
      </c>
      <c r="O194" s="117">
        <v>-5719.04</v>
      </c>
      <c r="P194" s="117">
        <v>0</v>
      </c>
      <c r="Q194" s="117">
        <v>1023.29</v>
      </c>
      <c r="R194" s="117">
        <v>0</v>
      </c>
      <c r="S194" s="117">
        <v>0</v>
      </c>
      <c r="T194" s="117">
        <v>0</v>
      </c>
      <c r="U194" s="117">
        <v>25764.69</v>
      </c>
      <c r="V194" s="117">
        <v>11098.41</v>
      </c>
      <c r="W194" s="118">
        <v>0</v>
      </c>
      <c r="X194" s="108">
        <v>3.3000000000000002E-2</v>
      </c>
      <c r="Z194" s="117">
        <v>-5719.04</v>
      </c>
      <c r="AA194" s="119">
        <v>0</v>
      </c>
      <c r="AC194" s="117">
        <v>1023.29</v>
      </c>
      <c r="AD194" s="119">
        <v>0</v>
      </c>
      <c r="AF194" s="117">
        <v>4677.1499999999996</v>
      </c>
    </row>
    <row r="195" spans="1:32" x14ac:dyDescent="0.3">
      <c r="A195" s="92">
        <v>34399</v>
      </c>
      <c r="B195" s="75" t="s">
        <v>295</v>
      </c>
      <c r="C195" s="117">
        <v>651410530.79999995</v>
      </c>
      <c r="D195" s="117">
        <v>151455552.41999999</v>
      </c>
      <c r="E195" s="117">
        <v>0</v>
      </c>
      <c r="F195" s="117">
        <v>0</v>
      </c>
      <c r="G195" s="117">
        <v>0</v>
      </c>
      <c r="H195" s="117">
        <v>802866083.21999991</v>
      </c>
      <c r="I195" s="117">
        <v>664869530.72000003</v>
      </c>
      <c r="J195" s="118">
        <v>0</v>
      </c>
      <c r="K195" s="117">
        <v>50280587.43</v>
      </c>
      <c r="L195" s="117">
        <v>18947724.719999999</v>
      </c>
      <c r="M195" s="117">
        <v>0</v>
      </c>
      <c r="N195" s="117">
        <v>0</v>
      </c>
      <c r="O195" s="117">
        <v>0</v>
      </c>
      <c r="P195" s="117">
        <v>0</v>
      </c>
      <c r="Q195" s="117">
        <v>0</v>
      </c>
      <c r="R195" s="117">
        <v>0</v>
      </c>
      <c r="S195" s="117">
        <v>0</v>
      </c>
      <c r="T195" s="117">
        <v>0</v>
      </c>
      <c r="U195" s="117">
        <v>69228312.150000006</v>
      </c>
      <c r="V195" s="117">
        <v>59748461.649999999</v>
      </c>
      <c r="W195" s="118">
        <v>0</v>
      </c>
      <c r="X195" s="108">
        <v>2.9000000000000001E-2</v>
      </c>
      <c r="Z195" s="117">
        <v>0</v>
      </c>
      <c r="AA195" s="119">
        <v>0</v>
      </c>
      <c r="AC195" s="117">
        <v>0</v>
      </c>
      <c r="AD195" s="119">
        <v>0</v>
      </c>
      <c r="AF195" s="117">
        <v>0</v>
      </c>
    </row>
    <row r="196" spans="1:32" x14ac:dyDescent="0.3">
      <c r="A196" s="92">
        <v>34520</v>
      </c>
      <c r="B196" s="75" t="s">
        <v>576</v>
      </c>
      <c r="C196" s="117">
        <v>0</v>
      </c>
      <c r="D196" s="117">
        <v>0</v>
      </c>
      <c r="E196" s="117">
        <v>0</v>
      </c>
      <c r="F196" s="117">
        <v>0</v>
      </c>
      <c r="G196" s="117">
        <v>0</v>
      </c>
      <c r="H196" s="117">
        <v>0</v>
      </c>
      <c r="I196" s="117">
        <v>0</v>
      </c>
      <c r="J196" s="118">
        <v>0</v>
      </c>
      <c r="K196" s="117">
        <v>0</v>
      </c>
      <c r="L196" s="117">
        <v>0</v>
      </c>
      <c r="M196" s="117">
        <v>0</v>
      </c>
      <c r="N196" s="117">
        <v>0</v>
      </c>
      <c r="O196" s="117">
        <v>0</v>
      </c>
      <c r="P196" s="117">
        <v>0</v>
      </c>
      <c r="Q196" s="117">
        <v>0</v>
      </c>
      <c r="R196" s="117">
        <v>0</v>
      </c>
      <c r="S196" s="117">
        <v>0</v>
      </c>
      <c r="T196" s="117">
        <v>0</v>
      </c>
      <c r="U196" s="117">
        <v>0</v>
      </c>
      <c r="V196" s="117">
        <v>0</v>
      </c>
      <c r="W196" s="118">
        <v>0</v>
      </c>
      <c r="X196" s="108">
        <v>0</v>
      </c>
      <c r="Z196" s="117">
        <v>0</v>
      </c>
      <c r="AA196" s="119">
        <v>0</v>
      </c>
      <c r="AC196" s="117">
        <v>0</v>
      </c>
      <c r="AD196" s="119">
        <v>0</v>
      </c>
      <c r="AF196" s="117">
        <v>0</v>
      </c>
    </row>
    <row r="197" spans="1:32" x14ac:dyDescent="0.3">
      <c r="A197" s="92">
        <v>34528</v>
      </c>
      <c r="B197" s="75" t="s">
        <v>296</v>
      </c>
      <c r="C197" s="117">
        <v>0</v>
      </c>
      <c r="D197" s="117">
        <v>0</v>
      </c>
      <c r="E197" s="117">
        <v>0</v>
      </c>
      <c r="F197" s="117">
        <v>0</v>
      </c>
      <c r="G197" s="117">
        <v>0</v>
      </c>
      <c r="H197" s="117">
        <v>0</v>
      </c>
      <c r="I197" s="117">
        <v>0</v>
      </c>
      <c r="J197" s="118">
        <v>0</v>
      </c>
      <c r="K197" s="117">
        <v>0</v>
      </c>
      <c r="L197" s="117">
        <v>0</v>
      </c>
      <c r="M197" s="117">
        <v>0</v>
      </c>
      <c r="N197" s="117">
        <v>0</v>
      </c>
      <c r="O197" s="117">
        <v>0</v>
      </c>
      <c r="P197" s="117">
        <v>0</v>
      </c>
      <c r="Q197" s="117">
        <v>0</v>
      </c>
      <c r="R197" s="117">
        <v>0</v>
      </c>
      <c r="S197" s="117">
        <v>0</v>
      </c>
      <c r="T197" s="117">
        <v>0</v>
      </c>
      <c r="U197" s="117">
        <v>0</v>
      </c>
      <c r="V197" s="117">
        <v>0</v>
      </c>
      <c r="W197" s="118">
        <v>0</v>
      </c>
      <c r="X197" s="108">
        <v>3.5000000000000003E-2</v>
      </c>
      <c r="Z197" s="117">
        <v>0</v>
      </c>
      <c r="AA197" s="119">
        <v>0</v>
      </c>
      <c r="AC197" s="117">
        <v>0</v>
      </c>
      <c r="AD197" s="119">
        <v>0</v>
      </c>
      <c r="AF197" s="117">
        <v>0</v>
      </c>
    </row>
    <row r="198" spans="1:32" x14ac:dyDescent="0.3">
      <c r="A198" s="92">
        <v>34530</v>
      </c>
      <c r="B198" s="75" t="s">
        <v>297</v>
      </c>
      <c r="C198" s="117">
        <v>31440017.359999999</v>
      </c>
      <c r="D198" s="117">
        <v>3944265.26</v>
      </c>
      <c r="E198" s="117">
        <v>-2525452.0099999998</v>
      </c>
      <c r="F198" s="117">
        <v>0</v>
      </c>
      <c r="G198" s="117">
        <v>0</v>
      </c>
      <c r="H198" s="117">
        <v>32858830.609999999</v>
      </c>
      <c r="I198" s="117">
        <v>29919945.43</v>
      </c>
      <c r="J198" s="118">
        <v>0</v>
      </c>
      <c r="K198" s="117">
        <v>14618758.960000003</v>
      </c>
      <c r="L198" s="117">
        <v>979276.22</v>
      </c>
      <c r="M198" s="117">
        <v>-2525452.0099999998</v>
      </c>
      <c r="N198" s="117">
        <v>-19537.669999999998</v>
      </c>
      <c r="O198" s="117">
        <v>0</v>
      </c>
      <c r="P198" s="117">
        <v>0</v>
      </c>
      <c r="Q198" s="117">
        <v>0</v>
      </c>
      <c r="R198" s="117">
        <v>0</v>
      </c>
      <c r="S198" s="117">
        <v>0</v>
      </c>
      <c r="T198" s="117">
        <v>0</v>
      </c>
      <c r="U198" s="117">
        <v>13053045.500000004</v>
      </c>
      <c r="V198" s="117">
        <v>13051554.630000001</v>
      </c>
      <c r="W198" s="118">
        <v>0</v>
      </c>
      <c r="X198" s="108">
        <v>3.2999999999999995E-2</v>
      </c>
      <c r="Z198" s="117">
        <v>-19537.669999999998</v>
      </c>
      <c r="AA198" s="119">
        <v>0</v>
      </c>
      <c r="AC198" s="117">
        <v>0</v>
      </c>
      <c r="AD198" s="119">
        <v>0</v>
      </c>
      <c r="AF198" s="117">
        <v>0</v>
      </c>
    </row>
    <row r="199" spans="1:32" x14ac:dyDescent="0.3">
      <c r="A199" s="92">
        <v>34531</v>
      </c>
      <c r="B199" s="75" t="s">
        <v>298</v>
      </c>
      <c r="C199" s="117">
        <v>39225695.200000003</v>
      </c>
      <c r="D199" s="117">
        <v>1434302.3</v>
      </c>
      <c r="E199" s="117">
        <v>-58021</v>
      </c>
      <c r="F199" s="117">
        <v>0</v>
      </c>
      <c r="G199" s="117">
        <v>0</v>
      </c>
      <c r="H199" s="117">
        <v>40601976.5</v>
      </c>
      <c r="I199" s="117">
        <v>39499467.670000002</v>
      </c>
      <c r="J199" s="118">
        <v>0</v>
      </c>
      <c r="K199" s="117">
        <v>20314115.169999998</v>
      </c>
      <c r="L199" s="117">
        <v>1615711.27</v>
      </c>
      <c r="M199" s="117">
        <v>-58021</v>
      </c>
      <c r="N199" s="117">
        <v>0</v>
      </c>
      <c r="O199" s="117">
        <v>0</v>
      </c>
      <c r="P199" s="117">
        <v>0</v>
      </c>
      <c r="Q199" s="117">
        <v>0</v>
      </c>
      <c r="R199" s="117">
        <v>0</v>
      </c>
      <c r="S199" s="117">
        <v>0</v>
      </c>
      <c r="T199" s="117">
        <v>0</v>
      </c>
      <c r="U199" s="117">
        <v>21871805.439999998</v>
      </c>
      <c r="V199" s="117">
        <v>21094228.77</v>
      </c>
      <c r="W199" s="118">
        <v>0</v>
      </c>
      <c r="X199" s="108">
        <v>4.1000000000000002E-2</v>
      </c>
      <c r="Z199" s="117">
        <v>0</v>
      </c>
      <c r="AA199" s="119">
        <v>0</v>
      </c>
      <c r="AC199" s="117">
        <v>0</v>
      </c>
      <c r="AD199" s="119">
        <v>0</v>
      </c>
      <c r="AF199" s="117">
        <v>0</v>
      </c>
    </row>
    <row r="200" spans="1:32" x14ac:dyDescent="0.3">
      <c r="A200" s="92">
        <v>34532</v>
      </c>
      <c r="B200" s="75" t="s">
        <v>299</v>
      </c>
      <c r="C200" s="117">
        <v>44481415.030000001</v>
      </c>
      <c r="D200" s="117">
        <v>195366.48</v>
      </c>
      <c r="E200" s="117">
        <v>-92550.58</v>
      </c>
      <c r="F200" s="117">
        <v>16585.75</v>
      </c>
      <c r="G200" s="117">
        <v>0</v>
      </c>
      <c r="H200" s="117">
        <v>44600816.68</v>
      </c>
      <c r="I200" s="117">
        <v>44543255.729999997</v>
      </c>
      <c r="J200" s="118">
        <v>0</v>
      </c>
      <c r="K200" s="117">
        <v>22191942.010000013</v>
      </c>
      <c r="L200" s="117">
        <v>1826076.84</v>
      </c>
      <c r="M200" s="117">
        <v>-92550.58</v>
      </c>
      <c r="N200" s="117">
        <v>0</v>
      </c>
      <c r="O200" s="117">
        <v>0</v>
      </c>
      <c r="P200" s="117">
        <v>0</v>
      </c>
      <c r="Q200" s="117">
        <v>0</v>
      </c>
      <c r="R200" s="117">
        <v>531.04999999999995</v>
      </c>
      <c r="S200" s="117">
        <v>0</v>
      </c>
      <c r="T200" s="117">
        <v>0</v>
      </c>
      <c r="U200" s="117">
        <v>23925999.320000015</v>
      </c>
      <c r="V200" s="117">
        <v>23019456.25</v>
      </c>
      <c r="W200" s="118">
        <v>0</v>
      </c>
      <c r="X200" s="108">
        <v>4.1000000000000002E-2</v>
      </c>
      <c r="Z200" s="117">
        <v>0</v>
      </c>
      <c r="AA200" s="119">
        <v>0</v>
      </c>
      <c r="AC200" s="117">
        <v>0</v>
      </c>
      <c r="AD200" s="119">
        <v>0</v>
      </c>
      <c r="AF200" s="117">
        <v>0</v>
      </c>
    </row>
    <row r="201" spans="1:32" x14ac:dyDescent="0.3">
      <c r="A201" s="92">
        <v>34533</v>
      </c>
      <c r="B201" s="75" t="s">
        <v>300</v>
      </c>
      <c r="C201" s="117">
        <v>14153816.049999999</v>
      </c>
      <c r="D201" s="117">
        <v>20374.59</v>
      </c>
      <c r="E201" s="117">
        <v>0</v>
      </c>
      <c r="F201" s="117">
        <v>0</v>
      </c>
      <c r="G201" s="117">
        <v>0</v>
      </c>
      <c r="H201" s="117">
        <v>14174190.639999999</v>
      </c>
      <c r="I201" s="117">
        <v>14155383.33</v>
      </c>
      <c r="J201" s="118">
        <v>0</v>
      </c>
      <c r="K201" s="117">
        <v>5732648.4099999983</v>
      </c>
      <c r="L201" s="117">
        <v>382153.08</v>
      </c>
      <c r="M201" s="117">
        <v>0</v>
      </c>
      <c r="N201" s="117">
        <v>0</v>
      </c>
      <c r="O201" s="117">
        <v>0</v>
      </c>
      <c r="P201" s="117">
        <v>0</v>
      </c>
      <c r="Q201" s="117">
        <v>0</v>
      </c>
      <c r="R201" s="117">
        <v>0</v>
      </c>
      <c r="S201" s="117">
        <v>0</v>
      </c>
      <c r="T201" s="117">
        <v>0</v>
      </c>
      <c r="U201" s="117">
        <v>6114801.4899999984</v>
      </c>
      <c r="V201" s="117">
        <v>5923724.9500000002</v>
      </c>
      <c r="W201" s="118">
        <v>0</v>
      </c>
      <c r="X201" s="108">
        <v>2.7E-2</v>
      </c>
      <c r="Z201" s="117">
        <v>0</v>
      </c>
      <c r="AA201" s="119">
        <v>0</v>
      </c>
      <c r="AC201" s="117">
        <v>0</v>
      </c>
      <c r="AD201" s="119">
        <v>0</v>
      </c>
      <c r="AF201" s="117">
        <v>0</v>
      </c>
    </row>
    <row r="202" spans="1:32" x14ac:dyDescent="0.3">
      <c r="A202" s="92">
        <v>34534</v>
      </c>
      <c r="B202" s="75" t="s">
        <v>301</v>
      </c>
      <c r="C202" s="117">
        <v>4168999</v>
      </c>
      <c r="D202" s="117">
        <v>20432.02</v>
      </c>
      <c r="E202" s="117">
        <v>0</v>
      </c>
      <c r="F202" s="117">
        <v>0</v>
      </c>
      <c r="G202" s="117">
        <v>0</v>
      </c>
      <c r="H202" s="117">
        <v>4189431.02</v>
      </c>
      <c r="I202" s="117">
        <v>4170570.69</v>
      </c>
      <c r="J202" s="118">
        <v>0</v>
      </c>
      <c r="K202" s="117">
        <v>1825864.969999999</v>
      </c>
      <c r="L202" s="117">
        <v>116731.92</v>
      </c>
      <c r="M202" s="117">
        <v>0</v>
      </c>
      <c r="N202" s="117">
        <v>0</v>
      </c>
      <c r="O202" s="117">
        <v>0</v>
      </c>
      <c r="P202" s="117">
        <v>0</v>
      </c>
      <c r="Q202" s="117">
        <v>0</v>
      </c>
      <c r="R202" s="117">
        <v>0</v>
      </c>
      <c r="S202" s="117">
        <v>0</v>
      </c>
      <c r="T202" s="117">
        <v>0</v>
      </c>
      <c r="U202" s="117">
        <v>1942596.889999999</v>
      </c>
      <c r="V202" s="117">
        <v>1884230.93</v>
      </c>
      <c r="W202" s="118">
        <v>0</v>
      </c>
      <c r="X202" s="108">
        <v>2.8000000000000001E-2</v>
      </c>
      <c r="Z202" s="117">
        <v>0</v>
      </c>
      <c r="AA202" s="119">
        <v>0</v>
      </c>
      <c r="AC202" s="117">
        <v>0</v>
      </c>
      <c r="AD202" s="119">
        <v>0</v>
      </c>
      <c r="AF202" s="117">
        <v>0</v>
      </c>
    </row>
    <row r="203" spans="1:32" x14ac:dyDescent="0.3">
      <c r="A203" s="92">
        <v>34535</v>
      </c>
      <c r="B203" s="75" t="s">
        <v>302</v>
      </c>
      <c r="C203" s="117">
        <v>10386138.189999998</v>
      </c>
      <c r="D203" s="117">
        <v>22489.42</v>
      </c>
      <c r="E203" s="117">
        <v>0</v>
      </c>
      <c r="F203" s="117">
        <v>0</v>
      </c>
      <c r="G203" s="117">
        <v>0</v>
      </c>
      <c r="H203" s="117">
        <v>10408627.609999998</v>
      </c>
      <c r="I203" s="117">
        <v>10388030.82</v>
      </c>
      <c r="J203" s="118">
        <v>0</v>
      </c>
      <c r="K203" s="117">
        <v>4624831.9899999956</v>
      </c>
      <c r="L203" s="117">
        <v>280430.48</v>
      </c>
      <c r="M203" s="117">
        <v>0</v>
      </c>
      <c r="N203" s="117">
        <v>0</v>
      </c>
      <c r="O203" s="117">
        <v>0</v>
      </c>
      <c r="P203" s="117">
        <v>0</v>
      </c>
      <c r="Q203" s="117">
        <v>0</v>
      </c>
      <c r="R203" s="117">
        <v>0</v>
      </c>
      <c r="S203" s="117">
        <v>0</v>
      </c>
      <c r="T203" s="117">
        <v>0</v>
      </c>
      <c r="U203" s="117">
        <v>4905262.4699999951</v>
      </c>
      <c r="V203" s="117">
        <v>4765045.22</v>
      </c>
      <c r="W203" s="118">
        <v>0</v>
      </c>
      <c r="X203" s="108">
        <v>2.7E-2</v>
      </c>
      <c r="Z203" s="117">
        <v>0</v>
      </c>
      <c r="AA203" s="119">
        <v>0</v>
      </c>
      <c r="AC203" s="117">
        <v>0</v>
      </c>
      <c r="AD203" s="119">
        <v>0</v>
      </c>
      <c r="AF203" s="117">
        <v>0</v>
      </c>
    </row>
    <row r="204" spans="1:32" x14ac:dyDescent="0.3">
      <c r="A204" s="92">
        <v>34536</v>
      </c>
      <c r="B204" s="75" t="s">
        <v>303</v>
      </c>
      <c r="C204" s="117">
        <v>14326607.549999999</v>
      </c>
      <c r="D204" s="117">
        <v>26759.52</v>
      </c>
      <c r="E204" s="117">
        <v>0</v>
      </c>
      <c r="F204" s="117">
        <v>0</v>
      </c>
      <c r="G204" s="117">
        <v>0</v>
      </c>
      <c r="H204" s="117">
        <v>14353367.069999998</v>
      </c>
      <c r="I204" s="117">
        <v>14329157.119999999</v>
      </c>
      <c r="J204" s="118">
        <v>0</v>
      </c>
      <c r="K204" s="117">
        <v>6376089.2400000002</v>
      </c>
      <c r="L204" s="117">
        <v>401159.9</v>
      </c>
      <c r="M204" s="117">
        <v>0</v>
      </c>
      <c r="N204" s="117">
        <v>0</v>
      </c>
      <c r="O204" s="117">
        <v>0</v>
      </c>
      <c r="P204" s="117">
        <v>0</v>
      </c>
      <c r="Q204" s="117">
        <v>0</v>
      </c>
      <c r="R204" s="117">
        <v>0</v>
      </c>
      <c r="S204" s="117">
        <v>0</v>
      </c>
      <c r="T204" s="117">
        <v>0</v>
      </c>
      <c r="U204" s="117">
        <v>6777249.1400000006</v>
      </c>
      <c r="V204" s="117">
        <v>6576662.8899999997</v>
      </c>
      <c r="W204" s="118">
        <v>0</v>
      </c>
      <c r="X204" s="108">
        <v>2.8000000000000001E-2</v>
      </c>
      <c r="Z204" s="117">
        <v>0</v>
      </c>
      <c r="AA204" s="119">
        <v>0</v>
      </c>
      <c r="AC204" s="117">
        <v>0</v>
      </c>
      <c r="AD204" s="119">
        <v>0</v>
      </c>
      <c r="AF204" s="117">
        <v>0</v>
      </c>
    </row>
    <row r="205" spans="1:32" x14ac:dyDescent="0.3">
      <c r="A205" s="92">
        <v>34541</v>
      </c>
      <c r="B205" s="75" t="s">
        <v>304</v>
      </c>
      <c r="C205" s="117">
        <v>0</v>
      </c>
      <c r="D205" s="117">
        <v>0</v>
      </c>
      <c r="E205" s="117">
        <v>0</v>
      </c>
      <c r="F205" s="117">
        <v>0</v>
      </c>
      <c r="G205" s="117">
        <v>0</v>
      </c>
      <c r="H205" s="117">
        <v>0</v>
      </c>
      <c r="I205" s="117">
        <v>0</v>
      </c>
      <c r="J205" s="118">
        <v>0</v>
      </c>
      <c r="K205" s="117">
        <v>0</v>
      </c>
      <c r="L205" s="117">
        <v>0</v>
      </c>
      <c r="M205" s="117">
        <v>0</v>
      </c>
      <c r="N205" s="117">
        <v>0</v>
      </c>
      <c r="O205" s="117">
        <v>0</v>
      </c>
      <c r="P205" s="117">
        <v>0</v>
      </c>
      <c r="Q205" s="117">
        <v>0</v>
      </c>
      <c r="R205" s="117">
        <v>0</v>
      </c>
      <c r="S205" s="117">
        <v>0</v>
      </c>
      <c r="T205" s="117">
        <v>0</v>
      </c>
      <c r="U205" s="117">
        <v>0</v>
      </c>
      <c r="V205" s="117">
        <v>0</v>
      </c>
      <c r="W205" s="118">
        <v>0</v>
      </c>
      <c r="X205" s="108">
        <v>0</v>
      </c>
      <c r="Z205" s="117">
        <v>0</v>
      </c>
      <c r="AA205" s="119">
        <v>0</v>
      </c>
      <c r="AC205" s="117">
        <v>0</v>
      </c>
      <c r="AD205" s="119">
        <v>0</v>
      </c>
      <c r="AF205" s="117">
        <v>0</v>
      </c>
    </row>
    <row r="206" spans="1:32" x14ac:dyDescent="0.3">
      <c r="A206" s="92">
        <v>34542</v>
      </c>
      <c r="B206" s="75" t="s">
        <v>537</v>
      </c>
      <c r="C206" s="117">
        <v>0</v>
      </c>
      <c r="D206" s="117">
        <v>0</v>
      </c>
      <c r="E206" s="117">
        <v>0</v>
      </c>
      <c r="F206" s="117">
        <v>0</v>
      </c>
      <c r="G206" s="117">
        <v>0</v>
      </c>
      <c r="H206" s="117">
        <v>0</v>
      </c>
      <c r="I206" s="117">
        <v>0</v>
      </c>
      <c r="J206" s="118">
        <v>0</v>
      </c>
      <c r="K206" s="117">
        <v>0</v>
      </c>
      <c r="L206" s="117">
        <v>0</v>
      </c>
      <c r="M206" s="117">
        <v>0</v>
      </c>
      <c r="N206" s="117">
        <v>0</v>
      </c>
      <c r="O206" s="117">
        <v>0</v>
      </c>
      <c r="P206" s="117">
        <v>0</v>
      </c>
      <c r="Q206" s="117">
        <v>0</v>
      </c>
      <c r="R206" s="117">
        <v>0</v>
      </c>
      <c r="S206" s="117">
        <v>0</v>
      </c>
      <c r="T206" s="117">
        <v>0</v>
      </c>
      <c r="U206" s="117">
        <v>0</v>
      </c>
      <c r="V206" s="117">
        <v>0</v>
      </c>
      <c r="W206" s="118">
        <v>0</v>
      </c>
      <c r="X206" s="108">
        <v>0</v>
      </c>
      <c r="Z206" s="117">
        <v>0</v>
      </c>
      <c r="AA206" s="119">
        <v>0</v>
      </c>
      <c r="AC206" s="117">
        <v>0</v>
      </c>
      <c r="AD206" s="119">
        <v>0</v>
      </c>
      <c r="AF206" s="117">
        <v>0</v>
      </c>
    </row>
    <row r="207" spans="1:32" x14ac:dyDescent="0.3">
      <c r="A207" s="92">
        <v>34543</v>
      </c>
      <c r="B207" s="75" t="s">
        <v>538</v>
      </c>
      <c r="C207" s="117">
        <v>535237.65</v>
      </c>
      <c r="D207" s="117">
        <v>165439.37</v>
      </c>
      <c r="E207" s="117">
        <v>0</v>
      </c>
      <c r="F207" s="117">
        <v>0</v>
      </c>
      <c r="G207" s="117">
        <v>0</v>
      </c>
      <c r="H207" s="117">
        <v>700677.02</v>
      </c>
      <c r="I207" s="117">
        <v>557281.63</v>
      </c>
      <c r="J207" s="118">
        <v>0</v>
      </c>
      <c r="K207" s="117">
        <v>65005.02</v>
      </c>
      <c r="L207" s="117">
        <v>15814.61</v>
      </c>
      <c r="M207" s="117">
        <v>0</v>
      </c>
      <c r="N207" s="117">
        <v>0</v>
      </c>
      <c r="O207" s="117">
        <v>-5558.02</v>
      </c>
      <c r="P207" s="117">
        <v>0</v>
      </c>
      <c r="Q207" s="117">
        <v>403.52</v>
      </c>
      <c r="R207" s="117">
        <v>0</v>
      </c>
      <c r="S207" s="117">
        <v>0</v>
      </c>
      <c r="T207" s="117">
        <v>0</v>
      </c>
      <c r="U207" s="117">
        <v>75665.13</v>
      </c>
      <c r="V207" s="117">
        <v>72083.649999999994</v>
      </c>
      <c r="W207" s="118">
        <v>0</v>
      </c>
      <c r="X207" s="108">
        <v>2.9000000000000001E-2</v>
      </c>
      <c r="Z207" s="117">
        <v>-5558.02</v>
      </c>
      <c r="AA207" s="119">
        <v>0</v>
      </c>
      <c r="AC207" s="117">
        <v>403.52</v>
      </c>
      <c r="AD207" s="119">
        <v>0</v>
      </c>
      <c r="AF207" s="117">
        <v>21493.18</v>
      </c>
    </row>
    <row r="208" spans="1:32" x14ac:dyDescent="0.3">
      <c r="A208" s="92">
        <v>34544</v>
      </c>
      <c r="B208" s="75" t="s">
        <v>305</v>
      </c>
      <c r="C208" s="117">
        <v>15324704.390000001</v>
      </c>
      <c r="D208" s="117">
        <v>1186296.47</v>
      </c>
      <c r="E208" s="117">
        <v>-182287.39</v>
      </c>
      <c r="F208" s="117">
        <v>0</v>
      </c>
      <c r="G208" s="117">
        <v>0</v>
      </c>
      <c r="H208" s="117">
        <v>16328713.470000001</v>
      </c>
      <c r="I208" s="117">
        <v>15355166.390000001</v>
      </c>
      <c r="J208" s="118">
        <v>0</v>
      </c>
      <c r="K208" s="117">
        <v>6866614.9500000048</v>
      </c>
      <c r="L208" s="117">
        <v>427673.05</v>
      </c>
      <c r="M208" s="117">
        <v>-182287.39</v>
      </c>
      <c r="N208" s="117">
        <v>-7435.14</v>
      </c>
      <c r="O208" s="117">
        <v>0</v>
      </c>
      <c r="P208" s="117">
        <v>0</v>
      </c>
      <c r="Q208" s="117">
        <v>0</v>
      </c>
      <c r="R208" s="117">
        <v>0</v>
      </c>
      <c r="S208" s="117">
        <v>0</v>
      </c>
      <c r="T208" s="117">
        <v>0</v>
      </c>
      <c r="U208" s="117">
        <v>7104565.4700000053</v>
      </c>
      <c r="V208" s="117">
        <v>6964314.9299999997</v>
      </c>
      <c r="W208" s="118">
        <v>0</v>
      </c>
      <c r="X208" s="108">
        <v>2.8000000000000001E-2</v>
      </c>
      <c r="Z208" s="117">
        <v>-7435.14</v>
      </c>
      <c r="AA208" s="119">
        <v>0</v>
      </c>
      <c r="AC208" s="117">
        <v>0</v>
      </c>
      <c r="AD208" s="119">
        <v>0</v>
      </c>
      <c r="AF208" s="117">
        <v>0</v>
      </c>
    </row>
    <row r="209" spans="1:32" x14ac:dyDescent="0.3">
      <c r="A209" s="92">
        <v>34545</v>
      </c>
      <c r="B209" s="75" t="s">
        <v>539</v>
      </c>
      <c r="C209" s="117">
        <v>0</v>
      </c>
      <c r="D209" s="117">
        <v>58769.36</v>
      </c>
      <c r="E209" s="117">
        <v>0</v>
      </c>
      <c r="F209" s="117">
        <v>0</v>
      </c>
      <c r="G209" s="117">
        <v>0</v>
      </c>
      <c r="H209" s="117">
        <v>58769.36</v>
      </c>
      <c r="I209" s="117">
        <v>7547.1</v>
      </c>
      <c r="J209" s="118">
        <v>0</v>
      </c>
      <c r="K209" s="117">
        <v>0</v>
      </c>
      <c r="L209" s="117">
        <v>95.08</v>
      </c>
      <c r="M209" s="117">
        <v>0</v>
      </c>
      <c r="N209" s="117">
        <v>0</v>
      </c>
      <c r="O209" s="117">
        <v>-105.72</v>
      </c>
      <c r="P209" s="117">
        <v>0</v>
      </c>
      <c r="Q209" s="117">
        <v>10.64</v>
      </c>
      <c r="R209" s="117">
        <v>0</v>
      </c>
      <c r="S209" s="117">
        <v>0</v>
      </c>
      <c r="T209" s="117">
        <v>0</v>
      </c>
      <c r="U209" s="117">
        <v>0</v>
      </c>
      <c r="V209" s="117">
        <v>0</v>
      </c>
      <c r="W209" s="118">
        <v>0</v>
      </c>
      <c r="X209" s="108">
        <v>2.9000000000000001E-2</v>
      </c>
      <c r="Z209" s="117">
        <v>-105.72</v>
      </c>
      <c r="AA209" s="119">
        <v>0</v>
      </c>
      <c r="AC209" s="117">
        <v>10.64</v>
      </c>
      <c r="AD209" s="119">
        <v>0</v>
      </c>
      <c r="AF209" s="117">
        <v>95.08</v>
      </c>
    </row>
    <row r="210" spans="1:32" x14ac:dyDescent="0.3">
      <c r="A210" s="92">
        <v>34546</v>
      </c>
      <c r="B210" s="75" t="s">
        <v>540</v>
      </c>
      <c r="C210" s="117">
        <v>0</v>
      </c>
      <c r="D210" s="117">
        <v>19190.82</v>
      </c>
      <c r="E210" s="117">
        <v>0</v>
      </c>
      <c r="F210" s="117">
        <v>0</v>
      </c>
      <c r="G210" s="117">
        <v>0</v>
      </c>
      <c r="H210" s="117">
        <v>19190.82</v>
      </c>
      <c r="I210" s="117">
        <v>8656.3799999999992</v>
      </c>
      <c r="J210" s="118">
        <v>0</v>
      </c>
      <c r="K210" s="117">
        <v>0</v>
      </c>
      <c r="L210" s="117">
        <v>225.58</v>
      </c>
      <c r="M210" s="117">
        <v>0</v>
      </c>
      <c r="N210" s="117">
        <v>0</v>
      </c>
      <c r="O210" s="117">
        <v>-117.43</v>
      </c>
      <c r="P210" s="117">
        <v>0</v>
      </c>
      <c r="Q210" s="117">
        <v>21.76</v>
      </c>
      <c r="R210" s="117">
        <v>0</v>
      </c>
      <c r="S210" s="117">
        <v>0</v>
      </c>
      <c r="T210" s="117">
        <v>0</v>
      </c>
      <c r="U210" s="117">
        <v>129.91</v>
      </c>
      <c r="V210" s="117">
        <v>45.36</v>
      </c>
      <c r="W210" s="118">
        <v>0</v>
      </c>
      <c r="X210" s="108">
        <v>2.9000000000000001E-2</v>
      </c>
      <c r="Z210" s="117">
        <v>-117.43</v>
      </c>
      <c r="AA210" s="119">
        <v>0</v>
      </c>
      <c r="AC210" s="117">
        <v>21.76</v>
      </c>
      <c r="AD210" s="119">
        <v>0</v>
      </c>
      <c r="AF210" s="117">
        <v>95.67</v>
      </c>
    </row>
    <row r="211" spans="1:32" x14ac:dyDescent="0.3">
      <c r="A211" s="92">
        <v>34580</v>
      </c>
      <c r="B211" s="75" t="s">
        <v>306</v>
      </c>
      <c r="C211" s="117">
        <v>14450226.379999997</v>
      </c>
      <c r="D211" s="117">
        <v>68782.06</v>
      </c>
      <c r="E211" s="117">
        <v>-18411.91</v>
      </c>
      <c r="F211" s="117">
        <v>0</v>
      </c>
      <c r="G211" s="117">
        <v>0</v>
      </c>
      <c r="H211" s="117">
        <v>14500596.529999997</v>
      </c>
      <c r="I211" s="117">
        <v>14493884.33</v>
      </c>
      <c r="J211" s="118">
        <v>0</v>
      </c>
      <c r="K211" s="117">
        <v>3477106.330000001</v>
      </c>
      <c r="L211" s="117">
        <v>521759.72</v>
      </c>
      <c r="M211" s="117">
        <v>-18411.91</v>
      </c>
      <c r="N211" s="117">
        <v>0</v>
      </c>
      <c r="O211" s="117">
        <v>0</v>
      </c>
      <c r="P211" s="117">
        <v>0</v>
      </c>
      <c r="Q211" s="117">
        <v>0</v>
      </c>
      <c r="R211" s="117">
        <v>0</v>
      </c>
      <c r="S211" s="117">
        <v>0</v>
      </c>
      <c r="T211" s="117">
        <v>0</v>
      </c>
      <c r="U211" s="117">
        <v>3980454.1400000006</v>
      </c>
      <c r="V211" s="117">
        <v>3733528.4</v>
      </c>
      <c r="W211" s="118">
        <v>0</v>
      </c>
      <c r="X211" s="108">
        <v>3.5999999999999997E-2</v>
      </c>
      <c r="Z211" s="117">
        <v>0</v>
      </c>
      <c r="AA211" s="119">
        <v>0</v>
      </c>
      <c r="AC211" s="117">
        <v>0</v>
      </c>
      <c r="AD211" s="119">
        <v>0</v>
      </c>
      <c r="AF211" s="117">
        <v>0</v>
      </c>
    </row>
    <row r="212" spans="1:32" x14ac:dyDescent="0.3">
      <c r="A212" s="92">
        <v>34581</v>
      </c>
      <c r="B212" s="75" t="s">
        <v>307</v>
      </c>
      <c r="C212" s="117">
        <v>60537995.460000001</v>
      </c>
      <c r="D212" s="117">
        <v>73236.89</v>
      </c>
      <c r="E212" s="117">
        <v>-108628.12</v>
      </c>
      <c r="F212" s="117">
        <v>0</v>
      </c>
      <c r="G212" s="117">
        <v>0</v>
      </c>
      <c r="H212" s="117">
        <v>60502604.230000004</v>
      </c>
      <c r="I212" s="117">
        <v>60535824.289999999</v>
      </c>
      <c r="J212" s="118">
        <v>0</v>
      </c>
      <c r="K212" s="117">
        <v>41714191.440000005</v>
      </c>
      <c r="L212" s="117">
        <v>1999096.4</v>
      </c>
      <c r="M212" s="117">
        <v>-108628.12</v>
      </c>
      <c r="N212" s="117">
        <v>0</v>
      </c>
      <c r="O212" s="117">
        <v>0</v>
      </c>
      <c r="P212" s="117">
        <v>0</v>
      </c>
      <c r="Q212" s="117">
        <v>0</v>
      </c>
      <c r="R212" s="117">
        <v>0</v>
      </c>
      <c r="S212" s="117">
        <v>0</v>
      </c>
      <c r="T212" s="117">
        <v>0</v>
      </c>
      <c r="U212" s="117">
        <v>43604659.720000006</v>
      </c>
      <c r="V212" s="117">
        <v>42688385.979999997</v>
      </c>
      <c r="W212" s="118">
        <v>0</v>
      </c>
      <c r="X212" s="108">
        <v>3.2999999999999995E-2</v>
      </c>
      <c r="Z212" s="117">
        <v>0</v>
      </c>
      <c r="AA212" s="119">
        <v>0</v>
      </c>
      <c r="AC212" s="117">
        <v>0</v>
      </c>
      <c r="AD212" s="119">
        <v>0</v>
      </c>
      <c r="AF212" s="117">
        <v>0</v>
      </c>
    </row>
    <row r="213" spans="1:32" x14ac:dyDescent="0.3">
      <c r="A213" s="92">
        <v>34582</v>
      </c>
      <c r="B213" s="75" t="s">
        <v>308</v>
      </c>
      <c r="C213" s="117">
        <v>19166367.610000011</v>
      </c>
      <c r="D213" s="117">
        <v>51730.25</v>
      </c>
      <c r="E213" s="117">
        <v>0</v>
      </c>
      <c r="F213" s="117">
        <v>0</v>
      </c>
      <c r="G213" s="117">
        <v>0</v>
      </c>
      <c r="H213" s="117">
        <v>19218097.860000011</v>
      </c>
      <c r="I213" s="117">
        <v>19200401.800000001</v>
      </c>
      <c r="J213" s="118">
        <v>0</v>
      </c>
      <c r="K213" s="117">
        <v>9920672.2400000002</v>
      </c>
      <c r="L213" s="117">
        <v>652763.51</v>
      </c>
      <c r="M213" s="117">
        <v>0</v>
      </c>
      <c r="N213" s="117">
        <v>0</v>
      </c>
      <c r="O213" s="117">
        <v>0</v>
      </c>
      <c r="P213" s="117">
        <v>0</v>
      </c>
      <c r="Q213" s="117">
        <v>0</v>
      </c>
      <c r="R213" s="117">
        <v>0</v>
      </c>
      <c r="S213" s="117">
        <v>0</v>
      </c>
      <c r="T213" s="117">
        <v>0</v>
      </c>
      <c r="U213" s="117">
        <v>10573435.75</v>
      </c>
      <c r="V213" s="117">
        <v>10246947.220000001</v>
      </c>
      <c r="W213" s="118">
        <v>0</v>
      </c>
      <c r="X213" s="108">
        <v>3.3999999999999996E-2</v>
      </c>
      <c r="Z213" s="117">
        <v>0</v>
      </c>
      <c r="AA213" s="119">
        <v>0</v>
      </c>
      <c r="AC213" s="117">
        <v>0</v>
      </c>
      <c r="AD213" s="119">
        <v>0</v>
      </c>
      <c r="AF213" s="117">
        <v>0</v>
      </c>
    </row>
    <row r="214" spans="1:32" x14ac:dyDescent="0.3">
      <c r="A214" s="92">
        <v>34583</v>
      </c>
      <c r="B214" s="75" t="s">
        <v>309</v>
      </c>
      <c r="C214" s="117">
        <v>9117266.8699999992</v>
      </c>
      <c r="D214" s="117">
        <v>80007.48</v>
      </c>
      <c r="E214" s="117">
        <v>-50582.8</v>
      </c>
      <c r="F214" s="117">
        <v>0</v>
      </c>
      <c r="G214" s="117">
        <v>0</v>
      </c>
      <c r="H214" s="117">
        <v>9146691.5499999989</v>
      </c>
      <c r="I214" s="117">
        <v>9127316.3200000003</v>
      </c>
      <c r="J214" s="118">
        <v>0</v>
      </c>
      <c r="K214" s="117">
        <v>5302320.8399999961</v>
      </c>
      <c r="L214" s="117">
        <v>346776.69</v>
      </c>
      <c r="M214" s="117">
        <v>-50582.8</v>
      </c>
      <c r="N214" s="117">
        <v>0</v>
      </c>
      <c r="O214" s="117">
        <v>0</v>
      </c>
      <c r="P214" s="117">
        <v>0</v>
      </c>
      <c r="Q214" s="117">
        <v>0</v>
      </c>
      <c r="R214" s="117">
        <v>0</v>
      </c>
      <c r="S214" s="117">
        <v>0</v>
      </c>
      <c r="T214" s="117">
        <v>0</v>
      </c>
      <c r="U214" s="117">
        <v>5598514.7299999967</v>
      </c>
      <c r="V214" s="117">
        <v>5444494.1600000001</v>
      </c>
      <c r="W214" s="118">
        <v>0</v>
      </c>
      <c r="X214" s="108">
        <v>3.8000000000000006E-2</v>
      </c>
      <c r="Z214" s="117">
        <v>0</v>
      </c>
      <c r="AA214" s="119">
        <v>0</v>
      </c>
      <c r="AC214" s="117">
        <v>0</v>
      </c>
      <c r="AD214" s="119">
        <v>0</v>
      </c>
      <c r="AF214" s="117">
        <v>0</v>
      </c>
    </row>
    <row r="215" spans="1:32" x14ac:dyDescent="0.3">
      <c r="A215" s="92">
        <v>34584</v>
      </c>
      <c r="B215" s="75" t="s">
        <v>310</v>
      </c>
      <c r="C215" s="117">
        <v>5586747.4299999997</v>
      </c>
      <c r="D215" s="117">
        <v>0</v>
      </c>
      <c r="E215" s="117">
        <v>0</v>
      </c>
      <c r="F215" s="117">
        <v>0</v>
      </c>
      <c r="G215" s="117">
        <v>0</v>
      </c>
      <c r="H215" s="117">
        <v>5586747.4299999997</v>
      </c>
      <c r="I215" s="117">
        <v>5586747.4299999997</v>
      </c>
      <c r="J215" s="118">
        <v>0</v>
      </c>
      <c r="K215" s="117">
        <v>3158577.5299999975</v>
      </c>
      <c r="L215" s="117">
        <v>139668.6</v>
      </c>
      <c r="M215" s="117">
        <v>0</v>
      </c>
      <c r="N215" s="117">
        <v>0</v>
      </c>
      <c r="O215" s="117">
        <v>0</v>
      </c>
      <c r="P215" s="117">
        <v>0</v>
      </c>
      <c r="Q215" s="117">
        <v>0</v>
      </c>
      <c r="R215" s="117">
        <v>0</v>
      </c>
      <c r="S215" s="117">
        <v>0</v>
      </c>
      <c r="T215" s="117">
        <v>0</v>
      </c>
      <c r="U215" s="117">
        <v>3298246.1299999976</v>
      </c>
      <c r="V215" s="117">
        <v>3228411.83</v>
      </c>
      <c r="W215" s="118">
        <v>0</v>
      </c>
      <c r="X215" s="108">
        <v>2.5000000000000001E-2</v>
      </c>
      <c r="Z215" s="117">
        <v>0</v>
      </c>
      <c r="AA215" s="119">
        <v>0</v>
      </c>
      <c r="AC215" s="117">
        <v>0</v>
      </c>
      <c r="AD215" s="119">
        <v>0</v>
      </c>
      <c r="AF215" s="117">
        <v>0</v>
      </c>
    </row>
    <row r="216" spans="1:32" x14ac:dyDescent="0.3">
      <c r="A216" s="92">
        <v>34585</v>
      </c>
      <c r="B216" s="75" t="s">
        <v>311</v>
      </c>
      <c r="C216" s="117">
        <v>5471617.1000000006</v>
      </c>
      <c r="D216" s="117">
        <v>31889.15</v>
      </c>
      <c r="E216" s="117">
        <v>-14237.27</v>
      </c>
      <c r="F216" s="117">
        <v>0</v>
      </c>
      <c r="G216" s="117">
        <v>0</v>
      </c>
      <c r="H216" s="117">
        <v>5489268.9800000014</v>
      </c>
      <c r="I216" s="117">
        <v>5475690.6100000003</v>
      </c>
      <c r="J216" s="118">
        <v>0</v>
      </c>
      <c r="K216" s="117">
        <v>3142729.709999999</v>
      </c>
      <c r="L216" s="117">
        <v>142338.54</v>
      </c>
      <c r="M216" s="117">
        <v>-14237.27</v>
      </c>
      <c r="N216" s="117">
        <v>0</v>
      </c>
      <c r="O216" s="117">
        <v>0</v>
      </c>
      <c r="P216" s="117">
        <v>0</v>
      </c>
      <c r="Q216" s="117">
        <v>0</v>
      </c>
      <c r="R216" s="117">
        <v>0</v>
      </c>
      <c r="S216" s="117">
        <v>0</v>
      </c>
      <c r="T216" s="117">
        <v>0</v>
      </c>
      <c r="U216" s="117">
        <v>3270830.9799999991</v>
      </c>
      <c r="V216" s="117">
        <v>3210584.03</v>
      </c>
      <c r="W216" s="118">
        <v>0</v>
      </c>
      <c r="X216" s="108">
        <v>2.5999999999999999E-2</v>
      </c>
      <c r="Z216" s="117">
        <v>0</v>
      </c>
      <c r="AA216" s="119">
        <v>0</v>
      </c>
      <c r="AC216" s="117">
        <v>0</v>
      </c>
      <c r="AD216" s="119">
        <v>0</v>
      </c>
      <c r="AF216" s="117">
        <v>0</v>
      </c>
    </row>
    <row r="217" spans="1:32" x14ac:dyDescent="0.3">
      <c r="A217" s="92">
        <v>34586</v>
      </c>
      <c r="B217" s="75" t="s">
        <v>312</v>
      </c>
      <c r="C217" s="117">
        <v>18338595.009999998</v>
      </c>
      <c r="D217" s="117">
        <v>0</v>
      </c>
      <c r="E217" s="117">
        <v>0</v>
      </c>
      <c r="F217" s="117">
        <v>0</v>
      </c>
      <c r="G217" s="117">
        <v>0</v>
      </c>
      <c r="H217" s="117">
        <v>18338595.009999998</v>
      </c>
      <c r="I217" s="117">
        <v>18338595.010000002</v>
      </c>
      <c r="J217" s="118">
        <v>0</v>
      </c>
      <c r="K217" s="117">
        <v>3465022.8899999997</v>
      </c>
      <c r="L217" s="117">
        <v>550157.76</v>
      </c>
      <c r="M217" s="117">
        <v>0</v>
      </c>
      <c r="N217" s="117">
        <v>0</v>
      </c>
      <c r="O217" s="117">
        <v>0</v>
      </c>
      <c r="P217" s="117">
        <v>0</v>
      </c>
      <c r="Q217" s="117">
        <v>0</v>
      </c>
      <c r="R217" s="117">
        <v>0</v>
      </c>
      <c r="S217" s="117">
        <v>0</v>
      </c>
      <c r="T217" s="117">
        <v>0</v>
      </c>
      <c r="U217" s="117">
        <v>4015180.6499999994</v>
      </c>
      <c r="V217" s="117">
        <v>3740101.77</v>
      </c>
      <c r="W217" s="118">
        <v>0</v>
      </c>
      <c r="X217" s="108">
        <v>0.03</v>
      </c>
      <c r="Z217" s="117">
        <v>0</v>
      </c>
      <c r="AA217" s="119">
        <v>0</v>
      </c>
      <c r="AC217" s="117">
        <v>0</v>
      </c>
      <c r="AD217" s="119">
        <v>0</v>
      </c>
      <c r="AF217" s="117">
        <v>0</v>
      </c>
    </row>
    <row r="218" spans="1:32" x14ac:dyDescent="0.3">
      <c r="A218" s="92">
        <v>34598</v>
      </c>
      <c r="B218" s="75" t="s">
        <v>541</v>
      </c>
      <c r="C218" s="117">
        <v>0</v>
      </c>
      <c r="D218" s="117">
        <v>0</v>
      </c>
      <c r="E218" s="117">
        <v>0</v>
      </c>
      <c r="F218" s="117">
        <v>0</v>
      </c>
      <c r="G218" s="117">
        <v>0</v>
      </c>
      <c r="H218" s="117">
        <v>0</v>
      </c>
      <c r="I218" s="117">
        <v>0</v>
      </c>
      <c r="J218" s="118">
        <v>0</v>
      </c>
      <c r="K218" s="117">
        <v>0</v>
      </c>
      <c r="L218" s="117">
        <v>0</v>
      </c>
      <c r="M218" s="117">
        <v>0</v>
      </c>
      <c r="N218" s="117">
        <v>0</v>
      </c>
      <c r="O218" s="117">
        <v>0</v>
      </c>
      <c r="P218" s="117">
        <v>0</v>
      </c>
      <c r="Q218" s="117">
        <v>0</v>
      </c>
      <c r="R218" s="117">
        <v>0</v>
      </c>
      <c r="S218" s="117">
        <v>0</v>
      </c>
      <c r="T218" s="117">
        <v>0</v>
      </c>
      <c r="U218" s="117">
        <v>0</v>
      </c>
      <c r="V218" s="117">
        <v>0</v>
      </c>
      <c r="W218" s="118">
        <v>0</v>
      </c>
      <c r="X218" s="108">
        <v>3.3000000000000002E-2</v>
      </c>
      <c r="Z218" s="117">
        <v>0</v>
      </c>
      <c r="AA218" s="119">
        <v>0</v>
      </c>
      <c r="AC218" s="117">
        <v>0</v>
      </c>
      <c r="AD218" s="119">
        <v>0</v>
      </c>
      <c r="AF218" s="117">
        <v>0</v>
      </c>
    </row>
    <row r="219" spans="1:32" x14ac:dyDescent="0.3">
      <c r="A219" s="92">
        <v>34599</v>
      </c>
      <c r="B219" s="75" t="s">
        <v>313</v>
      </c>
      <c r="C219" s="117">
        <v>265591754.31000009</v>
      </c>
      <c r="D219" s="117">
        <v>59021721.469999999</v>
      </c>
      <c r="E219" s="117">
        <v>0</v>
      </c>
      <c r="F219" s="117">
        <v>0</v>
      </c>
      <c r="G219" s="117">
        <v>0</v>
      </c>
      <c r="H219" s="117">
        <v>324613475.78000009</v>
      </c>
      <c r="I219" s="117">
        <v>271116376.76999998</v>
      </c>
      <c r="J219" s="118">
        <v>0</v>
      </c>
      <c r="K219" s="117">
        <v>20298451.579999998</v>
      </c>
      <c r="L219" s="117">
        <v>7733090.2699999996</v>
      </c>
      <c r="M219" s="117">
        <v>0</v>
      </c>
      <c r="N219" s="117">
        <v>0</v>
      </c>
      <c r="O219" s="117">
        <v>0</v>
      </c>
      <c r="P219" s="117">
        <v>0</v>
      </c>
      <c r="Q219" s="117">
        <v>0</v>
      </c>
      <c r="R219" s="117">
        <v>0</v>
      </c>
      <c r="S219" s="117">
        <v>0</v>
      </c>
      <c r="T219" s="117">
        <v>0</v>
      </c>
      <c r="U219" s="117">
        <v>28031541.849999998</v>
      </c>
      <c r="V219" s="117">
        <v>24161171.760000002</v>
      </c>
      <c r="W219" s="118">
        <v>0</v>
      </c>
      <c r="X219" s="108">
        <v>2.9000000000000001E-2</v>
      </c>
      <c r="Z219" s="117">
        <v>0</v>
      </c>
      <c r="AA219" s="119">
        <v>0</v>
      </c>
      <c r="AC219" s="117">
        <v>0</v>
      </c>
      <c r="AD219" s="119">
        <v>0</v>
      </c>
      <c r="AF219" s="117">
        <v>0</v>
      </c>
    </row>
    <row r="220" spans="1:32" x14ac:dyDescent="0.3">
      <c r="A220" s="92">
        <v>34620</v>
      </c>
      <c r="B220" s="75" t="s">
        <v>577</v>
      </c>
      <c r="C220" s="117">
        <v>0</v>
      </c>
      <c r="D220" s="117">
        <v>0</v>
      </c>
      <c r="E220" s="117">
        <v>0</v>
      </c>
      <c r="F220" s="117">
        <v>0</v>
      </c>
      <c r="G220" s="117">
        <v>0</v>
      </c>
      <c r="H220" s="117">
        <v>0</v>
      </c>
      <c r="I220" s="117">
        <v>0</v>
      </c>
      <c r="J220" s="118">
        <v>0</v>
      </c>
      <c r="K220" s="117">
        <v>0</v>
      </c>
      <c r="L220" s="117">
        <v>0</v>
      </c>
      <c r="M220" s="117">
        <v>0</v>
      </c>
      <c r="N220" s="117">
        <v>0</v>
      </c>
      <c r="O220" s="117">
        <v>0</v>
      </c>
      <c r="P220" s="117">
        <v>0</v>
      </c>
      <c r="Q220" s="117">
        <v>0</v>
      </c>
      <c r="R220" s="117">
        <v>0</v>
      </c>
      <c r="S220" s="117">
        <v>0</v>
      </c>
      <c r="T220" s="117">
        <v>0</v>
      </c>
      <c r="U220" s="117">
        <v>0</v>
      </c>
      <c r="V220" s="117">
        <v>0</v>
      </c>
      <c r="W220" s="118">
        <v>0</v>
      </c>
      <c r="X220" s="108">
        <v>0</v>
      </c>
      <c r="Z220" s="117">
        <v>0</v>
      </c>
      <c r="AA220" s="119">
        <v>0</v>
      </c>
      <c r="AC220" s="117">
        <v>0</v>
      </c>
      <c r="AD220" s="119">
        <v>0</v>
      </c>
      <c r="AF220" s="117">
        <v>0</v>
      </c>
    </row>
    <row r="221" spans="1:32" x14ac:dyDescent="0.3">
      <c r="A221" s="92">
        <v>34628</v>
      </c>
      <c r="B221" s="75" t="s">
        <v>314</v>
      </c>
      <c r="C221" s="117">
        <v>0</v>
      </c>
      <c r="D221" s="117">
        <v>0</v>
      </c>
      <c r="E221" s="117">
        <v>0</v>
      </c>
      <c r="F221" s="117">
        <v>0</v>
      </c>
      <c r="G221" s="117">
        <v>0</v>
      </c>
      <c r="H221" s="117">
        <v>0</v>
      </c>
      <c r="I221" s="117">
        <v>0</v>
      </c>
      <c r="J221" s="118">
        <v>0</v>
      </c>
      <c r="K221" s="117">
        <v>0</v>
      </c>
      <c r="L221" s="117">
        <v>0</v>
      </c>
      <c r="M221" s="117">
        <v>0</v>
      </c>
      <c r="N221" s="117">
        <v>0</v>
      </c>
      <c r="O221" s="117">
        <v>0</v>
      </c>
      <c r="P221" s="117">
        <v>0</v>
      </c>
      <c r="Q221" s="117">
        <v>0</v>
      </c>
      <c r="R221" s="117">
        <v>0</v>
      </c>
      <c r="S221" s="117">
        <v>0</v>
      </c>
      <c r="T221" s="117">
        <v>0</v>
      </c>
      <c r="U221" s="117">
        <v>0</v>
      </c>
      <c r="V221" s="117">
        <v>0</v>
      </c>
      <c r="W221" s="118">
        <v>0</v>
      </c>
      <c r="X221" s="108">
        <v>4.1999999999999996E-2</v>
      </c>
      <c r="Z221" s="117">
        <v>0</v>
      </c>
      <c r="AA221" s="119">
        <v>0</v>
      </c>
      <c r="AC221" s="117">
        <v>0</v>
      </c>
      <c r="AD221" s="119">
        <v>0</v>
      </c>
      <c r="AF221" s="117">
        <v>0</v>
      </c>
    </row>
    <row r="222" spans="1:32" x14ac:dyDescent="0.3">
      <c r="A222" s="92">
        <v>34630</v>
      </c>
      <c r="B222" s="75" t="s">
        <v>315</v>
      </c>
      <c r="C222" s="117">
        <v>11279074.549999999</v>
      </c>
      <c r="D222" s="117">
        <v>237171.16</v>
      </c>
      <c r="E222" s="117">
        <v>-24469.3</v>
      </c>
      <c r="F222" s="117">
        <v>0</v>
      </c>
      <c r="G222" s="117">
        <v>0</v>
      </c>
      <c r="H222" s="117">
        <v>11491776.409999998</v>
      </c>
      <c r="I222" s="117">
        <v>11329658.25</v>
      </c>
      <c r="J222" s="118">
        <v>0</v>
      </c>
      <c r="K222" s="117">
        <v>4524113.3699999992</v>
      </c>
      <c r="L222" s="117">
        <v>452645.92</v>
      </c>
      <c r="M222" s="117">
        <v>-24469.3</v>
      </c>
      <c r="N222" s="117">
        <v>-9594.2999999999993</v>
      </c>
      <c r="O222" s="117">
        <v>0</v>
      </c>
      <c r="P222" s="117">
        <v>0</v>
      </c>
      <c r="Q222" s="117">
        <v>0</v>
      </c>
      <c r="R222" s="117">
        <v>0</v>
      </c>
      <c r="S222" s="117">
        <v>0</v>
      </c>
      <c r="T222" s="117">
        <v>0</v>
      </c>
      <c r="U222" s="117">
        <v>4942695.6899999995</v>
      </c>
      <c r="V222" s="117">
        <v>4731759.78</v>
      </c>
      <c r="W222" s="118">
        <v>0</v>
      </c>
      <c r="X222" s="108">
        <v>0.04</v>
      </c>
      <c r="Z222" s="117">
        <v>-9594.2999999999993</v>
      </c>
      <c r="AA222" s="119">
        <v>0</v>
      </c>
      <c r="AC222" s="117">
        <v>0</v>
      </c>
      <c r="AD222" s="119">
        <v>0</v>
      </c>
      <c r="AF222" s="117">
        <v>0</v>
      </c>
    </row>
    <row r="223" spans="1:32" x14ac:dyDescent="0.3">
      <c r="A223" s="92">
        <v>34631</v>
      </c>
      <c r="B223" s="75" t="s">
        <v>316</v>
      </c>
      <c r="C223" s="117">
        <v>1175705.21</v>
      </c>
      <c r="D223" s="117">
        <v>0</v>
      </c>
      <c r="E223" s="117">
        <v>0</v>
      </c>
      <c r="F223" s="117">
        <v>0</v>
      </c>
      <c r="G223" s="117">
        <v>0</v>
      </c>
      <c r="H223" s="117">
        <v>1175705.21</v>
      </c>
      <c r="I223" s="117">
        <v>1175705.21</v>
      </c>
      <c r="J223" s="118">
        <v>0</v>
      </c>
      <c r="K223" s="117">
        <v>598185.99999999965</v>
      </c>
      <c r="L223" s="117">
        <v>37622.639999999999</v>
      </c>
      <c r="M223" s="117">
        <v>0</v>
      </c>
      <c r="N223" s="117">
        <v>0</v>
      </c>
      <c r="O223" s="117">
        <v>0</v>
      </c>
      <c r="P223" s="117">
        <v>0</v>
      </c>
      <c r="Q223" s="117">
        <v>0</v>
      </c>
      <c r="R223" s="117">
        <v>0</v>
      </c>
      <c r="S223" s="117">
        <v>0</v>
      </c>
      <c r="T223" s="117">
        <v>0</v>
      </c>
      <c r="U223" s="117">
        <v>635808.63999999966</v>
      </c>
      <c r="V223" s="117">
        <v>616997.31999999995</v>
      </c>
      <c r="W223" s="118">
        <v>0</v>
      </c>
      <c r="X223" s="108">
        <v>3.2000000000000001E-2</v>
      </c>
      <c r="Z223" s="117">
        <v>0</v>
      </c>
      <c r="AA223" s="119">
        <v>0</v>
      </c>
      <c r="AC223" s="117">
        <v>0</v>
      </c>
      <c r="AD223" s="119">
        <v>0</v>
      </c>
      <c r="AF223" s="117">
        <v>0</v>
      </c>
    </row>
    <row r="224" spans="1:32" x14ac:dyDescent="0.3">
      <c r="A224" s="92">
        <v>34632</v>
      </c>
      <c r="B224" s="75" t="s">
        <v>317</v>
      </c>
      <c r="C224" s="117">
        <v>1455592.35</v>
      </c>
      <c r="D224" s="117">
        <v>0</v>
      </c>
      <c r="E224" s="117">
        <v>0</v>
      </c>
      <c r="F224" s="117">
        <v>0</v>
      </c>
      <c r="G224" s="117">
        <v>0</v>
      </c>
      <c r="H224" s="117">
        <v>1455592.35</v>
      </c>
      <c r="I224" s="117">
        <v>1455592.35</v>
      </c>
      <c r="J224" s="118">
        <v>0</v>
      </c>
      <c r="K224" s="117">
        <v>757719.62000000011</v>
      </c>
      <c r="L224" s="117">
        <v>48034.559999999998</v>
      </c>
      <c r="M224" s="117">
        <v>0</v>
      </c>
      <c r="N224" s="117">
        <v>0</v>
      </c>
      <c r="O224" s="117">
        <v>0</v>
      </c>
      <c r="P224" s="117">
        <v>0</v>
      </c>
      <c r="Q224" s="117">
        <v>0</v>
      </c>
      <c r="R224" s="117">
        <v>0</v>
      </c>
      <c r="S224" s="117">
        <v>0</v>
      </c>
      <c r="T224" s="117">
        <v>0</v>
      </c>
      <c r="U224" s="117">
        <v>805754.18000000017</v>
      </c>
      <c r="V224" s="117">
        <v>781736.9</v>
      </c>
      <c r="W224" s="118">
        <v>0</v>
      </c>
      <c r="X224" s="108">
        <v>3.3000000000000002E-2</v>
      </c>
      <c r="Z224" s="117">
        <v>0</v>
      </c>
      <c r="AA224" s="119">
        <v>0</v>
      </c>
      <c r="AC224" s="117">
        <v>0</v>
      </c>
      <c r="AD224" s="119">
        <v>0</v>
      </c>
      <c r="AF224" s="117">
        <v>0</v>
      </c>
    </row>
    <row r="225" spans="1:32" x14ac:dyDescent="0.3">
      <c r="A225" s="92">
        <v>34633</v>
      </c>
      <c r="B225" s="75" t="s">
        <v>318</v>
      </c>
      <c r="C225" s="117">
        <v>904.61</v>
      </c>
      <c r="D225" s="117">
        <v>0</v>
      </c>
      <c r="E225" s="117">
        <v>0</v>
      </c>
      <c r="F225" s="117">
        <v>0</v>
      </c>
      <c r="G225" s="117">
        <v>0</v>
      </c>
      <c r="H225" s="117">
        <v>904.61</v>
      </c>
      <c r="I225" s="117">
        <v>904.61</v>
      </c>
      <c r="J225" s="118">
        <v>0</v>
      </c>
      <c r="K225" s="117">
        <v>425.52000000000004</v>
      </c>
      <c r="L225" s="117">
        <v>30.72</v>
      </c>
      <c r="M225" s="117">
        <v>0</v>
      </c>
      <c r="N225" s="117">
        <v>0</v>
      </c>
      <c r="O225" s="117">
        <v>0</v>
      </c>
      <c r="P225" s="117">
        <v>0</v>
      </c>
      <c r="Q225" s="117">
        <v>0</v>
      </c>
      <c r="R225" s="117">
        <v>0</v>
      </c>
      <c r="S225" s="117">
        <v>0</v>
      </c>
      <c r="T225" s="117">
        <v>0</v>
      </c>
      <c r="U225" s="117">
        <v>456.24</v>
      </c>
      <c r="V225" s="117">
        <v>440.88</v>
      </c>
      <c r="W225" s="118">
        <v>0</v>
      </c>
      <c r="X225" s="108">
        <v>3.4000000000000002E-2</v>
      </c>
      <c r="Z225" s="117">
        <v>0</v>
      </c>
      <c r="AA225" s="119">
        <v>0</v>
      </c>
      <c r="AC225" s="117">
        <v>0</v>
      </c>
      <c r="AD225" s="119">
        <v>0</v>
      </c>
      <c r="AF225" s="117">
        <v>0</v>
      </c>
    </row>
    <row r="226" spans="1:32" x14ac:dyDescent="0.3">
      <c r="A226" s="92">
        <v>34634</v>
      </c>
      <c r="B226" s="75" t="s">
        <v>319</v>
      </c>
      <c r="C226" s="117">
        <v>904.61</v>
      </c>
      <c r="D226" s="117">
        <v>0</v>
      </c>
      <c r="E226" s="117">
        <v>0</v>
      </c>
      <c r="F226" s="117">
        <v>0</v>
      </c>
      <c r="G226" s="117">
        <v>0</v>
      </c>
      <c r="H226" s="117">
        <v>904.61</v>
      </c>
      <c r="I226" s="117">
        <v>904.61</v>
      </c>
      <c r="J226" s="118">
        <v>0</v>
      </c>
      <c r="K226" s="117">
        <v>425.52000000000004</v>
      </c>
      <c r="L226" s="117">
        <v>30.72</v>
      </c>
      <c r="M226" s="117">
        <v>0</v>
      </c>
      <c r="N226" s="117">
        <v>0</v>
      </c>
      <c r="O226" s="117">
        <v>0</v>
      </c>
      <c r="P226" s="117">
        <v>0</v>
      </c>
      <c r="Q226" s="117">
        <v>0</v>
      </c>
      <c r="R226" s="117">
        <v>0</v>
      </c>
      <c r="S226" s="117">
        <v>0</v>
      </c>
      <c r="T226" s="117">
        <v>0</v>
      </c>
      <c r="U226" s="117">
        <v>456.24</v>
      </c>
      <c r="V226" s="117">
        <v>440.88</v>
      </c>
      <c r="W226" s="118">
        <v>0</v>
      </c>
      <c r="X226" s="108">
        <v>3.4000000000000002E-2</v>
      </c>
      <c r="Z226" s="117">
        <v>0</v>
      </c>
      <c r="AA226" s="119">
        <v>0</v>
      </c>
      <c r="AC226" s="117">
        <v>0</v>
      </c>
      <c r="AD226" s="119">
        <v>0</v>
      </c>
      <c r="AF226" s="117">
        <v>0</v>
      </c>
    </row>
    <row r="227" spans="1:32" x14ac:dyDescent="0.3">
      <c r="A227" s="92">
        <v>34635</v>
      </c>
      <c r="B227" s="75" t="s">
        <v>320</v>
      </c>
      <c r="C227" s="117">
        <v>0</v>
      </c>
      <c r="D227" s="117">
        <v>0</v>
      </c>
      <c r="E227" s="117">
        <v>0</v>
      </c>
      <c r="F227" s="117">
        <v>0</v>
      </c>
      <c r="G227" s="117">
        <v>0</v>
      </c>
      <c r="H227" s="117">
        <v>0</v>
      </c>
      <c r="I227" s="117">
        <v>0</v>
      </c>
      <c r="J227" s="118">
        <v>0</v>
      </c>
      <c r="K227" s="117">
        <v>0</v>
      </c>
      <c r="L227" s="117">
        <v>0</v>
      </c>
      <c r="M227" s="117">
        <v>0</v>
      </c>
      <c r="N227" s="117">
        <v>0</v>
      </c>
      <c r="O227" s="117">
        <v>0</v>
      </c>
      <c r="P227" s="117">
        <v>0</v>
      </c>
      <c r="Q227" s="117">
        <v>0</v>
      </c>
      <c r="R227" s="117">
        <v>0</v>
      </c>
      <c r="S227" s="117">
        <v>0</v>
      </c>
      <c r="T227" s="117">
        <v>0</v>
      </c>
      <c r="U227" s="117">
        <v>0</v>
      </c>
      <c r="V227" s="117">
        <v>0</v>
      </c>
      <c r="W227" s="118">
        <v>0</v>
      </c>
      <c r="X227" s="108">
        <v>3.9E-2</v>
      </c>
      <c r="Z227" s="117">
        <v>0</v>
      </c>
      <c r="AA227" s="119">
        <v>0</v>
      </c>
      <c r="AC227" s="117">
        <v>0</v>
      </c>
      <c r="AD227" s="119">
        <v>0</v>
      </c>
      <c r="AF227" s="117">
        <v>0</v>
      </c>
    </row>
    <row r="228" spans="1:32" x14ac:dyDescent="0.3">
      <c r="A228" s="92">
        <v>34636</v>
      </c>
      <c r="B228" s="75" t="s">
        <v>321</v>
      </c>
      <c r="C228" s="117">
        <v>11736.48</v>
      </c>
      <c r="D228" s="117">
        <v>0</v>
      </c>
      <c r="E228" s="117">
        <v>0</v>
      </c>
      <c r="F228" s="117">
        <v>0</v>
      </c>
      <c r="G228" s="117">
        <v>0</v>
      </c>
      <c r="H228" s="117">
        <v>11736.48</v>
      </c>
      <c r="I228" s="117">
        <v>11736.48</v>
      </c>
      <c r="J228" s="118">
        <v>0</v>
      </c>
      <c r="K228" s="117">
        <v>5373.24</v>
      </c>
      <c r="L228" s="117">
        <v>258.24</v>
      </c>
      <c r="M228" s="117">
        <v>0</v>
      </c>
      <c r="N228" s="117">
        <v>0</v>
      </c>
      <c r="O228" s="117">
        <v>0</v>
      </c>
      <c r="P228" s="117">
        <v>0</v>
      </c>
      <c r="Q228" s="117">
        <v>0</v>
      </c>
      <c r="R228" s="117">
        <v>0</v>
      </c>
      <c r="S228" s="117">
        <v>0</v>
      </c>
      <c r="T228" s="117">
        <v>0</v>
      </c>
      <c r="U228" s="117">
        <v>5631.48</v>
      </c>
      <c r="V228" s="117">
        <v>5502.36</v>
      </c>
      <c r="W228" s="118">
        <v>0</v>
      </c>
      <c r="X228" s="108">
        <v>2.2000000000000002E-2</v>
      </c>
      <c r="Z228" s="117">
        <v>0</v>
      </c>
      <c r="AA228" s="119">
        <v>0</v>
      </c>
      <c r="AC228" s="117">
        <v>0</v>
      </c>
      <c r="AD228" s="119">
        <v>0</v>
      </c>
      <c r="AF228" s="117">
        <v>0</v>
      </c>
    </row>
    <row r="229" spans="1:32" x14ac:dyDescent="0.3">
      <c r="A229" s="92">
        <v>34637</v>
      </c>
      <c r="B229" s="75" t="s">
        <v>322</v>
      </c>
      <c r="C229" s="117">
        <v>585464.7699999999</v>
      </c>
      <c r="D229" s="117">
        <v>0</v>
      </c>
      <c r="E229" s="117">
        <v>-301064.73</v>
      </c>
      <c r="F229" s="117">
        <v>0</v>
      </c>
      <c r="G229" s="117">
        <v>0</v>
      </c>
      <c r="H229" s="117">
        <v>284400.03999999992</v>
      </c>
      <c r="I229" s="117">
        <v>507392.8</v>
      </c>
      <c r="J229" s="118">
        <v>0</v>
      </c>
      <c r="K229" s="117">
        <v>370584.26999999996</v>
      </c>
      <c r="L229" s="117">
        <v>71667.67</v>
      </c>
      <c r="M229" s="117">
        <v>-301064.73</v>
      </c>
      <c r="N229" s="117">
        <v>0</v>
      </c>
      <c r="O229" s="117">
        <v>0</v>
      </c>
      <c r="P229" s="117">
        <v>0</v>
      </c>
      <c r="Q229" s="117">
        <v>0</v>
      </c>
      <c r="R229" s="117">
        <v>0</v>
      </c>
      <c r="S229" s="117">
        <v>0</v>
      </c>
      <c r="T229" s="117">
        <v>0</v>
      </c>
      <c r="U229" s="117">
        <v>141187.20999999996</v>
      </c>
      <c r="V229" s="117">
        <v>329535.64</v>
      </c>
      <c r="W229" s="118">
        <v>0</v>
      </c>
      <c r="X229" s="121">
        <v>0.14299999999999999</v>
      </c>
      <c r="Z229" s="117">
        <v>0</v>
      </c>
      <c r="AA229" s="119">
        <v>0</v>
      </c>
      <c r="AC229" s="117">
        <v>0</v>
      </c>
      <c r="AD229" s="119">
        <v>0</v>
      </c>
      <c r="AF229" s="117">
        <v>0</v>
      </c>
    </row>
    <row r="230" spans="1:32" x14ac:dyDescent="0.3">
      <c r="A230" s="92">
        <v>34641</v>
      </c>
      <c r="B230" s="75" t="s">
        <v>542</v>
      </c>
      <c r="C230" s="117">
        <v>0</v>
      </c>
      <c r="D230" s="117">
        <v>0</v>
      </c>
      <c r="E230" s="117">
        <v>0</v>
      </c>
      <c r="F230" s="117">
        <v>0</v>
      </c>
      <c r="G230" s="117">
        <v>0</v>
      </c>
      <c r="H230" s="117">
        <v>0</v>
      </c>
      <c r="I230" s="117">
        <v>0</v>
      </c>
      <c r="J230" s="118">
        <v>0</v>
      </c>
      <c r="K230" s="117">
        <v>0</v>
      </c>
      <c r="L230" s="117">
        <v>0</v>
      </c>
      <c r="M230" s="117">
        <v>0</v>
      </c>
      <c r="N230" s="117">
        <v>0</v>
      </c>
      <c r="O230" s="117">
        <v>0</v>
      </c>
      <c r="P230" s="117">
        <v>0</v>
      </c>
      <c r="Q230" s="117">
        <v>0</v>
      </c>
      <c r="R230" s="117">
        <v>0</v>
      </c>
      <c r="S230" s="117">
        <v>0</v>
      </c>
      <c r="T230" s="117">
        <v>0</v>
      </c>
      <c r="U230" s="117">
        <v>0</v>
      </c>
      <c r="V230" s="117">
        <v>0</v>
      </c>
      <c r="W230" s="118">
        <v>0</v>
      </c>
      <c r="X230" s="108">
        <v>0</v>
      </c>
      <c r="Z230" s="117">
        <v>0</v>
      </c>
      <c r="AA230" s="119">
        <v>0</v>
      </c>
      <c r="AC230" s="117">
        <v>0</v>
      </c>
      <c r="AD230" s="119">
        <v>0</v>
      </c>
      <c r="AF230" s="117">
        <v>0</v>
      </c>
    </row>
    <row r="231" spans="1:32" x14ac:dyDescent="0.3">
      <c r="A231" s="92">
        <v>34643</v>
      </c>
      <c r="B231" s="75" t="s">
        <v>543</v>
      </c>
      <c r="C231" s="117">
        <v>308525.93</v>
      </c>
      <c r="D231" s="117">
        <v>0</v>
      </c>
      <c r="E231" s="117">
        <v>0</v>
      </c>
      <c r="F231" s="117">
        <v>0</v>
      </c>
      <c r="G231" s="117">
        <v>0</v>
      </c>
      <c r="H231" s="117">
        <v>308525.93</v>
      </c>
      <c r="I231" s="117">
        <v>308525.93</v>
      </c>
      <c r="J231" s="118">
        <v>0</v>
      </c>
      <c r="K231" s="117">
        <v>227383.84000000003</v>
      </c>
      <c r="L231" s="117">
        <v>8947.2000000000007</v>
      </c>
      <c r="M231" s="117">
        <v>0</v>
      </c>
      <c r="N231" s="117">
        <v>0</v>
      </c>
      <c r="O231" s="117">
        <v>-170.53</v>
      </c>
      <c r="P231" s="117">
        <v>0</v>
      </c>
      <c r="Q231" s="117">
        <v>124.49</v>
      </c>
      <c r="R231" s="117">
        <v>0</v>
      </c>
      <c r="S231" s="117">
        <v>0</v>
      </c>
      <c r="T231" s="117">
        <v>0</v>
      </c>
      <c r="U231" s="117">
        <v>236285.00000000003</v>
      </c>
      <c r="V231" s="117">
        <v>231819.93</v>
      </c>
      <c r="W231" s="118">
        <v>0</v>
      </c>
      <c r="X231" s="108">
        <v>2.9000000000000001E-2</v>
      </c>
      <c r="Z231" s="117">
        <v>-170.53</v>
      </c>
      <c r="AA231" s="119">
        <v>0</v>
      </c>
      <c r="AC231" s="117">
        <v>124.49</v>
      </c>
      <c r="AD231" s="119">
        <v>0</v>
      </c>
      <c r="AF231" s="117">
        <v>9464.0400000000009</v>
      </c>
    </row>
    <row r="232" spans="1:32" x14ac:dyDescent="0.3">
      <c r="A232" s="92">
        <v>34644</v>
      </c>
      <c r="B232" s="75" t="s">
        <v>323</v>
      </c>
      <c r="C232" s="117">
        <v>510664.71</v>
      </c>
      <c r="D232" s="117">
        <v>0</v>
      </c>
      <c r="E232" s="117">
        <v>0</v>
      </c>
      <c r="F232" s="117">
        <v>0</v>
      </c>
      <c r="G232" s="117">
        <v>0</v>
      </c>
      <c r="H232" s="117">
        <v>510664.71</v>
      </c>
      <c r="I232" s="117">
        <v>510664.71</v>
      </c>
      <c r="J232" s="118">
        <v>0</v>
      </c>
      <c r="K232" s="117">
        <v>223368.02000000008</v>
      </c>
      <c r="L232" s="117">
        <v>14809.2</v>
      </c>
      <c r="M232" s="117">
        <v>0</v>
      </c>
      <c r="N232" s="117">
        <v>0</v>
      </c>
      <c r="O232" s="117">
        <v>0</v>
      </c>
      <c r="P232" s="117">
        <v>0</v>
      </c>
      <c r="Q232" s="117">
        <v>0</v>
      </c>
      <c r="R232" s="117">
        <v>0</v>
      </c>
      <c r="S232" s="117">
        <v>0</v>
      </c>
      <c r="T232" s="117">
        <v>0</v>
      </c>
      <c r="U232" s="117">
        <v>238177.22000000009</v>
      </c>
      <c r="V232" s="117">
        <v>230772.62</v>
      </c>
      <c r="W232" s="118">
        <v>0</v>
      </c>
      <c r="X232" s="108">
        <v>2.9000000000000001E-2</v>
      </c>
      <c r="Z232" s="117">
        <v>0</v>
      </c>
      <c r="AA232" s="119">
        <v>0</v>
      </c>
      <c r="AC232" s="117">
        <v>0</v>
      </c>
      <c r="AD232" s="119">
        <v>0</v>
      </c>
      <c r="AF232" s="117">
        <v>0</v>
      </c>
    </row>
    <row r="233" spans="1:32" x14ac:dyDescent="0.3">
      <c r="A233" s="92">
        <v>34645</v>
      </c>
      <c r="B233" s="75" t="s">
        <v>544</v>
      </c>
      <c r="C233" s="117">
        <v>0</v>
      </c>
      <c r="D233" s="117">
        <v>0</v>
      </c>
      <c r="E233" s="117">
        <v>0</v>
      </c>
      <c r="F233" s="117">
        <v>0</v>
      </c>
      <c r="G233" s="117">
        <v>0</v>
      </c>
      <c r="H233" s="117">
        <v>0</v>
      </c>
      <c r="I233" s="117">
        <v>0</v>
      </c>
      <c r="J233" s="118">
        <v>0</v>
      </c>
      <c r="K233" s="117">
        <v>0</v>
      </c>
      <c r="L233" s="117">
        <v>0</v>
      </c>
      <c r="M233" s="117">
        <v>0</v>
      </c>
      <c r="N233" s="117">
        <v>0</v>
      </c>
      <c r="O233" s="117">
        <v>0</v>
      </c>
      <c r="P233" s="117">
        <v>0</v>
      </c>
      <c r="Q233" s="117">
        <v>0</v>
      </c>
      <c r="R233" s="117">
        <v>0</v>
      </c>
      <c r="S233" s="117">
        <v>0</v>
      </c>
      <c r="T233" s="117">
        <v>0</v>
      </c>
      <c r="U233" s="117">
        <v>0</v>
      </c>
      <c r="V233" s="117">
        <v>0</v>
      </c>
      <c r="W233" s="118">
        <v>0</v>
      </c>
      <c r="X233" s="108">
        <v>2.9000000000000001E-2</v>
      </c>
      <c r="Z233" s="117">
        <v>0</v>
      </c>
      <c r="AA233" s="119">
        <v>0</v>
      </c>
      <c r="AC233" s="117">
        <v>0</v>
      </c>
      <c r="AD233" s="119">
        <v>0</v>
      </c>
      <c r="AF233" s="117">
        <v>0</v>
      </c>
    </row>
    <row r="234" spans="1:32" x14ac:dyDescent="0.3">
      <c r="A234" s="92">
        <v>34646</v>
      </c>
      <c r="B234" s="75" t="s">
        <v>545</v>
      </c>
      <c r="C234" s="117">
        <v>0</v>
      </c>
      <c r="D234" s="117">
        <v>0</v>
      </c>
      <c r="E234" s="117">
        <v>0</v>
      </c>
      <c r="F234" s="117">
        <v>0</v>
      </c>
      <c r="G234" s="117">
        <v>0</v>
      </c>
      <c r="H234" s="117">
        <v>0</v>
      </c>
      <c r="I234" s="117">
        <v>0</v>
      </c>
      <c r="J234" s="118">
        <v>0</v>
      </c>
      <c r="K234" s="117">
        <v>0</v>
      </c>
      <c r="L234" s="117">
        <v>0</v>
      </c>
      <c r="M234" s="117">
        <v>0</v>
      </c>
      <c r="N234" s="117">
        <v>0</v>
      </c>
      <c r="O234" s="117">
        <v>0</v>
      </c>
      <c r="P234" s="117">
        <v>0</v>
      </c>
      <c r="Q234" s="117">
        <v>0</v>
      </c>
      <c r="R234" s="117">
        <v>0</v>
      </c>
      <c r="S234" s="117">
        <v>0</v>
      </c>
      <c r="T234" s="117">
        <v>0</v>
      </c>
      <c r="U234" s="117">
        <v>0</v>
      </c>
      <c r="V234" s="117">
        <v>0</v>
      </c>
      <c r="W234" s="118">
        <v>0</v>
      </c>
      <c r="X234" s="108">
        <v>2.9000000000000001E-2</v>
      </c>
      <c r="Z234" s="117">
        <v>0</v>
      </c>
      <c r="AA234" s="119">
        <v>0</v>
      </c>
      <c r="AC234" s="117">
        <v>0</v>
      </c>
      <c r="AD234" s="119">
        <v>0</v>
      </c>
      <c r="AF234" s="117">
        <v>0</v>
      </c>
    </row>
    <row r="235" spans="1:32" x14ac:dyDescent="0.3">
      <c r="A235" s="92">
        <v>34680</v>
      </c>
      <c r="B235" s="75" t="s">
        <v>324</v>
      </c>
      <c r="C235" s="117">
        <v>838137.22</v>
      </c>
      <c r="D235" s="117">
        <v>421370.56</v>
      </c>
      <c r="E235" s="117">
        <v>0</v>
      </c>
      <c r="F235" s="117">
        <v>0</v>
      </c>
      <c r="G235" s="117">
        <v>0</v>
      </c>
      <c r="H235" s="117">
        <v>1259507.78</v>
      </c>
      <c r="I235" s="117">
        <v>1000202.82</v>
      </c>
      <c r="J235" s="118">
        <v>0</v>
      </c>
      <c r="K235" s="117">
        <v>-56700.170000000013</v>
      </c>
      <c r="L235" s="117">
        <v>54801.279999999999</v>
      </c>
      <c r="M235" s="117">
        <v>0</v>
      </c>
      <c r="N235" s="117">
        <v>-275.81</v>
      </c>
      <c r="O235" s="117">
        <v>0</v>
      </c>
      <c r="P235" s="117">
        <v>0</v>
      </c>
      <c r="Q235" s="117">
        <v>0</v>
      </c>
      <c r="R235" s="117">
        <v>0</v>
      </c>
      <c r="S235" s="117">
        <v>0</v>
      </c>
      <c r="T235" s="117">
        <v>0</v>
      </c>
      <c r="U235" s="117">
        <v>-2174.7000000000139</v>
      </c>
      <c r="V235" s="117">
        <v>-31910.65</v>
      </c>
      <c r="W235" s="118">
        <v>-6.8212102632969618E-12</v>
      </c>
      <c r="X235" s="108">
        <v>5.5999999999999994E-2</v>
      </c>
      <c r="Z235" s="117">
        <v>-275.81</v>
      </c>
      <c r="AA235" s="119">
        <v>0</v>
      </c>
      <c r="AC235" s="117">
        <v>0</v>
      </c>
      <c r="AD235" s="119">
        <v>0</v>
      </c>
      <c r="AF235" s="117">
        <v>0</v>
      </c>
    </row>
    <row r="236" spans="1:32" x14ac:dyDescent="0.3">
      <c r="A236" s="92">
        <v>34681</v>
      </c>
      <c r="B236" s="75" t="s">
        <v>325</v>
      </c>
      <c r="C236" s="117">
        <v>6309470.0699999975</v>
      </c>
      <c r="D236" s="117">
        <v>611046.39</v>
      </c>
      <c r="E236" s="117">
        <v>-203455.87</v>
      </c>
      <c r="F236" s="117">
        <v>0</v>
      </c>
      <c r="G236" s="117">
        <v>0</v>
      </c>
      <c r="H236" s="117">
        <v>6717060.5899999971</v>
      </c>
      <c r="I236" s="117">
        <v>6438308.8099999996</v>
      </c>
      <c r="J236" s="118">
        <v>0</v>
      </c>
      <c r="K236" s="117">
        <v>2619285.899999999</v>
      </c>
      <c r="L236" s="117">
        <v>269433.34000000003</v>
      </c>
      <c r="M236" s="117">
        <v>-203455.87</v>
      </c>
      <c r="N236" s="117">
        <v>-30847.22</v>
      </c>
      <c r="O236" s="117">
        <v>0</v>
      </c>
      <c r="P236" s="117">
        <v>0</v>
      </c>
      <c r="Q236" s="117">
        <v>0</v>
      </c>
      <c r="R236" s="117">
        <v>0</v>
      </c>
      <c r="S236" s="117">
        <v>0</v>
      </c>
      <c r="T236" s="117">
        <v>0</v>
      </c>
      <c r="U236" s="117">
        <v>2654416.1499999985</v>
      </c>
      <c r="V236" s="117">
        <v>2663825.2799999998</v>
      </c>
      <c r="W236" s="118">
        <v>0</v>
      </c>
      <c r="X236" s="108">
        <v>4.2000000000000003E-2</v>
      </c>
      <c r="Z236" s="117">
        <v>-30847.22</v>
      </c>
      <c r="AA236" s="119">
        <v>0</v>
      </c>
      <c r="AC236" s="117">
        <v>0</v>
      </c>
      <c r="AD236" s="119">
        <v>0</v>
      </c>
      <c r="AF236" s="117">
        <v>0</v>
      </c>
    </row>
    <row r="237" spans="1:32" x14ac:dyDescent="0.3">
      <c r="A237" s="92">
        <v>34682</v>
      </c>
      <c r="B237" s="75" t="s">
        <v>326</v>
      </c>
      <c r="C237" s="117">
        <v>173209.91</v>
      </c>
      <c r="D237" s="117">
        <v>0</v>
      </c>
      <c r="E237" s="117">
        <v>0</v>
      </c>
      <c r="F237" s="117">
        <v>0</v>
      </c>
      <c r="G237" s="117">
        <v>0</v>
      </c>
      <c r="H237" s="117">
        <v>173209.91</v>
      </c>
      <c r="I237" s="117">
        <v>238036.15</v>
      </c>
      <c r="J237" s="118">
        <v>0</v>
      </c>
      <c r="K237" s="117">
        <v>132814.27000000005</v>
      </c>
      <c r="L237" s="117">
        <v>4138.4399999999996</v>
      </c>
      <c r="M237" s="117">
        <v>0</v>
      </c>
      <c r="N237" s="117">
        <v>0</v>
      </c>
      <c r="O237" s="117">
        <v>0</v>
      </c>
      <c r="P237" s="117">
        <v>0</v>
      </c>
      <c r="Q237" s="117">
        <v>0</v>
      </c>
      <c r="R237" s="117">
        <v>0</v>
      </c>
      <c r="S237" s="117">
        <v>0</v>
      </c>
      <c r="T237" s="117">
        <v>0</v>
      </c>
      <c r="U237" s="117">
        <v>136952.71000000005</v>
      </c>
      <c r="V237" s="117">
        <v>134791.65</v>
      </c>
      <c r="W237" s="118">
        <v>0</v>
      </c>
      <c r="X237" s="108">
        <v>1.7000000000000001E-2</v>
      </c>
      <c r="Z237" s="117">
        <v>0</v>
      </c>
      <c r="AA237" s="119">
        <v>0</v>
      </c>
      <c r="AC237" s="117">
        <v>0</v>
      </c>
      <c r="AD237" s="119">
        <v>0</v>
      </c>
      <c r="AF237" s="117">
        <v>0</v>
      </c>
    </row>
    <row r="238" spans="1:32" x14ac:dyDescent="0.3">
      <c r="A238" s="92">
        <v>34683</v>
      </c>
      <c r="B238" s="75" t="s">
        <v>327</v>
      </c>
      <c r="C238" s="117">
        <v>432910.42</v>
      </c>
      <c r="D238" s="117">
        <v>0</v>
      </c>
      <c r="E238" s="117">
        <v>0</v>
      </c>
      <c r="F238" s="117">
        <v>0</v>
      </c>
      <c r="G238" s="117">
        <v>0</v>
      </c>
      <c r="H238" s="117">
        <v>432910.42</v>
      </c>
      <c r="I238" s="117">
        <v>432910.42</v>
      </c>
      <c r="J238" s="118">
        <v>0</v>
      </c>
      <c r="K238" s="117">
        <v>264648.56000000006</v>
      </c>
      <c r="L238" s="117">
        <v>9524.0400000000009</v>
      </c>
      <c r="M238" s="117">
        <v>0</v>
      </c>
      <c r="N238" s="117">
        <v>0</v>
      </c>
      <c r="O238" s="117">
        <v>0</v>
      </c>
      <c r="P238" s="117">
        <v>0</v>
      </c>
      <c r="Q238" s="117">
        <v>0</v>
      </c>
      <c r="R238" s="117">
        <v>0</v>
      </c>
      <c r="S238" s="117">
        <v>0</v>
      </c>
      <c r="T238" s="117">
        <v>0</v>
      </c>
      <c r="U238" s="117">
        <v>274172.60000000003</v>
      </c>
      <c r="V238" s="117">
        <v>269410.58</v>
      </c>
      <c r="W238" s="118">
        <v>0</v>
      </c>
      <c r="X238" s="108">
        <v>2.2000000000000002E-2</v>
      </c>
      <c r="Z238" s="117">
        <v>0</v>
      </c>
      <c r="AA238" s="119">
        <v>0</v>
      </c>
      <c r="AC238" s="117">
        <v>0</v>
      </c>
      <c r="AD238" s="119">
        <v>0</v>
      </c>
      <c r="AF238" s="117">
        <v>0</v>
      </c>
    </row>
    <row r="239" spans="1:32" x14ac:dyDescent="0.3">
      <c r="A239" s="92">
        <v>34684</v>
      </c>
      <c r="B239" s="75" t="s">
        <v>328</v>
      </c>
      <c r="C239" s="117">
        <v>0</v>
      </c>
      <c r="D239" s="117">
        <v>0</v>
      </c>
      <c r="E239" s="117">
        <v>0</v>
      </c>
      <c r="F239" s="117">
        <v>0</v>
      </c>
      <c r="G239" s="117">
        <v>0</v>
      </c>
      <c r="H239" s="117">
        <v>0</v>
      </c>
      <c r="I239" s="117">
        <v>0</v>
      </c>
      <c r="J239" s="118">
        <v>0</v>
      </c>
      <c r="K239" s="117">
        <v>0</v>
      </c>
      <c r="L239" s="117">
        <v>0</v>
      </c>
      <c r="M239" s="117">
        <v>0</v>
      </c>
      <c r="N239" s="117">
        <v>0</v>
      </c>
      <c r="O239" s="117">
        <v>0</v>
      </c>
      <c r="P239" s="117">
        <v>0</v>
      </c>
      <c r="Q239" s="117">
        <v>0</v>
      </c>
      <c r="R239" s="117">
        <v>0</v>
      </c>
      <c r="S239" s="117">
        <v>0</v>
      </c>
      <c r="T239" s="117">
        <v>0</v>
      </c>
      <c r="U239" s="117">
        <v>0</v>
      </c>
      <c r="V239" s="117">
        <v>0</v>
      </c>
      <c r="W239" s="118">
        <v>0</v>
      </c>
      <c r="X239" s="108">
        <v>3.5999999999999997E-2</v>
      </c>
      <c r="Z239" s="117">
        <v>0</v>
      </c>
      <c r="AA239" s="119">
        <v>0</v>
      </c>
      <c r="AC239" s="117">
        <v>0</v>
      </c>
      <c r="AD239" s="119">
        <v>0</v>
      </c>
      <c r="AF239" s="117">
        <v>0</v>
      </c>
    </row>
    <row r="240" spans="1:32" x14ac:dyDescent="0.3">
      <c r="A240" s="92">
        <v>34685</v>
      </c>
      <c r="B240" s="75" t="s">
        <v>329</v>
      </c>
      <c r="C240" s="117">
        <v>0</v>
      </c>
      <c r="D240" s="117">
        <v>0</v>
      </c>
      <c r="E240" s="117">
        <v>0</v>
      </c>
      <c r="F240" s="117">
        <v>0</v>
      </c>
      <c r="G240" s="117">
        <v>0</v>
      </c>
      <c r="H240" s="117">
        <v>0</v>
      </c>
      <c r="I240" s="117">
        <v>0</v>
      </c>
      <c r="J240" s="118">
        <v>0</v>
      </c>
      <c r="K240" s="117">
        <v>0</v>
      </c>
      <c r="L240" s="117">
        <v>0</v>
      </c>
      <c r="M240" s="117">
        <v>0</v>
      </c>
      <c r="N240" s="117">
        <v>0</v>
      </c>
      <c r="O240" s="117">
        <v>0</v>
      </c>
      <c r="P240" s="117">
        <v>0</v>
      </c>
      <c r="Q240" s="117">
        <v>0</v>
      </c>
      <c r="R240" s="117">
        <v>0</v>
      </c>
      <c r="S240" s="117">
        <v>0</v>
      </c>
      <c r="T240" s="117">
        <v>0</v>
      </c>
      <c r="U240" s="117">
        <v>0</v>
      </c>
      <c r="V240" s="117">
        <v>0</v>
      </c>
      <c r="W240" s="118">
        <v>0</v>
      </c>
      <c r="X240" s="108">
        <v>3.5999999999999997E-2</v>
      </c>
      <c r="Z240" s="117">
        <v>0</v>
      </c>
      <c r="AA240" s="119">
        <v>0</v>
      </c>
      <c r="AC240" s="117">
        <v>0</v>
      </c>
      <c r="AD240" s="119">
        <v>0</v>
      </c>
      <c r="AF240" s="117">
        <v>0</v>
      </c>
    </row>
    <row r="241" spans="1:32" x14ac:dyDescent="0.3">
      <c r="A241" s="92">
        <v>34686</v>
      </c>
      <c r="B241" s="75" t="s">
        <v>330</v>
      </c>
      <c r="C241" s="117">
        <v>141626.41</v>
      </c>
      <c r="D241" s="117">
        <v>0</v>
      </c>
      <c r="E241" s="117">
        <v>0</v>
      </c>
      <c r="F241" s="117">
        <v>0</v>
      </c>
      <c r="G241" s="117">
        <v>0</v>
      </c>
      <c r="H241" s="117">
        <v>141626.41</v>
      </c>
      <c r="I241" s="117">
        <v>141626.41</v>
      </c>
      <c r="J241" s="118">
        <v>0</v>
      </c>
      <c r="K241" s="117">
        <v>22388.500000000015</v>
      </c>
      <c r="L241" s="117">
        <v>4248.72</v>
      </c>
      <c r="M241" s="117">
        <v>0</v>
      </c>
      <c r="N241" s="117">
        <v>0</v>
      </c>
      <c r="O241" s="117">
        <v>0</v>
      </c>
      <c r="P241" s="117">
        <v>0</v>
      </c>
      <c r="Q241" s="117">
        <v>0</v>
      </c>
      <c r="R241" s="117">
        <v>0</v>
      </c>
      <c r="S241" s="117">
        <v>0</v>
      </c>
      <c r="T241" s="117">
        <v>0</v>
      </c>
      <c r="U241" s="117">
        <v>26637.220000000016</v>
      </c>
      <c r="V241" s="117">
        <v>24512.86</v>
      </c>
      <c r="W241" s="118">
        <v>0</v>
      </c>
      <c r="X241" s="108">
        <v>0.03</v>
      </c>
      <c r="Z241" s="117">
        <v>0</v>
      </c>
      <c r="AA241" s="119">
        <v>0</v>
      </c>
      <c r="AC241" s="117">
        <v>0</v>
      </c>
      <c r="AD241" s="119">
        <v>0</v>
      </c>
      <c r="AF241" s="117">
        <v>0</v>
      </c>
    </row>
    <row r="242" spans="1:32" x14ac:dyDescent="0.3">
      <c r="A242" s="92">
        <v>34687</v>
      </c>
      <c r="B242" s="75" t="s">
        <v>331</v>
      </c>
      <c r="C242" s="117">
        <v>1637257.28</v>
      </c>
      <c r="D242" s="117">
        <v>558958.55000000005</v>
      </c>
      <c r="E242" s="117">
        <v>-84255.89</v>
      </c>
      <c r="F242" s="117">
        <v>0</v>
      </c>
      <c r="G242" s="117">
        <v>0</v>
      </c>
      <c r="H242" s="117">
        <v>2111959.94</v>
      </c>
      <c r="I242" s="117">
        <v>1868111.37</v>
      </c>
      <c r="J242" s="118">
        <v>0</v>
      </c>
      <c r="K242" s="117">
        <v>500424.33000000007</v>
      </c>
      <c r="L242" s="117">
        <v>368713.79</v>
      </c>
      <c r="M242" s="117">
        <v>-84255.89</v>
      </c>
      <c r="N242" s="117">
        <v>0</v>
      </c>
      <c r="O242" s="117">
        <v>0</v>
      </c>
      <c r="P242" s="117">
        <v>0</v>
      </c>
      <c r="Q242" s="117">
        <v>0</v>
      </c>
      <c r="R242" s="117">
        <v>0</v>
      </c>
      <c r="S242" s="117">
        <v>0</v>
      </c>
      <c r="T242" s="117">
        <v>0</v>
      </c>
      <c r="U242" s="117">
        <v>784882.2300000001</v>
      </c>
      <c r="V242" s="117">
        <v>609578.39</v>
      </c>
      <c r="W242" s="118">
        <v>0</v>
      </c>
      <c r="X242" s="121">
        <v>0.14299999999999999</v>
      </c>
      <c r="Z242" s="117">
        <v>0</v>
      </c>
      <c r="AA242" s="119">
        <v>0</v>
      </c>
      <c r="AC242" s="117">
        <v>0</v>
      </c>
      <c r="AD242" s="119">
        <v>0</v>
      </c>
      <c r="AF242" s="117">
        <v>0</v>
      </c>
    </row>
    <row r="243" spans="1:32" x14ac:dyDescent="0.3">
      <c r="A243" s="92">
        <v>34700</v>
      </c>
      <c r="B243" s="75" t="s">
        <v>136</v>
      </c>
      <c r="C243" s="117">
        <v>12376233.219999999</v>
      </c>
      <c r="D243" s="117">
        <v>0</v>
      </c>
      <c r="E243" s="117">
        <v>0</v>
      </c>
      <c r="F243" s="117">
        <v>0</v>
      </c>
      <c r="G243" s="117">
        <v>0</v>
      </c>
      <c r="H243" s="117">
        <v>12376233.219999999</v>
      </c>
      <c r="I243" s="117">
        <v>12376233.220000001</v>
      </c>
      <c r="J243" s="118">
        <v>0</v>
      </c>
      <c r="K243" s="117">
        <v>1129773.2699999998</v>
      </c>
      <c r="L243" s="117">
        <v>430216.93</v>
      </c>
      <c r="M243" s="117">
        <v>0</v>
      </c>
      <c r="N243" s="117">
        <v>0</v>
      </c>
      <c r="O243" s="117">
        <v>0</v>
      </c>
      <c r="P243" s="117">
        <v>0</v>
      </c>
      <c r="Q243" s="117">
        <v>0</v>
      </c>
      <c r="R243" s="117">
        <v>0</v>
      </c>
      <c r="S243" s="117">
        <v>0</v>
      </c>
      <c r="T243" s="117">
        <v>0</v>
      </c>
      <c r="U243" s="117">
        <v>1559990.1999999997</v>
      </c>
      <c r="V243" s="117">
        <v>1344881.73</v>
      </c>
      <c r="W243" s="118">
        <v>0</v>
      </c>
      <c r="X243" s="120">
        <v>3.4000000000000002E-2</v>
      </c>
      <c r="Z243" s="117">
        <v>0</v>
      </c>
      <c r="AA243" s="119">
        <v>0</v>
      </c>
      <c r="AC243" s="117">
        <v>0</v>
      </c>
      <c r="AD243" s="119">
        <v>0</v>
      </c>
      <c r="AF243" s="117">
        <v>0</v>
      </c>
    </row>
    <row r="244" spans="1:32" x14ac:dyDescent="0.3">
      <c r="A244" s="92">
        <v>34300</v>
      </c>
      <c r="B244" s="75" t="s">
        <v>566</v>
      </c>
      <c r="C244" s="117">
        <v>0</v>
      </c>
      <c r="D244" s="117">
        <v>0</v>
      </c>
      <c r="E244" s="117">
        <v>0</v>
      </c>
      <c r="F244" s="117">
        <v>0</v>
      </c>
      <c r="G244" s="117">
        <v>0</v>
      </c>
      <c r="H244" s="117">
        <v>0</v>
      </c>
      <c r="I244" s="117">
        <v>0</v>
      </c>
      <c r="J244" s="118">
        <v>0</v>
      </c>
      <c r="K244" s="117">
        <v>0</v>
      </c>
      <c r="L244" s="117">
        <v>0</v>
      </c>
      <c r="M244" s="117">
        <v>0</v>
      </c>
      <c r="N244" s="117">
        <v>0</v>
      </c>
      <c r="O244" s="117">
        <v>0</v>
      </c>
      <c r="P244" s="117">
        <v>0</v>
      </c>
      <c r="Q244" s="117">
        <v>0</v>
      </c>
      <c r="R244" s="117">
        <v>0</v>
      </c>
      <c r="S244" s="117">
        <v>0</v>
      </c>
      <c r="T244" s="117">
        <v>0</v>
      </c>
      <c r="U244" s="117">
        <v>0</v>
      </c>
      <c r="V244" s="117">
        <v>0</v>
      </c>
      <c r="W244" s="118">
        <v>0</v>
      </c>
      <c r="X244" s="121">
        <v>3.3000000000000002E-2</v>
      </c>
      <c r="Z244" s="117">
        <v>0</v>
      </c>
      <c r="AA244" s="119">
        <v>0</v>
      </c>
      <c r="AC244" s="117">
        <v>0</v>
      </c>
      <c r="AD244" s="119">
        <v>0</v>
      </c>
      <c r="AF244" s="117">
        <v>0</v>
      </c>
    </row>
    <row r="245" spans="1:32" x14ac:dyDescent="0.3">
      <c r="A245" s="92">
        <v>34800</v>
      </c>
      <c r="B245" s="75" t="s">
        <v>567</v>
      </c>
      <c r="C245" s="117">
        <v>0</v>
      </c>
      <c r="D245" s="117">
        <v>0</v>
      </c>
      <c r="E245" s="117">
        <v>0</v>
      </c>
      <c r="F245" s="117">
        <v>0</v>
      </c>
      <c r="G245" s="117">
        <v>0</v>
      </c>
      <c r="H245" s="117">
        <v>0</v>
      </c>
      <c r="I245" s="117">
        <v>0</v>
      </c>
      <c r="J245" s="118">
        <v>0</v>
      </c>
      <c r="K245" s="117">
        <v>0</v>
      </c>
      <c r="L245" s="117">
        <v>0</v>
      </c>
      <c r="M245" s="117">
        <v>0</v>
      </c>
      <c r="N245" s="117">
        <v>0</v>
      </c>
      <c r="O245" s="117">
        <v>0</v>
      </c>
      <c r="P245" s="117">
        <v>0</v>
      </c>
      <c r="Q245" s="117">
        <v>0</v>
      </c>
      <c r="R245" s="117">
        <v>0</v>
      </c>
      <c r="S245" s="117">
        <v>0</v>
      </c>
      <c r="T245" s="117">
        <v>0</v>
      </c>
      <c r="U245" s="117">
        <v>0</v>
      </c>
      <c r="V245" s="117">
        <v>0</v>
      </c>
      <c r="W245" s="118">
        <v>0</v>
      </c>
      <c r="X245" s="121">
        <v>0.1</v>
      </c>
      <c r="Z245" s="117">
        <v>0</v>
      </c>
      <c r="AA245" s="119">
        <v>0</v>
      </c>
      <c r="AC245" s="117">
        <v>0</v>
      </c>
      <c r="AD245" s="119">
        <v>0</v>
      </c>
      <c r="AF245" s="117">
        <v>0</v>
      </c>
    </row>
    <row r="246" spans="1:32" x14ac:dyDescent="0.3">
      <c r="A246" s="92">
        <v>34820</v>
      </c>
      <c r="B246" s="75" t="s">
        <v>578</v>
      </c>
      <c r="C246" s="117">
        <v>0</v>
      </c>
      <c r="D246" s="117">
        <v>0</v>
      </c>
      <c r="E246" s="117">
        <v>0</v>
      </c>
      <c r="F246" s="117">
        <v>0</v>
      </c>
      <c r="G246" s="117">
        <v>0</v>
      </c>
      <c r="H246" s="117">
        <v>0</v>
      </c>
      <c r="I246" s="117">
        <v>0</v>
      </c>
      <c r="J246" s="118">
        <v>0</v>
      </c>
      <c r="K246" s="117">
        <v>0</v>
      </c>
      <c r="L246" s="117">
        <v>0</v>
      </c>
      <c r="M246" s="117">
        <v>0</v>
      </c>
      <c r="N246" s="117">
        <v>0</v>
      </c>
      <c r="O246" s="117">
        <v>0</v>
      </c>
      <c r="P246" s="117">
        <v>0</v>
      </c>
      <c r="Q246" s="117">
        <v>0</v>
      </c>
      <c r="R246" s="117">
        <v>0</v>
      </c>
      <c r="S246" s="117">
        <v>0</v>
      </c>
      <c r="T246" s="117">
        <v>0</v>
      </c>
      <c r="U246" s="117">
        <v>0</v>
      </c>
      <c r="V246" s="117">
        <v>0</v>
      </c>
      <c r="W246" s="118">
        <v>0</v>
      </c>
      <c r="X246" s="108">
        <v>0</v>
      </c>
      <c r="Z246" s="117">
        <v>0</v>
      </c>
      <c r="AA246" s="119">
        <v>0</v>
      </c>
      <c r="AC246" s="117">
        <v>0</v>
      </c>
      <c r="AD246" s="119">
        <v>0</v>
      </c>
      <c r="AF246" s="117">
        <v>0</v>
      </c>
    </row>
    <row r="247" spans="1:32" x14ac:dyDescent="0.3">
      <c r="A247" s="92">
        <v>34898</v>
      </c>
      <c r="B247" s="75" t="s">
        <v>546</v>
      </c>
      <c r="C247" s="117">
        <v>9004.16</v>
      </c>
      <c r="D247" s="117">
        <v>232.87</v>
      </c>
      <c r="E247" s="117">
        <v>0</v>
      </c>
      <c r="F247" s="117">
        <v>0</v>
      </c>
      <c r="G247" s="117">
        <v>0</v>
      </c>
      <c r="H247" s="117">
        <v>9237.0300000000007</v>
      </c>
      <c r="I247" s="117">
        <v>9119.8799999999992</v>
      </c>
      <c r="J247" s="118">
        <v>0</v>
      </c>
      <c r="K247" s="117">
        <v>0.18</v>
      </c>
      <c r="L247" s="117">
        <v>910.99</v>
      </c>
      <c r="M247" s="117">
        <v>0</v>
      </c>
      <c r="N247" s="117">
        <v>0</v>
      </c>
      <c r="O247" s="117">
        <v>-56.1</v>
      </c>
      <c r="P247" s="117">
        <v>0</v>
      </c>
      <c r="Q247" s="117">
        <v>10.039999999999999</v>
      </c>
      <c r="R247" s="117">
        <v>0</v>
      </c>
      <c r="S247" s="117">
        <v>0</v>
      </c>
      <c r="T247" s="117">
        <v>0</v>
      </c>
      <c r="U247" s="117">
        <v>865.1099999999999</v>
      </c>
      <c r="V247" s="117">
        <v>412.69</v>
      </c>
      <c r="W247" s="118">
        <v>0</v>
      </c>
      <c r="X247" s="108">
        <v>0.1</v>
      </c>
      <c r="Z247" s="117">
        <v>-56.1</v>
      </c>
      <c r="AA247" s="119">
        <v>0</v>
      </c>
      <c r="AC247" s="117">
        <v>10.039999999999999</v>
      </c>
      <c r="AD247" s="119">
        <v>0</v>
      </c>
      <c r="AF247" s="117">
        <v>45.88</v>
      </c>
    </row>
    <row r="248" spans="1:32" x14ac:dyDescent="0.3">
      <c r="A248" s="92">
        <v>34899</v>
      </c>
      <c r="B248" s="75" t="s">
        <v>332</v>
      </c>
      <c r="C248" s="117">
        <v>8946382.709999999</v>
      </c>
      <c r="D248" s="117">
        <v>0</v>
      </c>
      <c r="E248" s="117">
        <v>0</v>
      </c>
      <c r="F248" s="117">
        <v>0</v>
      </c>
      <c r="G248" s="117">
        <v>0</v>
      </c>
      <c r="H248" s="117">
        <v>8946382.709999999</v>
      </c>
      <c r="I248" s="117">
        <v>8946382.7100000009</v>
      </c>
      <c r="J248" s="118">
        <v>0</v>
      </c>
      <c r="K248" s="117">
        <v>2082110.3899999997</v>
      </c>
      <c r="L248" s="117">
        <v>894638.28</v>
      </c>
      <c r="M248" s="117">
        <v>0</v>
      </c>
      <c r="N248" s="117">
        <v>0</v>
      </c>
      <c r="O248" s="117">
        <v>-8122.43</v>
      </c>
      <c r="P248" s="117">
        <v>0</v>
      </c>
      <c r="Q248" s="117">
        <v>3609.58</v>
      </c>
      <c r="R248" s="117">
        <v>0</v>
      </c>
      <c r="S248" s="117">
        <v>0</v>
      </c>
      <c r="T248" s="117">
        <v>0</v>
      </c>
      <c r="U248" s="117">
        <v>2972235.82</v>
      </c>
      <c r="V248" s="117">
        <v>2526139.2599999998</v>
      </c>
      <c r="W248" s="118">
        <v>0</v>
      </c>
      <c r="X248" s="108">
        <v>0.1</v>
      </c>
      <c r="Z248" s="117">
        <v>-8122.43</v>
      </c>
      <c r="AA248" s="119">
        <v>0</v>
      </c>
      <c r="AC248" s="117">
        <v>3609.58</v>
      </c>
      <c r="AD248" s="119">
        <v>0</v>
      </c>
      <c r="AF248" s="117">
        <v>44482.239999999998</v>
      </c>
    </row>
    <row r="249" spans="1:32" x14ac:dyDescent="0.3">
      <c r="A249" s="92">
        <v>35000</v>
      </c>
      <c r="B249" s="75" t="s">
        <v>333</v>
      </c>
      <c r="C249" s="117">
        <v>17789162.969999999</v>
      </c>
      <c r="D249" s="117">
        <v>10835.59</v>
      </c>
      <c r="E249" s="117">
        <v>0</v>
      </c>
      <c r="F249" s="117">
        <v>0</v>
      </c>
      <c r="G249" s="117">
        <v>0</v>
      </c>
      <c r="H249" s="117">
        <v>17799998.559999999</v>
      </c>
      <c r="I249" s="117">
        <v>17793074.949999999</v>
      </c>
      <c r="J249" s="118">
        <v>0</v>
      </c>
      <c r="K249" s="117">
        <v>0</v>
      </c>
      <c r="L249" s="117">
        <v>0</v>
      </c>
      <c r="M249" s="117">
        <v>0</v>
      </c>
      <c r="N249" s="117">
        <v>0</v>
      </c>
      <c r="O249" s="117">
        <v>0</v>
      </c>
      <c r="P249" s="117">
        <v>0</v>
      </c>
      <c r="Q249" s="117">
        <v>0</v>
      </c>
      <c r="R249" s="117">
        <v>0</v>
      </c>
      <c r="S249" s="117">
        <v>0</v>
      </c>
      <c r="T249" s="117">
        <v>0</v>
      </c>
      <c r="U249" s="117">
        <v>0</v>
      </c>
      <c r="V249" s="117">
        <v>0</v>
      </c>
      <c r="W249" s="118">
        <v>0</v>
      </c>
      <c r="X249" s="108">
        <v>0</v>
      </c>
      <c r="Z249" s="117">
        <v>0</v>
      </c>
      <c r="AA249" s="119">
        <v>0</v>
      </c>
      <c r="AC249" s="117">
        <v>0</v>
      </c>
      <c r="AD249" s="119">
        <v>0</v>
      </c>
      <c r="AF249" s="117">
        <v>0</v>
      </c>
    </row>
    <row r="250" spans="1:32" x14ac:dyDescent="0.3">
      <c r="A250" s="92">
        <v>35001</v>
      </c>
      <c r="B250" s="75" t="s">
        <v>334</v>
      </c>
      <c r="C250" s="117">
        <v>12162254.090000002</v>
      </c>
      <c r="D250" s="117">
        <v>0</v>
      </c>
      <c r="E250" s="117">
        <v>0</v>
      </c>
      <c r="F250" s="117">
        <v>0</v>
      </c>
      <c r="G250" s="117">
        <v>0</v>
      </c>
      <c r="H250" s="117">
        <v>12162254.090000002</v>
      </c>
      <c r="I250" s="117">
        <v>12162254.09</v>
      </c>
      <c r="J250" s="118">
        <v>0</v>
      </c>
      <c r="K250" s="117">
        <v>4772687.3100000024</v>
      </c>
      <c r="L250" s="117">
        <v>158109.35999999999</v>
      </c>
      <c r="M250" s="117">
        <v>0</v>
      </c>
      <c r="N250" s="117">
        <v>0</v>
      </c>
      <c r="O250" s="117">
        <v>0</v>
      </c>
      <c r="P250" s="117">
        <v>0</v>
      </c>
      <c r="Q250" s="117">
        <v>0</v>
      </c>
      <c r="R250" s="117">
        <v>0</v>
      </c>
      <c r="S250" s="117">
        <v>0</v>
      </c>
      <c r="T250" s="117">
        <v>0</v>
      </c>
      <c r="U250" s="117">
        <v>4930796.6700000027</v>
      </c>
      <c r="V250" s="117">
        <v>4851741.99</v>
      </c>
      <c r="W250" s="118">
        <v>0</v>
      </c>
      <c r="X250" s="108">
        <v>1.2999999999999999E-2</v>
      </c>
      <c r="Z250" s="117">
        <v>0</v>
      </c>
      <c r="AA250" s="119">
        <v>0</v>
      </c>
      <c r="AC250" s="117">
        <v>0</v>
      </c>
      <c r="AD250" s="119">
        <v>0</v>
      </c>
      <c r="AF250" s="117">
        <v>0</v>
      </c>
    </row>
    <row r="251" spans="1:32" x14ac:dyDescent="0.3">
      <c r="A251" s="92">
        <v>35100</v>
      </c>
      <c r="B251" s="75" t="s">
        <v>547</v>
      </c>
      <c r="C251" s="117">
        <v>0</v>
      </c>
      <c r="D251" s="117">
        <v>0</v>
      </c>
      <c r="E251" s="117">
        <v>0</v>
      </c>
      <c r="F251" s="117">
        <v>0</v>
      </c>
      <c r="G251" s="117">
        <v>0</v>
      </c>
      <c r="H251" s="117">
        <v>0</v>
      </c>
      <c r="I251" s="117">
        <v>0</v>
      </c>
      <c r="J251" s="118">
        <v>0</v>
      </c>
      <c r="K251" s="117">
        <v>0</v>
      </c>
      <c r="L251" s="117">
        <v>0</v>
      </c>
      <c r="M251" s="117">
        <v>0</v>
      </c>
      <c r="N251" s="117">
        <v>0</v>
      </c>
      <c r="O251" s="117">
        <v>0</v>
      </c>
      <c r="P251" s="117">
        <v>0</v>
      </c>
      <c r="Q251" s="117">
        <v>0</v>
      </c>
      <c r="R251" s="117">
        <v>0</v>
      </c>
      <c r="S251" s="117">
        <v>0</v>
      </c>
      <c r="T251" s="117">
        <v>0</v>
      </c>
      <c r="U251" s="117">
        <v>0</v>
      </c>
      <c r="V251" s="117">
        <v>0</v>
      </c>
      <c r="W251" s="118">
        <v>0</v>
      </c>
      <c r="X251" s="108">
        <v>0.1</v>
      </c>
      <c r="Z251" s="117">
        <v>0</v>
      </c>
      <c r="AA251" s="119">
        <v>0</v>
      </c>
      <c r="AC251" s="117">
        <v>0</v>
      </c>
      <c r="AD251" s="119">
        <v>0</v>
      </c>
      <c r="AF251" s="117">
        <v>0</v>
      </c>
    </row>
    <row r="252" spans="1:32" x14ac:dyDescent="0.3">
      <c r="A252" s="92">
        <v>35200</v>
      </c>
      <c r="B252" s="75" t="s">
        <v>335</v>
      </c>
      <c r="C252" s="117">
        <v>72973602.059999987</v>
      </c>
      <c r="D252" s="117">
        <v>1833503.9</v>
      </c>
      <c r="E252" s="117">
        <v>-13837.27</v>
      </c>
      <c r="F252" s="117">
        <v>0</v>
      </c>
      <c r="G252" s="117">
        <v>0</v>
      </c>
      <c r="H252" s="117">
        <v>74793268.689999998</v>
      </c>
      <c r="I252" s="117">
        <v>74526871.280000001</v>
      </c>
      <c r="J252" s="118">
        <v>0</v>
      </c>
      <c r="K252" s="117">
        <v>13478499.870000001</v>
      </c>
      <c r="L252" s="117">
        <v>1341084.1000000001</v>
      </c>
      <c r="M252" s="117">
        <v>-13837.27</v>
      </c>
      <c r="N252" s="117">
        <v>-17086.28</v>
      </c>
      <c r="O252" s="117">
        <v>0</v>
      </c>
      <c r="P252" s="117">
        <v>0</v>
      </c>
      <c r="Q252" s="117">
        <v>0</v>
      </c>
      <c r="R252" s="117">
        <v>0</v>
      </c>
      <c r="S252" s="117">
        <v>0</v>
      </c>
      <c r="T252" s="117">
        <v>0</v>
      </c>
      <c r="U252" s="117">
        <v>14788660.420000002</v>
      </c>
      <c r="V252" s="117">
        <v>14125120.18</v>
      </c>
      <c r="W252" s="118">
        <v>0</v>
      </c>
      <c r="X252" s="108">
        <v>1.8000000000000002E-2</v>
      </c>
      <c r="Z252" s="117">
        <v>-17086.28</v>
      </c>
      <c r="AA252" s="119">
        <v>0</v>
      </c>
      <c r="AC252" s="117">
        <v>0</v>
      </c>
      <c r="AD252" s="119">
        <v>0</v>
      </c>
      <c r="AF252" s="117">
        <v>0</v>
      </c>
    </row>
    <row r="253" spans="1:32" x14ac:dyDescent="0.3">
      <c r="A253" s="92">
        <v>35300</v>
      </c>
      <c r="B253" s="75" t="s">
        <v>336</v>
      </c>
      <c r="C253" s="117">
        <v>400697606.79000026</v>
      </c>
      <c r="D253" s="117">
        <v>33239096.890000001</v>
      </c>
      <c r="E253" s="117">
        <v>-4719121.08</v>
      </c>
      <c r="F253" s="117">
        <v>6627978.3600000003</v>
      </c>
      <c r="G253" s="117">
        <v>0</v>
      </c>
      <c r="H253" s="117">
        <v>435845560.96000028</v>
      </c>
      <c r="I253" s="117">
        <v>416295757.67000002</v>
      </c>
      <c r="J253" s="118">
        <v>0</v>
      </c>
      <c r="K253" s="117">
        <v>83516877.629999995</v>
      </c>
      <c r="L253" s="117">
        <v>9951998.5800000001</v>
      </c>
      <c r="M253" s="117">
        <v>-4719121.08</v>
      </c>
      <c r="N253" s="117">
        <v>-635087.11</v>
      </c>
      <c r="O253" s="117">
        <v>-578393.57999999996</v>
      </c>
      <c r="P253" s="117">
        <v>0</v>
      </c>
      <c r="Q253" s="117">
        <v>201508.71</v>
      </c>
      <c r="R253" s="117">
        <v>145847.76999999999</v>
      </c>
      <c r="S253" s="117">
        <v>0</v>
      </c>
      <c r="T253" s="117">
        <v>0</v>
      </c>
      <c r="U253" s="117">
        <v>87883630.919999987</v>
      </c>
      <c r="V253" s="117">
        <v>86524895.189999998</v>
      </c>
      <c r="W253" s="118">
        <v>0</v>
      </c>
      <c r="X253" s="108">
        <v>2.3999999999999997E-2</v>
      </c>
      <c r="Z253" s="117">
        <v>-1213480.69</v>
      </c>
      <c r="AA253" s="119">
        <v>0</v>
      </c>
      <c r="AC253" s="117">
        <v>201508.71</v>
      </c>
      <c r="AD253" s="119">
        <v>0</v>
      </c>
      <c r="AF253" s="117">
        <v>2167066.33</v>
      </c>
    </row>
    <row r="254" spans="1:32" x14ac:dyDescent="0.3">
      <c r="A254" s="92">
        <v>35400</v>
      </c>
      <c r="B254" s="75" t="s">
        <v>337</v>
      </c>
      <c r="C254" s="117">
        <v>5092060.55</v>
      </c>
      <c r="D254" s="117">
        <v>0</v>
      </c>
      <c r="E254" s="117">
        <v>0</v>
      </c>
      <c r="F254" s="117">
        <v>0</v>
      </c>
      <c r="G254" s="117">
        <v>0</v>
      </c>
      <c r="H254" s="117">
        <v>5092060.55</v>
      </c>
      <c r="I254" s="117">
        <v>5092060.55</v>
      </c>
      <c r="J254" s="118">
        <v>0</v>
      </c>
      <c r="K254" s="117">
        <v>4996115.009999997</v>
      </c>
      <c r="L254" s="117">
        <v>142577.64000000001</v>
      </c>
      <c r="M254" s="117">
        <v>0</v>
      </c>
      <c r="N254" s="117">
        <v>0</v>
      </c>
      <c r="O254" s="117">
        <v>0</v>
      </c>
      <c r="P254" s="117">
        <v>0</v>
      </c>
      <c r="Q254" s="117">
        <v>0</v>
      </c>
      <c r="R254" s="117">
        <v>0</v>
      </c>
      <c r="S254" s="117">
        <v>0</v>
      </c>
      <c r="T254" s="117">
        <v>0</v>
      </c>
      <c r="U254" s="117">
        <v>5138692.6499999966</v>
      </c>
      <c r="V254" s="117">
        <v>5067403.83</v>
      </c>
      <c r="W254" s="118">
        <v>0</v>
      </c>
      <c r="X254" s="108">
        <v>2.8000000000000001E-2</v>
      </c>
      <c r="Z254" s="117">
        <v>0</v>
      </c>
      <c r="AA254" s="119">
        <v>0</v>
      </c>
      <c r="AC254" s="117">
        <v>0</v>
      </c>
      <c r="AD254" s="119">
        <v>0</v>
      </c>
      <c r="AF254" s="117">
        <v>0</v>
      </c>
    </row>
    <row r="255" spans="1:32" x14ac:dyDescent="0.3">
      <c r="A255" s="92">
        <v>35500</v>
      </c>
      <c r="B255" s="75" t="s">
        <v>338</v>
      </c>
      <c r="C255" s="117">
        <v>393448974.75</v>
      </c>
      <c r="D255" s="117">
        <v>26673306.120000001</v>
      </c>
      <c r="E255" s="117">
        <v>-985275.77</v>
      </c>
      <c r="F255" s="117">
        <v>-421841.12</v>
      </c>
      <c r="G255" s="117">
        <v>0</v>
      </c>
      <c r="H255" s="117">
        <v>418715163.98000002</v>
      </c>
      <c r="I255" s="117">
        <v>400578218.94999999</v>
      </c>
      <c r="J255" s="118">
        <v>0</v>
      </c>
      <c r="K255" s="117">
        <v>126696386.53</v>
      </c>
      <c r="L255" s="117">
        <v>11173870.59</v>
      </c>
      <c r="M255" s="117">
        <v>-985275.77</v>
      </c>
      <c r="N255" s="117">
        <v>-1512579.83</v>
      </c>
      <c r="O255" s="117">
        <v>-511478.41</v>
      </c>
      <c r="P255" s="117">
        <v>3.54</v>
      </c>
      <c r="Q255" s="117">
        <v>187383.15</v>
      </c>
      <c r="R255" s="117">
        <v>-4081.65</v>
      </c>
      <c r="S255" s="117">
        <v>0</v>
      </c>
      <c r="T255" s="117">
        <v>0</v>
      </c>
      <c r="U255" s="117">
        <v>135044228.14999998</v>
      </c>
      <c r="V255" s="117">
        <v>130615528.11</v>
      </c>
      <c r="W255" s="118">
        <v>0</v>
      </c>
      <c r="X255" s="108">
        <v>2.8000000000000004E-2</v>
      </c>
      <c r="Z255" s="117">
        <v>-2024058.24</v>
      </c>
      <c r="AA255" s="119">
        <v>0</v>
      </c>
      <c r="AC255" s="117">
        <v>187386.69</v>
      </c>
      <c r="AD255" s="119">
        <v>0</v>
      </c>
      <c r="AF255" s="117">
        <v>2081892.24</v>
      </c>
    </row>
    <row r="256" spans="1:32" x14ac:dyDescent="0.3">
      <c r="A256" s="92">
        <v>35600</v>
      </c>
      <c r="B256" s="75" t="s">
        <v>339</v>
      </c>
      <c r="C256" s="117">
        <v>172223440.33000001</v>
      </c>
      <c r="D256" s="117">
        <v>7653400.4000000004</v>
      </c>
      <c r="E256" s="117">
        <v>-1178987.56</v>
      </c>
      <c r="F256" s="117">
        <v>337489.99</v>
      </c>
      <c r="G256" s="117">
        <v>0</v>
      </c>
      <c r="H256" s="117">
        <v>179035343.16000003</v>
      </c>
      <c r="I256" s="117">
        <v>174212863.09999999</v>
      </c>
      <c r="J256" s="118">
        <v>0</v>
      </c>
      <c r="K256" s="117">
        <v>27505709.759999998</v>
      </c>
      <c r="L256" s="117">
        <v>5040518.67</v>
      </c>
      <c r="M256" s="117">
        <v>-1178987.56</v>
      </c>
      <c r="N256" s="117">
        <v>-2295559.64</v>
      </c>
      <c r="O256" s="117">
        <v>-197952.67</v>
      </c>
      <c r="P256" s="117">
        <v>3.02</v>
      </c>
      <c r="Q256" s="117">
        <v>77207.87</v>
      </c>
      <c r="R256" s="117">
        <v>3818.65</v>
      </c>
      <c r="S256" s="117">
        <v>0</v>
      </c>
      <c r="T256" s="117">
        <v>0</v>
      </c>
      <c r="U256" s="117">
        <v>28954758.099999998</v>
      </c>
      <c r="V256" s="117">
        <v>27734499.940000001</v>
      </c>
      <c r="W256" s="118">
        <v>0</v>
      </c>
      <c r="X256" s="108">
        <v>2.8999999999999998E-2</v>
      </c>
      <c r="Z256" s="117">
        <v>-2493512.31</v>
      </c>
      <c r="AA256" s="119">
        <v>0</v>
      </c>
      <c r="AC256" s="117">
        <v>77210.89</v>
      </c>
      <c r="AD256" s="119">
        <v>0</v>
      </c>
      <c r="AF256" s="117">
        <v>890180.98</v>
      </c>
    </row>
    <row r="257" spans="1:32" x14ac:dyDescent="0.3">
      <c r="A257" s="92">
        <v>35601</v>
      </c>
      <c r="B257" s="75" t="s">
        <v>340</v>
      </c>
      <c r="C257" s="117">
        <v>2110610.13</v>
      </c>
      <c r="D257" s="117">
        <v>0</v>
      </c>
      <c r="E257" s="117">
        <v>0</v>
      </c>
      <c r="F257" s="117">
        <v>0</v>
      </c>
      <c r="G257" s="117">
        <v>0</v>
      </c>
      <c r="H257" s="117">
        <v>2110610.13</v>
      </c>
      <c r="I257" s="117">
        <v>2110610.13</v>
      </c>
      <c r="J257" s="118">
        <v>0</v>
      </c>
      <c r="K257" s="117">
        <v>1729593.4899999988</v>
      </c>
      <c r="L257" s="117">
        <v>33769.800000000003</v>
      </c>
      <c r="M257" s="117">
        <v>0</v>
      </c>
      <c r="N257" s="117">
        <v>0</v>
      </c>
      <c r="O257" s="117">
        <v>0</v>
      </c>
      <c r="P257" s="117">
        <v>0</v>
      </c>
      <c r="Q257" s="117">
        <v>0</v>
      </c>
      <c r="R257" s="117">
        <v>0</v>
      </c>
      <c r="S257" s="117">
        <v>0</v>
      </c>
      <c r="T257" s="117">
        <v>0</v>
      </c>
      <c r="U257" s="117">
        <v>1763363.2899999989</v>
      </c>
      <c r="V257" s="117">
        <v>1746478.39</v>
      </c>
      <c r="W257" s="118">
        <v>0</v>
      </c>
      <c r="X257" s="108">
        <v>1.6E-2</v>
      </c>
      <c r="Z257" s="117">
        <v>0</v>
      </c>
      <c r="AA257" s="119">
        <v>0</v>
      </c>
      <c r="AC257" s="117">
        <v>0</v>
      </c>
      <c r="AD257" s="119">
        <v>0</v>
      </c>
      <c r="AF257" s="117">
        <v>0</v>
      </c>
    </row>
    <row r="258" spans="1:32" x14ac:dyDescent="0.3">
      <c r="A258" s="92">
        <v>35700</v>
      </c>
      <c r="B258" s="75" t="s">
        <v>341</v>
      </c>
      <c r="C258" s="117">
        <v>4332363.830000001</v>
      </c>
      <c r="D258" s="117">
        <v>0.73</v>
      </c>
      <c r="E258" s="117">
        <v>0</v>
      </c>
      <c r="F258" s="117">
        <v>-9504.0300000000007</v>
      </c>
      <c r="G258" s="117">
        <v>0</v>
      </c>
      <c r="H258" s="117">
        <v>4322860.5300000012</v>
      </c>
      <c r="I258" s="117">
        <v>4325053.32</v>
      </c>
      <c r="J258" s="118">
        <v>0</v>
      </c>
      <c r="K258" s="117">
        <v>1701747.6500000006</v>
      </c>
      <c r="L258" s="117">
        <v>73529.009999999995</v>
      </c>
      <c r="M258" s="117">
        <v>0</v>
      </c>
      <c r="N258" s="117">
        <v>0</v>
      </c>
      <c r="O258" s="117">
        <v>-3875.31</v>
      </c>
      <c r="P258" s="117">
        <v>0</v>
      </c>
      <c r="Q258" s="117">
        <v>1737.21</v>
      </c>
      <c r="R258" s="117">
        <v>-13.7</v>
      </c>
      <c r="S258" s="117">
        <v>0</v>
      </c>
      <c r="T258" s="117">
        <v>0</v>
      </c>
      <c r="U258" s="117">
        <v>1773124.8600000006</v>
      </c>
      <c r="V258" s="117">
        <v>1736958.32</v>
      </c>
      <c r="W258" s="118">
        <v>0</v>
      </c>
      <c r="X258" s="108">
        <v>1.7000000000000001E-2</v>
      </c>
      <c r="Z258" s="117">
        <v>-3875.31</v>
      </c>
      <c r="AA258" s="119">
        <v>0</v>
      </c>
      <c r="AC258" s="117">
        <v>1737.21</v>
      </c>
      <c r="AD258" s="119">
        <v>0</v>
      </c>
      <c r="AF258" s="117">
        <v>21493.62</v>
      </c>
    </row>
    <row r="259" spans="1:32" x14ac:dyDescent="0.3">
      <c r="A259" s="92">
        <v>35800</v>
      </c>
      <c r="B259" s="75" t="s">
        <v>342</v>
      </c>
      <c r="C259" s="117">
        <v>11802065.470000001</v>
      </c>
      <c r="D259" s="117">
        <v>560979.27</v>
      </c>
      <c r="E259" s="117">
        <v>0</v>
      </c>
      <c r="F259" s="117">
        <v>0</v>
      </c>
      <c r="G259" s="117">
        <v>0</v>
      </c>
      <c r="H259" s="117">
        <v>12363044.74</v>
      </c>
      <c r="I259" s="117">
        <v>12054992.279999999</v>
      </c>
      <c r="J259" s="118">
        <v>0</v>
      </c>
      <c r="K259" s="117">
        <v>3314297.93</v>
      </c>
      <c r="L259" s="117">
        <v>324791.67999999999</v>
      </c>
      <c r="M259" s="117">
        <v>0</v>
      </c>
      <c r="N259" s="117">
        <v>0</v>
      </c>
      <c r="O259" s="117">
        <v>-14140.18</v>
      </c>
      <c r="P259" s="117">
        <v>0</v>
      </c>
      <c r="Q259" s="117">
        <v>5397.63</v>
      </c>
      <c r="R259" s="117">
        <v>0</v>
      </c>
      <c r="S259" s="117">
        <v>0</v>
      </c>
      <c r="T259" s="117">
        <v>0</v>
      </c>
      <c r="U259" s="117">
        <v>3630347.06</v>
      </c>
      <c r="V259" s="117">
        <v>3469603.62</v>
      </c>
      <c r="W259" s="118">
        <v>0</v>
      </c>
      <c r="X259" s="108">
        <v>2.7E-2</v>
      </c>
      <c r="Z259" s="117">
        <v>-14140.18</v>
      </c>
      <c r="AA259" s="119">
        <v>0</v>
      </c>
      <c r="AC259" s="117">
        <v>5397.63</v>
      </c>
      <c r="AD259" s="119">
        <v>0</v>
      </c>
      <c r="AF259" s="117">
        <v>61470.18</v>
      </c>
    </row>
    <row r="260" spans="1:32" x14ac:dyDescent="0.3">
      <c r="A260" s="92">
        <v>35900</v>
      </c>
      <c r="B260" s="75" t="s">
        <v>343</v>
      </c>
      <c r="C260" s="117">
        <v>16354097.980000002</v>
      </c>
      <c r="D260" s="117">
        <v>2884159.57</v>
      </c>
      <c r="E260" s="117">
        <v>-13750.78</v>
      </c>
      <c r="F260" s="117">
        <v>0</v>
      </c>
      <c r="G260" s="117">
        <v>0</v>
      </c>
      <c r="H260" s="117">
        <v>19224506.77</v>
      </c>
      <c r="I260" s="117">
        <v>17268675.77</v>
      </c>
      <c r="J260" s="118">
        <v>0</v>
      </c>
      <c r="K260" s="117">
        <v>2995968.45</v>
      </c>
      <c r="L260" s="117">
        <v>273691.05</v>
      </c>
      <c r="M260" s="117">
        <v>-13750.78</v>
      </c>
      <c r="N260" s="117">
        <v>-5391.07</v>
      </c>
      <c r="O260" s="117">
        <v>0</v>
      </c>
      <c r="P260" s="117">
        <v>0</v>
      </c>
      <c r="Q260" s="117">
        <v>0</v>
      </c>
      <c r="R260" s="117">
        <v>0</v>
      </c>
      <c r="S260" s="117">
        <v>0</v>
      </c>
      <c r="T260" s="117">
        <v>0</v>
      </c>
      <c r="U260" s="117">
        <v>3250517.6500000004</v>
      </c>
      <c r="V260" s="117">
        <v>3126106.21</v>
      </c>
      <c r="W260" s="118">
        <v>0</v>
      </c>
      <c r="X260" s="108">
        <v>1.6E-2</v>
      </c>
      <c r="Z260" s="117">
        <v>-5391.07</v>
      </c>
      <c r="AA260" s="119">
        <v>0</v>
      </c>
      <c r="AC260" s="117">
        <v>0</v>
      </c>
      <c r="AD260" s="119">
        <v>0</v>
      </c>
      <c r="AF260" s="117">
        <v>0</v>
      </c>
    </row>
    <row r="261" spans="1:32" x14ac:dyDescent="0.3">
      <c r="A261" s="92">
        <v>35910</v>
      </c>
      <c r="B261" s="75" t="s">
        <v>548</v>
      </c>
      <c r="C261" s="117">
        <v>0</v>
      </c>
      <c r="D261" s="117">
        <v>0</v>
      </c>
      <c r="E261" s="117">
        <v>0</v>
      </c>
      <c r="F261" s="117">
        <v>0</v>
      </c>
      <c r="G261" s="117">
        <v>0</v>
      </c>
      <c r="H261" s="117">
        <v>0</v>
      </c>
      <c r="I261" s="117">
        <v>0</v>
      </c>
      <c r="J261" s="118">
        <v>0</v>
      </c>
      <c r="K261" s="117">
        <v>0</v>
      </c>
      <c r="L261" s="117">
        <v>0</v>
      </c>
      <c r="M261" s="117">
        <v>0</v>
      </c>
      <c r="N261" s="117">
        <v>0</v>
      </c>
      <c r="O261" s="117">
        <v>0</v>
      </c>
      <c r="P261" s="117">
        <v>0</v>
      </c>
      <c r="Q261" s="117">
        <v>0</v>
      </c>
      <c r="R261" s="117">
        <v>0</v>
      </c>
      <c r="S261" s="117">
        <v>0</v>
      </c>
      <c r="T261" s="117">
        <v>0</v>
      </c>
      <c r="U261" s="117">
        <v>0</v>
      </c>
      <c r="V261" s="117">
        <v>0</v>
      </c>
      <c r="W261" s="118">
        <v>0</v>
      </c>
      <c r="X261" s="120">
        <v>0</v>
      </c>
      <c r="Z261" s="117">
        <v>0</v>
      </c>
      <c r="AA261" s="119">
        <v>0</v>
      </c>
      <c r="AC261" s="117">
        <v>0</v>
      </c>
      <c r="AD261" s="119">
        <v>0</v>
      </c>
      <c r="AF261" s="117">
        <v>0</v>
      </c>
    </row>
    <row r="262" spans="1:32" x14ac:dyDescent="0.3">
      <c r="A262" s="92">
        <v>36000</v>
      </c>
      <c r="B262" s="75" t="s">
        <v>344</v>
      </c>
      <c r="C262" s="117">
        <v>10119782.539999999</v>
      </c>
      <c r="D262" s="117">
        <v>0</v>
      </c>
      <c r="E262" s="117">
        <v>0</v>
      </c>
      <c r="F262" s="117">
        <v>0</v>
      </c>
      <c r="G262" s="117">
        <v>0</v>
      </c>
      <c r="H262" s="117">
        <v>10119782.539999999</v>
      </c>
      <c r="I262" s="117">
        <v>10119782.539999999</v>
      </c>
      <c r="J262" s="118">
        <v>0</v>
      </c>
      <c r="K262" s="117">
        <v>0</v>
      </c>
      <c r="L262" s="117">
        <v>0</v>
      </c>
      <c r="M262" s="117">
        <v>0</v>
      </c>
      <c r="N262" s="117">
        <v>0</v>
      </c>
      <c r="O262" s="117">
        <v>0</v>
      </c>
      <c r="P262" s="117">
        <v>0</v>
      </c>
      <c r="Q262" s="117">
        <v>0</v>
      </c>
      <c r="R262" s="117">
        <v>0</v>
      </c>
      <c r="S262" s="117">
        <v>0</v>
      </c>
      <c r="T262" s="117">
        <v>0</v>
      </c>
      <c r="U262" s="117">
        <v>0</v>
      </c>
      <c r="V262" s="117">
        <v>0</v>
      </c>
      <c r="W262" s="118">
        <v>0</v>
      </c>
      <c r="X262" s="108">
        <v>0</v>
      </c>
      <c r="Z262" s="117">
        <v>0</v>
      </c>
      <c r="AA262" s="119">
        <v>0</v>
      </c>
      <c r="AC262" s="117">
        <v>0</v>
      </c>
      <c r="AD262" s="119">
        <v>0</v>
      </c>
      <c r="AF262" s="117">
        <v>0</v>
      </c>
    </row>
    <row r="263" spans="1:32" x14ac:dyDescent="0.3">
      <c r="A263" s="92">
        <v>36100</v>
      </c>
      <c r="B263" s="75" t="s">
        <v>345</v>
      </c>
      <c r="C263" s="117">
        <v>31688290.149999984</v>
      </c>
      <c r="D263" s="117">
        <v>2459689.2599999998</v>
      </c>
      <c r="E263" s="117">
        <v>-9482.58</v>
      </c>
      <c r="F263" s="117">
        <v>0</v>
      </c>
      <c r="G263" s="117">
        <v>0</v>
      </c>
      <c r="H263" s="117">
        <v>34138496.829999983</v>
      </c>
      <c r="I263" s="117">
        <v>32905037.390000001</v>
      </c>
      <c r="J263" s="118">
        <v>0</v>
      </c>
      <c r="K263" s="117">
        <v>8660965.1100000013</v>
      </c>
      <c r="L263" s="117">
        <v>590440.47</v>
      </c>
      <c r="M263" s="117">
        <v>-9482.58</v>
      </c>
      <c r="N263" s="117">
        <v>-26296.44</v>
      </c>
      <c r="O263" s="117">
        <v>0</v>
      </c>
      <c r="P263" s="117">
        <v>26375.78</v>
      </c>
      <c r="Q263" s="117">
        <v>0</v>
      </c>
      <c r="R263" s="117">
        <v>0</v>
      </c>
      <c r="S263" s="117">
        <v>0</v>
      </c>
      <c r="T263" s="117">
        <v>0</v>
      </c>
      <c r="U263" s="117">
        <v>9242002.3400000017</v>
      </c>
      <c r="V263" s="117">
        <v>8948681.4299999997</v>
      </c>
      <c r="W263" s="118">
        <v>0</v>
      </c>
      <c r="X263" s="108">
        <v>1.8000000000000002E-2</v>
      </c>
      <c r="Z263" s="117">
        <v>-26296.44</v>
      </c>
      <c r="AA263" s="119">
        <v>0</v>
      </c>
      <c r="AC263" s="117">
        <v>26375.78</v>
      </c>
      <c r="AD263" s="119">
        <v>0</v>
      </c>
      <c r="AF263" s="117">
        <v>0</v>
      </c>
    </row>
    <row r="264" spans="1:32" x14ac:dyDescent="0.3">
      <c r="A264" s="92">
        <v>36200</v>
      </c>
      <c r="B264" s="75" t="s">
        <v>346</v>
      </c>
      <c r="C264" s="117">
        <v>294954659.43000007</v>
      </c>
      <c r="D264" s="117">
        <v>23822642.18</v>
      </c>
      <c r="E264" s="117">
        <v>-3002524.73</v>
      </c>
      <c r="F264" s="117">
        <v>-6606109.96</v>
      </c>
      <c r="G264" s="117">
        <v>0</v>
      </c>
      <c r="H264" s="117">
        <v>309168666.92000008</v>
      </c>
      <c r="I264" s="117">
        <v>301237719.81999999</v>
      </c>
      <c r="J264" s="118">
        <v>0</v>
      </c>
      <c r="K264" s="117">
        <v>70637515.829999983</v>
      </c>
      <c r="L264" s="117">
        <v>7514420.1900000004</v>
      </c>
      <c r="M264" s="117">
        <v>-3002524.73</v>
      </c>
      <c r="N264" s="117">
        <v>-834653.72</v>
      </c>
      <c r="O264" s="117">
        <v>-354574.98</v>
      </c>
      <c r="P264" s="117">
        <v>82051.649999999994</v>
      </c>
      <c r="Q264" s="117">
        <v>135116.25</v>
      </c>
      <c r="R264" s="117">
        <v>-143786.72</v>
      </c>
      <c r="S264" s="117">
        <v>0</v>
      </c>
      <c r="T264" s="117">
        <v>0</v>
      </c>
      <c r="U264" s="117">
        <v>74033563.769999981</v>
      </c>
      <c r="V264" s="117">
        <v>72465291.040000007</v>
      </c>
      <c r="W264" s="118">
        <v>0</v>
      </c>
      <c r="X264" s="108">
        <v>2.4999999999999998E-2</v>
      </c>
      <c r="Z264" s="117">
        <v>-1189228.7</v>
      </c>
      <c r="AA264" s="119">
        <v>0</v>
      </c>
      <c r="AC264" s="117">
        <v>217167.9</v>
      </c>
      <c r="AD264" s="119">
        <v>0</v>
      </c>
      <c r="AF264" s="117">
        <v>1537216.53</v>
      </c>
    </row>
    <row r="265" spans="1:32" x14ac:dyDescent="0.3">
      <c r="A265" s="92">
        <v>36300</v>
      </c>
      <c r="B265" s="75" t="s">
        <v>549</v>
      </c>
      <c r="C265" s="117">
        <v>0</v>
      </c>
      <c r="D265" s="117">
        <v>0</v>
      </c>
      <c r="E265" s="117">
        <v>0</v>
      </c>
      <c r="F265" s="117">
        <v>0</v>
      </c>
      <c r="G265" s="117">
        <v>0</v>
      </c>
      <c r="H265" s="117">
        <v>0</v>
      </c>
      <c r="I265" s="117">
        <v>0</v>
      </c>
      <c r="J265" s="118">
        <v>0</v>
      </c>
      <c r="K265" s="117">
        <v>0</v>
      </c>
      <c r="L265" s="117">
        <v>0</v>
      </c>
      <c r="M265" s="117">
        <v>0</v>
      </c>
      <c r="N265" s="117">
        <v>0</v>
      </c>
      <c r="O265" s="117">
        <v>0</v>
      </c>
      <c r="P265" s="117">
        <v>0</v>
      </c>
      <c r="Q265" s="117">
        <v>0</v>
      </c>
      <c r="R265" s="117">
        <v>0</v>
      </c>
      <c r="S265" s="117">
        <v>0</v>
      </c>
      <c r="T265" s="117">
        <v>0</v>
      </c>
      <c r="U265" s="117">
        <v>0</v>
      </c>
      <c r="V265" s="117">
        <v>0</v>
      </c>
      <c r="W265" s="118">
        <v>0</v>
      </c>
      <c r="X265" s="108">
        <v>0.1</v>
      </c>
      <c r="Z265" s="117">
        <v>0</v>
      </c>
      <c r="AA265" s="119">
        <v>0</v>
      </c>
      <c r="AC265" s="117">
        <v>0</v>
      </c>
      <c r="AD265" s="119">
        <v>0</v>
      </c>
      <c r="AF265" s="117">
        <v>0</v>
      </c>
    </row>
    <row r="266" spans="1:32" x14ac:dyDescent="0.3">
      <c r="A266" s="92">
        <v>36400</v>
      </c>
      <c r="B266" s="75" t="s">
        <v>347</v>
      </c>
      <c r="C266" s="117">
        <v>370647905.57000017</v>
      </c>
      <c r="D266" s="117">
        <v>34231242.07</v>
      </c>
      <c r="E266" s="117">
        <v>-5757748.6799999997</v>
      </c>
      <c r="F266" s="117">
        <v>-737319.19</v>
      </c>
      <c r="G266" s="117">
        <v>0</v>
      </c>
      <c r="H266" s="117">
        <v>398384079.77000016</v>
      </c>
      <c r="I266" s="117">
        <v>380874173.35000002</v>
      </c>
      <c r="J266" s="118">
        <v>0</v>
      </c>
      <c r="K266" s="117">
        <v>187820716.23999998</v>
      </c>
      <c r="L266" s="117">
        <v>14038355.539999999</v>
      </c>
      <c r="M266" s="117">
        <v>-5757748.6799999997</v>
      </c>
      <c r="N266" s="117">
        <v>-5325520.2300000004</v>
      </c>
      <c r="O266" s="117">
        <v>-505771.96</v>
      </c>
      <c r="P266" s="117">
        <v>19603.259999999998</v>
      </c>
      <c r="Q266" s="117">
        <v>180983.4</v>
      </c>
      <c r="R266" s="117">
        <v>-10421.51</v>
      </c>
      <c r="S266" s="117">
        <v>0</v>
      </c>
      <c r="T266" s="117">
        <v>0</v>
      </c>
      <c r="U266" s="117">
        <v>190460196.05999997</v>
      </c>
      <c r="V266" s="117">
        <v>189749022.31999999</v>
      </c>
      <c r="W266" s="118">
        <v>0</v>
      </c>
      <c r="X266" s="108">
        <v>3.7000000000000005E-2</v>
      </c>
      <c r="Z266" s="117">
        <v>-5831292.1900000004</v>
      </c>
      <c r="AA266" s="119">
        <v>0</v>
      </c>
      <c r="AC266" s="117">
        <v>200586.66</v>
      </c>
      <c r="AD266" s="119">
        <v>0</v>
      </c>
      <c r="AF266" s="117">
        <v>1980804.21</v>
      </c>
    </row>
    <row r="267" spans="1:32" x14ac:dyDescent="0.3">
      <c r="A267" s="92">
        <v>36500</v>
      </c>
      <c r="B267" s="75" t="s">
        <v>348</v>
      </c>
      <c r="C267" s="117">
        <v>275367372.40000004</v>
      </c>
      <c r="D267" s="117">
        <v>17770706.879999999</v>
      </c>
      <c r="E267" s="117">
        <v>-5573620.0800000001</v>
      </c>
      <c r="F267" s="117">
        <v>-115619.47</v>
      </c>
      <c r="G267" s="117">
        <v>0</v>
      </c>
      <c r="H267" s="117">
        <v>287448839.73000002</v>
      </c>
      <c r="I267" s="117">
        <v>280421401.14999998</v>
      </c>
      <c r="J267" s="118">
        <v>0</v>
      </c>
      <c r="K267" s="117">
        <v>152565382.41999999</v>
      </c>
      <c r="L267" s="117">
        <v>6156387.1799999997</v>
      </c>
      <c r="M267" s="117">
        <v>-5573620.0800000001</v>
      </c>
      <c r="N267" s="117">
        <v>-3130665.1</v>
      </c>
      <c r="O267" s="117">
        <v>-323771.09999999998</v>
      </c>
      <c r="P267" s="117">
        <v>668.07</v>
      </c>
      <c r="Q267" s="117">
        <v>124796.17</v>
      </c>
      <c r="R267" s="117">
        <v>3645.69</v>
      </c>
      <c r="S267" s="117">
        <v>0</v>
      </c>
      <c r="T267" s="117">
        <v>0</v>
      </c>
      <c r="U267" s="117">
        <v>149822823.24999997</v>
      </c>
      <c r="V267" s="117">
        <v>151724515.33000001</v>
      </c>
      <c r="W267" s="118">
        <v>0</v>
      </c>
      <c r="X267" s="108">
        <v>2.1999999999999999E-2</v>
      </c>
      <c r="Z267" s="117">
        <v>-3454436.2</v>
      </c>
      <c r="AA267" s="119">
        <v>0</v>
      </c>
      <c r="AC267" s="117">
        <v>125464.24</v>
      </c>
      <c r="AD267" s="119">
        <v>0</v>
      </c>
      <c r="AF267" s="117">
        <v>1429223.38</v>
      </c>
    </row>
    <row r="268" spans="1:32" x14ac:dyDescent="0.3">
      <c r="A268" s="92">
        <v>36600</v>
      </c>
      <c r="B268" s="75" t="s">
        <v>349</v>
      </c>
      <c r="C268" s="117">
        <v>364663783.60000008</v>
      </c>
      <c r="D268" s="117">
        <v>60438625.509999998</v>
      </c>
      <c r="E268" s="117">
        <v>-352310.28</v>
      </c>
      <c r="F268" s="117">
        <v>2114300.31</v>
      </c>
      <c r="G268" s="117">
        <v>0</v>
      </c>
      <c r="H268" s="117">
        <v>426864399.1400001</v>
      </c>
      <c r="I268" s="117">
        <v>393770116.39999998</v>
      </c>
      <c r="J268" s="118">
        <v>0</v>
      </c>
      <c r="K268" s="117">
        <v>87242984.400000021</v>
      </c>
      <c r="L268" s="117">
        <v>6647208.4000000004</v>
      </c>
      <c r="M268" s="117">
        <v>-352310.28</v>
      </c>
      <c r="N268" s="117">
        <v>-121124.89</v>
      </c>
      <c r="O268" s="117">
        <v>-710850.97</v>
      </c>
      <c r="P268" s="117">
        <v>-173.3</v>
      </c>
      <c r="Q268" s="117">
        <v>217634.39</v>
      </c>
      <c r="R268" s="117">
        <v>21866.46</v>
      </c>
      <c r="S268" s="117">
        <v>0</v>
      </c>
      <c r="T268" s="117">
        <v>0</v>
      </c>
      <c r="U268" s="117">
        <v>92945234.210000023</v>
      </c>
      <c r="V268" s="117">
        <v>89997728.060000002</v>
      </c>
      <c r="W268" s="118">
        <v>0</v>
      </c>
      <c r="X268" s="108">
        <v>1.6999999999999998E-2</v>
      </c>
      <c r="Z268" s="117">
        <v>-831975.86</v>
      </c>
      <c r="AA268" s="119">
        <v>0</v>
      </c>
      <c r="AC268" s="117">
        <v>217461.09000000003</v>
      </c>
      <c r="AD268" s="119">
        <v>0</v>
      </c>
      <c r="AF268" s="117">
        <v>2122411.15</v>
      </c>
    </row>
    <row r="269" spans="1:32" x14ac:dyDescent="0.3">
      <c r="A269" s="92">
        <v>36700</v>
      </c>
      <c r="B269" s="75" t="s">
        <v>350</v>
      </c>
      <c r="C269" s="117">
        <v>376942018.6500001</v>
      </c>
      <c r="D269" s="117">
        <v>64247987.82</v>
      </c>
      <c r="E269" s="117">
        <v>-5160427.09</v>
      </c>
      <c r="F269" s="117">
        <v>2193331.62</v>
      </c>
      <c r="G269" s="117">
        <v>0</v>
      </c>
      <c r="H269" s="117">
        <v>438222911.00000012</v>
      </c>
      <c r="I269" s="117">
        <v>405414370.06</v>
      </c>
      <c r="J269" s="118">
        <v>0</v>
      </c>
      <c r="K269" s="117">
        <v>87227633.00000003</v>
      </c>
      <c r="L269" s="117">
        <v>9261647.5</v>
      </c>
      <c r="M269" s="117">
        <v>-5160427.09</v>
      </c>
      <c r="N269" s="117">
        <v>-1822830.96</v>
      </c>
      <c r="O269" s="117">
        <v>-716382.88</v>
      </c>
      <c r="P269" s="117">
        <v>-8309.8799999999992</v>
      </c>
      <c r="Q269" s="117">
        <v>221545.76</v>
      </c>
      <c r="R269" s="117">
        <v>39735.54</v>
      </c>
      <c r="S269" s="117">
        <v>0</v>
      </c>
      <c r="T269" s="117">
        <v>0</v>
      </c>
      <c r="U269" s="117">
        <v>89042610.990000054</v>
      </c>
      <c r="V269" s="117">
        <v>88362696.079999998</v>
      </c>
      <c r="W269" s="118">
        <v>0</v>
      </c>
      <c r="X269" s="108">
        <v>2.3E-2</v>
      </c>
      <c r="Z269" s="117">
        <v>-2539213.84</v>
      </c>
      <c r="AA269" s="119">
        <v>0</v>
      </c>
      <c r="AC269" s="117">
        <v>213235.88</v>
      </c>
      <c r="AD269" s="119">
        <v>0</v>
      </c>
      <c r="AF269" s="117">
        <v>2178886.67</v>
      </c>
    </row>
    <row r="270" spans="1:32" x14ac:dyDescent="0.3">
      <c r="A270" s="92">
        <v>36800</v>
      </c>
      <c r="B270" s="75" t="s">
        <v>415</v>
      </c>
      <c r="C270" s="117">
        <v>852150896.54999983</v>
      </c>
      <c r="D270" s="117">
        <v>104099003.43000001</v>
      </c>
      <c r="E270" s="117">
        <v>-11303942.029999999</v>
      </c>
      <c r="F270" s="117">
        <v>-1220173.54</v>
      </c>
      <c r="G270" s="117">
        <v>0</v>
      </c>
      <c r="H270" s="117">
        <v>943725784.40999985</v>
      </c>
      <c r="I270" s="117">
        <v>892387993.86000001</v>
      </c>
      <c r="J270" s="118">
        <v>0</v>
      </c>
      <c r="K270" s="117">
        <v>320472504.94000018</v>
      </c>
      <c r="L270" s="117">
        <v>39964943.020000003</v>
      </c>
      <c r="M270" s="117">
        <v>-11303942.029999999</v>
      </c>
      <c r="N270" s="117">
        <v>-12239609.449999999</v>
      </c>
      <c r="O270" s="117">
        <v>-1292071.24</v>
      </c>
      <c r="P270" s="117">
        <v>17336.349999999999</v>
      </c>
      <c r="Q270" s="117">
        <v>447615.4</v>
      </c>
      <c r="R270" s="117">
        <v>-40613.21</v>
      </c>
      <c r="S270" s="117">
        <v>0</v>
      </c>
      <c r="T270" s="117">
        <v>0</v>
      </c>
      <c r="U270" s="117">
        <v>336026163.78000021</v>
      </c>
      <c r="V270" s="117">
        <v>329222832.89999998</v>
      </c>
      <c r="W270" s="118">
        <v>0</v>
      </c>
      <c r="X270" s="108">
        <v>4.4999999999999998E-2</v>
      </c>
      <c r="Z270" s="117">
        <v>-13531680.689999999</v>
      </c>
      <c r="AA270" s="119">
        <v>0</v>
      </c>
      <c r="AC270" s="117">
        <v>464951.75</v>
      </c>
      <c r="AD270" s="119">
        <v>0</v>
      </c>
      <c r="AF270" s="117">
        <v>4692295.84</v>
      </c>
    </row>
    <row r="271" spans="1:32" x14ac:dyDescent="0.3">
      <c r="A271" s="92">
        <v>36900</v>
      </c>
      <c r="B271" s="75" t="s">
        <v>351</v>
      </c>
      <c r="C271" s="117">
        <v>79877067.550000027</v>
      </c>
      <c r="D271" s="117">
        <v>4760102.54</v>
      </c>
      <c r="E271" s="117">
        <v>-306697.63</v>
      </c>
      <c r="F271" s="117">
        <v>-1671478.75</v>
      </c>
      <c r="G271" s="117">
        <v>0</v>
      </c>
      <c r="H271" s="117">
        <v>82658993.710000038</v>
      </c>
      <c r="I271" s="117">
        <v>81500301.019999996</v>
      </c>
      <c r="J271" s="118">
        <v>0</v>
      </c>
      <c r="K271" s="117">
        <v>64522117.209999993</v>
      </c>
      <c r="L271" s="117">
        <v>1546671.12</v>
      </c>
      <c r="M271" s="117">
        <v>-306697.63</v>
      </c>
      <c r="N271" s="117">
        <v>-326520.28999999998</v>
      </c>
      <c r="O271" s="117">
        <v>-89505.93</v>
      </c>
      <c r="P271" s="117">
        <v>-4.57</v>
      </c>
      <c r="Q271" s="117">
        <v>35381.120000000003</v>
      </c>
      <c r="R271" s="117">
        <v>-16571.169999999998</v>
      </c>
      <c r="S271" s="117">
        <v>0</v>
      </c>
      <c r="T271" s="117">
        <v>0</v>
      </c>
      <c r="U271" s="117">
        <v>65364869.859999985</v>
      </c>
      <c r="V271" s="117">
        <v>64923523.450000003</v>
      </c>
      <c r="W271" s="118">
        <v>0</v>
      </c>
      <c r="X271" s="108">
        <v>1.9E-2</v>
      </c>
      <c r="Z271" s="117">
        <v>-416026.22</v>
      </c>
      <c r="AA271" s="119">
        <v>0</v>
      </c>
      <c r="AC271" s="117">
        <v>35376.550000000003</v>
      </c>
      <c r="AD271" s="119">
        <v>0</v>
      </c>
      <c r="AF271" s="117">
        <v>410988.55</v>
      </c>
    </row>
    <row r="272" spans="1:32" x14ac:dyDescent="0.3">
      <c r="A272" s="92">
        <v>36902</v>
      </c>
      <c r="B272" s="75" t="s">
        <v>352</v>
      </c>
      <c r="C272" s="117">
        <v>139496640.42000005</v>
      </c>
      <c r="D272" s="117">
        <v>9991273.4199999999</v>
      </c>
      <c r="E272" s="117">
        <v>-322966.38</v>
      </c>
      <c r="F272" s="117">
        <v>-719897.14</v>
      </c>
      <c r="G272" s="117">
        <v>0</v>
      </c>
      <c r="H272" s="117">
        <v>148445050.32000005</v>
      </c>
      <c r="I272" s="117">
        <v>144392407.94</v>
      </c>
      <c r="J272" s="118">
        <v>0</v>
      </c>
      <c r="K272" s="117">
        <v>69222223.919999987</v>
      </c>
      <c r="L272" s="117">
        <v>3313257.81</v>
      </c>
      <c r="M272" s="117">
        <v>-322966.38</v>
      </c>
      <c r="N272" s="117">
        <v>-358265.51</v>
      </c>
      <c r="O272" s="117">
        <v>-181284.65</v>
      </c>
      <c r="P272" s="117">
        <v>220.35</v>
      </c>
      <c r="Q272" s="117">
        <v>66425.399999999994</v>
      </c>
      <c r="R272" s="117">
        <v>-4637.3100000000004</v>
      </c>
      <c r="S272" s="117">
        <v>0</v>
      </c>
      <c r="T272" s="117">
        <v>0</v>
      </c>
      <c r="U272" s="117">
        <v>71734973.62999998</v>
      </c>
      <c r="V272" s="117">
        <v>70496507.219999999</v>
      </c>
      <c r="W272" s="118">
        <v>0</v>
      </c>
      <c r="X272" s="108">
        <v>2.3E-2</v>
      </c>
      <c r="Z272" s="117">
        <v>-539550.16</v>
      </c>
      <c r="AA272" s="119">
        <v>0</v>
      </c>
      <c r="AC272" s="117">
        <v>66645.75</v>
      </c>
      <c r="AD272" s="119">
        <v>0</v>
      </c>
      <c r="AF272" s="117">
        <v>738083.12</v>
      </c>
    </row>
    <row r="273" spans="1:32" x14ac:dyDescent="0.3">
      <c r="A273" s="92">
        <v>37000</v>
      </c>
      <c r="B273" s="75" t="s">
        <v>353</v>
      </c>
      <c r="C273" s="117">
        <v>18650635.839999974</v>
      </c>
      <c r="D273" s="117">
        <v>179605.25</v>
      </c>
      <c r="E273" s="117">
        <v>-30781.88</v>
      </c>
      <c r="F273" s="117">
        <v>0</v>
      </c>
      <c r="G273" s="117">
        <v>0</v>
      </c>
      <c r="H273" s="117">
        <v>18799459.209999975</v>
      </c>
      <c r="I273" s="117">
        <v>18707989.609999999</v>
      </c>
      <c r="J273" s="118">
        <v>0</v>
      </c>
      <c r="K273" s="117">
        <v>2404365.9099999997</v>
      </c>
      <c r="L273" s="117">
        <v>1477329.02</v>
      </c>
      <c r="M273" s="117">
        <v>-30781.88</v>
      </c>
      <c r="N273" s="117">
        <v>-115546.72</v>
      </c>
      <c r="O273" s="117">
        <v>-17841.57</v>
      </c>
      <c r="P273" s="117">
        <v>0</v>
      </c>
      <c r="Q273" s="117">
        <v>7693.61</v>
      </c>
      <c r="R273" s="117">
        <v>0</v>
      </c>
      <c r="S273" s="117">
        <v>0</v>
      </c>
      <c r="T273" s="117">
        <v>0</v>
      </c>
      <c r="U273" s="117">
        <v>3725218.3699999996</v>
      </c>
      <c r="V273" s="117">
        <v>3119452.1</v>
      </c>
      <c r="W273" s="118">
        <v>0</v>
      </c>
      <c r="X273" s="108">
        <v>7.9000000000000001E-2</v>
      </c>
      <c r="Z273" s="117">
        <v>-133388.29</v>
      </c>
      <c r="AA273" s="119">
        <v>0</v>
      </c>
      <c r="AC273" s="117">
        <v>7693.61</v>
      </c>
      <c r="AD273" s="119">
        <v>0</v>
      </c>
      <c r="AF273" s="117">
        <v>93472.72</v>
      </c>
    </row>
    <row r="274" spans="1:32" x14ac:dyDescent="0.3">
      <c r="A274" s="92">
        <v>37001</v>
      </c>
      <c r="B274" s="75" t="s">
        <v>354</v>
      </c>
      <c r="C274" s="117">
        <v>109374458.01999997</v>
      </c>
      <c r="D274" s="117">
        <v>3718043.43</v>
      </c>
      <c r="E274" s="117">
        <v>-98296.7</v>
      </c>
      <c r="F274" s="117">
        <v>0</v>
      </c>
      <c r="G274" s="117">
        <v>0</v>
      </c>
      <c r="H274" s="117">
        <v>112994204.74999997</v>
      </c>
      <c r="I274" s="117">
        <v>109816976.16</v>
      </c>
      <c r="J274" s="118">
        <v>0</v>
      </c>
      <c r="K274" s="117">
        <v>5576111.2200000007</v>
      </c>
      <c r="L274" s="117">
        <v>9531042.0099999998</v>
      </c>
      <c r="M274" s="117">
        <v>-98296.7</v>
      </c>
      <c r="N274" s="117">
        <v>-368978.99</v>
      </c>
      <c r="O274" s="117">
        <v>-121401.97</v>
      </c>
      <c r="P274" s="117">
        <v>0</v>
      </c>
      <c r="Q274" s="117">
        <v>48232.06</v>
      </c>
      <c r="R274" s="117">
        <v>0</v>
      </c>
      <c r="S274" s="117">
        <v>0</v>
      </c>
      <c r="T274" s="117">
        <v>0</v>
      </c>
      <c r="U274" s="117">
        <v>14566707.630000001</v>
      </c>
      <c r="V274" s="117">
        <v>10245121.77</v>
      </c>
      <c r="W274" s="118">
        <v>0</v>
      </c>
      <c r="X274" s="108">
        <v>8.6999999999999994E-2</v>
      </c>
      <c r="Z274" s="117">
        <v>-490380.95999999996</v>
      </c>
      <c r="AA274" s="119">
        <v>0</v>
      </c>
      <c r="AC274" s="117">
        <v>48232.06</v>
      </c>
      <c r="AD274" s="119">
        <v>0</v>
      </c>
      <c r="AF274" s="117">
        <v>561818.09</v>
      </c>
    </row>
    <row r="275" spans="1:32" x14ac:dyDescent="0.3">
      <c r="A275" s="92">
        <v>37010</v>
      </c>
      <c r="B275" s="75" t="s">
        <v>579</v>
      </c>
      <c r="C275" s="117">
        <v>0</v>
      </c>
      <c r="D275" s="117">
        <v>52598.92</v>
      </c>
      <c r="E275" s="117">
        <v>0</v>
      </c>
      <c r="F275" s="117">
        <v>1797517.46</v>
      </c>
      <c r="G275" s="117">
        <v>0</v>
      </c>
      <c r="H275" s="117">
        <v>1850116.38</v>
      </c>
      <c r="I275" s="117">
        <v>142316.64000000001</v>
      </c>
      <c r="J275" s="118">
        <v>0</v>
      </c>
      <c r="K275" s="117">
        <v>0</v>
      </c>
      <c r="L275" s="117">
        <v>0</v>
      </c>
      <c r="M275" s="117">
        <v>0</v>
      </c>
      <c r="N275" s="117">
        <v>0</v>
      </c>
      <c r="O275" s="117">
        <v>-11296.03</v>
      </c>
      <c r="P275" s="117">
        <v>0</v>
      </c>
      <c r="Q275" s="117">
        <v>2097.1</v>
      </c>
      <c r="R275" s="117">
        <v>113227.51</v>
      </c>
      <c r="S275" s="117">
        <v>0</v>
      </c>
      <c r="T275" s="117">
        <v>0</v>
      </c>
      <c r="U275" s="117">
        <v>104028.57999999999</v>
      </c>
      <c r="V275" s="117">
        <v>8002.2</v>
      </c>
      <c r="W275" s="118">
        <v>0</v>
      </c>
      <c r="X275" s="109">
        <v>0.1</v>
      </c>
      <c r="Z275" s="117">
        <v>-11296.03</v>
      </c>
      <c r="AA275" s="119">
        <v>0</v>
      </c>
      <c r="AC275" s="117">
        <v>2097.1</v>
      </c>
      <c r="AD275" s="119">
        <v>0</v>
      </c>
      <c r="AF275" s="117">
        <v>9198.93</v>
      </c>
    </row>
    <row r="276" spans="1:32" x14ac:dyDescent="0.3">
      <c r="A276" s="92">
        <v>37101</v>
      </c>
      <c r="B276" s="75" t="s">
        <v>569</v>
      </c>
      <c r="C276" s="117">
        <v>0</v>
      </c>
      <c r="D276" s="117">
        <v>0</v>
      </c>
      <c r="E276" s="117">
        <v>0</v>
      </c>
      <c r="F276" s="117">
        <v>0</v>
      </c>
      <c r="G276" s="117">
        <v>0</v>
      </c>
      <c r="H276" s="117">
        <v>0</v>
      </c>
      <c r="I276" s="117">
        <v>0</v>
      </c>
      <c r="J276" s="118">
        <v>0</v>
      </c>
      <c r="K276" s="117">
        <v>0</v>
      </c>
      <c r="L276" s="117">
        <v>0</v>
      </c>
      <c r="M276" s="117">
        <v>0</v>
      </c>
      <c r="N276" s="117">
        <v>0</v>
      </c>
      <c r="O276" s="117">
        <v>0</v>
      </c>
      <c r="P276" s="117">
        <v>0</v>
      </c>
      <c r="Q276" s="117">
        <v>0</v>
      </c>
      <c r="R276" s="117">
        <v>0</v>
      </c>
      <c r="S276" s="117">
        <v>0</v>
      </c>
      <c r="T276" s="117">
        <v>0</v>
      </c>
      <c r="U276" s="117">
        <v>0</v>
      </c>
      <c r="V276" s="117">
        <v>0</v>
      </c>
      <c r="W276" s="118">
        <v>0</v>
      </c>
      <c r="X276" s="109">
        <v>0.1</v>
      </c>
      <c r="Z276" s="117">
        <v>0</v>
      </c>
      <c r="AA276" s="119">
        <v>0</v>
      </c>
      <c r="AC276" s="117">
        <v>0</v>
      </c>
      <c r="AD276" s="119">
        <v>0</v>
      </c>
      <c r="AF276" s="117">
        <v>0</v>
      </c>
    </row>
    <row r="277" spans="1:32" x14ac:dyDescent="0.3">
      <c r="A277" s="92">
        <v>37102</v>
      </c>
      <c r="B277" s="75" t="s">
        <v>570</v>
      </c>
      <c r="C277" s="117">
        <v>0</v>
      </c>
      <c r="D277" s="117">
        <v>0</v>
      </c>
      <c r="E277" s="117">
        <v>0</v>
      </c>
      <c r="F277" s="117">
        <v>0</v>
      </c>
      <c r="G277" s="117">
        <v>0</v>
      </c>
      <c r="H277" s="117">
        <v>0</v>
      </c>
      <c r="I277" s="117">
        <v>0</v>
      </c>
      <c r="J277" s="118">
        <v>0</v>
      </c>
      <c r="K277" s="117">
        <v>0</v>
      </c>
      <c r="L277" s="117">
        <v>0</v>
      </c>
      <c r="M277" s="117">
        <v>0</v>
      </c>
      <c r="N277" s="117">
        <v>0</v>
      </c>
      <c r="O277" s="117">
        <v>0</v>
      </c>
      <c r="P277" s="117">
        <v>0</v>
      </c>
      <c r="Q277" s="117">
        <v>0</v>
      </c>
      <c r="R277" s="117">
        <v>0</v>
      </c>
      <c r="S277" s="117">
        <v>0</v>
      </c>
      <c r="T277" s="117">
        <v>0</v>
      </c>
      <c r="U277" s="117">
        <v>0</v>
      </c>
      <c r="V277" s="117">
        <v>0</v>
      </c>
      <c r="W277" s="118">
        <v>0</v>
      </c>
      <c r="X277" s="109">
        <v>6.7000000000000004E-2</v>
      </c>
      <c r="Z277" s="117">
        <v>0</v>
      </c>
      <c r="AA277" s="119">
        <v>0</v>
      </c>
      <c r="AC277" s="117">
        <v>0</v>
      </c>
      <c r="AD277" s="119">
        <v>0</v>
      </c>
      <c r="AF277" s="117">
        <v>0</v>
      </c>
    </row>
    <row r="278" spans="1:32" x14ac:dyDescent="0.3">
      <c r="A278" s="92">
        <v>37103</v>
      </c>
      <c r="B278" s="75" t="s">
        <v>571</v>
      </c>
      <c r="C278" s="117">
        <v>0</v>
      </c>
      <c r="D278" s="117">
        <v>0</v>
      </c>
      <c r="E278" s="117">
        <v>0</v>
      </c>
      <c r="F278" s="117">
        <v>0</v>
      </c>
      <c r="G278" s="117">
        <v>0</v>
      </c>
      <c r="H278" s="117">
        <v>0</v>
      </c>
      <c r="I278" s="117">
        <v>0</v>
      </c>
      <c r="J278" s="118">
        <v>0</v>
      </c>
      <c r="K278" s="117">
        <v>0</v>
      </c>
      <c r="L278" s="117">
        <v>0</v>
      </c>
      <c r="M278" s="117">
        <v>0</v>
      </c>
      <c r="N278" s="117">
        <v>0</v>
      </c>
      <c r="O278" s="117">
        <v>0</v>
      </c>
      <c r="P278" s="117">
        <v>0</v>
      </c>
      <c r="Q278" s="117">
        <v>0</v>
      </c>
      <c r="R278" s="117">
        <v>0</v>
      </c>
      <c r="S278" s="117">
        <v>0</v>
      </c>
      <c r="T278" s="117">
        <v>0</v>
      </c>
      <c r="U278" s="117">
        <v>0</v>
      </c>
      <c r="V278" s="117">
        <v>0</v>
      </c>
      <c r="W278" s="118">
        <v>0</v>
      </c>
      <c r="X278" s="109">
        <v>3.3000000000000002E-2</v>
      </c>
      <c r="Z278" s="117">
        <v>0</v>
      </c>
      <c r="AA278" s="119">
        <v>0</v>
      </c>
      <c r="AC278" s="117">
        <v>0</v>
      </c>
      <c r="AD278" s="119">
        <v>0</v>
      </c>
      <c r="AF278" s="117">
        <v>0</v>
      </c>
    </row>
    <row r="279" spans="1:32" x14ac:dyDescent="0.3">
      <c r="A279" s="92">
        <v>37300</v>
      </c>
      <c r="B279" s="75" t="s">
        <v>355</v>
      </c>
      <c r="C279" s="117">
        <v>359360502.45999992</v>
      </c>
      <c r="D279" s="117">
        <v>24985342.530000001</v>
      </c>
      <c r="E279" s="117">
        <v>-7198484.5599999996</v>
      </c>
      <c r="F279" s="117">
        <v>246523</v>
      </c>
      <c r="G279" s="117">
        <v>0</v>
      </c>
      <c r="H279" s="117">
        <v>377393883.42999989</v>
      </c>
      <c r="I279" s="117">
        <v>368773530</v>
      </c>
      <c r="J279" s="118">
        <v>0</v>
      </c>
      <c r="K279" s="117">
        <v>121742681.54999998</v>
      </c>
      <c r="L279" s="117">
        <v>10305544.68</v>
      </c>
      <c r="M279" s="117">
        <v>-7198484.5599999996</v>
      </c>
      <c r="N279" s="117">
        <v>-1434568.93</v>
      </c>
      <c r="O279" s="117">
        <v>-436368.76</v>
      </c>
      <c r="P279" s="117">
        <v>25271.759999999998</v>
      </c>
      <c r="Q279" s="117">
        <v>165431.19</v>
      </c>
      <c r="R279" s="117">
        <v>2155.0300000000002</v>
      </c>
      <c r="S279" s="117">
        <v>12802.85</v>
      </c>
      <c r="T279" s="117">
        <v>0</v>
      </c>
      <c r="U279" s="117">
        <v>123184464.80999997</v>
      </c>
      <c r="V279" s="117">
        <v>122583654.48999999</v>
      </c>
      <c r="W279" s="118">
        <v>0</v>
      </c>
      <c r="X279" s="108">
        <v>2.7999999999999997E-2</v>
      </c>
      <c r="Z279" s="117">
        <v>-1870937.69</v>
      </c>
      <c r="AA279" s="119">
        <v>0</v>
      </c>
      <c r="AC279" s="117">
        <v>190702.95</v>
      </c>
      <c r="AD279" s="119">
        <v>0</v>
      </c>
      <c r="AF279" s="117">
        <v>1876438.89</v>
      </c>
    </row>
    <row r="280" spans="1:32" x14ac:dyDescent="0.3">
      <c r="A280" s="92">
        <v>37302</v>
      </c>
      <c r="B280" s="75" t="s">
        <v>550</v>
      </c>
      <c r="C280" s="117">
        <v>4034789.15</v>
      </c>
      <c r="D280" s="117">
        <v>7293476.0099999998</v>
      </c>
      <c r="E280" s="117">
        <v>-10746.71</v>
      </c>
      <c r="F280" s="117">
        <v>-225452.03</v>
      </c>
      <c r="G280" s="117">
        <v>579383.80000000005</v>
      </c>
      <c r="H280" s="117">
        <v>11671450.220000001</v>
      </c>
      <c r="I280" s="117">
        <v>6313014.5599999996</v>
      </c>
      <c r="J280" s="118">
        <v>0</v>
      </c>
      <c r="K280" s="117">
        <v>185530.6100000001</v>
      </c>
      <c r="L280" s="117">
        <v>164261.38</v>
      </c>
      <c r="M280" s="117">
        <v>-10746.71</v>
      </c>
      <c r="N280" s="117">
        <v>-8104.66</v>
      </c>
      <c r="O280" s="117">
        <v>-50289.65</v>
      </c>
      <c r="P280" s="117">
        <v>0</v>
      </c>
      <c r="Q280" s="117">
        <v>10284.049999999999</v>
      </c>
      <c r="R280" s="117">
        <v>-1604.16</v>
      </c>
      <c r="S280" s="117">
        <v>406191.23</v>
      </c>
      <c r="T280" s="117">
        <v>0</v>
      </c>
      <c r="U280" s="117">
        <v>695522.09000000008</v>
      </c>
      <c r="V280" s="117">
        <v>388584.61</v>
      </c>
      <c r="W280" s="118">
        <v>0</v>
      </c>
      <c r="X280" s="108">
        <v>2.7999999999999997E-2</v>
      </c>
      <c r="Z280" s="117">
        <v>-58394.31</v>
      </c>
      <c r="AA280" s="119">
        <v>0</v>
      </c>
      <c r="AC280" s="117">
        <v>10284.049999999999</v>
      </c>
      <c r="AD280" s="119">
        <v>0</v>
      </c>
      <c r="AF280" s="117">
        <v>58031.67</v>
      </c>
    </row>
    <row r="281" spans="1:32" x14ac:dyDescent="0.3">
      <c r="A281" s="92">
        <v>37400</v>
      </c>
      <c r="B281" s="75" t="s">
        <v>137</v>
      </c>
      <c r="C281" s="117">
        <v>8572307.6899999995</v>
      </c>
      <c r="D281" s="117">
        <v>-1412125.43</v>
      </c>
      <c r="E281" s="117">
        <v>0</v>
      </c>
      <c r="F281" s="117">
        <v>0</v>
      </c>
      <c r="G281" s="117">
        <v>0</v>
      </c>
      <c r="H281" s="117">
        <v>7160182.2599999998</v>
      </c>
      <c r="I281" s="117">
        <v>8463682.6600000001</v>
      </c>
      <c r="J281" s="118">
        <v>0</v>
      </c>
      <c r="K281" s="117">
        <v>1644201.9400000009</v>
      </c>
      <c r="L281" s="117">
        <v>122867.71</v>
      </c>
      <c r="M281" s="117">
        <v>0</v>
      </c>
      <c r="N281" s="117">
        <v>0</v>
      </c>
      <c r="O281" s="117">
        <v>0</v>
      </c>
      <c r="P281" s="117">
        <v>0</v>
      </c>
      <c r="Q281" s="117">
        <v>0</v>
      </c>
      <c r="R281" s="117">
        <v>0</v>
      </c>
      <c r="S281" s="117">
        <v>0</v>
      </c>
      <c r="T281" s="117">
        <v>0</v>
      </c>
      <c r="U281" s="117">
        <v>1767069.6500000008</v>
      </c>
      <c r="V281" s="117">
        <v>1705635.8</v>
      </c>
      <c r="W281" s="118">
        <v>0</v>
      </c>
      <c r="X281" s="120">
        <v>1.4E-2</v>
      </c>
      <c r="Z281" s="117">
        <v>0</v>
      </c>
      <c r="AA281" s="119">
        <v>0</v>
      </c>
      <c r="AC281" s="117">
        <v>0</v>
      </c>
      <c r="AD281" s="119">
        <v>0</v>
      </c>
      <c r="AF281" s="117">
        <v>0</v>
      </c>
    </row>
    <row r="282" spans="1:32" x14ac:dyDescent="0.3">
      <c r="A282" s="92">
        <v>38900</v>
      </c>
      <c r="B282" s="75" t="s">
        <v>356</v>
      </c>
      <c r="C282" s="117">
        <v>3286630.42</v>
      </c>
      <c r="D282" s="117">
        <v>0</v>
      </c>
      <c r="E282" s="117">
        <v>0</v>
      </c>
      <c r="F282" s="117">
        <v>0</v>
      </c>
      <c r="G282" s="117">
        <v>0</v>
      </c>
      <c r="H282" s="117">
        <v>3286630.42</v>
      </c>
      <c r="I282" s="117">
        <v>3286630.42</v>
      </c>
      <c r="J282" s="118">
        <v>0</v>
      </c>
      <c r="K282" s="117">
        <v>0</v>
      </c>
      <c r="L282" s="117">
        <v>0</v>
      </c>
      <c r="M282" s="117">
        <v>0</v>
      </c>
      <c r="N282" s="117">
        <v>0</v>
      </c>
      <c r="O282" s="117">
        <v>0</v>
      </c>
      <c r="P282" s="117">
        <v>0</v>
      </c>
      <c r="Q282" s="117">
        <v>0</v>
      </c>
      <c r="R282" s="117">
        <v>0</v>
      </c>
      <c r="S282" s="117">
        <v>0</v>
      </c>
      <c r="T282" s="117">
        <v>0</v>
      </c>
      <c r="U282" s="117">
        <v>0</v>
      </c>
      <c r="V282" s="117">
        <v>0</v>
      </c>
      <c r="W282" s="118">
        <v>0</v>
      </c>
      <c r="X282" s="108">
        <v>0</v>
      </c>
      <c r="Z282" s="117">
        <v>0</v>
      </c>
      <c r="AA282" s="119">
        <v>0</v>
      </c>
      <c r="AC282" s="117">
        <v>0</v>
      </c>
      <c r="AD282" s="119">
        <v>0</v>
      </c>
      <c r="AF282" s="117">
        <v>0</v>
      </c>
    </row>
    <row r="283" spans="1:32" x14ac:dyDescent="0.3">
      <c r="A283" s="92">
        <v>39000</v>
      </c>
      <c r="B283" s="75" t="s">
        <v>357</v>
      </c>
      <c r="C283" s="117">
        <v>135802681.50999996</v>
      </c>
      <c r="D283" s="117">
        <v>6514178.3899999997</v>
      </c>
      <c r="E283" s="117">
        <v>-615038.35</v>
      </c>
      <c r="F283" s="117">
        <v>0</v>
      </c>
      <c r="G283" s="117">
        <v>0</v>
      </c>
      <c r="H283" s="117">
        <v>141701821.54999995</v>
      </c>
      <c r="I283" s="117">
        <v>137876873.09</v>
      </c>
      <c r="J283" s="118">
        <v>0</v>
      </c>
      <c r="K283" s="117">
        <v>51868015.650000013</v>
      </c>
      <c r="L283" s="117">
        <v>1925813.81</v>
      </c>
      <c r="M283" s="117">
        <v>-615038.35</v>
      </c>
      <c r="N283" s="117">
        <v>-617400.62</v>
      </c>
      <c r="O283" s="117">
        <v>0</v>
      </c>
      <c r="P283" s="117">
        <v>0</v>
      </c>
      <c r="Q283" s="117">
        <v>0</v>
      </c>
      <c r="R283" s="117">
        <v>0</v>
      </c>
      <c r="S283" s="117">
        <v>0</v>
      </c>
      <c r="T283" s="117">
        <v>0</v>
      </c>
      <c r="U283" s="117">
        <v>52561390.490000017</v>
      </c>
      <c r="V283" s="117">
        <v>52161029.240000002</v>
      </c>
      <c r="W283" s="118">
        <v>0</v>
      </c>
      <c r="X283" s="108">
        <v>1.4E-2</v>
      </c>
      <c r="Z283" s="117">
        <v>-617400.62</v>
      </c>
      <c r="AA283" s="119">
        <v>0</v>
      </c>
      <c r="AC283" s="117">
        <v>0</v>
      </c>
      <c r="AD283" s="119">
        <v>0</v>
      </c>
      <c r="AF283" s="117">
        <v>0</v>
      </c>
    </row>
    <row r="284" spans="1:32" x14ac:dyDescent="0.3">
      <c r="A284" s="92">
        <v>39101</v>
      </c>
      <c r="B284" s="75" t="s">
        <v>358</v>
      </c>
      <c r="C284" s="117">
        <v>7359738.9099999983</v>
      </c>
      <c r="D284" s="117">
        <v>864131.66</v>
      </c>
      <c r="E284" s="117">
        <v>-719633.25</v>
      </c>
      <c r="F284" s="117">
        <v>0</v>
      </c>
      <c r="G284" s="117">
        <v>0</v>
      </c>
      <c r="H284" s="117">
        <v>7504237.3199999984</v>
      </c>
      <c r="I284" s="117">
        <v>7457192.4299999997</v>
      </c>
      <c r="J284" s="118">
        <v>0</v>
      </c>
      <c r="K284" s="117">
        <v>3414605.0300000003</v>
      </c>
      <c r="L284" s="117">
        <v>1027467.46</v>
      </c>
      <c r="M284" s="117">
        <v>-719633.25</v>
      </c>
      <c r="N284" s="117">
        <v>0</v>
      </c>
      <c r="O284" s="117">
        <v>0</v>
      </c>
      <c r="P284" s="117">
        <v>0</v>
      </c>
      <c r="Q284" s="117">
        <v>0</v>
      </c>
      <c r="R284" s="117">
        <v>0</v>
      </c>
      <c r="S284" s="117">
        <v>0</v>
      </c>
      <c r="T284" s="117">
        <v>0</v>
      </c>
      <c r="U284" s="117">
        <v>3722439.24</v>
      </c>
      <c r="V284" s="117">
        <v>3470719.02</v>
      </c>
      <c r="W284" s="118">
        <v>0</v>
      </c>
      <c r="X284" s="121">
        <v>0.14299999999999999</v>
      </c>
      <c r="Z284" s="117">
        <v>0</v>
      </c>
      <c r="AA284" s="119">
        <v>0</v>
      </c>
      <c r="AC284" s="117">
        <v>0</v>
      </c>
      <c r="AD284" s="119">
        <v>0</v>
      </c>
      <c r="AF284" s="117">
        <v>0</v>
      </c>
    </row>
    <row r="285" spans="1:32" x14ac:dyDescent="0.3">
      <c r="A285" s="92">
        <v>39102</v>
      </c>
      <c r="B285" s="75" t="s">
        <v>359</v>
      </c>
      <c r="C285" s="117">
        <v>12650318.279999997</v>
      </c>
      <c r="D285" s="117">
        <v>406485.52</v>
      </c>
      <c r="E285" s="117">
        <v>-355476.71</v>
      </c>
      <c r="F285" s="117">
        <v>0</v>
      </c>
      <c r="G285" s="117">
        <v>0</v>
      </c>
      <c r="H285" s="117">
        <v>12701327.089999996</v>
      </c>
      <c r="I285" s="117">
        <v>12602590.310000001</v>
      </c>
      <c r="J285" s="118">
        <v>0</v>
      </c>
      <c r="K285" s="117">
        <v>3124348.2699999991</v>
      </c>
      <c r="L285" s="117">
        <v>3155959.08</v>
      </c>
      <c r="M285" s="117">
        <v>-355476.71</v>
      </c>
      <c r="N285" s="117">
        <v>0</v>
      </c>
      <c r="O285" s="117">
        <v>0</v>
      </c>
      <c r="P285" s="117">
        <v>0</v>
      </c>
      <c r="Q285" s="117">
        <v>0</v>
      </c>
      <c r="R285" s="117">
        <v>0</v>
      </c>
      <c r="S285" s="117">
        <v>0</v>
      </c>
      <c r="T285" s="117">
        <v>0</v>
      </c>
      <c r="U285" s="117">
        <v>5924830.6399999997</v>
      </c>
      <c r="V285" s="117">
        <v>4492625.0599999996</v>
      </c>
      <c r="W285" s="118">
        <v>0</v>
      </c>
      <c r="X285" s="121">
        <v>0.25</v>
      </c>
      <c r="Z285" s="117">
        <v>0</v>
      </c>
      <c r="AA285" s="119">
        <v>0</v>
      </c>
      <c r="AC285" s="117">
        <v>0</v>
      </c>
      <c r="AD285" s="119">
        <v>0</v>
      </c>
      <c r="AF285" s="117">
        <v>0</v>
      </c>
    </row>
    <row r="286" spans="1:32" x14ac:dyDescent="0.3">
      <c r="A286" s="92">
        <v>39103</v>
      </c>
      <c r="B286" s="75" t="s">
        <v>360</v>
      </c>
      <c r="C286" s="117">
        <v>0</v>
      </c>
      <c r="D286" s="117">
        <v>0</v>
      </c>
      <c r="E286" s="117">
        <v>0</v>
      </c>
      <c r="F286" s="117">
        <v>0</v>
      </c>
      <c r="G286" s="117">
        <v>0</v>
      </c>
      <c r="H286" s="117">
        <v>0</v>
      </c>
      <c r="I286" s="117">
        <v>0</v>
      </c>
      <c r="J286" s="118">
        <v>0</v>
      </c>
      <c r="K286" s="117">
        <v>0</v>
      </c>
      <c r="L286" s="117">
        <v>0</v>
      </c>
      <c r="M286" s="117">
        <v>0</v>
      </c>
      <c r="N286" s="117">
        <v>0</v>
      </c>
      <c r="O286" s="117">
        <v>0</v>
      </c>
      <c r="P286" s="117">
        <v>0</v>
      </c>
      <c r="Q286" s="117">
        <v>0</v>
      </c>
      <c r="R286" s="117">
        <v>0</v>
      </c>
      <c r="S286" s="117">
        <v>0</v>
      </c>
      <c r="T286" s="117">
        <v>0</v>
      </c>
      <c r="U286" s="117">
        <v>0</v>
      </c>
      <c r="V286" s="117">
        <v>0</v>
      </c>
      <c r="W286" s="118">
        <v>0</v>
      </c>
      <c r="X286" s="121">
        <v>0.14299999999999999</v>
      </c>
      <c r="Z286" s="117">
        <v>0</v>
      </c>
      <c r="AA286" s="119">
        <v>0</v>
      </c>
      <c r="AC286" s="117">
        <v>0</v>
      </c>
      <c r="AD286" s="119">
        <v>0</v>
      </c>
      <c r="AF286" s="117">
        <v>0</v>
      </c>
    </row>
    <row r="287" spans="1:32" x14ac:dyDescent="0.3">
      <c r="A287" s="92">
        <v>39104</v>
      </c>
      <c r="B287" s="75" t="s">
        <v>361</v>
      </c>
      <c r="C287" s="117">
        <v>40831921.999999993</v>
      </c>
      <c r="D287" s="117">
        <v>12296748.84</v>
      </c>
      <c r="E287" s="117">
        <v>-4121218.01</v>
      </c>
      <c r="F287" s="117">
        <v>0</v>
      </c>
      <c r="G287" s="117">
        <v>0</v>
      </c>
      <c r="H287" s="117">
        <v>49007452.829999991</v>
      </c>
      <c r="I287" s="117">
        <v>42738038.350000001</v>
      </c>
      <c r="J287" s="118">
        <v>0</v>
      </c>
      <c r="K287" s="117">
        <v>13826214.809999999</v>
      </c>
      <c r="L287" s="117">
        <v>8198549.2400000002</v>
      </c>
      <c r="M287" s="117">
        <v>-4121218.01</v>
      </c>
      <c r="N287" s="117">
        <v>0</v>
      </c>
      <c r="O287" s="117">
        <v>0</v>
      </c>
      <c r="P287" s="117">
        <v>0</v>
      </c>
      <c r="Q287" s="117">
        <v>0</v>
      </c>
      <c r="R287" s="117">
        <v>0</v>
      </c>
      <c r="S287" s="117">
        <v>0</v>
      </c>
      <c r="T287" s="117">
        <v>0</v>
      </c>
      <c r="U287" s="117">
        <v>17903546.039999999</v>
      </c>
      <c r="V287" s="117">
        <v>16269816.789999999</v>
      </c>
      <c r="W287" s="118">
        <v>0</v>
      </c>
      <c r="X287" s="121">
        <v>0.2</v>
      </c>
      <c r="Z287" s="117">
        <v>0</v>
      </c>
      <c r="AA287" s="119">
        <v>0</v>
      </c>
      <c r="AC287" s="117">
        <v>0</v>
      </c>
      <c r="AD287" s="119">
        <v>0</v>
      </c>
      <c r="AF287" s="117">
        <v>0</v>
      </c>
    </row>
    <row r="288" spans="1:32" x14ac:dyDescent="0.3">
      <c r="A288" s="92">
        <v>39201</v>
      </c>
      <c r="B288" s="75" t="s">
        <v>551</v>
      </c>
      <c r="C288" s="117">
        <v>0</v>
      </c>
      <c r="D288" s="117">
        <v>0</v>
      </c>
      <c r="E288" s="117">
        <v>0</v>
      </c>
      <c r="F288" s="117">
        <v>0</v>
      </c>
      <c r="G288" s="117">
        <v>0</v>
      </c>
      <c r="H288" s="117">
        <v>0</v>
      </c>
      <c r="I288" s="117">
        <v>0</v>
      </c>
      <c r="J288" s="118">
        <v>0</v>
      </c>
      <c r="K288" s="117">
        <v>0</v>
      </c>
      <c r="L288" s="117">
        <v>0</v>
      </c>
      <c r="M288" s="117">
        <v>0</v>
      </c>
      <c r="N288" s="117">
        <v>0</v>
      </c>
      <c r="O288" s="117">
        <v>0</v>
      </c>
      <c r="P288" s="117">
        <v>0</v>
      </c>
      <c r="Q288" s="117">
        <v>0</v>
      </c>
      <c r="R288" s="117">
        <v>0</v>
      </c>
      <c r="S288" s="117">
        <v>0</v>
      </c>
      <c r="T288" s="117">
        <v>0</v>
      </c>
      <c r="U288" s="117">
        <v>0</v>
      </c>
      <c r="V288" s="117">
        <v>0</v>
      </c>
      <c r="W288" s="118">
        <v>0</v>
      </c>
      <c r="X288" s="108">
        <v>0.126</v>
      </c>
      <c r="Z288" s="117">
        <v>0</v>
      </c>
      <c r="AA288" s="119">
        <v>0</v>
      </c>
      <c r="AC288" s="117">
        <v>0</v>
      </c>
      <c r="AD288" s="119">
        <v>0</v>
      </c>
      <c r="AF288" s="117">
        <v>0</v>
      </c>
    </row>
    <row r="289" spans="1:32" x14ac:dyDescent="0.3">
      <c r="A289" s="92">
        <v>39202</v>
      </c>
      <c r="B289" s="75" t="s">
        <v>362</v>
      </c>
      <c r="C289" s="117">
        <v>21901759.489999995</v>
      </c>
      <c r="D289" s="117">
        <v>8268057.8600000003</v>
      </c>
      <c r="E289" s="117">
        <v>-1028119.38</v>
      </c>
      <c r="F289" s="117">
        <v>0</v>
      </c>
      <c r="G289" s="117">
        <v>0</v>
      </c>
      <c r="H289" s="117">
        <v>29141697.969999995</v>
      </c>
      <c r="I289" s="117">
        <v>25330578.32</v>
      </c>
      <c r="J289" s="118">
        <v>0</v>
      </c>
      <c r="K289" s="117">
        <v>4322757.4300000006</v>
      </c>
      <c r="L289" s="117">
        <v>1877549.78</v>
      </c>
      <c r="M289" s="117">
        <v>-1028119.38</v>
      </c>
      <c r="N289" s="117">
        <v>117770.42</v>
      </c>
      <c r="O289" s="117">
        <v>-64088.79</v>
      </c>
      <c r="P289" s="117">
        <v>277802.07</v>
      </c>
      <c r="Q289" s="117">
        <v>17043.11</v>
      </c>
      <c r="R289" s="117">
        <v>0</v>
      </c>
      <c r="S289" s="117">
        <v>0</v>
      </c>
      <c r="T289" s="117">
        <v>0</v>
      </c>
      <c r="U289" s="117">
        <v>5520714.6400000015</v>
      </c>
      <c r="V289" s="117">
        <v>4840069.42</v>
      </c>
      <c r="W289" s="118">
        <v>0</v>
      </c>
      <c r="X289" s="108">
        <v>7.4999999999999997E-2</v>
      </c>
      <c r="Z289" s="117">
        <v>53681.63</v>
      </c>
      <c r="AA289" s="119" t="s">
        <v>422</v>
      </c>
      <c r="AC289" s="117">
        <v>294845.18</v>
      </c>
      <c r="AD289" s="119">
        <v>0</v>
      </c>
      <c r="AF289" s="117">
        <v>144895.32999999999</v>
      </c>
    </row>
    <row r="290" spans="1:32" x14ac:dyDescent="0.3">
      <c r="A290" s="92">
        <v>39203</v>
      </c>
      <c r="B290" s="75" t="s">
        <v>363</v>
      </c>
      <c r="C290" s="117">
        <v>77389217.590000004</v>
      </c>
      <c r="D290" s="117">
        <v>5089727.43</v>
      </c>
      <c r="E290" s="117">
        <v>-1748182.81</v>
      </c>
      <c r="F290" s="117">
        <v>0</v>
      </c>
      <c r="G290" s="117">
        <v>0</v>
      </c>
      <c r="H290" s="117">
        <v>80730762.210000008</v>
      </c>
      <c r="I290" s="117">
        <v>76876688.980000004</v>
      </c>
      <c r="J290" s="118">
        <v>0</v>
      </c>
      <c r="K290" s="117">
        <v>20285795.230000008</v>
      </c>
      <c r="L290" s="117">
        <v>3980886.85</v>
      </c>
      <c r="M290" s="117">
        <v>-1748182.81</v>
      </c>
      <c r="N290" s="117">
        <v>6915.07</v>
      </c>
      <c r="O290" s="117">
        <v>-90664</v>
      </c>
      <c r="P290" s="117">
        <v>714478.84</v>
      </c>
      <c r="Q290" s="117">
        <v>35011.68</v>
      </c>
      <c r="R290" s="117">
        <v>0</v>
      </c>
      <c r="S290" s="117">
        <v>0</v>
      </c>
      <c r="T290" s="117">
        <v>0</v>
      </c>
      <c r="U290" s="117">
        <v>23184240.860000011</v>
      </c>
      <c r="V290" s="117">
        <v>21485116.190000001</v>
      </c>
      <c r="W290" s="118">
        <v>0</v>
      </c>
      <c r="X290" s="108">
        <v>5.1999999999999998E-2</v>
      </c>
      <c r="Z290" s="117">
        <v>-83748.929999999993</v>
      </c>
      <c r="AA290" s="119">
        <v>0</v>
      </c>
      <c r="AC290" s="117">
        <v>749490.52</v>
      </c>
      <c r="AD290" s="119">
        <v>0</v>
      </c>
      <c r="AF290" s="117">
        <v>401401.17</v>
      </c>
    </row>
    <row r="291" spans="1:32" x14ac:dyDescent="0.3">
      <c r="A291" s="92">
        <v>39204</v>
      </c>
      <c r="B291" s="75" t="s">
        <v>364</v>
      </c>
      <c r="C291" s="117">
        <v>0</v>
      </c>
      <c r="D291" s="117">
        <v>0</v>
      </c>
      <c r="E291" s="117">
        <v>0</v>
      </c>
      <c r="F291" s="117">
        <v>0</v>
      </c>
      <c r="G291" s="117">
        <v>0</v>
      </c>
      <c r="H291" s="117">
        <v>0</v>
      </c>
      <c r="I291" s="117">
        <v>0</v>
      </c>
      <c r="J291" s="118">
        <v>0</v>
      </c>
      <c r="K291" s="117">
        <v>0</v>
      </c>
      <c r="L291" s="117">
        <v>0</v>
      </c>
      <c r="M291" s="117">
        <v>0</v>
      </c>
      <c r="N291" s="117">
        <v>0</v>
      </c>
      <c r="O291" s="117">
        <v>0</v>
      </c>
      <c r="P291" s="117">
        <v>0</v>
      </c>
      <c r="Q291" s="117">
        <v>0</v>
      </c>
      <c r="R291" s="117">
        <v>0</v>
      </c>
      <c r="S291" s="117">
        <v>0</v>
      </c>
      <c r="T291" s="117">
        <v>0</v>
      </c>
      <c r="U291" s="117">
        <v>0</v>
      </c>
      <c r="V291" s="117">
        <v>0</v>
      </c>
      <c r="W291" s="118">
        <v>0</v>
      </c>
      <c r="X291" s="108">
        <v>6.5000000000000002E-2</v>
      </c>
      <c r="Z291" s="117">
        <v>0</v>
      </c>
      <c r="AA291" s="119">
        <v>0</v>
      </c>
      <c r="AC291" s="117">
        <v>0</v>
      </c>
      <c r="AD291" s="119">
        <v>0</v>
      </c>
      <c r="AF291" s="117">
        <v>0</v>
      </c>
    </row>
    <row r="292" spans="1:32" x14ac:dyDescent="0.3">
      <c r="A292" s="92">
        <v>39212</v>
      </c>
      <c r="B292" s="75" t="s">
        <v>365</v>
      </c>
      <c r="C292" s="117">
        <v>4221010.4800000004</v>
      </c>
      <c r="D292" s="117">
        <v>2011672.54</v>
      </c>
      <c r="E292" s="117">
        <v>-102488.17</v>
      </c>
      <c r="F292" s="117">
        <v>0</v>
      </c>
      <c r="G292" s="117">
        <v>0</v>
      </c>
      <c r="H292" s="117">
        <v>6130194.8500000006</v>
      </c>
      <c r="I292" s="117">
        <v>5026030.97</v>
      </c>
      <c r="J292" s="118">
        <v>0</v>
      </c>
      <c r="K292" s="117">
        <v>1660739.9800000004</v>
      </c>
      <c r="L292" s="117">
        <v>300975.05</v>
      </c>
      <c r="M292" s="117">
        <v>-102488.17</v>
      </c>
      <c r="N292" s="117">
        <v>3941.52</v>
      </c>
      <c r="O292" s="117">
        <v>-15488.99</v>
      </c>
      <c r="P292" s="117">
        <v>6497.99</v>
      </c>
      <c r="Q292" s="117">
        <v>3867.1</v>
      </c>
      <c r="R292" s="117">
        <v>0</v>
      </c>
      <c r="S292" s="117">
        <v>0</v>
      </c>
      <c r="T292" s="117">
        <v>0</v>
      </c>
      <c r="U292" s="117">
        <v>1858044.4800000007</v>
      </c>
      <c r="V292" s="117">
        <v>1728351.12</v>
      </c>
      <c r="W292" s="118">
        <v>0</v>
      </c>
      <c r="X292" s="108">
        <v>6.0999999999999999E-2</v>
      </c>
      <c r="Z292" s="117">
        <v>-11547.47</v>
      </c>
      <c r="AA292" s="119">
        <v>0</v>
      </c>
      <c r="AC292" s="117">
        <v>10365.09</v>
      </c>
      <c r="AD292" s="119">
        <v>0</v>
      </c>
      <c r="AF292" s="117">
        <v>30479.89</v>
      </c>
    </row>
    <row r="293" spans="1:32" x14ac:dyDescent="0.3">
      <c r="A293" s="92">
        <v>39213</v>
      </c>
      <c r="B293" s="75" t="s">
        <v>366</v>
      </c>
      <c r="C293" s="117">
        <v>1033064.63</v>
      </c>
      <c r="D293" s="117">
        <v>38082.76</v>
      </c>
      <c r="E293" s="117">
        <v>0</v>
      </c>
      <c r="F293" s="117">
        <v>0</v>
      </c>
      <c r="G293" s="117">
        <v>0</v>
      </c>
      <c r="H293" s="117">
        <v>1071147.3899999999</v>
      </c>
      <c r="I293" s="117">
        <v>1043106.86</v>
      </c>
      <c r="J293" s="118">
        <v>0</v>
      </c>
      <c r="K293" s="117">
        <v>168706.18999999992</v>
      </c>
      <c r="L293" s="117">
        <v>49956.98</v>
      </c>
      <c r="M293" s="117">
        <v>0</v>
      </c>
      <c r="N293" s="117">
        <v>1448.57</v>
      </c>
      <c r="O293" s="117">
        <v>-1171.0999999999999</v>
      </c>
      <c r="P293" s="117">
        <v>2388.1</v>
      </c>
      <c r="Q293" s="117">
        <v>460.07</v>
      </c>
      <c r="R293" s="117">
        <v>0</v>
      </c>
      <c r="S293" s="117">
        <v>0</v>
      </c>
      <c r="T293" s="117">
        <v>0</v>
      </c>
      <c r="U293" s="117">
        <v>221788.80999999994</v>
      </c>
      <c r="V293" s="117">
        <v>194974.07999999999</v>
      </c>
      <c r="W293" s="118">
        <v>0</v>
      </c>
      <c r="X293" s="108">
        <v>4.8000000000000001E-2</v>
      </c>
      <c r="Z293" s="117">
        <v>277.47000000000003</v>
      </c>
      <c r="AA293" s="119" t="s">
        <v>422</v>
      </c>
      <c r="AC293" s="117">
        <v>2848.17</v>
      </c>
      <c r="AD293" s="119">
        <v>0</v>
      </c>
      <c r="AF293" s="117">
        <v>5325.86</v>
      </c>
    </row>
    <row r="294" spans="1:32" x14ac:dyDescent="0.3">
      <c r="A294" s="92">
        <v>39214</v>
      </c>
      <c r="B294" s="75" t="s">
        <v>367</v>
      </c>
      <c r="C294" s="117">
        <v>0</v>
      </c>
      <c r="D294" s="117">
        <v>0</v>
      </c>
      <c r="E294" s="117">
        <v>0</v>
      </c>
      <c r="F294" s="117">
        <v>0</v>
      </c>
      <c r="G294" s="117">
        <v>0</v>
      </c>
      <c r="H294" s="117">
        <v>0</v>
      </c>
      <c r="I294" s="117">
        <v>0</v>
      </c>
      <c r="J294" s="118">
        <v>0</v>
      </c>
      <c r="K294" s="117">
        <v>0</v>
      </c>
      <c r="L294" s="117">
        <v>0</v>
      </c>
      <c r="M294" s="117">
        <v>0</v>
      </c>
      <c r="N294" s="117">
        <v>0</v>
      </c>
      <c r="O294" s="117">
        <v>0</v>
      </c>
      <c r="P294" s="117">
        <v>0</v>
      </c>
      <c r="Q294" s="117">
        <v>0</v>
      </c>
      <c r="R294" s="117">
        <v>0</v>
      </c>
      <c r="S294" s="117">
        <v>0</v>
      </c>
      <c r="T294" s="117">
        <v>0</v>
      </c>
      <c r="U294" s="117">
        <v>0</v>
      </c>
      <c r="V294" s="117">
        <v>0</v>
      </c>
      <c r="W294" s="118">
        <v>0</v>
      </c>
      <c r="X294" s="108">
        <v>4.7E-2</v>
      </c>
      <c r="Z294" s="117">
        <v>0</v>
      </c>
      <c r="AA294" s="119">
        <v>0</v>
      </c>
      <c r="AC294" s="117">
        <v>0</v>
      </c>
      <c r="AD294" s="119">
        <v>0</v>
      </c>
      <c r="AF294" s="117">
        <v>0</v>
      </c>
    </row>
    <row r="295" spans="1:32" x14ac:dyDescent="0.3">
      <c r="A295" s="92">
        <v>39300</v>
      </c>
      <c r="B295" s="75" t="s">
        <v>368</v>
      </c>
      <c r="C295" s="117">
        <v>0</v>
      </c>
      <c r="D295" s="117">
        <v>0</v>
      </c>
      <c r="E295" s="117">
        <v>0</v>
      </c>
      <c r="F295" s="117">
        <v>0</v>
      </c>
      <c r="G295" s="117">
        <v>0</v>
      </c>
      <c r="H295" s="117">
        <v>0</v>
      </c>
      <c r="I295" s="117">
        <v>0</v>
      </c>
      <c r="J295" s="118">
        <v>0</v>
      </c>
      <c r="K295" s="117">
        <v>0</v>
      </c>
      <c r="L295" s="117">
        <v>0</v>
      </c>
      <c r="M295" s="117">
        <v>0</v>
      </c>
      <c r="N295" s="117">
        <v>0</v>
      </c>
      <c r="O295" s="117">
        <v>0</v>
      </c>
      <c r="P295" s="117">
        <v>0</v>
      </c>
      <c r="Q295" s="117">
        <v>0</v>
      </c>
      <c r="R295" s="117">
        <v>0</v>
      </c>
      <c r="S295" s="117">
        <v>0</v>
      </c>
      <c r="T295" s="117">
        <v>0</v>
      </c>
      <c r="U295" s="117">
        <v>0</v>
      </c>
      <c r="V295" s="117">
        <v>0</v>
      </c>
      <c r="W295" s="118">
        <v>0</v>
      </c>
      <c r="X295" s="121">
        <v>0.14299999999999999</v>
      </c>
      <c r="Z295" s="117">
        <v>0</v>
      </c>
      <c r="AA295" s="119">
        <v>0</v>
      </c>
      <c r="AC295" s="117">
        <v>0</v>
      </c>
      <c r="AD295" s="119">
        <v>0</v>
      </c>
      <c r="AF295" s="117">
        <v>0</v>
      </c>
    </row>
    <row r="296" spans="1:32" x14ac:dyDescent="0.3">
      <c r="A296" s="92">
        <v>39400</v>
      </c>
      <c r="B296" s="75" t="s">
        <v>369</v>
      </c>
      <c r="C296" s="117">
        <v>12764171.400000002</v>
      </c>
      <c r="D296" s="117">
        <v>4795900.53</v>
      </c>
      <c r="E296" s="117">
        <v>-1556346.01</v>
      </c>
      <c r="F296" s="117">
        <v>-1797517.46</v>
      </c>
      <c r="G296" s="117">
        <v>0</v>
      </c>
      <c r="H296" s="117">
        <v>14206208.460000005</v>
      </c>
      <c r="I296" s="117">
        <v>13153908.109999999</v>
      </c>
      <c r="J296" s="118">
        <v>0</v>
      </c>
      <c r="K296" s="117">
        <v>6193068.8699999992</v>
      </c>
      <c r="L296" s="117">
        <v>1958201.94</v>
      </c>
      <c r="M296" s="117">
        <v>-1556346.01</v>
      </c>
      <c r="N296" s="117">
        <v>0</v>
      </c>
      <c r="O296" s="117">
        <v>0</v>
      </c>
      <c r="P296" s="117">
        <v>0</v>
      </c>
      <c r="Q296" s="117">
        <v>0</v>
      </c>
      <c r="R296" s="117">
        <v>-113227.51</v>
      </c>
      <c r="S296" s="117">
        <v>0</v>
      </c>
      <c r="T296" s="117">
        <v>0</v>
      </c>
      <c r="U296" s="117">
        <v>6481697.2899999991</v>
      </c>
      <c r="V296" s="117">
        <v>5964216.2400000002</v>
      </c>
      <c r="W296" s="118">
        <v>0</v>
      </c>
      <c r="X296" s="121">
        <v>0.14299999999999999</v>
      </c>
      <c r="Z296" s="117">
        <v>0</v>
      </c>
      <c r="AA296" s="119">
        <v>0</v>
      </c>
      <c r="AC296" s="117">
        <v>0</v>
      </c>
      <c r="AD296" s="119">
        <v>0</v>
      </c>
      <c r="AF296" s="117">
        <v>0</v>
      </c>
    </row>
    <row r="297" spans="1:32" x14ac:dyDescent="0.3">
      <c r="A297" s="92">
        <v>39401</v>
      </c>
      <c r="B297" s="75" t="s">
        <v>391</v>
      </c>
      <c r="C297" s="117">
        <v>4188533.43</v>
      </c>
      <c r="D297" s="117">
        <v>0</v>
      </c>
      <c r="E297" s="117">
        <v>0</v>
      </c>
      <c r="F297" s="117">
        <v>0</v>
      </c>
      <c r="G297" s="117">
        <v>0</v>
      </c>
      <c r="H297" s="117">
        <v>4188533.43</v>
      </c>
      <c r="I297" s="117">
        <v>4188533.43</v>
      </c>
      <c r="J297" s="118">
        <v>0</v>
      </c>
      <c r="K297" s="117">
        <v>1317820.3099999996</v>
      </c>
      <c r="L297" s="117">
        <v>837706.68</v>
      </c>
      <c r="M297" s="117">
        <v>0</v>
      </c>
      <c r="N297" s="117">
        <v>0</v>
      </c>
      <c r="O297" s="117">
        <v>0</v>
      </c>
      <c r="P297" s="117">
        <v>0</v>
      </c>
      <c r="Q297" s="117">
        <v>0</v>
      </c>
      <c r="R297" s="117">
        <v>0</v>
      </c>
      <c r="S297" s="117">
        <v>0</v>
      </c>
      <c r="T297" s="117">
        <v>0</v>
      </c>
      <c r="U297" s="117">
        <v>2155526.9899999998</v>
      </c>
      <c r="V297" s="117">
        <v>1736673.65</v>
      </c>
      <c r="W297" s="118">
        <v>0</v>
      </c>
      <c r="X297" s="121">
        <v>0.2</v>
      </c>
      <c r="Z297" s="117">
        <v>0</v>
      </c>
      <c r="AA297" s="119">
        <v>0</v>
      </c>
      <c r="AC297" s="117">
        <v>0</v>
      </c>
      <c r="AD297" s="119">
        <v>0</v>
      </c>
      <c r="AF297" s="117">
        <v>0</v>
      </c>
    </row>
    <row r="298" spans="1:32" x14ac:dyDescent="0.3">
      <c r="A298" s="92">
        <v>39403</v>
      </c>
      <c r="B298" s="75" t="s">
        <v>552</v>
      </c>
      <c r="C298" s="117">
        <v>0</v>
      </c>
      <c r="D298" s="117">
        <v>0</v>
      </c>
      <c r="E298" s="117">
        <v>0</v>
      </c>
      <c r="F298" s="117">
        <v>0</v>
      </c>
      <c r="G298" s="117">
        <v>0</v>
      </c>
      <c r="H298" s="117">
        <v>0</v>
      </c>
      <c r="I298" s="117">
        <v>0</v>
      </c>
      <c r="J298" s="118">
        <v>0</v>
      </c>
      <c r="K298" s="117">
        <v>0</v>
      </c>
      <c r="L298" s="117">
        <v>0</v>
      </c>
      <c r="M298" s="117">
        <v>0</v>
      </c>
      <c r="N298" s="117">
        <v>0</v>
      </c>
      <c r="O298" s="117">
        <v>0</v>
      </c>
      <c r="P298" s="117">
        <v>0</v>
      </c>
      <c r="Q298" s="117">
        <v>0</v>
      </c>
      <c r="R298" s="117">
        <v>0</v>
      </c>
      <c r="S298" s="117">
        <v>0</v>
      </c>
      <c r="T298" s="117">
        <v>0</v>
      </c>
      <c r="U298" s="117">
        <v>0</v>
      </c>
      <c r="V298" s="117">
        <v>0</v>
      </c>
      <c r="W298" s="118">
        <v>0</v>
      </c>
      <c r="X298" s="121">
        <v>0.14299999999999999</v>
      </c>
      <c r="Z298" s="117">
        <v>0</v>
      </c>
      <c r="AA298" s="119">
        <v>0</v>
      </c>
      <c r="AC298" s="117">
        <v>0</v>
      </c>
      <c r="AD298" s="119">
        <v>0</v>
      </c>
      <c r="AF298" s="117">
        <v>0</v>
      </c>
    </row>
    <row r="299" spans="1:32" x14ac:dyDescent="0.3">
      <c r="A299" s="92">
        <v>39500</v>
      </c>
      <c r="B299" s="75" t="s">
        <v>370</v>
      </c>
      <c r="C299" s="117">
        <v>2674188.4300000011</v>
      </c>
      <c r="D299" s="117">
        <v>178173.7</v>
      </c>
      <c r="E299" s="117">
        <v>-155187.26999999999</v>
      </c>
      <c r="F299" s="117">
        <v>0</v>
      </c>
      <c r="G299" s="117">
        <v>0</v>
      </c>
      <c r="H299" s="117">
        <v>2697174.8600000013</v>
      </c>
      <c r="I299" s="117">
        <v>2732333.99</v>
      </c>
      <c r="J299" s="118">
        <v>0</v>
      </c>
      <c r="K299" s="117">
        <v>1391862.6</v>
      </c>
      <c r="L299" s="117">
        <v>389413.41</v>
      </c>
      <c r="M299" s="117">
        <v>-155187.26999999999</v>
      </c>
      <c r="N299" s="117">
        <v>0</v>
      </c>
      <c r="O299" s="117">
        <v>0</v>
      </c>
      <c r="P299" s="117">
        <v>0</v>
      </c>
      <c r="Q299" s="117">
        <v>0</v>
      </c>
      <c r="R299" s="117">
        <v>0</v>
      </c>
      <c r="S299" s="117">
        <v>0</v>
      </c>
      <c r="T299" s="117">
        <v>0</v>
      </c>
      <c r="U299" s="117">
        <v>1626088.74</v>
      </c>
      <c r="V299" s="117">
        <v>1539321.2</v>
      </c>
      <c r="W299" s="118">
        <v>0</v>
      </c>
      <c r="X299" s="121">
        <v>0.14299999999999999</v>
      </c>
      <c r="Z299" s="117">
        <v>0</v>
      </c>
      <c r="AA299" s="119">
        <v>0</v>
      </c>
      <c r="AC299" s="117">
        <v>0</v>
      </c>
      <c r="AD299" s="119">
        <v>0</v>
      </c>
      <c r="AF299" s="117">
        <v>0</v>
      </c>
    </row>
    <row r="300" spans="1:32" x14ac:dyDescent="0.3">
      <c r="A300" s="92">
        <v>39600</v>
      </c>
      <c r="B300" s="75" t="s">
        <v>371</v>
      </c>
      <c r="C300" s="117">
        <v>0</v>
      </c>
      <c r="D300" s="117">
        <v>0</v>
      </c>
      <c r="E300" s="117">
        <v>0</v>
      </c>
      <c r="F300" s="117">
        <v>0</v>
      </c>
      <c r="G300" s="117">
        <v>0</v>
      </c>
      <c r="H300" s="117">
        <v>0</v>
      </c>
      <c r="I300" s="117">
        <v>0</v>
      </c>
      <c r="J300" s="118">
        <v>0</v>
      </c>
      <c r="K300" s="117">
        <v>0</v>
      </c>
      <c r="L300" s="117">
        <v>0</v>
      </c>
      <c r="M300" s="117">
        <v>0</v>
      </c>
      <c r="N300" s="117">
        <v>0</v>
      </c>
      <c r="O300" s="117">
        <v>0</v>
      </c>
      <c r="P300" s="117">
        <v>0</v>
      </c>
      <c r="Q300" s="117">
        <v>0</v>
      </c>
      <c r="R300" s="117">
        <v>0</v>
      </c>
      <c r="S300" s="117">
        <v>0</v>
      </c>
      <c r="T300" s="117">
        <v>0</v>
      </c>
      <c r="U300" s="117">
        <v>0</v>
      </c>
      <c r="V300" s="117">
        <v>0</v>
      </c>
      <c r="W300" s="118">
        <v>0</v>
      </c>
      <c r="X300" s="121">
        <v>0.14299999999999999</v>
      </c>
      <c r="Z300" s="117">
        <v>0</v>
      </c>
      <c r="AA300" s="119">
        <v>0</v>
      </c>
      <c r="AC300" s="117">
        <v>0</v>
      </c>
      <c r="AD300" s="119">
        <v>0</v>
      </c>
      <c r="AF300" s="117">
        <v>0</v>
      </c>
    </row>
    <row r="301" spans="1:32" x14ac:dyDescent="0.3">
      <c r="A301" s="92">
        <v>39700</v>
      </c>
      <c r="B301" s="75" t="s">
        <v>372</v>
      </c>
      <c r="C301" s="117">
        <v>40948509.610000029</v>
      </c>
      <c r="D301" s="117">
        <v>6579563.96</v>
      </c>
      <c r="E301" s="117">
        <v>-3429567.43</v>
      </c>
      <c r="F301" s="117">
        <v>0</v>
      </c>
      <c r="G301" s="117">
        <v>0</v>
      </c>
      <c r="H301" s="117">
        <v>44098506.14000003</v>
      </c>
      <c r="I301" s="117">
        <v>41903416.07</v>
      </c>
      <c r="J301" s="118">
        <v>0</v>
      </c>
      <c r="K301" s="117">
        <v>20221090.140000001</v>
      </c>
      <c r="L301" s="117">
        <v>5944746.1699999999</v>
      </c>
      <c r="M301" s="117">
        <v>-3429567.43</v>
      </c>
      <c r="N301" s="117">
        <v>0</v>
      </c>
      <c r="O301" s="117">
        <v>0</v>
      </c>
      <c r="P301" s="117">
        <v>0</v>
      </c>
      <c r="Q301" s="117">
        <v>0</v>
      </c>
      <c r="R301" s="117">
        <v>0</v>
      </c>
      <c r="S301" s="117">
        <v>0</v>
      </c>
      <c r="T301" s="117">
        <v>0</v>
      </c>
      <c r="U301" s="117">
        <v>22736268.880000003</v>
      </c>
      <c r="V301" s="117">
        <v>21303457.41</v>
      </c>
      <c r="W301" s="118">
        <v>0</v>
      </c>
      <c r="X301" s="121">
        <v>0.14299999999999999</v>
      </c>
      <c r="Z301" s="117">
        <v>0</v>
      </c>
      <c r="AA301" s="119">
        <v>0</v>
      </c>
      <c r="AC301" s="117">
        <v>0</v>
      </c>
      <c r="AD301" s="119">
        <v>0</v>
      </c>
      <c r="AF301" s="117">
        <v>0</v>
      </c>
    </row>
    <row r="302" spans="1:32" x14ac:dyDescent="0.3">
      <c r="A302" s="92">
        <v>39725</v>
      </c>
      <c r="B302" s="75" t="s">
        <v>373</v>
      </c>
      <c r="C302" s="117">
        <v>39503986.780000016</v>
      </c>
      <c r="D302" s="117">
        <v>2874410.46</v>
      </c>
      <c r="E302" s="117">
        <v>-427670.91</v>
      </c>
      <c r="F302" s="117">
        <v>207771.95</v>
      </c>
      <c r="G302" s="117">
        <v>0</v>
      </c>
      <c r="H302" s="117">
        <v>42158498.280000024</v>
      </c>
      <c r="I302" s="117">
        <v>40608551.380000003</v>
      </c>
      <c r="J302" s="118">
        <v>0</v>
      </c>
      <c r="K302" s="117">
        <v>26276592.61999999</v>
      </c>
      <c r="L302" s="117">
        <v>1173902.28</v>
      </c>
      <c r="M302" s="117">
        <v>-427670.91</v>
      </c>
      <c r="N302" s="117">
        <v>-156540.19</v>
      </c>
      <c r="O302" s="117">
        <v>0</v>
      </c>
      <c r="P302" s="117">
        <v>0.98</v>
      </c>
      <c r="Q302" s="117">
        <v>0</v>
      </c>
      <c r="R302" s="117">
        <v>4660.29</v>
      </c>
      <c r="S302" s="117">
        <v>0</v>
      </c>
      <c r="T302" s="117">
        <v>0</v>
      </c>
      <c r="U302" s="117">
        <v>26870945.069999989</v>
      </c>
      <c r="V302" s="117">
        <v>26529107.170000002</v>
      </c>
      <c r="W302" s="118">
        <v>0</v>
      </c>
      <c r="X302" s="108">
        <v>2.8999999999999998E-2</v>
      </c>
      <c r="Z302" s="117">
        <v>-156540.19</v>
      </c>
      <c r="AA302" s="119">
        <v>0</v>
      </c>
      <c r="AC302" s="117">
        <v>0.98</v>
      </c>
      <c r="AD302" s="119">
        <v>0</v>
      </c>
      <c r="AF302" s="117">
        <v>0</v>
      </c>
    </row>
    <row r="303" spans="1:32" x14ac:dyDescent="0.3">
      <c r="A303" s="92">
        <v>39800</v>
      </c>
      <c r="B303" s="75" t="s">
        <v>374</v>
      </c>
      <c r="C303" s="117">
        <v>4717643.8600000003</v>
      </c>
      <c r="D303" s="117">
        <v>537586.61</v>
      </c>
      <c r="E303" s="117">
        <v>-92954.01</v>
      </c>
      <c r="F303" s="117">
        <v>0</v>
      </c>
      <c r="G303" s="117">
        <v>0</v>
      </c>
      <c r="H303" s="117">
        <v>5162276.4600000009</v>
      </c>
      <c r="I303" s="117">
        <v>4984443.37</v>
      </c>
      <c r="J303" s="118">
        <v>0</v>
      </c>
      <c r="K303" s="117">
        <v>1646878.72</v>
      </c>
      <c r="L303" s="117">
        <v>651795.49</v>
      </c>
      <c r="M303" s="117">
        <v>-92954.01</v>
      </c>
      <c r="N303" s="117">
        <v>0</v>
      </c>
      <c r="O303" s="117">
        <v>0</v>
      </c>
      <c r="P303" s="117">
        <v>0</v>
      </c>
      <c r="Q303" s="117">
        <v>0</v>
      </c>
      <c r="R303" s="117">
        <v>0</v>
      </c>
      <c r="S303" s="117">
        <v>0</v>
      </c>
      <c r="T303" s="117">
        <v>0</v>
      </c>
      <c r="U303" s="117">
        <v>2205720.2000000002</v>
      </c>
      <c r="V303" s="117">
        <v>1886983.5</v>
      </c>
      <c r="W303" s="118">
        <v>0</v>
      </c>
      <c r="X303" s="121">
        <v>0.14299999999999999</v>
      </c>
      <c r="Z303" s="117">
        <v>0</v>
      </c>
      <c r="AA303" s="119">
        <v>0</v>
      </c>
      <c r="AC303" s="117">
        <v>0</v>
      </c>
      <c r="AD303" s="119">
        <v>0</v>
      </c>
      <c r="AF303" s="117">
        <v>0</v>
      </c>
    </row>
    <row r="304" spans="1:32" x14ac:dyDescent="0.3">
      <c r="A304" s="92">
        <v>39910</v>
      </c>
      <c r="B304" s="75" t="s">
        <v>138</v>
      </c>
      <c r="C304" s="117">
        <v>269187.51</v>
      </c>
      <c r="D304" s="117">
        <v>0</v>
      </c>
      <c r="E304" s="117">
        <v>0</v>
      </c>
      <c r="F304" s="117">
        <v>0</v>
      </c>
      <c r="G304" s="117">
        <v>0</v>
      </c>
      <c r="H304" s="117">
        <v>269187.51</v>
      </c>
      <c r="I304" s="117">
        <v>269187.51</v>
      </c>
      <c r="J304" s="118">
        <v>0</v>
      </c>
      <c r="K304" s="117">
        <v>116162.70999999999</v>
      </c>
      <c r="L304" s="117">
        <v>13097.34</v>
      </c>
      <c r="M304" s="117">
        <v>0</v>
      </c>
      <c r="N304" s="117">
        <v>0</v>
      </c>
      <c r="O304" s="117">
        <v>0</v>
      </c>
      <c r="P304" s="117">
        <v>0</v>
      </c>
      <c r="Q304" s="117">
        <v>0</v>
      </c>
      <c r="R304" s="117">
        <v>0</v>
      </c>
      <c r="S304" s="117">
        <v>0</v>
      </c>
      <c r="T304" s="117">
        <v>0</v>
      </c>
      <c r="U304" s="117">
        <v>129260.04999999999</v>
      </c>
      <c r="V304" s="117">
        <v>122711.38</v>
      </c>
      <c r="W304" s="118">
        <v>0</v>
      </c>
      <c r="X304" s="120">
        <v>4.2999999999999997E-2</v>
      </c>
      <c r="Z304" s="117">
        <v>0</v>
      </c>
      <c r="AA304" s="119">
        <v>0</v>
      </c>
      <c r="AC304" s="117">
        <v>0</v>
      </c>
      <c r="AD304" s="119">
        <v>0</v>
      </c>
      <c r="AF304" s="117">
        <v>0</v>
      </c>
    </row>
    <row r="305" spans="1:32" x14ac:dyDescent="0.3">
      <c r="A305" s="92"/>
      <c r="B305" s="122"/>
      <c r="C305" s="55"/>
      <c r="D305" s="117"/>
      <c r="E305" s="117"/>
      <c r="F305" s="117"/>
      <c r="G305" s="117"/>
      <c r="H305" s="117"/>
      <c r="I305" s="117"/>
      <c r="J305" s="118"/>
      <c r="K305" s="117"/>
      <c r="L305" s="117"/>
      <c r="M305" s="117"/>
      <c r="O305" s="117"/>
      <c r="P305" s="117"/>
      <c r="Q305" s="117"/>
      <c r="R305" s="117"/>
      <c r="S305" s="117"/>
      <c r="T305" s="117"/>
      <c r="U305" s="117"/>
      <c r="V305" s="117"/>
      <c r="W305" s="118"/>
      <c r="Z305" s="117"/>
      <c r="AA305" s="123"/>
      <c r="AC305" s="117"/>
      <c r="AF305" s="117"/>
    </row>
    <row r="306" spans="1:32" x14ac:dyDescent="0.3">
      <c r="A306" s="92"/>
      <c r="B306" s="122"/>
      <c r="C306" s="55"/>
      <c r="D306" s="117"/>
      <c r="E306" s="117"/>
      <c r="F306" s="117"/>
      <c r="G306" s="117"/>
      <c r="H306" s="117"/>
      <c r="I306" s="117"/>
      <c r="J306" s="118"/>
      <c r="K306" s="117"/>
      <c r="L306" s="117"/>
      <c r="M306" s="117"/>
      <c r="O306" s="117"/>
      <c r="P306" s="117"/>
      <c r="Q306" s="117"/>
      <c r="R306" s="117"/>
      <c r="S306" s="117"/>
      <c r="T306" s="117"/>
      <c r="U306" s="117"/>
      <c r="V306" s="117"/>
      <c r="W306" s="118"/>
      <c r="Z306" s="117"/>
      <c r="AA306" s="123"/>
      <c r="AC306" s="117"/>
      <c r="AF306" s="117"/>
    </row>
    <row r="307" spans="1:32" x14ac:dyDescent="0.3">
      <c r="A307" s="92"/>
      <c r="B307" s="122"/>
      <c r="C307" s="55"/>
      <c r="D307" s="117"/>
      <c r="E307" s="117"/>
      <c r="F307" s="117"/>
      <c r="G307" s="117"/>
      <c r="H307" s="117"/>
      <c r="I307" s="117"/>
      <c r="J307" s="118"/>
      <c r="K307" s="117"/>
      <c r="L307" s="117"/>
      <c r="M307" s="117"/>
      <c r="O307" s="117"/>
      <c r="P307" s="117"/>
      <c r="Q307" s="117"/>
      <c r="R307" s="117"/>
      <c r="S307" s="117"/>
      <c r="T307" s="117"/>
      <c r="U307" s="117"/>
      <c r="V307" s="117"/>
      <c r="W307" s="118"/>
      <c r="Z307" s="117"/>
      <c r="AA307" s="123"/>
      <c r="AC307" s="117"/>
      <c r="AF307" s="117"/>
    </row>
    <row r="308" spans="1:32" x14ac:dyDescent="0.3">
      <c r="A308" s="92"/>
      <c r="B308" s="122"/>
      <c r="C308" s="55"/>
      <c r="D308" s="117"/>
      <c r="E308" s="117"/>
      <c r="F308" s="117"/>
      <c r="G308" s="117"/>
      <c r="H308" s="117"/>
      <c r="I308" s="117"/>
      <c r="J308" s="118"/>
      <c r="K308" s="117"/>
      <c r="L308" s="117"/>
      <c r="M308" s="117"/>
      <c r="O308" s="117"/>
      <c r="P308" s="117"/>
      <c r="Q308" s="117"/>
      <c r="R308" s="117"/>
      <c r="S308" s="117"/>
      <c r="T308" s="117"/>
      <c r="U308" s="117"/>
      <c r="V308" s="117"/>
      <c r="W308" s="118"/>
      <c r="Z308" s="117"/>
      <c r="AA308" s="123"/>
      <c r="AC308" s="117"/>
      <c r="AF308" s="117"/>
    </row>
    <row r="309" spans="1:32" x14ac:dyDescent="0.3">
      <c r="A309" s="92"/>
      <c r="B309" s="75"/>
      <c r="C309" s="40"/>
      <c r="D309" s="117"/>
      <c r="E309" s="117"/>
      <c r="F309" s="117"/>
      <c r="G309" s="117"/>
      <c r="H309" s="117"/>
      <c r="I309" s="117"/>
      <c r="J309" s="118"/>
      <c r="K309" s="117"/>
      <c r="L309" s="117"/>
      <c r="M309" s="117"/>
      <c r="O309" s="117"/>
      <c r="P309" s="117"/>
      <c r="Q309" s="117"/>
      <c r="R309" s="117"/>
      <c r="S309" s="117"/>
      <c r="T309" s="117"/>
      <c r="U309" s="117"/>
      <c r="V309" s="117"/>
      <c r="W309" s="118"/>
      <c r="Z309" s="117"/>
      <c r="AC309" s="117"/>
      <c r="AF309" s="117"/>
    </row>
    <row r="310" spans="1:32" ht="15" thickBot="1" x14ac:dyDescent="0.35">
      <c r="A310" s="37"/>
      <c r="B310" s="41" t="s">
        <v>375</v>
      </c>
      <c r="C310" s="42">
        <v>11653061352.780001</v>
      </c>
      <c r="D310" s="42">
        <v>1040108054.2599998</v>
      </c>
      <c r="E310" s="42">
        <v>-119623312.43999995</v>
      </c>
      <c r="F310" s="42">
        <v>5.2386894822120667E-10</v>
      </c>
      <c r="G310" s="42">
        <v>579383.80000000005</v>
      </c>
      <c r="H310" s="42">
        <v>12574125478.399992</v>
      </c>
      <c r="I310" s="42">
        <v>11926589413.049999</v>
      </c>
      <c r="J310" s="43">
        <v>0</v>
      </c>
      <c r="K310" s="42">
        <v>3460649480.7499986</v>
      </c>
      <c r="L310" s="42">
        <v>428484910.42000008</v>
      </c>
      <c r="M310" s="42">
        <v>-119623312.43999995</v>
      </c>
      <c r="N310" s="42">
        <v>-81929185.080000043</v>
      </c>
      <c r="O310" s="42">
        <v>-15785611.080000002</v>
      </c>
      <c r="P310" s="42">
        <v>1747970.7300000002</v>
      </c>
      <c r="Q310" s="42">
        <v>3697858.9999999991</v>
      </c>
      <c r="R310" s="42">
        <v>-2.2737367544323206E-11</v>
      </c>
      <c r="S310" s="42">
        <v>36383937.379999995</v>
      </c>
      <c r="T310" s="42">
        <v>0</v>
      </c>
      <c r="U310" s="42">
        <v>3713626049.6800022</v>
      </c>
      <c r="V310" s="42">
        <v>3582512873.4699998</v>
      </c>
      <c r="W310" s="43">
        <v>-2.5679582904558629E-9</v>
      </c>
      <c r="Z310" s="42">
        <v>-97714796.160000011</v>
      </c>
      <c r="AC310" s="42">
        <v>5445829.7299999986</v>
      </c>
      <c r="AF310" s="42">
        <v>80078525.710000023</v>
      </c>
    </row>
    <row r="311" spans="1:32" ht="15" thickTop="1" x14ac:dyDescent="0.3">
      <c r="A311" s="1"/>
      <c r="B311" s="44"/>
      <c r="C311" s="2">
        <v>0</v>
      </c>
      <c r="D311" s="2">
        <v>0</v>
      </c>
      <c r="E311" s="2">
        <v>0</v>
      </c>
      <c r="F311" s="2">
        <v>0</v>
      </c>
      <c r="G311" s="2">
        <v>0</v>
      </c>
      <c r="H311" s="2">
        <v>0</v>
      </c>
      <c r="I311" s="2">
        <v>0</v>
      </c>
      <c r="J311" s="45"/>
      <c r="K311" s="2">
        <v>0</v>
      </c>
      <c r="L311" s="2">
        <v>0</v>
      </c>
      <c r="M311" s="2">
        <v>0</v>
      </c>
      <c r="N311" s="2">
        <v>0</v>
      </c>
      <c r="O311" s="2">
        <v>0</v>
      </c>
      <c r="P311" s="2">
        <v>0</v>
      </c>
      <c r="Q311" s="2">
        <v>0</v>
      </c>
      <c r="R311" s="2">
        <v>0</v>
      </c>
      <c r="S311" s="2">
        <v>0</v>
      </c>
      <c r="T311" s="2">
        <v>0</v>
      </c>
      <c r="U311" s="2">
        <v>0</v>
      </c>
      <c r="V311" s="2">
        <v>0</v>
      </c>
      <c r="W311" s="45"/>
      <c r="Z311" s="2"/>
      <c r="AC311" s="2"/>
      <c r="AF311" s="2"/>
    </row>
    <row r="312" spans="1:32" x14ac:dyDescent="0.3">
      <c r="A312" s="37">
        <v>105</v>
      </c>
      <c r="B312" s="41" t="s">
        <v>376</v>
      </c>
      <c r="C312" s="47">
        <v>54570735.410000004</v>
      </c>
      <c r="D312" s="47">
        <v>3556875</v>
      </c>
      <c r="E312" s="47">
        <v>0</v>
      </c>
      <c r="F312" s="47">
        <v>0</v>
      </c>
      <c r="G312" s="47">
        <v>0</v>
      </c>
      <c r="H312" s="47">
        <v>58127610.410000004</v>
      </c>
      <c r="I312" s="47">
        <v>55938784.450000003</v>
      </c>
      <c r="J312" s="48">
        <v>0</v>
      </c>
      <c r="K312" s="47">
        <v>0</v>
      </c>
      <c r="L312" s="47">
        <v>0</v>
      </c>
      <c r="M312" s="47">
        <v>0</v>
      </c>
      <c r="N312" s="47">
        <v>0</v>
      </c>
      <c r="O312" s="47">
        <v>0</v>
      </c>
      <c r="P312" s="47">
        <v>0</v>
      </c>
      <c r="Q312" s="47">
        <v>0</v>
      </c>
      <c r="R312" s="47">
        <v>0</v>
      </c>
      <c r="S312" s="47">
        <v>0</v>
      </c>
      <c r="T312" s="47">
        <v>0</v>
      </c>
      <c r="U312" s="47">
        <v>0</v>
      </c>
      <c r="V312" s="47">
        <v>0</v>
      </c>
      <c r="W312" s="48">
        <v>0</v>
      </c>
      <c r="Z312" s="47">
        <v>0</v>
      </c>
      <c r="AC312" s="47">
        <v>0</v>
      </c>
      <c r="AF312" s="47">
        <v>0</v>
      </c>
    </row>
    <row r="313" spans="1:32" x14ac:dyDescent="0.3">
      <c r="A313" s="37">
        <v>108</v>
      </c>
      <c r="B313" s="41" t="s">
        <v>377</v>
      </c>
      <c r="C313" s="47">
        <v>0</v>
      </c>
      <c r="D313" s="47">
        <v>0</v>
      </c>
      <c r="E313" s="47">
        <v>0</v>
      </c>
      <c r="F313" s="47">
        <v>0</v>
      </c>
      <c r="G313" s="47">
        <v>0</v>
      </c>
      <c r="H313" s="47">
        <v>0</v>
      </c>
      <c r="I313" s="47">
        <v>0</v>
      </c>
      <c r="J313" s="48">
        <v>0</v>
      </c>
      <c r="K313" s="47">
        <v>96986809.819999993</v>
      </c>
      <c r="L313" s="47">
        <v>8014743</v>
      </c>
      <c r="M313" s="47">
        <v>0</v>
      </c>
      <c r="N313" s="47">
        <v>-43508271.609999999</v>
      </c>
      <c r="O313" s="47">
        <v>0</v>
      </c>
      <c r="P313" s="47">
        <v>583756.72</v>
      </c>
      <c r="Q313" s="47">
        <v>0</v>
      </c>
      <c r="R313" s="47">
        <v>0</v>
      </c>
      <c r="S313" s="47">
        <v>35964943.299999997</v>
      </c>
      <c r="T313" s="47">
        <v>0</v>
      </c>
      <c r="U313" s="47">
        <v>98041981.229999989</v>
      </c>
      <c r="V313" s="47">
        <v>98338452.030000001</v>
      </c>
      <c r="W313" s="48">
        <v>0</v>
      </c>
      <c r="Z313" s="47">
        <v>-43508271.609999999</v>
      </c>
      <c r="AC313" s="47">
        <v>583756.72</v>
      </c>
      <c r="AF313" s="47">
        <v>0</v>
      </c>
    </row>
    <row r="314" spans="1:32" x14ac:dyDescent="0.3">
      <c r="A314" s="37" t="s">
        <v>442</v>
      </c>
      <c r="B314" s="41" t="s">
        <v>378</v>
      </c>
      <c r="C314" s="47">
        <v>7484822.7599999998</v>
      </c>
      <c r="D314" s="47">
        <v>0</v>
      </c>
      <c r="E314" s="47">
        <v>0</v>
      </c>
      <c r="F314" s="47">
        <v>0</v>
      </c>
      <c r="G314" s="47">
        <v>0</v>
      </c>
      <c r="H314" s="47">
        <v>7484822.7599999998</v>
      </c>
      <c r="I314" s="47">
        <v>7484822.7599999998</v>
      </c>
      <c r="J314" s="48">
        <v>0</v>
      </c>
      <c r="K314" s="47">
        <v>6409948.709999999</v>
      </c>
      <c r="L314" s="47">
        <v>236708.7</v>
      </c>
      <c r="M314" s="47">
        <v>0</v>
      </c>
      <c r="N314" s="47">
        <v>0</v>
      </c>
      <c r="O314" s="47">
        <v>0</v>
      </c>
      <c r="P314" s="47">
        <v>0</v>
      </c>
      <c r="Q314" s="47">
        <v>0</v>
      </c>
      <c r="R314" s="47">
        <v>0</v>
      </c>
      <c r="S314" s="47">
        <v>0</v>
      </c>
      <c r="T314" s="47">
        <v>0</v>
      </c>
      <c r="U314" s="47">
        <v>6646657.4099999983</v>
      </c>
      <c r="V314" s="47">
        <v>6528303.0600000005</v>
      </c>
      <c r="W314" s="48">
        <v>0</v>
      </c>
      <c r="Z314" s="47">
        <v>0</v>
      </c>
      <c r="AC314" s="47">
        <v>0</v>
      </c>
      <c r="AF314" s="47">
        <v>0</v>
      </c>
    </row>
    <row r="315" spans="1:32" x14ac:dyDescent="0.3">
      <c r="A315" s="37" t="s">
        <v>443</v>
      </c>
      <c r="B315" s="41" t="s">
        <v>379</v>
      </c>
      <c r="C315" s="47">
        <v>15183119.869999995</v>
      </c>
      <c r="D315" s="47">
        <v>1109957.45</v>
      </c>
      <c r="E315" s="47">
        <v>-335188.21999999997</v>
      </c>
      <c r="F315" s="47">
        <v>0</v>
      </c>
      <c r="G315" s="47">
        <v>0</v>
      </c>
      <c r="H315" s="47">
        <v>15957889.099999994</v>
      </c>
      <c r="I315" s="47">
        <v>15739113.279999999</v>
      </c>
      <c r="J315" s="48">
        <v>0</v>
      </c>
      <c r="K315" s="49">
        <v>7709451.3399999999</v>
      </c>
      <c r="L315" s="47">
        <v>-229506.27</v>
      </c>
      <c r="M315" s="47">
        <v>-335188.21999999997</v>
      </c>
      <c r="N315" s="47">
        <v>0</v>
      </c>
      <c r="O315" s="47">
        <v>0</v>
      </c>
      <c r="P315" s="47">
        <v>0</v>
      </c>
      <c r="Q315" s="47">
        <v>0</v>
      </c>
      <c r="R315" s="47">
        <v>0</v>
      </c>
      <c r="S315" s="47">
        <v>0</v>
      </c>
      <c r="T315" s="47">
        <v>0</v>
      </c>
      <c r="U315" s="47">
        <v>7144756.8500000006</v>
      </c>
      <c r="V315" s="47">
        <v>8081863.3499999996</v>
      </c>
      <c r="W315" s="48">
        <v>0</v>
      </c>
      <c r="Z315" s="47">
        <v>0</v>
      </c>
      <c r="AC315" s="47">
        <v>0</v>
      </c>
      <c r="AF315" s="47">
        <v>0</v>
      </c>
    </row>
    <row r="316" spans="1:32" x14ac:dyDescent="0.3">
      <c r="A316" s="37" t="s">
        <v>444</v>
      </c>
      <c r="B316" s="50" t="s">
        <v>380</v>
      </c>
      <c r="C316" s="47">
        <v>460969564.97999996</v>
      </c>
      <c r="D316" s="47">
        <v>65112529.609999999</v>
      </c>
      <c r="E316" s="47">
        <v>0</v>
      </c>
      <c r="F316" s="47">
        <v>0</v>
      </c>
      <c r="G316" s="47">
        <v>0</v>
      </c>
      <c r="H316" s="47">
        <v>526082094.58999991</v>
      </c>
      <c r="I316" s="47">
        <v>482688877.22000003</v>
      </c>
      <c r="J316" s="48">
        <v>0</v>
      </c>
      <c r="K316" s="47">
        <v>128784270.10000002</v>
      </c>
      <c r="L316" s="47">
        <v>31983735.260000002</v>
      </c>
      <c r="M316" s="47">
        <v>0</v>
      </c>
      <c r="N316" s="47">
        <v>0</v>
      </c>
      <c r="O316" s="47">
        <v>0</v>
      </c>
      <c r="P316" s="47">
        <v>0</v>
      </c>
      <c r="Q316" s="47">
        <v>0</v>
      </c>
      <c r="R316" s="47">
        <v>0</v>
      </c>
      <c r="S316" s="47">
        <v>0</v>
      </c>
      <c r="T316" s="47">
        <v>0</v>
      </c>
      <c r="U316" s="47">
        <v>160768005.36000001</v>
      </c>
      <c r="V316" s="47">
        <v>144587470.51000002</v>
      </c>
      <c r="W316" s="48">
        <v>0</v>
      </c>
      <c r="Z316" s="47">
        <v>0</v>
      </c>
      <c r="AC316" s="47">
        <v>0</v>
      </c>
      <c r="AF316" s="47">
        <v>0</v>
      </c>
    </row>
    <row r="317" spans="1:32" x14ac:dyDescent="0.3">
      <c r="A317" s="37" t="s">
        <v>445</v>
      </c>
      <c r="B317" s="50" t="s">
        <v>446</v>
      </c>
      <c r="C317" s="47">
        <v>51254677.249999993</v>
      </c>
      <c r="D317" s="47">
        <v>-1412125.43</v>
      </c>
      <c r="E317" s="47">
        <v>-24434030.350000001</v>
      </c>
      <c r="F317" s="47">
        <v>0</v>
      </c>
      <c r="G317" s="47">
        <v>0</v>
      </c>
      <c r="H317" s="47">
        <v>25408521.469999995</v>
      </c>
      <c r="I317" s="47">
        <v>32350644.260000002</v>
      </c>
      <c r="J317" s="48">
        <v>0</v>
      </c>
      <c r="K317" s="47">
        <v>28513662.599999994</v>
      </c>
      <c r="L317" s="47">
        <v>724144.72999999986</v>
      </c>
      <c r="M317" s="47">
        <v>-24434030.350000001</v>
      </c>
      <c r="N317" s="47">
        <v>0</v>
      </c>
      <c r="O317" s="47">
        <v>0</v>
      </c>
      <c r="P317" s="47">
        <v>0</v>
      </c>
      <c r="Q317" s="47">
        <v>0</v>
      </c>
      <c r="R317" s="47">
        <v>0</v>
      </c>
      <c r="S317" s="47">
        <v>0</v>
      </c>
      <c r="T317" s="47">
        <v>0</v>
      </c>
      <c r="U317" s="47">
        <v>4803776.9799999911</v>
      </c>
      <c r="V317" s="47">
        <v>10080327.020000001</v>
      </c>
      <c r="W317" s="48">
        <v>-2.5611370801925659E-9</v>
      </c>
      <c r="Z317" s="47">
        <v>0</v>
      </c>
      <c r="AC317" s="47">
        <v>0</v>
      </c>
      <c r="AF317" s="47">
        <v>0</v>
      </c>
    </row>
    <row r="318" spans="1:32" x14ac:dyDescent="0.3">
      <c r="A318" s="37" t="s">
        <v>445</v>
      </c>
      <c r="B318" s="50" t="s">
        <v>381</v>
      </c>
      <c r="C318" s="47">
        <v>1381243779.0399997</v>
      </c>
      <c r="D318" s="47">
        <v>79436334.769999981</v>
      </c>
      <c r="E318" s="47">
        <v>-14684079.09</v>
      </c>
      <c r="F318" s="47">
        <v>0</v>
      </c>
      <c r="G318" s="47">
        <v>0</v>
      </c>
      <c r="H318" s="47">
        <v>1445996034.7199996</v>
      </c>
      <c r="I318" s="47">
        <v>1404612685.1900003</v>
      </c>
      <c r="J318" s="48">
        <v>0</v>
      </c>
      <c r="K318" s="47">
        <v>493196937.29000008</v>
      </c>
      <c r="L318" s="47">
        <v>45783089.899999991</v>
      </c>
      <c r="M318" s="47">
        <v>-14684079.09</v>
      </c>
      <c r="N318" s="47">
        <v>-3951964.82</v>
      </c>
      <c r="O318" s="47">
        <v>-4066877.3999999994</v>
      </c>
      <c r="P318" s="47">
        <v>0</v>
      </c>
      <c r="Q318" s="47">
        <v>359146.64</v>
      </c>
      <c r="R318" s="47">
        <v>0</v>
      </c>
      <c r="S318" s="47">
        <v>0</v>
      </c>
      <c r="T318" s="47">
        <v>0</v>
      </c>
      <c r="U318" s="47">
        <v>516636252.52000004</v>
      </c>
      <c r="V318" s="47">
        <v>505865640.5399999</v>
      </c>
      <c r="W318" s="48">
        <v>0</v>
      </c>
      <c r="Z318" s="47">
        <v>-8018842.2199999997</v>
      </c>
      <c r="AC318" s="47">
        <v>359146.64</v>
      </c>
      <c r="AF318" s="47">
        <v>18624658.84</v>
      </c>
    </row>
    <row r="319" spans="1:32" x14ac:dyDescent="0.3">
      <c r="A319" s="37" t="s">
        <v>445</v>
      </c>
      <c r="B319" s="50" t="s">
        <v>382</v>
      </c>
      <c r="C319" s="47">
        <v>4876766235.3699989</v>
      </c>
      <c r="D319" s="47">
        <v>410944140.88000005</v>
      </c>
      <c r="E319" s="47">
        <v>-19779130.680000003</v>
      </c>
      <c r="F319" s="47">
        <v>0</v>
      </c>
      <c r="G319" s="47">
        <v>0</v>
      </c>
      <c r="H319" s="47">
        <v>5267931245.5699959</v>
      </c>
      <c r="I319" s="47">
        <v>4944768007.2200003</v>
      </c>
      <c r="J319" s="48">
        <v>0</v>
      </c>
      <c r="K319" s="47">
        <v>1094341289.0499997</v>
      </c>
      <c r="L319" s="47">
        <v>171473622.07999998</v>
      </c>
      <c r="M319" s="47">
        <v>-19779130.680000003</v>
      </c>
      <c r="N319" s="47">
        <v>-3246693.5999999996</v>
      </c>
      <c r="O319" s="47">
        <v>-5430068.9599999962</v>
      </c>
      <c r="P319" s="47">
        <v>0</v>
      </c>
      <c r="Q319" s="47">
        <v>1145859.93</v>
      </c>
      <c r="R319" s="47">
        <v>0</v>
      </c>
      <c r="S319" s="47">
        <v>0</v>
      </c>
      <c r="T319" s="47">
        <v>0</v>
      </c>
      <c r="U319" s="47">
        <v>1238504877.8200009</v>
      </c>
      <c r="V319" s="47">
        <v>1164194408.0900002</v>
      </c>
      <c r="W319" s="48">
        <v>-6.8212102632969618E-12</v>
      </c>
      <c r="Z319" s="47">
        <v>-8676762.5599999987</v>
      </c>
      <c r="AC319" s="47">
        <v>1145859.93</v>
      </c>
      <c r="AF319" s="47">
        <v>37960791.520000011</v>
      </c>
    </row>
    <row r="320" spans="1:32" x14ac:dyDescent="0.3">
      <c r="A320" s="37" t="s">
        <v>445</v>
      </c>
      <c r="B320" s="50" t="s">
        <v>383</v>
      </c>
      <c r="C320" s="47">
        <v>1108986238.9500003</v>
      </c>
      <c r="D320" s="47">
        <v>72855282.469999999</v>
      </c>
      <c r="E320" s="47">
        <v>-6910972.46</v>
      </c>
      <c r="F320" s="47">
        <v>6534123.2000000002</v>
      </c>
      <c r="G320" s="47">
        <v>0</v>
      </c>
      <c r="H320" s="47">
        <v>1181464672.1600003</v>
      </c>
      <c r="I320" s="47">
        <v>1136420432.0899999</v>
      </c>
      <c r="J320" s="48">
        <v>0</v>
      </c>
      <c r="K320" s="47">
        <v>270707883.63</v>
      </c>
      <c r="L320" s="47">
        <v>28513940.48</v>
      </c>
      <c r="M320" s="47">
        <v>-6910972.46</v>
      </c>
      <c r="N320" s="47">
        <v>-4465703.9300000006</v>
      </c>
      <c r="O320" s="47">
        <v>-1305840.1499999999</v>
      </c>
      <c r="P320" s="47">
        <v>6.5600000000000005</v>
      </c>
      <c r="Q320" s="47">
        <v>473234.57</v>
      </c>
      <c r="R320" s="47">
        <v>145571.06999999998</v>
      </c>
      <c r="S320" s="47">
        <v>0</v>
      </c>
      <c r="T320" s="47">
        <v>0</v>
      </c>
      <c r="U320" s="47">
        <v>287158119.76999998</v>
      </c>
      <c r="V320" s="47">
        <v>278998335.77999997</v>
      </c>
      <c r="W320" s="48">
        <v>0</v>
      </c>
      <c r="Z320" s="47">
        <v>-5771544.0799999991</v>
      </c>
      <c r="AC320" s="47">
        <v>473241.13000000006</v>
      </c>
      <c r="AF320" s="47">
        <v>5222103.3500000006</v>
      </c>
    </row>
    <row r="321" spans="1:32" x14ac:dyDescent="0.3">
      <c r="A321" s="37" t="s">
        <v>445</v>
      </c>
      <c r="B321" s="50" t="s">
        <v>384</v>
      </c>
      <c r="C321" s="47">
        <v>3287328802.3300009</v>
      </c>
      <c r="D321" s="47">
        <v>358050339.25</v>
      </c>
      <c r="E321" s="47">
        <v>-39128029.329999998</v>
      </c>
      <c r="F321" s="47">
        <v>-4944377.6900000004</v>
      </c>
      <c r="G321" s="47">
        <v>579383.80000000005</v>
      </c>
      <c r="H321" s="47">
        <v>3601886118.3600001</v>
      </c>
      <c r="I321" s="47">
        <v>3426777130.5</v>
      </c>
      <c r="J321" s="48">
        <v>0</v>
      </c>
      <c r="K321" s="47">
        <v>1178280732.3600001</v>
      </c>
      <c r="L321" s="47">
        <v>110511508.32000002</v>
      </c>
      <c r="M321" s="47">
        <v>-39128029.329999998</v>
      </c>
      <c r="N321" s="47">
        <v>-26112685.889999997</v>
      </c>
      <c r="O321" s="47">
        <v>-4811411.6900000004</v>
      </c>
      <c r="P321" s="47">
        <v>163039.47</v>
      </c>
      <c r="Q321" s="47">
        <v>1663235.9000000004</v>
      </c>
      <c r="R321" s="47">
        <v>-37003.849999999991</v>
      </c>
      <c r="S321" s="47">
        <v>418994.07999999996</v>
      </c>
      <c r="T321" s="47">
        <v>0</v>
      </c>
      <c r="U321" s="47">
        <v>1220948379.3699999</v>
      </c>
      <c r="V321" s="47">
        <v>1202235613</v>
      </c>
      <c r="W321" s="48">
        <v>0</v>
      </c>
      <c r="Z321" s="47">
        <v>-30924097.580000002</v>
      </c>
      <c r="AC321" s="47">
        <v>1826275.37</v>
      </c>
      <c r="AF321" s="47">
        <v>17688869.75</v>
      </c>
    </row>
    <row r="322" spans="1:32" x14ac:dyDescent="0.3">
      <c r="A322" s="37" t="s">
        <v>445</v>
      </c>
      <c r="B322" s="50" t="s">
        <v>385</v>
      </c>
      <c r="C322" s="47">
        <v>104545052.19</v>
      </c>
      <c r="D322" s="47">
        <v>15407540.589999998</v>
      </c>
      <c r="E322" s="47">
        <v>-2878790.36</v>
      </c>
      <c r="F322" s="47">
        <v>0</v>
      </c>
      <c r="G322" s="47">
        <v>0</v>
      </c>
      <c r="H322" s="47">
        <v>117073802.42</v>
      </c>
      <c r="I322" s="47">
        <v>108276405.13000001</v>
      </c>
      <c r="J322" s="48">
        <v>0</v>
      </c>
      <c r="K322" s="47">
        <v>26437998.830000009</v>
      </c>
      <c r="L322" s="47">
        <v>6209368.6600000001</v>
      </c>
      <c r="M322" s="47">
        <v>-2878790.36</v>
      </c>
      <c r="N322" s="47">
        <v>130075.58</v>
      </c>
      <c r="O322" s="47">
        <v>-171412.88</v>
      </c>
      <c r="P322" s="47">
        <v>1001166.9999999999</v>
      </c>
      <c r="Q322" s="47">
        <v>56381.96</v>
      </c>
      <c r="R322" s="47">
        <v>0</v>
      </c>
      <c r="S322" s="47">
        <v>0</v>
      </c>
      <c r="T322" s="47">
        <v>0</v>
      </c>
      <c r="U322" s="47">
        <v>30784788.79000001</v>
      </c>
      <c r="V322" s="47">
        <v>28248510.809999999</v>
      </c>
      <c r="W322" s="48">
        <v>0</v>
      </c>
      <c r="Z322" s="47">
        <v>-41337.299999999996</v>
      </c>
      <c r="AC322" s="47">
        <v>1057548.96</v>
      </c>
      <c r="AF322" s="47">
        <v>582102.25</v>
      </c>
    </row>
    <row r="323" spans="1:32" x14ac:dyDescent="0.3">
      <c r="A323" s="37" t="s">
        <v>445</v>
      </c>
      <c r="B323" s="51" t="s">
        <v>447</v>
      </c>
      <c r="C323" s="47">
        <v>304728324.63</v>
      </c>
      <c r="D323" s="47">
        <v>35047179.670000002</v>
      </c>
      <c r="E323" s="47">
        <v>-11473091.949999999</v>
      </c>
      <c r="F323" s="47">
        <v>-1589745.51</v>
      </c>
      <c r="G323" s="47">
        <v>0</v>
      </c>
      <c r="H323" s="47">
        <v>326712666.83999997</v>
      </c>
      <c r="I323" s="47">
        <v>311532510.94999999</v>
      </c>
      <c r="J323" s="48">
        <v>0</v>
      </c>
      <c r="K323" s="47">
        <v>129280497.02</v>
      </c>
      <c r="L323" s="47">
        <v>25263555.559999999</v>
      </c>
      <c r="M323" s="47">
        <v>-11473091.949999999</v>
      </c>
      <c r="N323" s="47">
        <v>-773940.81</v>
      </c>
      <c r="O323" s="47">
        <v>0</v>
      </c>
      <c r="P323" s="47">
        <v>0.98</v>
      </c>
      <c r="Q323" s="47">
        <v>0</v>
      </c>
      <c r="R323" s="47">
        <v>-108567.22</v>
      </c>
      <c r="S323" s="47">
        <v>0</v>
      </c>
      <c r="T323" s="47">
        <v>0</v>
      </c>
      <c r="U323" s="47">
        <v>142188453.58000001</v>
      </c>
      <c r="V323" s="47">
        <v>135353949.28000003</v>
      </c>
      <c r="W323" s="48">
        <v>0</v>
      </c>
      <c r="Z323" s="47">
        <v>-773940.81</v>
      </c>
      <c r="AC323" s="47">
        <v>0.98</v>
      </c>
      <c r="AF323" s="47">
        <v>0</v>
      </c>
    </row>
    <row r="324" spans="1:32" ht="15" thickBot="1" x14ac:dyDescent="0.35">
      <c r="A324" s="52"/>
      <c r="B324" s="50" t="s">
        <v>386</v>
      </c>
      <c r="C324" s="42">
        <v>11653061352.779999</v>
      </c>
      <c r="D324" s="42">
        <v>1040108054.26</v>
      </c>
      <c r="E324" s="42">
        <v>-119623312.44</v>
      </c>
      <c r="F324" s="42">
        <v>0</v>
      </c>
      <c r="G324" s="42">
        <v>579383.80000000005</v>
      </c>
      <c r="H324" s="42">
        <v>12574125478.399996</v>
      </c>
      <c r="I324" s="42">
        <v>11926589413.050001</v>
      </c>
      <c r="J324" s="43">
        <v>0</v>
      </c>
      <c r="K324" s="42">
        <v>3460649480.75</v>
      </c>
      <c r="L324" s="42">
        <v>428484910.42000008</v>
      </c>
      <c r="M324" s="42">
        <v>-119623312.44</v>
      </c>
      <c r="N324" s="42">
        <v>-81929185.079999998</v>
      </c>
      <c r="O324" s="42">
        <v>-15785611.079999996</v>
      </c>
      <c r="P324" s="42">
        <v>1747970.73</v>
      </c>
      <c r="Q324" s="42">
        <v>3697859</v>
      </c>
      <c r="R324" s="42">
        <v>0</v>
      </c>
      <c r="S324" s="42">
        <v>36383937.379999995</v>
      </c>
      <c r="T324" s="42">
        <v>0</v>
      </c>
      <c r="U324" s="42">
        <v>3713626049.6800008</v>
      </c>
      <c r="V324" s="42">
        <v>3582512873.4700003</v>
      </c>
      <c r="W324" s="43">
        <v>-2.5679582904558629E-9</v>
      </c>
      <c r="Z324" s="42">
        <v>-97714796.159999996</v>
      </c>
      <c r="AC324" s="42">
        <v>5445829.7300000004</v>
      </c>
      <c r="AF324" s="42">
        <v>80078525.710000008</v>
      </c>
    </row>
    <row r="325" spans="1:32" ht="15" thickTop="1" x14ac:dyDescent="0.3">
      <c r="A325" s="53"/>
      <c r="B325" s="54" t="s">
        <v>387</v>
      </c>
      <c r="C325" s="55">
        <v>0</v>
      </c>
      <c r="D325" s="55">
        <v>0</v>
      </c>
      <c r="E325" s="55">
        <v>0</v>
      </c>
      <c r="F325" s="55">
        <v>0</v>
      </c>
      <c r="G325" s="55">
        <v>0</v>
      </c>
      <c r="H325" s="55">
        <v>0</v>
      </c>
      <c r="I325" s="55">
        <v>0</v>
      </c>
      <c r="J325" s="56">
        <v>0</v>
      </c>
      <c r="K325" s="55">
        <v>0</v>
      </c>
      <c r="L325" s="55">
        <v>0</v>
      </c>
      <c r="M325" s="55">
        <v>0</v>
      </c>
      <c r="N325" s="55">
        <v>0</v>
      </c>
      <c r="O325" s="55">
        <v>0</v>
      </c>
      <c r="P325" s="55">
        <v>0</v>
      </c>
      <c r="Q325" s="55">
        <v>0</v>
      </c>
      <c r="R325" s="55">
        <v>0</v>
      </c>
      <c r="S325" s="55">
        <v>0</v>
      </c>
      <c r="T325" s="55">
        <v>0</v>
      </c>
      <c r="U325" s="55">
        <v>0</v>
      </c>
      <c r="V325" s="55">
        <v>0</v>
      </c>
      <c r="W325" s="56">
        <v>0</v>
      </c>
      <c r="Z325" s="55">
        <v>0</v>
      </c>
      <c r="AC325" s="55">
        <v>0</v>
      </c>
      <c r="AF325" s="55">
        <v>0</v>
      </c>
    </row>
    <row r="326" spans="1:32" x14ac:dyDescent="0.3">
      <c r="A326" s="1"/>
      <c r="B326" s="44"/>
      <c r="C326" s="2"/>
      <c r="D326" s="2"/>
      <c r="E326" s="2"/>
      <c r="F326" s="2"/>
      <c r="G326" s="2"/>
      <c r="H326" s="2"/>
      <c r="I326" s="2"/>
      <c r="J326" s="45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45"/>
    </row>
    <row r="327" spans="1:32" x14ac:dyDescent="0.3">
      <c r="B327" s="124" t="s">
        <v>448</v>
      </c>
      <c r="C327" s="3">
        <v>-25607588.570000842</v>
      </c>
      <c r="D327" s="3">
        <v>-365353.75999999046</v>
      </c>
      <c r="E327" s="3">
        <v>5.9604644775390625E-8</v>
      </c>
      <c r="F327" s="55">
        <v>7.4214767664670944E-10</v>
      </c>
      <c r="G327" s="3">
        <v>1347256.8399999996</v>
      </c>
      <c r="H327" s="3">
        <v>-24625685.490009002</v>
      </c>
      <c r="I327" s="3">
        <v>-25501709.900001831</v>
      </c>
      <c r="J327" s="57">
        <v>8.2291662693023682E-6</v>
      </c>
      <c r="K327" s="3">
        <v>0</v>
      </c>
      <c r="L327" s="3">
        <v>0</v>
      </c>
      <c r="M327" s="3">
        <v>0</v>
      </c>
      <c r="N327" s="3">
        <v>0</v>
      </c>
      <c r="O327" s="3">
        <v>0</v>
      </c>
      <c r="P327" s="58">
        <v>0</v>
      </c>
      <c r="Q327" s="3">
        <v>0</v>
      </c>
      <c r="R327" s="58">
        <v>2.2737367544323206E-11</v>
      </c>
      <c r="S327" s="3">
        <v>0</v>
      </c>
      <c r="T327" s="3">
        <v>0</v>
      </c>
      <c r="U327" s="3">
        <v>0</v>
      </c>
      <c r="V327" s="3">
        <v>2.0000457763671875E-2</v>
      </c>
      <c r="W327" s="118"/>
    </row>
    <row r="328" spans="1:32" x14ac:dyDescent="0.3">
      <c r="A328" s="92">
        <v>10110</v>
      </c>
      <c r="B328" s="110" t="s">
        <v>449</v>
      </c>
      <c r="C328" s="3">
        <v>2864990.53</v>
      </c>
      <c r="D328" s="117">
        <v>0</v>
      </c>
      <c r="E328" s="117">
        <v>0</v>
      </c>
      <c r="F328" s="117">
        <v>0</v>
      </c>
      <c r="G328" s="117">
        <v>615031.50000000058</v>
      </c>
      <c r="H328" s="3">
        <v>3480022.03</v>
      </c>
      <c r="I328" s="3">
        <v>3461881.1</v>
      </c>
      <c r="J328" s="57">
        <v>0</v>
      </c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118"/>
    </row>
    <row r="329" spans="1:32" x14ac:dyDescent="0.3">
      <c r="A329" s="92">
        <v>10112</v>
      </c>
      <c r="B329" s="110" t="s">
        <v>450</v>
      </c>
      <c r="C329" s="3">
        <v>22523688.170000002</v>
      </c>
      <c r="D329" s="117">
        <v>0</v>
      </c>
      <c r="E329" s="117">
        <v>0</v>
      </c>
      <c r="F329" s="117">
        <v>0</v>
      </c>
      <c r="G329" s="117">
        <v>-1789095.77</v>
      </c>
      <c r="H329" s="3">
        <v>20734592.399999999</v>
      </c>
      <c r="I329" s="3">
        <v>21763714.469999999</v>
      </c>
      <c r="J329" s="57">
        <v>0</v>
      </c>
      <c r="K329" s="117"/>
      <c r="L329" s="117"/>
      <c r="M329" s="117"/>
      <c r="O329" s="117"/>
      <c r="P329" s="117"/>
      <c r="Q329" s="117"/>
      <c r="R329" s="117"/>
      <c r="S329" s="117"/>
      <c r="T329" s="117"/>
      <c r="U329" s="117"/>
      <c r="V329" s="117"/>
      <c r="W329" s="118"/>
    </row>
    <row r="330" spans="1:32" x14ac:dyDescent="0.3">
      <c r="A330" s="92">
        <v>10200</v>
      </c>
      <c r="B330" s="110" t="s">
        <v>451</v>
      </c>
      <c r="C330" s="3">
        <v>218909.87</v>
      </c>
      <c r="D330" s="117">
        <v>365353.76</v>
      </c>
      <c r="E330" s="117"/>
      <c r="F330" s="117"/>
      <c r="G330" s="117">
        <v>-173192.57000000007</v>
      </c>
      <c r="H330" s="3">
        <v>411071.06</v>
      </c>
      <c r="I330" s="3">
        <v>276114.3</v>
      </c>
      <c r="J330" s="57">
        <v>0</v>
      </c>
      <c r="K330" s="117"/>
      <c r="L330" s="117"/>
      <c r="M330" s="117"/>
      <c r="O330" s="117"/>
      <c r="P330" s="117"/>
      <c r="Q330" s="117"/>
      <c r="R330" s="117"/>
      <c r="S330" s="117"/>
      <c r="T330" s="117"/>
      <c r="U330" s="117"/>
      <c r="V330" s="117"/>
      <c r="W330" s="118"/>
    </row>
    <row r="331" spans="1:32" x14ac:dyDescent="0.3">
      <c r="B331" s="110" t="s">
        <v>452</v>
      </c>
      <c r="C331" s="117">
        <v>0</v>
      </c>
      <c r="D331" s="117">
        <v>0</v>
      </c>
      <c r="E331" s="117">
        <v>0</v>
      </c>
      <c r="F331" s="117">
        <v>0</v>
      </c>
      <c r="G331" s="117">
        <v>0</v>
      </c>
      <c r="H331" s="117">
        <v>0</v>
      </c>
      <c r="I331" s="117">
        <v>-0.03</v>
      </c>
      <c r="J331" s="57">
        <v>0</v>
      </c>
      <c r="K331" s="117">
        <v>0</v>
      </c>
      <c r="L331" s="117">
        <v>0</v>
      </c>
      <c r="M331" s="117">
        <v>0</v>
      </c>
      <c r="N331" s="117">
        <v>0</v>
      </c>
      <c r="O331" s="117">
        <v>0</v>
      </c>
      <c r="P331" s="117">
        <v>0</v>
      </c>
      <c r="Q331" s="117">
        <v>0</v>
      </c>
      <c r="R331" s="117">
        <v>0</v>
      </c>
      <c r="S331" s="117">
        <v>0</v>
      </c>
      <c r="T331" s="117">
        <v>0</v>
      </c>
      <c r="U331" s="117">
        <v>0</v>
      </c>
      <c r="V331" s="117">
        <v>0.02</v>
      </c>
      <c r="W331" s="118"/>
    </row>
    <row r="332" spans="1:32" x14ac:dyDescent="0.3">
      <c r="A332" s="1"/>
      <c r="B332" s="44"/>
      <c r="C332" s="46"/>
      <c r="D332" s="46"/>
      <c r="E332" s="46"/>
      <c r="F332" s="46"/>
      <c r="G332" s="46"/>
      <c r="H332" s="46"/>
      <c r="I332" s="46"/>
      <c r="J332" s="59"/>
      <c r="K332" s="46"/>
      <c r="L332" s="46"/>
      <c r="M332" s="46"/>
      <c r="N332" s="2"/>
      <c r="O332" s="46"/>
      <c r="P332" s="46"/>
      <c r="Q332" s="46"/>
      <c r="R332" s="46"/>
      <c r="S332" s="46"/>
      <c r="T332" s="46"/>
      <c r="U332" s="46"/>
      <c r="V332" s="46"/>
      <c r="W332" s="59"/>
    </row>
    <row r="333" spans="1:32" x14ac:dyDescent="0.3">
      <c r="B333" s="111" t="s">
        <v>453</v>
      </c>
      <c r="C333" s="90">
        <v>11663485821.480001</v>
      </c>
      <c r="D333" s="90">
        <v>1039363450.5699997</v>
      </c>
      <c r="E333" s="90">
        <v>-119288124.21999995</v>
      </c>
      <c r="F333" s="90">
        <v>5.2386894822120667E-10</v>
      </c>
      <c r="G333" s="90">
        <v>-767873.03999999946</v>
      </c>
      <c r="H333" s="90">
        <v>12582793274.789991</v>
      </c>
      <c r="I333" s="90">
        <v>11936352009.639999</v>
      </c>
      <c r="J333" s="48"/>
      <c r="K333" s="90">
        <v>3452940029.4099984</v>
      </c>
      <c r="L333" s="90">
        <v>428714416.69000006</v>
      </c>
      <c r="M333" s="90">
        <v>-119288124.21999995</v>
      </c>
      <c r="N333" s="112">
        <v>-81929185.080000043</v>
      </c>
      <c r="O333" s="90">
        <v>-15785611.080000002</v>
      </c>
      <c r="P333" s="90">
        <v>1747970.7300000002</v>
      </c>
      <c r="Q333" s="90">
        <v>3697858.9999999991</v>
      </c>
      <c r="R333" s="90">
        <v>-2.2737367544323206E-11</v>
      </c>
      <c r="S333" s="90">
        <v>36383937.379999995</v>
      </c>
      <c r="T333" s="90">
        <v>0</v>
      </c>
      <c r="U333" s="90">
        <v>3706481292.8300023</v>
      </c>
      <c r="V333" s="90">
        <v>3574431010.1199999</v>
      </c>
      <c r="W333" s="48"/>
    </row>
    <row r="334" spans="1:32" x14ac:dyDescent="0.3">
      <c r="B334" s="111" t="s">
        <v>430</v>
      </c>
      <c r="C334" s="90">
        <v>0</v>
      </c>
      <c r="D334" s="90">
        <v>0</v>
      </c>
      <c r="E334" s="90">
        <v>0</v>
      </c>
      <c r="F334" s="90">
        <v>1.1641532182693481E-9</v>
      </c>
      <c r="G334" s="90">
        <v>1.1641532182693481E-9</v>
      </c>
      <c r="H334" s="90">
        <v>0</v>
      </c>
      <c r="I334" s="90">
        <v>0</v>
      </c>
      <c r="J334" s="113"/>
      <c r="K334" s="90">
        <v>0</v>
      </c>
      <c r="L334" s="90">
        <v>0</v>
      </c>
      <c r="M334" s="90">
        <v>0</v>
      </c>
      <c r="N334" s="112">
        <v>0</v>
      </c>
      <c r="O334" s="90">
        <v>0</v>
      </c>
      <c r="P334" s="90">
        <v>0</v>
      </c>
      <c r="Q334" s="90">
        <v>0</v>
      </c>
      <c r="R334" s="90">
        <v>0</v>
      </c>
      <c r="S334" s="90">
        <v>0</v>
      </c>
      <c r="T334" s="90">
        <v>0</v>
      </c>
      <c r="U334" s="90">
        <v>0</v>
      </c>
      <c r="V334" s="90">
        <v>0</v>
      </c>
      <c r="W334" s="113"/>
    </row>
    <row r="335" spans="1:32" x14ac:dyDescent="0.3">
      <c r="A335" s="1"/>
      <c r="B335" s="44"/>
      <c r="C335" s="46"/>
      <c r="D335" s="46"/>
      <c r="E335" s="46"/>
      <c r="F335" s="46"/>
      <c r="G335" s="46"/>
      <c r="H335" s="46"/>
      <c r="I335" s="46"/>
      <c r="J335" s="59"/>
      <c r="K335" s="46"/>
      <c r="L335" s="46"/>
      <c r="M335" s="46"/>
      <c r="N335" s="46"/>
      <c r="O335" s="46"/>
      <c r="P335" s="46"/>
      <c r="Q335" s="46"/>
      <c r="R335" s="46"/>
      <c r="S335" s="46"/>
      <c r="T335" s="46"/>
      <c r="U335" s="46"/>
      <c r="V335" s="46"/>
      <c r="W335" s="59"/>
    </row>
    <row r="336" spans="1:32" x14ac:dyDescent="0.3">
      <c r="B336" s="125" t="s">
        <v>648</v>
      </c>
      <c r="C336" s="116">
        <v>3</v>
      </c>
      <c r="D336" s="116">
        <v>4</v>
      </c>
      <c r="E336" s="116">
        <v>5</v>
      </c>
      <c r="F336" s="116">
        <v>6</v>
      </c>
      <c r="G336" s="116">
        <v>7</v>
      </c>
      <c r="H336" s="116">
        <v>8</v>
      </c>
      <c r="I336" s="116">
        <v>9</v>
      </c>
      <c r="J336" s="126">
        <v>10</v>
      </c>
      <c r="K336" s="116">
        <v>11</v>
      </c>
      <c r="L336" s="116">
        <v>12</v>
      </c>
      <c r="M336" s="116">
        <v>13</v>
      </c>
      <c r="N336" s="116">
        <v>14</v>
      </c>
      <c r="O336" s="116">
        <v>15</v>
      </c>
      <c r="P336" s="116">
        <v>16</v>
      </c>
      <c r="Q336" s="116">
        <v>17</v>
      </c>
      <c r="R336" s="116">
        <v>18</v>
      </c>
      <c r="S336" s="116">
        <v>19</v>
      </c>
      <c r="T336" s="116">
        <v>20</v>
      </c>
      <c r="U336" s="116">
        <v>21</v>
      </c>
      <c r="V336" s="116">
        <v>22</v>
      </c>
      <c r="W336" s="126">
        <v>23</v>
      </c>
    </row>
    <row r="337" spans="1:23" x14ac:dyDescent="0.3">
      <c r="A337" s="92">
        <v>34300</v>
      </c>
      <c r="B337" s="75" t="s">
        <v>566</v>
      </c>
      <c r="C337" s="117">
        <v>0</v>
      </c>
      <c r="D337" s="117">
        <v>0</v>
      </c>
      <c r="E337" s="117">
        <v>0</v>
      </c>
      <c r="F337" s="117">
        <v>0</v>
      </c>
      <c r="G337" s="117">
        <v>0</v>
      </c>
      <c r="H337" s="117">
        <v>0</v>
      </c>
      <c r="I337" s="117">
        <v>0</v>
      </c>
      <c r="J337" s="118">
        <v>0</v>
      </c>
      <c r="K337" s="117">
        <v>0</v>
      </c>
      <c r="L337" s="117">
        <v>0</v>
      </c>
      <c r="M337" s="117">
        <v>0</v>
      </c>
      <c r="N337" s="117">
        <v>0</v>
      </c>
      <c r="O337" s="117">
        <v>0</v>
      </c>
      <c r="P337" s="117">
        <v>0</v>
      </c>
      <c r="Q337" s="117">
        <v>0</v>
      </c>
      <c r="R337" s="117">
        <v>0</v>
      </c>
      <c r="S337" s="117">
        <v>0</v>
      </c>
      <c r="T337" s="117">
        <v>0</v>
      </c>
      <c r="U337" s="117">
        <v>0</v>
      </c>
      <c r="V337" s="117">
        <v>0</v>
      </c>
      <c r="W337" s="118">
        <v>0</v>
      </c>
    </row>
    <row r="338" spans="1:23" x14ac:dyDescent="0.3">
      <c r="A338" s="92">
        <v>34800</v>
      </c>
      <c r="B338" s="75" t="s">
        <v>567</v>
      </c>
      <c r="C338" s="117">
        <v>0</v>
      </c>
      <c r="D338" s="117">
        <v>0</v>
      </c>
      <c r="E338" s="117">
        <v>0</v>
      </c>
      <c r="F338" s="117">
        <v>0</v>
      </c>
      <c r="G338" s="117">
        <v>0</v>
      </c>
      <c r="H338" s="117">
        <v>0</v>
      </c>
      <c r="I338" s="117">
        <v>0</v>
      </c>
      <c r="J338" s="118">
        <v>0</v>
      </c>
      <c r="K338" s="117">
        <v>0</v>
      </c>
      <c r="L338" s="117">
        <v>0</v>
      </c>
      <c r="M338" s="117">
        <v>0</v>
      </c>
      <c r="N338" s="117">
        <v>0</v>
      </c>
      <c r="O338" s="117">
        <v>0</v>
      </c>
      <c r="P338" s="117">
        <v>0</v>
      </c>
      <c r="Q338" s="117">
        <v>0</v>
      </c>
      <c r="R338" s="117">
        <v>0</v>
      </c>
      <c r="S338" s="117">
        <v>0</v>
      </c>
      <c r="T338" s="117">
        <v>0</v>
      </c>
      <c r="U338" s="117">
        <v>0</v>
      </c>
      <c r="V338" s="117">
        <v>0</v>
      </c>
      <c r="W338" s="118">
        <v>0</v>
      </c>
    </row>
    <row r="339" spans="1:23" x14ac:dyDescent="0.3">
      <c r="A339" s="92">
        <v>37101</v>
      </c>
      <c r="B339" s="75" t="s">
        <v>569</v>
      </c>
      <c r="C339" s="117">
        <v>0</v>
      </c>
      <c r="D339" s="117">
        <v>0</v>
      </c>
      <c r="E339" s="117">
        <v>0</v>
      </c>
      <c r="F339" s="117">
        <v>0</v>
      </c>
      <c r="G339" s="117">
        <v>0</v>
      </c>
      <c r="H339" s="117">
        <v>0</v>
      </c>
      <c r="I339" s="117">
        <v>0</v>
      </c>
      <c r="J339" s="118">
        <v>0</v>
      </c>
      <c r="K339" s="117">
        <v>0</v>
      </c>
      <c r="L339" s="117">
        <v>0</v>
      </c>
      <c r="M339" s="117">
        <v>0</v>
      </c>
      <c r="N339" s="117">
        <v>0</v>
      </c>
      <c r="O339" s="117">
        <v>0</v>
      </c>
      <c r="P339" s="117">
        <v>0</v>
      </c>
      <c r="Q339" s="117">
        <v>0</v>
      </c>
      <c r="R339" s="117">
        <v>0</v>
      </c>
      <c r="S339" s="117">
        <v>0</v>
      </c>
      <c r="T339" s="117">
        <v>0</v>
      </c>
      <c r="U339" s="117">
        <v>0</v>
      </c>
      <c r="V339" s="117">
        <v>0</v>
      </c>
      <c r="W339" s="118">
        <v>0</v>
      </c>
    </row>
    <row r="340" spans="1:23" x14ac:dyDescent="0.3">
      <c r="A340" s="92">
        <v>37102</v>
      </c>
      <c r="B340" s="75" t="s">
        <v>570</v>
      </c>
      <c r="C340" s="117">
        <v>0</v>
      </c>
      <c r="D340" s="117">
        <v>0</v>
      </c>
      <c r="E340" s="117">
        <v>0</v>
      </c>
      <c r="F340" s="117">
        <v>0</v>
      </c>
      <c r="G340" s="117">
        <v>0</v>
      </c>
      <c r="H340" s="117">
        <v>0</v>
      </c>
      <c r="I340" s="117">
        <v>0</v>
      </c>
      <c r="J340" s="118">
        <v>0</v>
      </c>
      <c r="K340" s="117">
        <v>0</v>
      </c>
      <c r="L340" s="117">
        <v>0</v>
      </c>
      <c r="M340" s="117">
        <v>0</v>
      </c>
      <c r="N340" s="117">
        <v>0</v>
      </c>
      <c r="O340" s="117">
        <v>0</v>
      </c>
      <c r="P340" s="117">
        <v>0</v>
      </c>
      <c r="Q340" s="117">
        <v>0</v>
      </c>
      <c r="R340" s="117">
        <v>0</v>
      </c>
      <c r="S340" s="117">
        <v>0</v>
      </c>
      <c r="T340" s="117">
        <v>0</v>
      </c>
      <c r="U340" s="117">
        <v>0</v>
      </c>
      <c r="V340" s="117">
        <v>0</v>
      </c>
      <c r="W340" s="118">
        <v>0</v>
      </c>
    </row>
    <row r="341" spans="1:23" x14ac:dyDescent="0.3">
      <c r="A341" s="92">
        <v>37103</v>
      </c>
      <c r="B341" s="75" t="s">
        <v>571</v>
      </c>
      <c r="C341" s="117">
        <v>0</v>
      </c>
      <c r="D341" s="117">
        <v>0</v>
      </c>
      <c r="E341" s="117">
        <v>0</v>
      </c>
      <c r="F341" s="117">
        <v>0</v>
      </c>
      <c r="G341" s="117">
        <v>0</v>
      </c>
      <c r="H341" s="117">
        <v>0</v>
      </c>
      <c r="I341" s="117">
        <v>0</v>
      </c>
      <c r="J341" s="118">
        <v>0</v>
      </c>
      <c r="K341" s="117">
        <v>0</v>
      </c>
      <c r="L341" s="117">
        <v>0</v>
      </c>
      <c r="M341" s="117">
        <v>0</v>
      </c>
      <c r="N341" s="117">
        <v>0</v>
      </c>
      <c r="O341" s="117">
        <v>0</v>
      </c>
      <c r="P341" s="117">
        <v>0</v>
      </c>
      <c r="Q341" s="117">
        <v>0</v>
      </c>
      <c r="R341" s="117">
        <v>0</v>
      </c>
      <c r="S341" s="117">
        <v>0</v>
      </c>
      <c r="T341" s="117">
        <v>0</v>
      </c>
      <c r="U341" s="117">
        <v>0</v>
      </c>
      <c r="V341" s="117">
        <v>0</v>
      </c>
      <c r="W341" s="118">
        <v>0</v>
      </c>
    </row>
    <row r="342" spans="1:23" ht="15" thickBot="1" x14ac:dyDescent="0.35">
      <c r="B342" s="111" t="s">
        <v>16</v>
      </c>
      <c r="C342" s="89">
        <v>0</v>
      </c>
      <c r="D342" s="89">
        <v>0</v>
      </c>
      <c r="E342" s="89">
        <v>0</v>
      </c>
      <c r="F342" s="89">
        <v>0</v>
      </c>
      <c r="G342" s="89">
        <v>0</v>
      </c>
      <c r="H342" s="89">
        <v>0</v>
      </c>
      <c r="I342" s="89">
        <v>0</v>
      </c>
      <c r="J342" s="114">
        <v>0</v>
      </c>
      <c r="K342" s="89">
        <v>0</v>
      </c>
      <c r="L342" s="89">
        <v>0</v>
      </c>
      <c r="M342" s="89">
        <v>0</v>
      </c>
      <c r="N342" s="89">
        <v>0</v>
      </c>
      <c r="O342" s="89">
        <v>0</v>
      </c>
      <c r="P342" s="89">
        <v>0</v>
      </c>
      <c r="Q342" s="89">
        <v>0</v>
      </c>
      <c r="R342" s="89">
        <v>0</v>
      </c>
      <c r="S342" s="89">
        <v>0</v>
      </c>
      <c r="T342" s="89">
        <v>0</v>
      </c>
      <c r="U342" s="89">
        <v>0</v>
      </c>
      <c r="V342" s="89">
        <v>0</v>
      </c>
      <c r="W342" s="114">
        <v>0</v>
      </c>
    </row>
    <row r="343" spans="1:23" ht="15" thickTop="1" x14ac:dyDescent="0.3">
      <c r="B343" s="111" t="s">
        <v>430</v>
      </c>
      <c r="C343" s="90">
        <v>0</v>
      </c>
      <c r="D343" s="90">
        <v>0</v>
      </c>
      <c r="E343" s="90">
        <v>0</v>
      </c>
      <c r="F343" s="90">
        <v>-1.1641532182693481E-9</v>
      </c>
      <c r="G343" s="90">
        <v>-1.1641532182693481E-9</v>
      </c>
      <c r="H343" s="90">
        <v>0</v>
      </c>
      <c r="I343" s="90">
        <v>0</v>
      </c>
      <c r="J343" s="113">
        <v>0</v>
      </c>
      <c r="K343" s="90">
        <v>0</v>
      </c>
      <c r="L343" s="90">
        <v>0</v>
      </c>
      <c r="M343" s="90">
        <v>0</v>
      </c>
      <c r="N343" s="112">
        <v>0</v>
      </c>
      <c r="O343" s="90">
        <v>0</v>
      </c>
      <c r="P343" s="90">
        <v>0</v>
      </c>
      <c r="Q343" s="90">
        <v>0</v>
      </c>
      <c r="R343" s="90">
        <v>0</v>
      </c>
      <c r="S343" s="90">
        <v>0</v>
      </c>
      <c r="T343" s="90">
        <v>0</v>
      </c>
      <c r="U343" s="90">
        <v>0</v>
      </c>
      <c r="V343" s="90">
        <v>0</v>
      </c>
      <c r="W343" s="113">
        <v>0</v>
      </c>
    </row>
    <row r="344" spans="1:23" x14ac:dyDescent="0.3">
      <c r="A344" s="1"/>
      <c r="B344" s="44"/>
      <c r="C344" s="46"/>
      <c r="D344" s="46"/>
      <c r="E344" s="46"/>
      <c r="F344" s="46"/>
      <c r="G344" s="46"/>
      <c r="H344" s="46"/>
      <c r="I344" s="46"/>
      <c r="J344" s="59"/>
      <c r="K344" s="46"/>
      <c r="L344" s="46"/>
      <c r="M344" s="46"/>
      <c r="N344" s="46"/>
      <c r="O344" s="46"/>
      <c r="P344" s="46"/>
      <c r="Q344" s="46"/>
      <c r="R344" s="46"/>
      <c r="S344" s="46"/>
      <c r="T344" s="46"/>
      <c r="U344" s="46"/>
      <c r="V344" s="46"/>
      <c r="W344" s="59"/>
    </row>
  </sheetData>
  <conditionalFormatting sqref="C331:I331">
    <cfRule type="cellIs" dxfId="4" priority="4" operator="notEqual">
      <formula>0</formula>
    </cfRule>
  </conditionalFormatting>
  <conditionalFormatting sqref="C334:W334">
    <cfRule type="cellIs" dxfId="3" priority="2" operator="notEqual">
      <formula>0</formula>
    </cfRule>
  </conditionalFormatting>
  <conditionalFormatting sqref="C343:W343">
    <cfRule type="cellIs" dxfId="2" priority="1" operator="notEqual">
      <formula>0</formula>
    </cfRule>
  </conditionalFormatting>
  <conditionalFormatting sqref="K331:V331">
    <cfRule type="cellIs" dxfId="1" priority="3" operator="notEqual">
      <formula>0</formula>
    </cfRule>
  </conditionalFormatting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BDE96-4B16-4AE2-8811-9B6FF97267F9}">
  <dimension ref="A1:CZ120"/>
  <sheetViews>
    <sheetView workbookViewId="0">
      <pane xSplit="1" ySplit="6" topLeftCell="B44" activePane="bottomRight" state="frozen"/>
      <selection pane="topRight" activeCell="B1" sqref="B1"/>
      <selection pane="bottomLeft" activeCell="A7" sqref="A7"/>
      <selection pane="bottomRight" activeCell="A60" sqref="A60"/>
    </sheetView>
  </sheetViews>
  <sheetFormatPr defaultColWidth="8.88671875" defaultRowHeight="14.4" x14ac:dyDescent="0.3"/>
  <cols>
    <col min="1" max="1" width="41.88671875" style="75" bestFit="1" customWidth="1"/>
    <col min="2" max="2" width="16.5546875" style="75" hidden="1" customWidth="1"/>
    <col min="3" max="13" width="14.44140625" style="75" hidden="1" customWidth="1"/>
    <col min="14" max="26" width="14.44140625" style="75" customWidth="1"/>
    <col min="27" max="87" width="14.44140625" style="75" hidden="1" customWidth="1"/>
    <col min="88" max="88" width="14.44140625" style="75" customWidth="1"/>
    <col min="89" max="93" width="14.44140625" style="75" hidden="1" customWidth="1"/>
    <col min="94" max="94" width="119.5546875" style="75" bestFit="1" customWidth="1"/>
    <col min="95" max="102" width="8.88671875" style="75"/>
    <col min="103" max="104" width="8.88671875" style="116"/>
    <col min="105" max="16384" width="8.88671875" style="75"/>
  </cols>
  <sheetData>
    <row r="1" spans="1:103" ht="15.6" x14ac:dyDescent="0.3">
      <c r="A1" s="127" t="s">
        <v>581</v>
      </c>
    </row>
    <row r="2" spans="1:103" ht="15.6" x14ac:dyDescent="0.3">
      <c r="A2" s="128" t="s">
        <v>675</v>
      </c>
    </row>
    <row r="3" spans="1:103" ht="15.6" x14ac:dyDescent="0.3">
      <c r="A3" s="128"/>
      <c r="CY3" s="75"/>
    </row>
    <row r="4" spans="1:103" ht="15.6" x14ac:dyDescent="0.3">
      <c r="A4" s="129"/>
      <c r="B4" s="130" t="s">
        <v>582</v>
      </c>
      <c r="C4" s="130" t="s">
        <v>582</v>
      </c>
      <c r="D4" s="130" t="s">
        <v>582</v>
      </c>
      <c r="E4" s="130" t="s">
        <v>582</v>
      </c>
      <c r="F4" s="130" t="s">
        <v>582</v>
      </c>
      <c r="G4" s="130" t="s">
        <v>582</v>
      </c>
      <c r="H4" s="130" t="s">
        <v>582</v>
      </c>
      <c r="I4" s="130" t="s">
        <v>582</v>
      </c>
      <c r="J4" s="130" t="s">
        <v>582</v>
      </c>
      <c r="K4" s="130" t="s">
        <v>582</v>
      </c>
      <c r="L4" s="130" t="s">
        <v>582</v>
      </c>
      <c r="M4" s="130" t="s">
        <v>582</v>
      </c>
      <c r="N4" s="130" t="s">
        <v>582</v>
      </c>
      <c r="O4" s="130" t="s">
        <v>582</v>
      </c>
      <c r="P4" s="130" t="s">
        <v>582</v>
      </c>
      <c r="Q4" s="130" t="s">
        <v>582</v>
      </c>
      <c r="R4" s="130" t="s">
        <v>582</v>
      </c>
      <c r="S4" s="130" t="s">
        <v>582</v>
      </c>
      <c r="T4" s="130" t="s">
        <v>582</v>
      </c>
      <c r="U4" s="130" t="s">
        <v>582</v>
      </c>
      <c r="V4" s="130" t="s">
        <v>582</v>
      </c>
      <c r="W4" s="130" t="s">
        <v>582</v>
      </c>
      <c r="X4" s="130" t="s">
        <v>582</v>
      </c>
      <c r="Y4" s="130" t="s">
        <v>582</v>
      </c>
      <c r="Z4" s="130" t="s">
        <v>582</v>
      </c>
      <c r="AA4" s="131" t="s">
        <v>583</v>
      </c>
      <c r="AB4" s="131" t="s">
        <v>583</v>
      </c>
      <c r="AC4" s="131" t="s">
        <v>583</v>
      </c>
      <c r="AD4" s="131" t="s">
        <v>583</v>
      </c>
      <c r="AE4" s="131" t="s">
        <v>583</v>
      </c>
      <c r="AF4" s="131" t="s">
        <v>583</v>
      </c>
      <c r="AG4" s="131" t="s">
        <v>583</v>
      </c>
      <c r="AH4" s="131" t="s">
        <v>583</v>
      </c>
      <c r="AI4" s="131" t="s">
        <v>583</v>
      </c>
      <c r="AJ4" s="131" t="s">
        <v>583</v>
      </c>
      <c r="AK4" s="131" t="s">
        <v>583</v>
      </c>
      <c r="AL4" s="131" t="s">
        <v>583</v>
      </c>
      <c r="AM4" s="131" t="s">
        <v>583</v>
      </c>
      <c r="AN4" s="131" t="s">
        <v>583</v>
      </c>
      <c r="AO4" s="131" t="s">
        <v>583</v>
      </c>
      <c r="AP4" s="131" t="s">
        <v>583</v>
      </c>
      <c r="AQ4" s="131" t="s">
        <v>583</v>
      </c>
      <c r="AR4" s="131" t="s">
        <v>583</v>
      </c>
      <c r="AS4" s="131" t="s">
        <v>583</v>
      </c>
      <c r="AT4" s="131" t="s">
        <v>583</v>
      </c>
      <c r="AU4" s="131" t="s">
        <v>583</v>
      </c>
      <c r="AV4" s="131" t="s">
        <v>583</v>
      </c>
      <c r="AW4" s="131" t="s">
        <v>583</v>
      </c>
      <c r="AX4" s="131" t="s">
        <v>583</v>
      </c>
      <c r="AY4" s="131" t="s">
        <v>583</v>
      </c>
      <c r="AZ4" s="131" t="s">
        <v>583</v>
      </c>
      <c r="BA4" s="131" t="s">
        <v>583</v>
      </c>
      <c r="BB4" s="131" t="s">
        <v>583</v>
      </c>
      <c r="BC4" s="131" t="s">
        <v>583</v>
      </c>
      <c r="BD4" s="131" t="s">
        <v>583</v>
      </c>
      <c r="BE4" s="131" t="s">
        <v>583</v>
      </c>
      <c r="BF4" s="131" t="s">
        <v>583</v>
      </c>
      <c r="BG4" s="131" t="s">
        <v>583</v>
      </c>
      <c r="BH4" s="131" t="s">
        <v>583</v>
      </c>
      <c r="BI4" s="131" t="s">
        <v>583</v>
      </c>
      <c r="BJ4" s="131" t="s">
        <v>583</v>
      </c>
      <c r="BK4" s="131" t="s">
        <v>583</v>
      </c>
      <c r="BL4" s="131" t="s">
        <v>583</v>
      </c>
      <c r="BM4" s="131" t="s">
        <v>583</v>
      </c>
      <c r="BN4" s="131" t="s">
        <v>583</v>
      </c>
      <c r="BO4" s="131" t="s">
        <v>583</v>
      </c>
      <c r="BP4" s="131" t="s">
        <v>583</v>
      </c>
      <c r="BQ4" s="131" t="s">
        <v>583</v>
      </c>
      <c r="BR4" s="131" t="s">
        <v>583</v>
      </c>
      <c r="BS4" s="131" t="s">
        <v>583</v>
      </c>
      <c r="BT4" s="131" t="s">
        <v>583</v>
      </c>
      <c r="BU4" s="131" t="s">
        <v>583</v>
      </c>
      <c r="BV4" s="131" t="s">
        <v>583</v>
      </c>
      <c r="BW4" s="131" t="s">
        <v>583</v>
      </c>
      <c r="BX4" s="131" t="s">
        <v>583</v>
      </c>
      <c r="BY4" s="131" t="s">
        <v>583</v>
      </c>
      <c r="BZ4" s="131" t="s">
        <v>583</v>
      </c>
      <c r="CA4" s="131" t="s">
        <v>583</v>
      </c>
      <c r="CB4" s="131" t="s">
        <v>583</v>
      </c>
      <c r="CC4" s="131" t="s">
        <v>583</v>
      </c>
      <c r="CD4" s="131" t="s">
        <v>583</v>
      </c>
      <c r="CE4" s="131" t="s">
        <v>583</v>
      </c>
      <c r="CF4" s="131" t="s">
        <v>583</v>
      </c>
      <c r="CG4" s="131" t="s">
        <v>583</v>
      </c>
      <c r="CH4" s="131" t="s">
        <v>583</v>
      </c>
      <c r="CI4" s="130">
        <v>2022</v>
      </c>
      <c r="CJ4" s="130">
        <v>2023</v>
      </c>
      <c r="CK4" s="130">
        <v>2024</v>
      </c>
      <c r="CL4" s="130">
        <v>2025</v>
      </c>
      <c r="CM4" s="130">
        <v>2026</v>
      </c>
      <c r="CN4" s="130">
        <v>2027</v>
      </c>
      <c r="CO4" s="130">
        <v>2028</v>
      </c>
      <c r="CY4" s="75"/>
    </row>
    <row r="5" spans="1:103" x14ac:dyDescent="0.3">
      <c r="A5" s="92"/>
      <c r="B5" s="92" t="s">
        <v>584</v>
      </c>
      <c r="C5" s="92" t="s">
        <v>585</v>
      </c>
      <c r="D5" s="92" t="s">
        <v>586</v>
      </c>
      <c r="E5" s="92" t="s">
        <v>587</v>
      </c>
      <c r="F5" s="92" t="s">
        <v>588</v>
      </c>
      <c r="G5" s="92" t="s">
        <v>589</v>
      </c>
      <c r="H5" s="92" t="s">
        <v>590</v>
      </c>
      <c r="I5" s="92" t="s">
        <v>591</v>
      </c>
      <c r="J5" s="92" t="s">
        <v>592</v>
      </c>
      <c r="K5" s="92" t="s">
        <v>593</v>
      </c>
      <c r="L5" s="92" t="s">
        <v>594</v>
      </c>
      <c r="M5" s="92" t="s">
        <v>595</v>
      </c>
      <c r="N5" s="92" t="s">
        <v>584</v>
      </c>
      <c r="O5" s="92" t="s">
        <v>585</v>
      </c>
      <c r="P5" s="92" t="s">
        <v>586</v>
      </c>
      <c r="Q5" s="92" t="s">
        <v>587</v>
      </c>
      <c r="R5" s="92" t="s">
        <v>588</v>
      </c>
      <c r="S5" s="92" t="s">
        <v>589</v>
      </c>
      <c r="T5" s="92" t="s">
        <v>590</v>
      </c>
      <c r="U5" s="92" t="s">
        <v>591</v>
      </c>
      <c r="V5" s="92" t="s">
        <v>592</v>
      </c>
      <c r="W5" s="92" t="s">
        <v>593</v>
      </c>
      <c r="X5" s="92" t="s">
        <v>594</v>
      </c>
      <c r="Y5" s="92" t="s">
        <v>595</v>
      </c>
      <c r="Z5" s="92" t="s">
        <v>584</v>
      </c>
      <c r="AA5" s="92" t="s">
        <v>585</v>
      </c>
      <c r="AB5" s="92" t="s">
        <v>586</v>
      </c>
      <c r="AC5" s="92" t="s">
        <v>587</v>
      </c>
      <c r="AD5" s="92" t="s">
        <v>588</v>
      </c>
      <c r="AE5" s="92" t="s">
        <v>589</v>
      </c>
      <c r="AF5" s="92" t="s">
        <v>590</v>
      </c>
      <c r="AG5" s="92" t="s">
        <v>591</v>
      </c>
      <c r="AH5" s="92" t="s">
        <v>592</v>
      </c>
      <c r="AI5" s="92" t="s">
        <v>593</v>
      </c>
      <c r="AJ5" s="92" t="s">
        <v>594</v>
      </c>
      <c r="AK5" s="92" t="s">
        <v>595</v>
      </c>
      <c r="AL5" s="92" t="s">
        <v>584</v>
      </c>
      <c r="AM5" s="92" t="s">
        <v>585</v>
      </c>
      <c r="AN5" s="92" t="s">
        <v>586</v>
      </c>
      <c r="AO5" s="92" t="s">
        <v>587</v>
      </c>
      <c r="AP5" s="92" t="s">
        <v>588</v>
      </c>
      <c r="AQ5" s="92" t="s">
        <v>589</v>
      </c>
      <c r="AR5" s="92" t="s">
        <v>590</v>
      </c>
      <c r="AS5" s="92" t="s">
        <v>591</v>
      </c>
      <c r="AT5" s="92" t="s">
        <v>592</v>
      </c>
      <c r="AU5" s="92" t="s">
        <v>593</v>
      </c>
      <c r="AV5" s="92" t="s">
        <v>594</v>
      </c>
      <c r="AW5" s="92" t="s">
        <v>595</v>
      </c>
      <c r="AX5" s="92" t="s">
        <v>584</v>
      </c>
      <c r="AY5" s="92" t="s">
        <v>585</v>
      </c>
      <c r="AZ5" s="92" t="s">
        <v>586</v>
      </c>
      <c r="BA5" s="92" t="s">
        <v>587</v>
      </c>
      <c r="BB5" s="92" t="s">
        <v>588</v>
      </c>
      <c r="BC5" s="92" t="s">
        <v>589</v>
      </c>
      <c r="BD5" s="92" t="s">
        <v>590</v>
      </c>
      <c r="BE5" s="92" t="s">
        <v>591</v>
      </c>
      <c r="BF5" s="92" t="s">
        <v>592</v>
      </c>
      <c r="BG5" s="92" t="s">
        <v>593</v>
      </c>
      <c r="BH5" s="92" t="s">
        <v>594</v>
      </c>
      <c r="BI5" s="92" t="s">
        <v>595</v>
      </c>
      <c r="BJ5" s="92" t="s">
        <v>584</v>
      </c>
      <c r="BK5" s="92" t="s">
        <v>585</v>
      </c>
      <c r="BL5" s="92" t="s">
        <v>586</v>
      </c>
      <c r="BM5" s="92" t="s">
        <v>587</v>
      </c>
      <c r="BN5" s="92" t="s">
        <v>588</v>
      </c>
      <c r="BO5" s="92" t="s">
        <v>589</v>
      </c>
      <c r="BP5" s="92" t="s">
        <v>590</v>
      </c>
      <c r="BQ5" s="92" t="s">
        <v>591</v>
      </c>
      <c r="BR5" s="92" t="s">
        <v>592</v>
      </c>
      <c r="BS5" s="92" t="s">
        <v>593</v>
      </c>
      <c r="BT5" s="92" t="s">
        <v>594</v>
      </c>
      <c r="BU5" s="92" t="s">
        <v>595</v>
      </c>
      <c r="BV5" s="92" t="s">
        <v>584</v>
      </c>
      <c r="BW5" s="92" t="s">
        <v>585</v>
      </c>
      <c r="BX5" s="92" t="s">
        <v>586</v>
      </c>
      <c r="BY5" s="92" t="s">
        <v>587</v>
      </c>
      <c r="BZ5" s="92" t="s">
        <v>588</v>
      </c>
      <c r="CA5" s="92" t="s">
        <v>589</v>
      </c>
      <c r="CB5" s="92" t="s">
        <v>590</v>
      </c>
      <c r="CC5" s="92" t="s">
        <v>591</v>
      </c>
      <c r="CD5" s="92" t="s">
        <v>592</v>
      </c>
      <c r="CE5" s="92" t="s">
        <v>593</v>
      </c>
      <c r="CF5" s="92" t="s">
        <v>594</v>
      </c>
      <c r="CG5" s="92" t="s">
        <v>595</v>
      </c>
      <c r="CH5" s="92" t="s">
        <v>584</v>
      </c>
      <c r="CI5" s="76" t="s">
        <v>596</v>
      </c>
      <c r="CJ5" s="76" t="s">
        <v>596</v>
      </c>
      <c r="CK5" s="76" t="s">
        <v>596</v>
      </c>
      <c r="CL5" s="76" t="s">
        <v>596</v>
      </c>
      <c r="CM5" s="76" t="s">
        <v>596</v>
      </c>
      <c r="CN5" s="76" t="s">
        <v>596</v>
      </c>
      <c r="CO5" s="76" t="s">
        <v>596</v>
      </c>
      <c r="CY5" s="75"/>
    </row>
    <row r="6" spans="1:103" ht="15.6" x14ac:dyDescent="0.3">
      <c r="A6" s="77" t="s">
        <v>597</v>
      </c>
      <c r="B6" s="132">
        <v>2021</v>
      </c>
      <c r="C6" s="132">
        <v>2022</v>
      </c>
      <c r="D6" s="132">
        <v>2022</v>
      </c>
      <c r="E6" s="132">
        <v>2022</v>
      </c>
      <c r="F6" s="132">
        <v>2022</v>
      </c>
      <c r="G6" s="132">
        <v>2022</v>
      </c>
      <c r="H6" s="132">
        <v>2022</v>
      </c>
      <c r="I6" s="132">
        <v>2022</v>
      </c>
      <c r="J6" s="132">
        <v>2022</v>
      </c>
      <c r="K6" s="132">
        <v>2022</v>
      </c>
      <c r="L6" s="132">
        <v>2022</v>
      </c>
      <c r="M6" s="132">
        <v>2022</v>
      </c>
      <c r="N6" s="132">
        <v>2022</v>
      </c>
      <c r="O6" s="132">
        <v>2023</v>
      </c>
      <c r="P6" s="132">
        <v>2023</v>
      </c>
      <c r="Q6" s="132">
        <v>2023</v>
      </c>
      <c r="R6" s="132">
        <v>2023</v>
      </c>
      <c r="S6" s="132">
        <v>2023</v>
      </c>
      <c r="T6" s="132">
        <v>2023</v>
      </c>
      <c r="U6" s="132">
        <v>2023</v>
      </c>
      <c r="V6" s="132">
        <v>2023</v>
      </c>
      <c r="W6" s="132">
        <v>2023</v>
      </c>
      <c r="X6" s="132">
        <v>2023</v>
      </c>
      <c r="Y6" s="132">
        <v>2023</v>
      </c>
      <c r="Z6" s="132">
        <v>2023</v>
      </c>
      <c r="AA6" s="132">
        <v>2024</v>
      </c>
      <c r="AB6" s="132">
        <v>2024</v>
      </c>
      <c r="AC6" s="132">
        <v>2024</v>
      </c>
      <c r="AD6" s="132">
        <v>2024</v>
      </c>
      <c r="AE6" s="132">
        <v>2024</v>
      </c>
      <c r="AF6" s="132">
        <v>2024</v>
      </c>
      <c r="AG6" s="132">
        <v>2024</v>
      </c>
      <c r="AH6" s="132">
        <v>2024</v>
      </c>
      <c r="AI6" s="132">
        <v>2024</v>
      </c>
      <c r="AJ6" s="132">
        <v>2024</v>
      </c>
      <c r="AK6" s="132">
        <v>2024</v>
      </c>
      <c r="AL6" s="132">
        <v>2024</v>
      </c>
      <c r="AM6" s="132">
        <v>2025</v>
      </c>
      <c r="AN6" s="132">
        <v>2025</v>
      </c>
      <c r="AO6" s="132">
        <v>2025</v>
      </c>
      <c r="AP6" s="132">
        <v>2025</v>
      </c>
      <c r="AQ6" s="132">
        <v>2025</v>
      </c>
      <c r="AR6" s="132">
        <v>2025</v>
      </c>
      <c r="AS6" s="132">
        <v>2025</v>
      </c>
      <c r="AT6" s="132">
        <v>2025</v>
      </c>
      <c r="AU6" s="132">
        <v>2025</v>
      </c>
      <c r="AV6" s="132">
        <v>2025</v>
      </c>
      <c r="AW6" s="132">
        <v>2025</v>
      </c>
      <c r="AX6" s="132">
        <v>2025</v>
      </c>
      <c r="AY6" s="132">
        <v>2026</v>
      </c>
      <c r="AZ6" s="132">
        <v>2026</v>
      </c>
      <c r="BA6" s="132">
        <v>2026</v>
      </c>
      <c r="BB6" s="132">
        <v>2026</v>
      </c>
      <c r="BC6" s="132">
        <v>2026</v>
      </c>
      <c r="BD6" s="132">
        <v>2026</v>
      </c>
      <c r="BE6" s="132">
        <v>2026</v>
      </c>
      <c r="BF6" s="132">
        <v>2026</v>
      </c>
      <c r="BG6" s="132">
        <v>2026</v>
      </c>
      <c r="BH6" s="132">
        <v>2026</v>
      </c>
      <c r="BI6" s="132">
        <v>2026</v>
      </c>
      <c r="BJ6" s="132">
        <v>2026</v>
      </c>
      <c r="BK6" s="132">
        <v>2027</v>
      </c>
      <c r="BL6" s="132">
        <v>2027</v>
      </c>
      <c r="BM6" s="132">
        <v>2027</v>
      </c>
      <c r="BN6" s="132">
        <v>2027</v>
      </c>
      <c r="BO6" s="132">
        <v>2027</v>
      </c>
      <c r="BP6" s="132">
        <v>2027</v>
      </c>
      <c r="BQ6" s="132">
        <v>2027</v>
      </c>
      <c r="BR6" s="132">
        <v>2027</v>
      </c>
      <c r="BS6" s="132">
        <v>2027</v>
      </c>
      <c r="BT6" s="132">
        <v>2027</v>
      </c>
      <c r="BU6" s="132">
        <v>2027</v>
      </c>
      <c r="BV6" s="132">
        <v>2027</v>
      </c>
      <c r="BW6" s="132">
        <v>2028</v>
      </c>
      <c r="BX6" s="132">
        <v>2028</v>
      </c>
      <c r="BY6" s="132">
        <v>2028</v>
      </c>
      <c r="BZ6" s="132">
        <v>2028</v>
      </c>
      <c r="CA6" s="132">
        <v>2028</v>
      </c>
      <c r="CB6" s="132">
        <v>2028</v>
      </c>
      <c r="CC6" s="132">
        <v>2028</v>
      </c>
      <c r="CD6" s="132">
        <v>2028</v>
      </c>
      <c r="CE6" s="132">
        <v>2028</v>
      </c>
      <c r="CF6" s="132">
        <v>2028</v>
      </c>
      <c r="CG6" s="132">
        <v>2028</v>
      </c>
      <c r="CH6" s="132">
        <v>2028</v>
      </c>
      <c r="CI6" s="78" t="s">
        <v>28</v>
      </c>
      <c r="CJ6" s="78" t="s">
        <v>28</v>
      </c>
      <c r="CK6" s="78" t="s">
        <v>28</v>
      </c>
      <c r="CL6" s="78" t="s">
        <v>28</v>
      </c>
      <c r="CM6" s="78" t="s">
        <v>28</v>
      </c>
      <c r="CN6" s="78" t="s">
        <v>28</v>
      </c>
      <c r="CO6" s="78" t="s">
        <v>28</v>
      </c>
      <c r="CY6" s="75"/>
    </row>
    <row r="7" spans="1:103" x14ac:dyDescent="0.3">
      <c r="B7" s="79"/>
      <c r="CI7" s="138"/>
      <c r="CJ7" s="138"/>
      <c r="CK7" s="138"/>
      <c r="CL7" s="138"/>
      <c r="CM7" s="138"/>
      <c r="CN7" s="138"/>
      <c r="CO7" s="138"/>
      <c r="CY7" s="75"/>
    </row>
    <row r="8" spans="1:103" x14ac:dyDescent="0.3">
      <c r="A8" s="81" t="s">
        <v>598</v>
      </c>
      <c r="B8" s="3">
        <v>-5451757.8399999999</v>
      </c>
      <c r="C8" s="3">
        <v>-5474303.4100000001</v>
      </c>
      <c r="D8" s="3">
        <v>-5496848.9800000004</v>
      </c>
      <c r="E8" s="3">
        <v>-5519394.5500000007</v>
      </c>
      <c r="F8" s="3">
        <v>-5541940.1200000001</v>
      </c>
      <c r="G8" s="3">
        <v>-5564485.6900000004</v>
      </c>
      <c r="H8" s="3">
        <v>-5587031.2600000007</v>
      </c>
      <c r="I8" s="3">
        <v>-5609576.8300000001</v>
      </c>
      <c r="J8" s="3">
        <v>-5632122.4000000004</v>
      </c>
      <c r="K8" s="3">
        <v>-5654667.9700000007</v>
      </c>
      <c r="L8" s="3">
        <v>-5677213.540000001</v>
      </c>
      <c r="M8" s="3">
        <v>-5699759.1100000013</v>
      </c>
      <c r="N8" s="3">
        <v>-5722304.6800000006</v>
      </c>
      <c r="O8" s="3">
        <v>-5744850.2500000009</v>
      </c>
      <c r="P8" s="3">
        <v>-5767395.8200000012</v>
      </c>
      <c r="Q8" s="3">
        <v>-5789941.3900000006</v>
      </c>
      <c r="R8" s="3">
        <v>-5812486.9600000009</v>
      </c>
      <c r="S8" s="3">
        <v>-5835032.5300000012</v>
      </c>
      <c r="T8" s="3">
        <v>-5857578.1000000015</v>
      </c>
      <c r="U8" s="3">
        <v>-5880123.6700000018</v>
      </c>
      <c r="V8" s="3">
        <v>-5902669.2400000012</v>
      </c>
      <c r="W8" s="3">
        <v>-5925214.8100000015</v>
      </c>
      <c r="X8" s="3">
        <v>-5947760.3800000018</v>
      </c>
      <c r="Y8" s="3">
        <v>-5970305.9500000011</v>
      </c>
      <c r="Z8" s="3">
        <v>-5992851.5200000014</v>
      </c>
      <c r="AA8" s="3">
        <v>-6015397.0900000017</v>
      </c>
      <c r="AB8" s="3">
        <v>-6037942.660000002</v>
      </c>
      <c r="AC8" s="3">
        <v>-6060488.2300000023</v>
      </c>
      <c r="AD8" s="3">
        <v>-6083033.8000000017</v>
      </c>
      <c r="AE8" s="3">
        <v>-6105579.370000002</v>
      </c>
      <c r="AF8" s="3">
        <v>-6128124.9400000023</v>
      </c>
      <c r="AG8" s="3">
        <v>-6150670.5100000016</v>
      </c>
      <c r="AH8" s="3">
        <v>-6173216.0800000019</v>
      </c>
      <c r="AI8" s="3">
        <v>-6195761.6500000022</v>
      </c>
      <c r="AJ8" s="3">
        <v>-6218307.2200000025</v>
      </c>
      <c r="AK8" s="3">
        <v>-6240852.7900000028</v>
      </c>
      <c r="AL8" s="3">
        <v>-6263398.3600000022</v>
      </c>
      <c r="AM8" s="3">
        <v>-6296687.0200000023</v>
      </c>
      <c r="AN8" s="3">
        <v>-6329975.6800000025</v>
      </c>
      <c r="AO8" s="3">
        <v>-6363264.3400000026</v>
      </c>
      <c r="AP8" s="3">
        <v>-6396553.0000000028</v>
      </c>
      <c r="AQ8" s="3">
        <v>-6429841.6600000029</v>
      </c>
      <c r="AR8" s="3">
        <v>-6463130.3200000031</v>
      </c>
      <c r="AS8" s="3">
        <v>-6496418.9800000032</v>
      </c>
      <c r="AT8" s="3">
        <v>-6529707.6400000034</v>
      </c>
      <c r="AU8" s="3">
        <v>-6562996.3000000035</v>
      </c>
      <c r="AV8" s="3">
        <v>-6596284.9600000037</v>
      </c>
      <c r="AW8" s="3">
        <v>-6629573.6200000038</v>
      </c>
      <c r="AX8" s="3">
        <v>-6662862.280000004</v>
      </c>
      <c r="AY8" s="3">
        <v>-6696150.9400000041</v>
      </c>
      <c r="AZ8" s="3">
        <v>-6729439.6000000043</v>
      </c>
      <c r="BA8" s="3">
        <v>-6762728.2600000044</v>
      </c>
      <c r="BB8" s="3">
        <v>-6796016.9200000046</v>
      </c>
      <c r="BC8" s="3">
        <v>-6829305.5800000047</v>
      </c>
      <c r="BD8" s="3">
        <v>-6862594.2400000049</v>
      </c>
      <c r="BE8" s="3">
        <v>-6895882.900000005</v>
      </c>
      <c r="BF8" s="3">
        <v>-6929171.5600000052</v>
      </c>
      <c r="BG8" s="3">
        <v>-6962460.2200000053</v>
      </c>
      <c r="BH8" s="3">
        <v>-6995748.8800000055</v>
      </c>
      <c r="BI8" s="3">
        <v>-7029037.5400000056</v>
      </c>
      <c r="BJ8" s="3">
        <v>-7062326.2000000058</v>
      </c>
      <c r="BK8" s="3">
        <v>-7095614.8600000059</v>
      </c>
      <c r="BL8" s="3">
        <v>-7128903.5200000061</v>
      </c>
      <c r="BM8" s="3">
        <v>-7162192.1800000062</v>
      </c>
      <c r="BN8" s="3">
        <v>-7195480.8400000064</v>
      </c>
      <c r="BO8" s="3">
        <v>-7228769.5000000065</v>
      </c>
      <c r="BP8" s="3">
        <v>-7262058.1600000067</v>
      </c>
      <c r="BQ8" s="3">
        <v>-7295346.8200000068</v>
      </c>
      <c r="BR8" s="3">
        <v>-7328635.480000007</v>
      </c>
      <c r="BS8" s="3">
        <v>-7361924.1400000071</v>
      </c>
      <c r="BT8" s="3">
        <v>-7395212.8000000073</v>
      </c>
      <c r="BU8" s="3">
        <v>-7428501.4600000074</v>
      </c>
      <c r="BV8" s="3">
        <v>-7461790.1200000076</v>
      </c>
      <c r="BW8" s="3">
        <v>-7495078.7800000077</v>
      </c>
      <c r="BX8" s="3">
        <v>-7528367.4400000079</v>
      </c>
      <c r="BY8" s="3">
        <v>-7561656.100000008</v>
      </c>
      <c r="BZ8" s="3">
        <v>-7594944.7600000082</v>
      </c>
      <c r="CA8" s="3">
        <v>-7628233.4200000083</v>
      </c>
      <c r="CB8" s="3">
        <v>-7661522.0800000085</v>
      </c>
      <c r="CC8" s="3">
        <v>-7694810.7400000086</v>
      </c>
      <c r="CD8" s="3">
        <v>-7728099.4000000088</v>
      </c>
      <c r="CE8" s="3">
        <v>-7761388.0600000089</v>
      </c>
      <c r="CF8" s="3">
        <v>-7794676.7200000091</v>
      </c>
      <c r="CG8" s="3">
        <v>-7827965.3800000092</v>
      </c>
      <c r="CH8" s="3">
        <v>-7861254.0400000094</v>
      </c>
      <c r="CI8" s="80">
        <v>-5587031.2599999998</v>
      </c>
      <c r="CJ8" s="80">
        <v>-5857578.1000000006</v>
      </c>
      <c r="CK8" s="80">
        <v>-6128124.9400000023</v>
      </c>
      <c r="CL8" s="80">
        <v>-6463130.3200000031</v>
      </c>
      <c r="CM8" s="80">
        <v>-6862594.2400000049</v>
      </c>
      <c r="CN8" s="80">
        <v>-7262058.1600000067</v>
      </c>
      <c r="CO8" s="80">
        <v>-7661522.0800000085</v>
      </c>
      <c r="CY8" s="75"/>
    </row>
    <row r="9" spans="1:103" x14ac:dyDescent="0.3">
      <c r="A9" s="81" t="s">
        <v>599</v>
      </c>
      <c r="B9" s="3">
        <v>-3214820</v>
      </c>
      <c r="C9" s="3">
        <v>-3220484.09</v>
      </c>
      <c r="D9" s="3">
        <v>-3226148.1799999997</v>
      </c>
      <c r="E9" s="3">
        <v>-3231812.2699999996</v>
      </c>
      <c r="F9" s="3">
        <v>-3237476.3599999994</v>
      </c>
      <c r="G9" s="3">
        <v>-3243140.4499999993</v>
      </c>
      <c r="H9" s="3">
        <v>-3248804.5399999991</v>
      </c>
      <c r="I9" s="3">
        <v>-3254468.629999999</v>
      </c>
      <c r="J9" s="3">
        <v>-3260132.7199999988</v>
      </c>
      <c r="K9" s="3">
        <v>-3265796.8099999987</v>
      </c>
      <c r="L9" s="3">
        <v>-3271460.8999999985</v>
      </c>
      <c r="M9" s="3">
        <v>-3277124.9899999984</v>
      </c>
      <c r="N9" s="3">
        <v>-3282789.0799999982</v>
      </c>
      <c r="O9" s="3">
        <v>-3288453.1699999981</v>
      </c>
      <c r="P9" s="3">
        <v>-3294117.2599999979</v>
      </c>
      <c r="Q9" s="3">
        <v>-3299781.3499999978</v>
      </c>
      <c r="R9" s="3">
        <v>-3305445.4399999976</v>
      </c>
      <c r="S9" s="3">
        <v>-3311109.5299999975</v>
      </c>
      <c r="T9" s="3">
        <v>-3316773.6199999973</v>
      </c>
      <c r="U9" s="3">
        <v>-3322437.7099999972</v>
      </c>
      <c r="V9" s="3">
        <v>-3328101.799999997</v>
      </c>
      <c r="W9" s="3">
        <v>-3333765.8899999969</v>
      </c>
      <c r="X9" s="3">
        <v>-3339429.9799999967</v>
      </c>
      <c r="Y9" s="3">
        <v>-3345094.0699999966</v>
      </c>
      <c r="Z9" s="3">
        <v>-3350758.1599999964</v>
      </c>
      <c r="AA9" s="3">
        <v>-3356422.2499999963</v>
      </c>
      <c r="AB9" s="3">
        <v>-3362086.3399999961</v>
      </c>
      <c r="AC9" s="3">
        <v>-3367750.429999996</v>
      </c>
      <c r="AD9" s="3">
        <v>-3373414.5199999958</v>
      </c>
      <c r="AE9" s="3">
        <v>-3379078.6099999957</v>
      </c>
      <c r="AF9" s="3">
        <v>-3384742.6999999955</v>
      </c>
      <c r="AG9" s="3">
        <v>-3390406.7899999954</v>
      </c>
      <c r="AH9" s="3">
        <v>-3396070.8799999952</v>
      </c>
      <c r="AI9" s="3">
        <v>-3401734.9699999951</v>
      </c>
      <c r="AJ9" s="3">
        <v>-3407399.0599999949</v>
      </c>
      <c r="AK9" s="3">
        <v>-3413063.1499999948</v>
      </c>
      <c r="AL9" s="3">
        <v>-3418727.2399999946</v>
      </c>
      <c r="AM9" s="3">
        <v>-3438949.5699999947</v>
      </c>
      <c r="AN9" s="3">
        <v>-3459171.8999999948</v>
      </c>
      <c r="AO9" s="3">
        <v>-3479394.2299999949</v>
      </c>
      <c r="AP9" s="3">
        <v>-3499616.5599999949</v>
      </c>
      <c r="AQ9" s="3">
        <v>-3519838.889999995</v>
      </c>
      <c r="AR9" s="3">
        <v>-3540061.2199999951</v>
      </c>
      <c r="AS9" s="3">
        <v>-3560283.5499999952</v>
      </c>
      <c r="AT9" s="3">
        <v>-3580505.8799999952</v>
      </c>
      <c r="AU9" s="3">
        <v>-3600728.2099999953</v>
      </c>
      <c r="AV9" s="3">
        <v>-3620950.5399999954</v>
      </c>
      <c r="AW9" s="3">
        <v>-3641172.8699999955</v>
      </c>
      <c r="AX9" s="3">
        <v>-3661395.1999999955</v>
      </c>
      <c r="AY9" s="3">
        <v>-3681617.5299999956</v>
      </c>
      <c r="AZ9" s="3">
        <v>-3701839.8599999957</v>
      </c>
      <c r="BA9" s="3">
        <v>-3722062.1899999958</v>
      </c>
      <c r="BB9" s="3">
        <v>-3742284.5199999958</v>
      </c>
      <c r="BC9" s="3">
        <v>-3762506.8499999959</v>
      </c>
      <c r="BD9" s="3">
        <v>-3782729.179999996</v>
      </c>
      <c r="BE9" s="3">
        <v>-3802951.5099999961</v>
      </c>
      <c r="BF9" s="3">
        <v>-3823173.8399999961</v>
      </c>
      <c r="BG9" s="3">
        <v>-3843396.1699999962</v>
      </c>
      <c r="BH9" s="3">
        <v>-3863618.4999999963</v>
      </c>
      <c r="BI9" s="3">
        <v>-3883840.8299999963</v>
      </c>
      <c r="BJ9" s="3">
        <v>-3904063.1599999964</v>
      </c>
      <c r="BK9" s="3">
        <v>-3924285.4899999965</v>
      </c>
      <c r="BL9" s="3">
        <v>-3944507.8199999966</v>
      </c>
      <c r="BM9" s="3">
        <v>-3964730.1499999966</v>
      </c>
      <c r="BN9" s="3">
        <v>-3984952.4799999967</v>
      </c>
      <c r="BO9" s="3">
        <v>-4005174.8099999968</v>
      </c>
      <c r="BP9" s="3">
        <v>-4025397.1399999969</v>
      </c>
      <c r="BQ9" s="3">
        <v>-4045619.4699999969</v>
      </c>
      <c r="BR9" s="3">
        <v>-4065841.799999997</v>
      </c>
      <c r="BS9" s="3">
        <v>-4086064.1299999971</v>
      </c>
      <c r="BT9" s="3">
        <v>-4106286.4599999972</v>
      </c>
      <c r="BU9" s="3">
        <v>-4126508.7899999972</v>
      </c>
      <c r="BV9" s="3">
        <v>-4146731.1199999973</v>
      </c>
      <c r="BW9" s="3">
        <v>-4166953.4499999974</v>
      </c>
      <c r="BX9" s="3">
        <v>-4187175.7799999975</v>
      </c>
      <c r="BY9" s="3">
        <v>-4207398.1099999975</v>
      </c>
      <c r="BZ9" s="3">
        <v>-4227620.4399999976</v>
      </c>
      <c r="CA9" s="3">
        <v>-4247842.7699999977</v>
      </c>
      <c r="CB9" s="3">
        <v>-4268065.0999999978</v>
      </c>
      <c r="CC9" s="3">
        <v>-4288287.4299999978</v>
      </c>
      <c r="CD9" s="3">
        <v>-4308509.7599999979</v>
      </c>
      <c r="CE9" s="3">
        <v>-4328732.089999998</v>
      </c>
      <c r="CF9" s="3">
        <v>-4348954.4199999981</v>
      </c>
      <c r="CG9" s="3">
        <v>-4369176.7499999981</v>
      </c>
      <c r="CH9" s="3">
        <v>-4389399.0799999982</v>
      </c>
      <c r="CI9" s="80">
        <v>-3248804.5399999986</v>
      </c>
      <c r="CJ9" s="80">
        <v>-3316773.6199999969</v>
      </c>
      <c r="CK9" s="80">
        <v>-3384742.699999996</v>
      </c>
      <c r="CL9" s="80">
        <v>-3540061.2199999955</v>
      </c>
      <c r="CM9" s="80">
        <v>-3782729.1799999955</v>
      </c>
      <c r="CN9" s="80">
        <v>-4025397.1399999973</v>
      </c>
      <c r="CO9" s="80">
        <v>-4268065.0999999978</v>
      </c>
      <c r="CY9" s="75"/>
    </row>
    <row r="10" spans="1:103" x14ac:dyDescent="0.3">
      <c r="A10" s="81" t="s">
        <v>600</v>
      </c>
      <c r="B10" s="3">
        <v>-3850692</v>
      </c>
      <c r="C10" s="3">
        <v>-3859664.16</v>
      </c>
      <c r="D10" s="3">
        <v>-3868636.3200000003</v>
      </c>
      <c r="E10" s="3">
        <v>-3877608.4800000004</v>
      </c>
      <c r="F10" s="3">
        <v>-3886580.6400000006</v>
      </c>
      <c r="G10" s="3">
        <v>-3895552.8000000007</v>
      </c>
      <c r="H10" s="3">
        <v>-3904524.9600000009</v>
      </c>
      <c r="I10" s="3">
        <v>-3913497.120000001</v>
      </c>
      <c r="J10" s="3">
        <v>-3922469.2800000012</v>
      </c>
      <c r="K10" s="3">
        <v>-3931441.4400000013</v>
      </c>
      <c r="L10" s="3">
        <v>-3940413.6000000015</v>
      </c>
      <c r="M10" s="3">
        <v>-3949385.7600000016</v>
      </c>
      <c r="N10" s="3">
        <v>-3958357.9200000018</v>
      </c>
      <c r="O10" s="3">
        <v>-3967330.0800000019</v>
      </c>
      <c r="P10" s="3">
        <v>-3976302.2400000021</v>
      </c>
      <c r="Q10" s="3">
        <v>-3985274.4000000022</v>
      </c>
      <c r="R10" s="3">
        <v>-3994246.5600000024</v>
      </c>
      <c r="S10" s="3">
        <v>-4003218.7200000025</v>
      </c>
      <c r="T10" s="3">
        <v>-4012190.8800000027</v>
      </c>
      <c r="U10" s="3">
        <v>-4021163.0400000028</v>
      </c>
      <c r="V10" s="3">
        <v>-4030135.200000003</v>
      </c>
      <c r="W10" s="3">
        <v>-4039107.3600000031</v>
      </c>
      <c r="X10" s="3">
        <v>-4048079.5200000033</v>
      </c>
      <c r="Y10" s="3">
        <v>-4057051.6800000034</v>
      </c>
      <c r="Z10" s="3">
        <v>-4066023.8400000036</v>
      </c>
      <c r="AA10" s="3">
        <v>-4074996.0000000037</v>
      </c>
      <c r="AB10" s="3">
        <v>-4083968.1600000039</v>
      </c>
      <c r="AC10" s="3">
        <v>-4092940.320000004</v>
      </c>
      <c r="AD10" s="3">
        <v>-4101912.4800000042</v>
      </c>
      <c r="AE10" s="3">
        <v>-4110884.6400000043</v>
      </c>
      <c r="AF10" s="3">
        <v>-4119856.8000000045</v>
      </c>
      <c r="AG10" s="3">
        <v>-4128828.9600000046</v>
      </c>
      <c r="AH10" s="3">
        <v>-4137801.1200000048</v>
      </c>
      <c r="AI10" s="3">
        <v>-4146773.2800000049</v>
      </c>
      <c r="AJ10" s="3">
        <v>-4155745.4400000051</v>
      </c>
      <c r="AK10" s="3">
        <v>-4164717.6000000052</v>
      </c>
      <c r="AL10" s="3">
        <v>-4173689.7600000054</v>
      </c>
      <c r="AM10" s="3">
        <v>-4202040.3500000052</v>
      </c>
      <c r="AN10" s="3">
        <v>-4230390.9400000051</v>
      </c>
      <c r="AO10" s="3">
        <v>-4258741.5300000049</v>
      </c>
      <c r="AP10" s="3">
        <v>-4287092.1200000048</v>
      </c>
      <c r="AQ10" s="3">
        <v>-4315442.7100000046</v>
      </c>
      <c r="AR10" s="3">
        <v>-4343793.3000000045</v>
      </c>
      <c r="AS10" s="3">
        <v>-4372143.8900000043</v>
      </c>
      <c r="AT10" s="3">
        <v>-4400494.4800000042</v>
      </c>
      <c r="AU10" s="3">
        <v>-4428845.070000004</v>
      </c>
      <c r="AV10" s="3">
        <v>-4457195.6600000039</v>
      </c>
      <c r="AW10" s="3">
        <v>-4485546.2500000037</v>
      </c>
      <c r="AX10" s="3">
        <v>-4513896.8400000036</v>
      </c>
      <c r="AY10" s="3">
        <v>-4542247.4300000034</v>
      </c>
      <c r="AZ10" s="3">
        <v>-4570598.0200000033</v>
      </c>
      <c r="BA10" s="3">
        <v>-4598948.6100000031</v>
      </c>
      <c r="BB10" s="3">
        <v>-4627299.200000003</v>
      </c>
      <c r="BC10" s="3">
        <v>-4655649.7900000028</v>
      </c>
      <c r="BD10" s="3">
        <v>-4684000.3800000027</v>
      </c>
      <c r="BE10" s="3">
        <v>-4712350.9700000025</v>
      </c>
      <c r="BF10" s="3">
        <v>-4740701.5600000024</v>
      </c>
      <c r="BG10" s="3">
        <v>-4769052.1500000022</v>
      </c>
      <c r="BH10" s="3">
        <v>-4797402.7400000021</v>
      </c>
      <c r="BI10" s="3">
        <v>-4825753.3300000019</v>
      </c>
      <c r="BJ10" s="3">
        <v>-4854103.9200000018</v>
      </c>
      <c r="BK10" s="3">
        <v>-4882454.5100000016</v>
      </c>
      <c r="BL10" s="3">
        <v>-4910805.1000000015</v>
      </c>
      <c r="BM10" s="3">
        <v>-4939155.6900000013</v>
      </c>
      <c r="BN10" s="3">
        <v>-4967506.2800000012</v>
      </c>
      <c r="BO10" s="3">
        <v>-4995856.870000001</v>
      </c>
      <c r="BP10" s="3">
        <v>-5024207.4600000009</v>
      </c>
      <c r="BQ10" s="3">
        <v>-5052558.0500000007</v>
      </c>
      <c r="BR10" s="3">
        <v>-5080908.6400000006</v>
      </c>
      <c r="BS10" s="3">
        <v>-5109259.2300000004</v>
      </c>
      <c r="BT10" s="3">
        <v>-5137609.82</v>
      </c>
      <c r="BU10" s="3">
        <v>-5165960.41</v>
      </c>
      <c r="BV10" s="3">
        <v>-5194311</v>
      </c>
      <c r="BW10" s="3">
        <v>-5222661.59</v>
      </c>
      <c r="BX10" s="3">
        <v>-5251012.18</v>
      </c>
      <c r="BY10" s="3">
        <v>-5279362.7699999996</v>
      </c>
      <c r="BZ10" s="3">
        <v>-5307713.3599999994</v>
      </c>
      <c r="CA10" s="3">
        <v>-5336063.9499999993</v>
      </c>
      <c r="CB10" s="3">
        <v>-5364414.5399999991</v>
      </c>
      <c r="CC10" s="3">
        <v>-5392765.129999999</v>
      </c>
      <c r="CD10" s="3">
        <v>-5421115.7199999988</v>
      </c>
      <c r="CE10" s="3">
        <v>-5449466.3099999987</v>
      </c>
      <c r="CF10" s="3">
        <v>-5477816.8999999985</v>
      </c>
      <c r="CG10" s="3">
        <v>-5506167.4899999984</v>
      </c>
      <c r="CH10" s="3">
        <v>-5534518.0799999982</v>
      </c>
      <c r="CI10" s="80">
        <v>-3904524.9600000004</v>
      </c>
      <c r="CJ10" s="80">
        <v>-4012190.8800000022</v>
      </c>
      <c r="CK10" s="80">
        <v>-4119856.800000004</v>
      </c>
      <c r="CL10" s="80">
        <v>-4343793.3000000054</v>
      </c>
      <c r="CM10" s="80">
        <v>-4684000.3800000036</v>
      </c>
      <c r="CN10" s="80">
        <v>-5024207.4600000018</v>
      </c>
      <c r="CO10" s="80">
        <v>-5364414.54</v>
      </c>
      <c r="CY10" s="75"/>
    </row>
    <row r="11" spans="1:103" x14ac:dyDescent="0.3">
      <c r="A11" s="81" t="s">
        <v>601</v>
      </c>
      <c r="B11" s="3">
        <v>-204380</v>
      </c>
      <c r="C11" s="3">
        <v>-204355.83000000002</v>
      </c>
      <c r="D11" s="3">
        <v>-204331.66000000003</v>
      </c>
      <c r="E11" s="3">
        <v>-204307.49000000005</v>
      </c>
      <c r="F11" s="3">
        <v>-204283.32000000007</v>
      </c>
      <c r="G11" s="3">
        <v>-204259.15000000008</v>
      </c>
      <c r="H11" s="3">
        <v>-204234.9800000001</v>
      </c>
      <c r="I11" s="3">
        <v>-204210.81000000011</v>
      </c>
      <c r="J11" s="3">
        <v>-204186.64000000013</v>
      </c>
      <c r="K11" s="3">
        <v>-204162.47000000015</v>
      </c>
      <c r="L11" s="3">
        <v>-204138.30000000016</v>
      </c>
      <c r="M11" s="3">
        <v>-204114.13000000018</v>
      </c>
      <c r="N11" s="3">
        <v>-204089.9600000002</v>
      </c>
      <c r="O11" s="3">
        <v>-204065.79000000021</v>
      </c>
      <c r="P11" s="3">
        <v>-204041.62000000023</v>
      </c>
      <c r="Q11" s="3">
        <v>-204017.45000000024</v>
      </c>
      <c r="R11" s="3">
        <v>-203993.28000000026</v>
      </c>
      <c r="S11" s="3">
        <v>-203969.11000000028</v>
      </c>
      <c r="T11" s="3">
        <v>-203944.94000000029</v>
      </c>
      <c r="U11" s="3">
        <v>-203920.77000000031</v>
      </c>
      <c r="V11" s="3">
        <v>-203896.60000000033</v>
      </c>
      <c r="W11" s="3">
        <v>-203872.43000000034</v>
      </c>
      <c r="X11" s="3">
        <v>-203848.26000000036</v>
      </c>
      <c r="Y11" s="3">
        <v>-203824.09000000037</v>
      </c>
      <c r="Z11" s="3">
        <v>-203799.92000000039</v>
      </c>
      <c r="AA11" s="3">
        <v>-203775.75000000041</v>
      </c>
      <c r="AB11" s="3">
        <v>-203751.58000000042</v>
      </c>
      <c r="AC11" s="3">
        <v>-203727.41000000044</v>
      </c>
      <c r="AD11" s="3">
        <v>-203703.24000000046</v>
      </c>
      <c r="AE11" s="3">
        <v>-203679.07000000047</v>
      </c>
      <c r="AF11" s="3">
        <v>-203654.90000000049</v>
      </c>
      <c r="AG11" s="3">
        <v>-203630.73000000051</v>
      </c>
      <c r="AH11" s="3">
        <v>-203606.56000000052</v>
      </c>
      <c r="AI11" s="3">
        <v>-203582.39000000054</v>
      </c>
      <c r="AJ11" s="3">
        <v>-203558.22000000055</v>
      </c>
      <c r="AK11" s="3">
        <v>-203534.05000000057</v>
      </c>
      <c r="AL11" s="3">
        <v>-203509.88000000059</v>
      </c>
      <c r="AM11" s="3">
        <v>-204283.88000000059</v>
      </c>
      <c r="AN11" s="3">
        <v>-205057.88000000059</v>
      </c>
      <c r="AO11" s="3">
        <v>-205831.88000000059</v>
      </c>
      <c r="AP11" s="3">
        <v>-206605.88000000059</v>
      </c>
      <c r="AQ11" s="3">
        <v>-207379.88000000059</v>
      </c>
      <c r="AR11" s="3">
        <v>-208153.88000000059</v>
      </c>
      <c r="AS11" s="3">
        <v>-208927.88000000059</v>
      </c>
      <c r="AT11" s="3">
        <v>-209701.88000000059</v>
      </c>
      <c r="AU11" s="3">
        <v>-210475.88000000059</v>
      </c>
      <c r="AV11" s="3">
        <v>-211249.88000000059</v>
      </c>
      <c r="AW11" s="3">
        <v>-212023.88000000059</v>
      </c>
      <c r="AX11" s="3">
        <v>-212797.88000000059</v>
      </c>
      <c r="AY11" s="3">
        <v>-213571.88000000059</v>
      </c>
      <c r="AZ11" s="3">
        <v>-214345.88000000059</v>
      </c>
      <c r="BA11" s="3">
        <v>-215119.88000000059</v>
      </c>
      <c r="BB11" s="3">
        <v>-215893.88000000059</v>
      </c>
      <c r="BC11" s="3">
        <v>-216667.88000000059</v>
      </c>
      <c r="BD11" s="3">
        <v>-217441.88000000059</v>
      </c>
      <c r="BE11" s="3">
        <v>-218215.88000000059</v>
      </c>
      <c r="BF11" s="3">
        <v>-218989.88000000059</v>
      </c>
      <c r="BG11" s="3">
        <v>-219763.88000000059</v>
      </c>
      <c r="BH11" s="3">
        <v>-220537.88000000059</v>
      </c>
      <c r="BI11" s="3">
        <v>-221311.88000000059</v>
      </c>
      <c r="BJ11" s="3">
        <v>-222085.88000000059</v>
      </c>
      <c r="BK11" s="3">
        <v>-222859.88000000059</v>
      </c>
      <c r="BL11" s="3">
        <v>-223633.88000000059</v>
      </c>
      <c r="BM11" s="3">
        <v>-224407.88000000059</v>
      </c>
      <c r="BN11" s="3">
        <v>-225181.88000000059</v>
      </c>
      <c r="BO11" s="3">
        <v>-225955.88000000059</v>
      </c>
      <c r="BP11" s="3">
        <v>-226729.88000000059</v>
      </c>
      <c r="BQ11" s="3">
        <v>-227503.88000000059</v>
      </c>
      <c r="BR11" s="3">
        <v>-228277.88000000059</v>
      </c>
      <c r="BS11" s="3">
        <v>-229051.88000000059</v>
      </c>
      <c r="BT11" s="3">
        <v>-229825.88000000059</v>
      </c>
      <c r="BU11" s="3">
        <v>-230599.88000000059</v>
      </c>
      <c r="BV11" s="3">
        <v>-231373.88000000059</v>
      </c>
      <c r="BW11" s="3">
        <v>-232147.88000000059</v>
      </c>
      <c r="BX11" s="3">
        <v>-232921.88000000059</v>
      </c>
      <c r="BY11" s="3">
        <v>-233695.88000000059</v>
      </c>
      <c r="BZ11" s="3">
        <v>-234469.88000000059</v>
      </c>
      <c r="CA11" s="3">
        <v>-235243.88000000059</v>
      </c>
      <c r="CB11" s="3">
        <v>-236017.88000000059</v>
      </c>
      <c r="CC11" s="3">
        <v>-236791.88000000059</v>
      </c>
      <c r="CD11" s="3">
        <v>-237565.88000000059</v>
      </c>
      <c r="CE11" s="3">
        <v>-238339.88000000059</v>
      </c>
      <c r="CF11" s="3">
        <v>-239113.88000000059</v>
      </c>
      <c r="CG11" s="3">
        <v>-239887.88000000059</v>
      </c>
      <c r="CH11" s="3">
        <v>-240661.88000000059</v>
      </c>
      <c r="CI11" s="80">
        <v>-204234.9800000001</v>
      </c>
      <c r="CJ11" s="80">
        <v>-203944.94000000029</v>
      </c>
      <c r="CK11" s="80">
        <v>-203654.90000000052</v>
      </c>
      <c r="CL11" s="80">
        <v>-208153.88000000062</v>
      </c>
      <c r="CM11" s="80">
        <v>-217441.88000000062</v>
      </c>
      <c r="CN11" s="80">
        <v>-226729.88000000062</v>
      </c>
      <c r="CO11" s="80">
        <v>-236017.88000000067</v>
      </c>
      <c r="CY11" s="75"/>
    </row>
    <row r="12" spans="1:103" x14ac:dyDescent="0.3">
      <c r="A12" s="81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80"/>
      <c r="CJ12" s="80"/>
      <c r="CK12" s="80"/>
      <c r="CL12" s="80"/>
      <c r="CM12" s="80"/>
      <c r="CN12" s="80"/>
      <c r="CO12" s="80"/>
      <c r="CY12" s="75"/>
    </row>
    <row r="13" spans="1:103" x14ac:dyDescent="0.3">
      <c r="A13" s="81" t="s">
        <v>602</v>
      </c>
      <c r="B13" s="3">
        <v>-68154965</v>
      </c>
      <c r="C13" s="3">
        <v>-68301329.75</v>
      </c>
      <c r="D13" s="3">
        <v>-68447694.5</v>
      </c>
      <c r="E13" s="3">
        <v>-68594059.25</v>
      </c>
      <c r="F13" s="3">
        <v>-68740424</v>
      </c>
      <c r="G13" s="3">
        <v>-68886788.749999985</v>
      </c>
      <c r="H13" s="3">
        <v>-69033153.499999985</v>
      </c>
      <c r="I13" s="3">
        <v>-69179518.249999985</v>
      </c>
      <c r="J13" s="3">
        <v>-69325882.999999985</v>
      </c>
      <c r="K13" s="3">
        <v>-69472247.749999985</v>
      </c>
      <c r="L13" s="3">
        <v>-69618612.499999985</v>
      </c>
      <c r="M13" s="3">
        <v>-69764977.249999985</v>
      </c>
      <c r="N13" s="3">
        <v>-69911341.99999997</v>
      </c>
      <c r="O13" s="3">
        <v>-70057706.74999997</v>
      </c>
      <c r="P13" s="3">
        <v>-70204071.49999997</v>
      </c>
      <c r="Q13" s="3">
        <v>-70350436.24999997</v>
      </c>
      <c r="R13" s="3">
        <v>-70496800.99999997</v>
      </c>
      <c r="S13" s="3">
        <v>-70643165.74999997</v>
      </c>
      <c r="T13" s="3">
        <v>-70789530.49999997</v>
      </c>
      <c r="U13" s="3">
        <v>-70935895.24999997</v>
      </c>
      <c r="V13" s="3">
        <v>-71082259.99999997</v>
      </c>
      <c r="W13" s="3">
        <v>-71228624.749999955</v>
      </c>
      <c r="X13" s="3">
        <v>-71374989.499999955</v>
      </c>
      <c r="Y13" s="3">
        <v>-71521354.249999955</v>
      </c>
      <c r="Z13" s="3">
        <v>-71667718.999999955</v>
      </c>
      <c r="AA13" s="3">
        <v>-71814083.749999955</v>
      </c>
      <c r="AB13" s="3">
        <v>-71960448.499999955</v>
      </c>
      <c r="AC13" s="3">
        <v>-72106813.249999955</v>
      </c>
      <c r="AD13" s="3">
        <v>-72253177.99999994</v>
      </c>
      <c r="AE13" s="3">
        <v>-72399542.74999994</v>
      </c>
      <c r="AF13" s="3">
        <v>-72545907.49999994</v>
      </c>
      <c r="AG13" s="3">
        <v>-72692272.24999994</v>
      </c>
      <c r="AH13" s="3">
        <v>-72838636.99999994</v>
      </c>
      <c r="AI13" s="3">
        <v>-72985001.74999994</v>
      </c>
      <c r="AJ13" s="3">
        <v>-73131366.49999994</v>
      </c>
      <c r="AK13" s="3">
        <v>-73277731.24999994</v>
      </c>
      <c r="AL13" s="3">
        <v>-73424095.99999994</v>
      </c>
      <c r="AM13" s="3">
        <v>-73555663.579999924</v>
      </c>
      <c r="AN13" s="3">
        <v>-73687231.159999937</v>
      </c>
      <c r="AO13" s="3">
        <v>-73818798.73999992</v>
      </c>
      <c r="AP13" s="3">
        <v>-73950366.319999933</v>
      </c>
      <c r="AQ13" s="3">
        <v>-74081933.899999917</v>
      </c>
      <c r="AR13" s="3">
        <v>-74213501.47999993</v>
      </c>
      <c r="AS13" s="3">
        <v>-74345069.059999913</v>
      </c>
      <c r="AT13" s="3">
        <v>-74476636.639999926</v>
      </c>
      <c r="AU13" s="3">
        <v>-74608204.219999909</v>
      </c>
      <c r="AV13" s="3">
        <v>-74739771.799999923</v>
      </c>
      <c r="AW13" s="3">
        <v>-74871339.379999906</v>
      </c>
      <c r="AX13" s="3">
        <v>-75002906.959999919</v>
      </c>
      <c r="AY13" s="3">
        <v>-75134474.539999902</v>
      </c>
      <c r="AZ13" s="3">
        <v>-75266042.119999915</v>
      </c>
      <c r="BA13" s="3">
        <v>-75397609.699999899</v>
      </c>
      <c r="BB13" s="3">
        <v>-75529177.279999912</v>
      </c>
      <c r="BC13" s="3">
        <v>-75660744.859999895</v>
      </c>
      <c r="BD13" s="3">
        <v>-75792312.439999908</v>
      </c>
      <c r="BE13" s="3">
        <v>-75923880.019999892</v>
      </c>
      <c r="BF13" s="3">
        <v>-76055447.599999905</v>
      </c>
      <c r="BG13" s="3">
        <v>-76187015.179999888</v>
      </c>
      <c r="BH13" s="3">
        <v>-76318582.759999901</v>
      </c>
      <c r="BI13" s="3">
        <v>-76450150.339999884</v>
      </c>
      <c r="BJ13" s="3">
        <v>-76581717.919999897</v>
      </c>
      <c r="BK13" s="3">
        <v>-76713285.499999881</v>
      </c>
      <c r="BL13" s="3">
        <v>-76844853.079999894</v>
      </c>
      <c r="BM13" s="3">
        <v>-76976420.659999877</v>
      </c>
      <c r="BN13" s="3">
        <v>-77107988.23999989</v>
      </c>
      <c r="BO13" s="3">
        <v>-77239555.819999874</v>
      </c>
      <c r="BP13" s="3">
        <v>-77371123.399999887</v>
      </c>
      <c r="BQ13" s="3">
        <v>-77502690.97999987</v>
      </c>
      <c r="BR13" s="3">
        <v>-77634258.559999883</v>
      </c>
      <c r="BS13" s="3">
        <v>-77765826.139999866</v>
      </c>
      <c r="BT13" s="3">
        <v>-77897393.71999988</v>
      </c>
      <c r="BU13" s="3">
        <v>-78028961.299999863</v>
      </c>
      <c r="BV13" s="3">
        <v>-78160528.879999876</v>
      </c>
      <c r="BW13" s="3">
        <v>-78292096.459999859</v>
      </c>
      <c r="BX13" s="3">
        <v>-78423664.039999872</v>
      </c>
      <c r="BY13" s="3">
        <v>-78555231.619999856</v>
      </c>
      <c r="BZ13" s="3">
        <v>-78686799.199999869</v>
      </c>
      <c r="CA13" s="3">
        <v>-78818366.779999852</v>
      </c>
      <c r="CB13" s="3">
        <v>-78949934.359999865</v>
      </c>
      <c r="CC13" s="3">
        <v>-79081501.939999849</v>
      </c>
      <c r="CD13" s="3">
        <v>-79213069.519999862</v>
      </c>
      <c r="CE13" s="3">
        <v>-79344637.099999845</v>
      </c>
      <c r="CF13" s="3">
        <v>-79476204.679999858</v>
      </c>
      <c r="CG13" s="3">
        <v>-79607772.259999841</v>
      </c>
      <c r="CH13" s="3">
        <v>-79739339.839999855</v>
      </c>
      <c r="CI13" s="80">
        <v>-69033153.5</v>
      </c>
      <c r="CJ13" s="80">
        <v>-70789530.499999985</v>
      </c>
      <c r="CK13" s="80">
        <v>-72545907.49999997</v>
      </c>
      <c r="CL13" s="80">
        <v>-74213501.47999993</v>
      </c>
      <c r="CM13" s="80">
        <v>-75792312.439999908</v>
      </c>
      <c r="CN13" s="80">
        <v>-77371123.399999872</v>
      </c>
      <c r="CO13" s="80">
        <v>-78949934.359999865</v>
      </c>
      <c r="CY13" s="75"/>
    </row>
    <row r="14" spans="1:103" x14ac:dyDescent="0.3">
      <c r="A14" s="81" t="s">
        <v>603</v>
      </c>
      <c r="B14" s="3">
        <v>-1297086</v>
      </c>
      <c r="C14" s="3">
        <v>-1328580</v>
      </c>
      <c r="D14" s="3">
        <v>-1360074</v>
      </c>
      <c r="E14" s="3">
        <v>-1391568</v>
      </c>
      <c r="F14" s="3">
        <v>-1423062</v>
      </c>
      <c r="G14" s="3">
        <v>-1454556</v>
      </c>
      <c r="H14" s="3">
        <v>-1486050</v>
      </c>
      <c r="I14" s="3">
        <v>-1517544</v>
      </c>
      <c r="J14" s="3">
        <v>-1549038</v>
      </c>
      <c r="K14" s="3">
        <v>-1580532</v>
      </c>
      <c r="L14" s="3">
        <v>-1612026</v>
      </c>
      <c r="M14" s="3">
        <v>-1643520</v>
      </c>
      <c r="N14" s="3">
        <v>-1675014</v>
      </c>
      <c r="O14" s="3">
        <v>-1706508</v>
      </c>
      <c r="P14" s="3">
        <v>-1738002</v>
      </c>
      <c r="Q14" s="3">
        <v>-1769496</v>
      </c>
      <c r="R14" s="3">
        <v>-1800990</v>
      </c>
      <c r="S14" s="3">
        <v>-1832484</v>
      </c>
      <c r="T14" s="3">
        <v>-1863978</v>
      </c>
      <c r="U14" s="3">
        <v>-1895472</v>
      </c>
      <c r="V14" s="3">
        <v>-1926966</v>
      </c>
      <c r="W14" s="3">
        <v>-1958460</v>
      </c>
      <c r="X14" s="3">
        <v>-1989954</v>
      </c>
      <c r="Y14" s="3">
        <v>-2021448</v>
      </c>
      <c r="Z14" s="3">
        <v>-2052942</v>
      </c>
      <c r="AA14" s="3">
        <v>-2084436</v>
      </c>
      <c r="AB14" s="3">
        <v>-2115930</v>
      </c>
      <c r="AC14" s="3">
        <v>-2147424</v>
      </c>
      <c r="AD14" s="3">
        <v>-2178918</v>
      </c>
      <c r="AE14" s="3">
        <v>-2210412</v>
      </c>
      <c r="AF14" s="3">
        <v>-2241906</v>
      </c>
      <c r="AG14" s="3">
        <v>-2273400</v>
      </c>
      <c r="AH14" s="3">
        <v>-2304894</v>
      </c>
      <c r="AI14" s="3">
        <v>-2336388</v>
      </c>
      <c r="AJ14" s="3">
        <v>-2367882</v>
      </c>
      <c r="AK14" s="3">
        <v>-2399376</v>
      </c>
      <c r="AL14" s="3">
        <v>-2430870</v>
      </c>
      <c r="AM14" s="3">
        <v>-2491071</v>
      </c>
      <c r="AN14" s="3">
        <v>-2551272</v>
      </c>
      <c r="AO14" s="3">
        <v>-2611473</v>
      </c>
      <c r="AP14" s="3">
        <v>-2671674</v>
      </c>
      <c r="AQ14" s="3">
        <v>-2731875</v>
      </c>
      <c r="AR14" s="3">
        <v>-2792076</v>
      </c>
      <c r="AS14" s="3">
        <v>-2852277</v>
      </c>
      <c r="AT14" s="3">
        <v>-2912478</v>
      </c>
      <c r="AU14" s="3">
        <v>-2972679</v>
      </c>
      <c r="AV14" s="3">
        <v>-3032880</v>
      </c>
      <c r="AW14" s="3">
        <v>-3093081</v>
      </c>
      <c r="AX14" s="3">
        <v>-3153282</v>
      </c>
      <c r="AY14" s="3">
        <v>-3213483</v>
      </c>
      <c r="AZ14" s="3">
        <v>-3273684</v>
      </c>
      <c r="BA14" s="3">
        <v>-3333885</v>
      </c>
      <c r="BB14" s="3">
        <v>-3394086</v>
      </c>
      <c r="BC14" s="3">
        <v>-3454287</v>
      </c>
      <c r="BD14" s="3">
        <v>-3514488</v>
      </c>
      <c r="BE14" s="3">
        <v>-3574689</v>
      </c>
      <c r="BF14" s="3">
        <v>-3634890</v>
      </c>
      <c r="BG14" s="3">
        <v>-3695091</v>
      </c>
      <c r="BH14" s="3">
        <v>-3755292</v>
      </c>
      <c r="BI14" s="3">
        <v>-3815493</v>
      </c>
      <c r="BJ14" s="3">
        <v>-3875694</v>
      </c>
      <c r="BK14" s="3">
        <v>-3935895</v>
      </c>
      <c r="BL14" s="3">
        <v>-3996096</v>
      </c>
      <c r="BM14" s="3">
        <v>-4056297</v>
      </c>
      <c r="BN14" s="3">
        <v>-4116498</v>
      </c>
      <c r="BO14" s="3">
        <v>-4176699</v>
      </c>
      <c r="BP14" s="3">
        <v>-4236900</v>
      </c>
      <c r="BQ14" s="3">
        <v>-4297101</v>
      </c>
      <c r="BR14" s="3">
        <v>-4357302</v>
      </c>
      <c r="BS14" s="3">
        <v>-4417503</v>
      </c>
      <c r="BT14" s="3">
        <v>-4477704</v>
      </c>
      <c r="BU14" s="3">
        <v>-4537905</v>
      </c>
      <c r="BV14" s="3">
        <v>-4598106</v>
      </c>
      <c r="BW14" s="3">
        <v>-4658307</v>
      </c>
      <c r="BX14" s="3">
        <v>-4718508</v>
      </c>
      <c r="BY14" s="3">
        <v>-4778709</v>
      </c>
      <c r="BZ14" s="3">
        <v>-4838910</v>
      </c>
      <c r="CA14" s="3">
        <v>-4899111</v>
      </c>
      <c r="CB14" s="3">
        <v>-4959312</v>
      </c>
      <c r="CC14" s="3">
        <v>-5019513</v>
      </c>
      <c r="CD14" s="3">
        <v>-5079714</v>
      </c>
      <c r="CE14" s="3">
        <v>-5139915</v>
      </c>
      <c r="CF14" s="3">
        <v>-5200116</v>
      </c>
      <c r="CG14" s="3">
        <v>-5260317</v>
      </c>
      <c r="CH14" s="3">
        <v>-5320518</v>
      </c>
      <c r="CI14" s="80">
        <v>-1486050</v>
      </c>
      <c r="CJ14" s="80">
        <v>-1863978</v>
      </c>
      <c r="CK14" s="80">
        <v>-2241906</v>
      </c>
      <c r="CL14" s="80">
        <v>-2792076</v>
      </c>
      <c r="CM14" s="80">
        <v>-3514488</v>
      </c>
      <c r="CN14" s="80">
        <v>-4236900</v>
      </c>
      <c r="CO14" s="80">
        <v>-4959312</v>
      </c>
      <c r="CY14" s="75"/>
    </row>
    <row r="15" spans="1:103" x14ac:dyDescent="0.3">
      <c r="A15" s="81" t="s">
        <v>604</v>
      </c>
      <c r="B15" s="3">
        <v>-63390</v>
      </c>
      <c r="C15" s="3">
        <v>-63656.750000000015</v>
      </c>
      <c r="D15" s="3">
        <v>-63923.500000000029</v>
      </c>
      <c r="E15" s="3">
        <v>-64190.250000000044</v>
      </c>
      <c r="F15" s="3">
        <v>-64457.000000000058</v>
      </c>
      <c r="G15" s="3">
        <v>-64723.750000000073</v>
      </c>
      <c r="H15" s="3">
        <v>-64990.500000000087</v>
      </c>
      <c r="I15" s="3">
        <v>-65257.250000000102</v>
      </c>
      <c r="J15" s="3">
        <v>-65524.000000000116</v>
      </c>
      <c r="K15" s="3">
        <v>-65790.750000000131</v>
      </c>
      <c r="L15" s="3">
        <v>-66057.500000000146</v>
      </c>
      <c r="M15" s="3">
        <v>-66324.25000000016</v>
      </c>
      <c r="N15" s="3">
        <v>-66591.000000000175</v>
      </c>
      <c r="O15" s="3">
        <v>-66857.750000000189</v>
      </c>
      <c r="P15" s="3">
        <v>-67124.500000000204</v>
      </c>
      <c r="Q15" s="3">
        <v>-67391.250000000218</v>
      </c>
      <c r="R15" s="3">
        <v>-67658.000000000233</v>
      </c>
      <c r="S15" s="3">
        <v>-67924.750000000247</v>
      </c>
      <c r="T15" s="3">
        <v>-68191.500000000262</v>
      </c>
      <c r="U15" s="3">
        <v>-68458.250000000276</v>
      </c>
      <c r="V15" s="3">
        <v>-68725.000000000291</v>
      </c>
      <c r="W15" s="3">
        <v>-68991.750000000306</v>
      </c>
      <c r="X15" s="3">
        <v>-69258.50000000032</v>
      </c>
      <c r="Y15" s="3">
        <v>-69525.250000000335</v>
      </c>
      <c r="Z15" s="3">
        <v>-69792.000000000349</v>
      </c>
      <c r="AA15" s="3">
        <v>-70058.750000000364</v>
      </c>
      <c r="AB15" s="3">
        <v>-70325.500000000378</v>
      </c>
      <c r="AC15" s="3">
        <v>-70592.250000000393</v>
      </c>
      <c r="AD15" s="3">
        <v>-70859.000000000407</v>
      </c>
      <c r="AE15" s="3">
        <v>-71125.750000000422</v>
      </c>
      <c r="AF15" s="3">
        <v>-71392.500000000437</v>
      </c>
      <c r="AG15" s="3">
        <v>-71659.250000000451</v>
      </c>
      <c r="AH15" s="3">
        <v>-71926.000000000466</v>
      </c>
      <c r="AI15" s="3">
        <v>-72192.75000000048</v>
      </c>
      <c r="AJ15" s="3">
        <v>-72459.500000000495</v>
      </c>
      <c r="AK15" s="3">
        <v>-72726.250000000509</v>
      </c>
      <c r="AL15" s="3">
        <v>-72993.000000000524</v>
      </c>
      <c r="AM15" s="3">
        <v>-73591.840000000535</v>
      </c>
      <c r="AN15" s="3">
        <v>-74190.680000000546</v>
      </c>
      <c r="AO15" s="3">
        <v>-74789.520000000557</v>
      </c>
      <c r="AP15" s="3">
        <v>-75388.360000000568</v>
      </c>
      <c r="AQ15" s="3">
        <v>-75987.200000000579</v>
      </c>
      <c r="AR15" s="3">
        <v>-76586.04000000059</v>
      </c>
      <c r="AS15" s="3">
        <v>-77184.880000000601</v>
      </c>
      <c r="AT15" s="3">
        <v>-77783.720000000612</v>
      </c>
      <c r="AU15" s="3">
        <v>-78382.560000000638</v>
      </c>
      <c r="AV15" s="3">
        <v>-78981.400000000664</v>
      </c>
      <c r="AW15" s="3">
        <v>-79580.240000000689</v>
      </c>
      <c r="AX15" s="3">
        <v>-80179.080000000715</v>
      </c>
      <c r="AY15" s="3">
        <v>-80777.92000000074</v>
      </c>
      <c r="AZ15" s="3">
        <v>-81376.760000000766</v>
      </c>
      <c r="BA15" s="3">
        <v>-81975.600000000792</v>
      </c>
      <c r="BB15" s="3">
        <v>-82574.440000000817</v>
      </c>
      <c r="BC15" s="3">
        <v>-83173.280000000843</v>
      </c>
      <c r="BD15" s="3">
        <v>-83772.120000000868</v>
      </c>
      <c r="BE15" s="3">
        <v>-84370.960000000894</v>
      </c>
      <c r="BF15" s="3">
        <v>-84969.80000000092</v>
      </c>
      <c r="BG15" s="3">
        <v>-85568.640000000945</v>
      </c>
      <c r="BH15" s="3">
        <v>-86167.480000000971</v>
      </c>
      <c r="BI15" s="3">
        <v>-86766.320000000997</v>
      </c>
      <c r="BJ15" s="3">
        <v>-87365.160000001022</v>
      </c>
      <c r="BK15" s="3">
        <v>-87964.000000001048</v>
      </c>
      <c r="BL15" s="3">
        <v>-88562.840000001073</v>
      </c>
      <c r="BM15" s="3">
        <v>-89161.680000001099</v>
      </c>
      <c r="BN15" s="3">
        <v>-89760.520000001125</v>
      </c>
      <c r="BO15" s="3">
        <v>-90359.36000000115</v>
      </c>
      <c r="BP15" s="3">
        <v>-90958.200000001176</v>
      </c>
      <c r="BQ15" s="3">
        <v>-91557.040000001201</v>
      </c>
      <c r="BR15" s="3">
        <v>-92155.880000001227</v>
      </c>
      <c r="BS15" s="3">
        <v>-92754.720000001253</v>
      </c>
      <c r="BT15" s="3">
        <v>-93353.560000001278</v>
      </c>
      <c r="BU15" s="3">
        <v>-93952.400000001275</v>
      </c>
      <c r="BV15" s="3">
        <v>-94551.240000001271</v>
      </c>
      <c r="BW15" s="3">
        <v>-95150.080000001268</v>
      </c>
      <c r="BX15" s="3">
        <v>-95748.920000001264</v>
      </c>
      <c r="BY15" s="3">
        <v>-96347.760000001261</v>
      </c>
      <c r="BZ15" s="3">
        <v>-96946.600000001257</v>
      </c>
      <c r="CA15" s="3">
        <v>-97545.440000001254</v>
      </c>
      <c r="CB15" s="3">
        <v>-98144.28000000125</v>
      </c>
      <c r="CC15" s="3">
        <v>-98743.120000001247</v>
      </c>
      <c r="CD15" s="3">
        <v>-99341.960000001243</v>
      </c>
      <c r="CE15" s="3">
        <v>-99940.80000000124</v>
      </c>
      <c r="CF15" s="3">
        <v>-100539.64000000124</v>
      </c>
      <c r="CG15" s="3">
        <v>-101138.48000000123</v>
      </c>
      <c r="CH15" s="3">
        <v>-101737.32000000123</v>
      </c>
      <c r="CI15" s="80">
        <v>-64990.500000000087</v>
      </c>
      <c r="CJ15" s="80">
        <v>-68191.500000000262</v>
      </c>
      <c r="CK15" s="80">
        <v>-71392.500000000437</v>
      </c>
      <c r="CL15" s="80">
        <v>-76586.040000000605</v>
      </c>
      <c r="CM15" s="80">
        <v>-83772.120000000883</v>
      </c>
      <c r="CN15" s="80">
        <v>-90958.20000000119</v>
      </c>
      <c r="CO15" s="80">
        <v>-98144.28000000125</v>
      </c>
      <c r="CY15" s="75"/>
    </row>
    <row r="16" spans="1:103" x14ac:dyDescent="0.3">
      <c r="A16" s="139" t="s">
        <v>649</v>
      </c>
      <c r="B16" s="3">
        <v>0</v>
      </c>
      <c r="C16" s="3">
        <v>-14532.089999999998</v>
      </c>
      <c r="D16" s="3">
        <v>-29064.179999999997</v>
      </c>
      <c r="E16" s="3">
        <v>-43596.27</v>
      </c>
      <c r="F16" s="3">
        <v>-58128.359999999993</v>
      </c>
      <c r="G16" s="3">
        <v>-72660.449999999983</v>
      </c>
      <c r="H16" s="3">
        <v>-87192.539999999964</v>
      </c>
      <c r="I16" s="3">
        <v>-101724.62999999995</v>
      </c>
      <c r="J16" s="3">
        <v>-116256.71999999993</v>
      </c>
      <c r="K16" s="3">
        <v>-130788.80999999991</v>
      </c>
      <c r="L16" s="3">
        <v>-145320.89999999991</v>
      </c>
      <c r="M16" s="3">
        <v>-159852.9899999999</v>
      </c>
      <c r="N16" s="3">
        <v>-174385.0799999999</v>
      </c>
      <c r="O16" s="3">
        <v>-188917.1699999999</v>
      </c>
      <c r="P16" s="3">
        <v>-203449.25999999989</v>
      </c>
      <c r="Q16" s="3">
        <v>-217981.34999999989</v>
      </c>
      <c r="R16" s="3">
        <v>-232513.43999999989</v>
      </c>
      <c r="S16" s="3">
        <v>-247045.52999999985</v>
      </c>
      <c r="T16" s="3">
        <v>-261577.61999999988</v>
      </c>
      <c r="U16" s="3">
        <v>-276109.7099999999</v>
      </c>
      <c r="V16" s="3">
        <v>-290641.79999999993</v>
      </c>
      <c r="W16" s="3">
        <v>-305173.88999999996</v>
      </c>
      <c r="X16" s="3">
        <v>-319705.98</v>
      </c>
      <c r="Y16" s="3">
        <v>-334238.07</v>
      </c>
      <c r="Z16" s="3">
        <v>-348770.16000000003</v>
      </c>
      <c r="AA16" s="3">
        <v>-363302.25000000006</v>
      </c>
      <c r="AB16" s="3">
        <v>-377834.34000000008</v>
      </c>
      <c r="AC16" s="3">
        <v>-392366.43000000011</v>
      </c>
      <c r="AD16" s="3">
        <v>-406898.52000000014</v>
      </c>
      <c r="AE16" s="3">
        <v>-421430.61000000016</v>
      </c>
      <c r="AF16" s="3">
        <v>-435962.70000000019</v>
      </c>
      <c r="AG16" s="3">
        <v>-450494.79000000021</v>
      </c>
      <c r="AH16" s="3">
        <v>-465026.88000000024</v>
      </c>
      <c r="AI16" s="3">
        <v>-479558.97000000026</v>
      </c>
      <c r="AJ16" s="3">
        <v>-494091.06000000029</v>
      </c>
      <c r="AK16" s="3">
        <v>-508623.15000000026</v>
      </c>
      <c r="AL16" s="3">
        <v>-523155.24000000022</v>
      </c>
      <c r="AM16" s="3">
        <v>-557700.49000000022</v>
      </c>
      <c r="AN16" s="3">
        <v>-592245.74000000022</v>
      </c>
      <c r="AO16" s="3">
        <v>-626790.99000000022</v>
      </c>
      <c r="AP16" s="3">
        <v>-661336.24000000022</v>
      </c>
      <c r="AQ16" s="3">
        <v>-695881.49000000022</v>
      </c>
      <c r="AR16" s="3">
        <v>-730426.74000000022</v>
      </c>
      <c r="AS16" s="3">
        <v>-764971.99000000022</v>
      </c>
      <c r="AT16" s="3">
        <v>-799517.24000000022</v>
      </c>
      <c r="AU16" s="3">
        <v>-834062.49000000022</v>
      </c>
      <c r="AV16" s="3">
        <v>-868607.74000000022</v>
      </c>
      <c r="AW16" s="3">
        <v>-903152.99000000022</v>
      </c>
      <c r="AX16" s="3">
        <v>-937698.24000000022</v>
      </c>
      <c r="AY16" s="3">
        <v>-972243.49000000022</v>
      </c>
      <c r="AZ16" s="3">
        <v>-1006788.7400000002</v>
      </c>
      <c r="BA16" s="3">
        <v>-1041333.9900000002</v>
      </c>
      <c r="BB16" s="3">
        <v>-1075879.24</v>
      </c>
      <c r="BC16" s="3">
        <v>-1110424.49</v>
      </c>
      <c r="BD16" s="3">
        <v>-1144969.74</v>
      </c>
      <c r="BE16" s="3">
        <v>-1179514.99</v>
      </c>
      <c r="BF16" s="3">
        <v>-1214060.24</v>
      </c>
      <c r="BG16" s="3">
        <v>-1248605.49</v>
      </c>
      <c r="BH16" s="3">
        <v>-1283150.74</v>
      </c>
      <c r="BI16" s="3">
        <v>-1317695.99</v>
      </c>
      <c r="BJ16" s="3">
        <v>-1352241.24</v>
      </c>
      <c r="BK16" s="3">
        <v>-1386786.49</v>
      </c>
      <c r="BL16" s="3">
        <v>-1421331.74</v>
      </c>
      <c r="BM16" s="3">
        <v>-1455876.99</v>
      </c>
      <c r="BN16" s="3">
        <v>-1490422.24</v>
      </c>
      <c r="BO16" s="3">
        <v>-1524967.49</v>
      </c>
      <c r="BP16" s="3">
        <v>-1559512.74</v>
      </c>
      <c r="BQ16" s="3">
        <v>-1594057.99</v>
      </c>
      <c r="BR16" s="3">
        <v>-1628603.24</v>
      </c>
      <c r="BS16" s="3">
        <v>-1663148.49</v>
      </c>
      <c r="BT16" s="3">
        <v>-1697693.74</v>
      </c>
      <c r="BU16" s="3">
        <v>-1732238.99</v>
      </c>
      <c r="BV16" s="3">
        <v>-1766784.24</v>
      </c>
      <c r="BW16" s="3">
        <v>-1801329.49</v>
      </c>
      <c r="BX16" s="3">
        <v>-1835874.74</v>
      </c>
      <c r="BY16" s="3">
        <v>-1870419.99</v>
      </c>
      <c r="BZ16" s="3">
        <v>-1904965.24</v>
      </c>
      <c r="CA16" s="3">
        <v>-1939510.49</v>
      </c>
      <c r="CB16" s="3">
        <v>-1974055.74</v>
      </c>
      <c r="CC16" s="3">
        <v>-2008600.99</v>
      </c>
      <c r="CD16" s="3">
        <v>-2043146.24</v>
      </c>
      <c r="CE16" s="3">
        <v>-2077691.49</v>
      </c>
      <c r="CF16" s="3">
        <v>-2112236.7400000002</v>
      </c>
      <c r="CG16" s="3">
        <v>-2146781.9900000002</v>
      </c>
      <c r="CH16" s="3">
        <v>-2181327.2400000002</v>
      </c>
      <c r="CI16" s="80">
        <v>-87192.53999999995</v>
      </c>
      <c r="CJ16" s="80">
        <v>-261577.61999999994</v>
      </c>
      <c r="CK16" s="80">
        <v>-435962.70000000019</v>
      </c>
      <c r="CL16" s="80">
        <v>-730426.74000000022</v>
      </c>
      <c r="CM16" s="80">
        <v>-1144969.7400000002</v>
      </c>
      <c r="CN16" s="80">
        <v>-1559512.7399999998</v>
      </c>
      <c r="CO16" s="80">
        <v>-1974055.7400000005</v>
      </c>
      <c r="CY16" s="75"/>
    </row>
    <row r="17" spans="1:103" x14ac:dyDescent="0.3">
      <c r="A17" s="81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80"/>
      <c r="CJ17" s="80"/>
      <c r="CK17" s="80"/>
      <c r="CL17" s="80"/>
      <c r="CM17" s="80"/>
      <c r="CN17" s="80"/>
      <c r="CO17" s="80"/>
      <c r="CY17" s="75"/>
    </row>
    <row r="18" spans="1:103" x14ac:dyDescent="0.3">
      <c r="A18" s="81" t="s">
        <v>605</v>
      </c>
      <c r="B18" s="3">
        <v>-6709724</v>
      </c>
      <c r="C18" s="3">
        <v>-6745630.4199999999</v>
      </c>
      <c r="D18" s="3">
        <v>-6781536.8399999999</v>
      </c>
      <c r="E18" s="3">
        <v>-6817443.2599999998</v>
      </c>
      <c r="F18" s="3">
        <v>-6853349.6799999997</v>
      </c>
      <c r="G18" s="3">
        <v>-6889256.0999999996</v>
      </c>
      <c r="H18" s="3">
        <v>-6925162.5199999996</v>
      </c>
      <c r="I18" s="3">
        <v>-6961068.9399999995</v>
      </c>
      <c r="J18" s="3">
        <v>-6996975.3599999994</v>
      </c>
      <c r="K18" s="3">
        <v>-7032881.7799999993</v>
      </c>
      <c r="L18" s="3">
        <v>-7068788.1999999993</v>
      </c>
      <c r="M18" s="3">
        <v>-7104694.6199999992</v>
      </c>
      <c r="N18" s="3">
        <v>-7140601.0399999991</v>
      </c>
      <c r="O18" s="3">
        <v>-7176507.459999999</v>
      </c>
      <c r="P18" s="3">
        <v>-7212413.879999999</v>
      </c>
      <c r="Q18" s="3">
        <v>-7248320.2999999989</v>
      </c>
      <c r="R18" s="3">
        <v>-7284226.7199999988</v>
      </c>
      <c r="S18" s="3">
        <v>-7320133.1399999987</v>
      </c>
      <c r="T18" s="3">
        <v>-7356039.5599999987</v>
      </c>
      <c r="U18" s="3">
        <v>-7391945.9799999986</v>
      </c>
      <c r="V18" s="3">
        <v>-7427852.3999999985</v>
      </c>
      <c r="W18" s="3">
        <v>-7463758.8199999984</v>
      </c>
      <c r="X18" s="3">
        <v>-7499665.2399999984</v>
      </c>
      <c r="Y18" s="3">
        <v>-7535571.6599999983</v>
      </c>
      <c r="Z18" s="3">
        <v>-7571478.0799999982</v>
      </c>
      <c r="AA18" s="3">
        <v>-7607384.4999999981</v>
      </c>
      <c r="AB18" s="3">
        <v>-7643290.9199999981</v>
      </c>
      <c r="AC18" s="3">
        <v>-7679197.339999998</v>
      </c>
      <c r="AD18" s="3">
        <v>-7715103.7599999979</v>
      </c>
      <c r="AE18" s="3">
        <v>-7751010.1799999978</v>
      </c>
      <c r="AF18" s="3">
        <v>-7786916.5999999978</v>
      </c>
      <c r="AG18" s="3">
        <v>-7822823.0199999977</v>
      </c>
      <c r="AH18" s="3">
        <v>-7858729.4399999976</v>
      </c>
      <c r="AI18" s="3">
        <v>-7894635.8599999975</v>
      </c>
      <c r="AJ18" s="3">
        <v>-7930542.2799999975</v>
      </c>
      <c r="AK18" s="3">
        <v>-7966448.6999999974</v>
      </c>
      <c r="AL18" s="3">
        <v>-8002355.1199999973</v>
      </c>
      <c r="AM18" s="3">
        <v>-8046974.7899999972</v>
      </c>
      <c r="AN18" s="3">
        <v>-8091594.4599999972</v>
      </c>
      <c r="AO18" s="3">
        <v>-8136214.1299999971</v>
      </c>
      <c r="AP18" s="3">
        <v>-8180833.799999997</v>
      </c>
      <c r="AQ18" s="3">
        <v>-8225453.4699999969</v>
      </c>
      <c r="AR18" s="3">
        <v>-8270073.1399999969</v>
      </c>
      <c r="AS18" s="3">
        <v>-8314692.8099999968</v>
      </c>
      <c r="AT18" s="3">
        <v>-8359312.4799999967</v>
      </c>
      <c r="AU18" s="3">
        <v>-8403932.1499999966</v>
      </c>
      <c r="AV18" s="3">
        <v>-8448551.8199999966</v>
      </c>
      <c r="AW18" s="3">
        <v>-8493171.4899999965</v>
      </c>
      <c r="AX18" s="3">
        <v>-8537791.1599999964</v>
      </c>
      <c r="AY18" s="3">
        <v>-8582410.8299999963</v>
      </c>
      <c r="AZ18" s="3">
        <v>-8627030.4999999963</v>
      </c>
      <c r="BA18" s="3">
        <v>-8671650.1699999962</v>
      </c>
      <c r="BB18" s="3">
        <v>-8716269.8399999961</v>
      </c>
      <c r="BC18" s="3">
        <v>-8760889.5099999961</v>
      </c>
      <c r="BD18" s="3">
        <v>-8805509.179999996</v>
      </c>
      <c r="BE18" s="3">
        <v>-8850128.8499999959</v>
      </c>
      <c r="BF18" s="3">
        <v>-8894748.5199999958</v>
      </c>
      <c r="BG18" s="3">
        <v>-8939368.1899999958</v>
      </c>
      <c r="BH18" s="3">
        <v>-8983987.8599999957</v>
      </c>
      <c r="BI18" s="3">
        <v>-9028607.5299999956</v>
      </c>
      <c r="BJ18" s="3">
        <v>-9073227.1999999955</v>
      </c>
      <c r="BK18" s="3">
        <v>-9117846.8699999955</v>
      </c>
      <c r="BL18" s="3">
        <v>-9162466.5399999954</v>
      </c>
      <c r="BM18" s="3">
        <v>-9207086.2099999953</v>
      </c>
      <c r="BN18" s="3">
        <v>-9251705.8799999952</v>
      </c>
      <c r="BO18" s="3">
        <v>-9296325.5499999952</v>
      </c>
      <c r="BP18" s="3">
        <v>-9340945.2199999951</v>
      </c>
      <c r="BQ18" s="3">
        <v>-9385564.889999995</v>
      </c>
      <c r="BR18" s="3">
        <v>-9430184.5599999949</v>
      </c>
      <c r="BS18" s="3">
        <v>-9474804.2299999949</v>
      </c>
      <c r="BT18" s="3">
        <v>-9519423.8999999948</v>
      </c>
      <c r="BU18" s="3">
        <v>-9564043.5699999947</v>
      </c>
      <c r="BV18" s="3">
        <v>-9608663.2399999946</v>
      </c>
      <c r="BW18" s="3">
        <v>-9653282.9099999946</v>
      </c>
      <c r="BX18" s="3">
        <v>-9697902.5799999945</v>
      </c>
      <c r="BY18" s="3">
        <v>-9742522.2499999944</v>
      </c>
      <c r="BZ18" s="3">
        <v>-9787141.9199999943</v>
      </c>
      <c r="CA18" s="3">
        <v>-9831761.5899999943</v>
      </c>
      <c r="CB18" s="3">
        <v>-9876381.2599999942</v>
      </c>
      <c r="CC18" s="3">
        <v>-9921000.9299999941</v>
      </c>
      <c r="CD18" s="3">
        <v>-9965620.599999994</v>
      </c>
      <c r="CE18" s="3">
        <v>-10010240.269999994</v>
      </c>
      <c r="CF18" s="3">
        <v>-10054859.939999994</v>
      </c>
      <c r="CG18" s="3">
        <v>-10099479.609999994</v>
      </c>
      <c r="CH18" s="3">
        <v>-10144099.279999994</v>
      </c>
      <c r="CI18" s="80">
        <v>-6925162.5199999996</v>
      </c>
      <c r="CJ18" s="80">
        <v>-7356039.5599999977</v>
      </c>
      <c r="CK18" s="80">
        <v>-7786916.5999999987</v>
      </c>
      <c r="CL18" s="80">
        <v>-8270073.1399999959</v>
      </c>
      <c r="CM18" s="80">
        <v>-8805509.1799999978</v>
      </c>
      <c r="CN18" s="80">
        <v>-9340945.2199999951</v>
      </c>
      <c r="CO18" s="80">
        <v>-9876381.2599999942</v>
      </c>
      <c r="CY18" s="75"/>
    </row>
    <row r="19" spans="1:103" x14ac:dyDescent="0.3">
      <c r="A19" s="81" t="s">
        <v>606</v>
      </c>
      <c r="B19" s="3">
        <v>-213143</v>
      </c>
      <c r="C19" s="3">
        <v>-225640.33999999985</v>
      </c>
      <c r="D19" s="3">
        <v>-238137.6799999997</v>
      </c>
      <c r="E19" s="3">
        <v>-250635.01999999955</v>
      </c>
      <c r="F19" s="3">
        <v>-263132.3599999994</v>
      </c>
      <c r="G19" s="3">
        <v>-275629.69999999925</v>
      </c>
      <c r="H19" s="3">
        <v>-288127.03999999911</v>
      </c>
      <c r="I19" s="3">
        <v>-300624.37999999896</v>
      </c>
      <c r="J19" s="3">
        <v>-313121.71999999881</v>
      </c>
      <c r="K19" s="3">
        <v>-325619.05999999866</v>
      </c>
      <c r="L19" s="3">
        <v>-338116.39999999851</v>
      </c>
      <c r="M19" s="3">
        <v>-350613.73999999836</v>
      </c>
      <c r="N19" s="3">
        <v>-363111.07999999821</v>
      </c>
      <c r="O19" s="3">
        <v>-375608.41999999806</v>
      </c>
      <c r="P19" s="3">
        <v>-388105.75999999791</v>
      </c>
      <c r="Q19" s="3">
        <v>-400603.09999999776</v>
      </c>
      <c r="R19" s="3">
        <v>-413100.43999999762</v>
      </c>
      <c r="S19" s="3">
        <v>-425597.77999999747</v>
      </c>
      <c r="T19" s="3">
        <v>-438095.11999999732</v>
      </c>
      <c r="U19" s="3">
        <v>-450592.45999999717</v>
      </c>
      <c r="V19" s="3">
        <v>-463089.79999999702</v>
      </c>
      <c r="W19" s="3">
        <v>-475587.13999999687</v>
      </c>
      <c r="X19" s="3">
        <v>-488084.47999999672</v>
      </c>
      <c r="Y19" s="3">
        <v>-500581.81999999657</v>
      </c>
      <c r="Z19" s="3">
        <v>-513079.15999999642</v>
      </c>
      <c r="AA19" s="3">
        <v>-525576.49999999627</v>
      </c>
      <c r="AB19" s="3">
        <v>-538073.83999999613</v>
      </c>
      <c r="AC19" s="3">
        <v>-550571.17999999598</v>
      </c>
      <c r="AD19" s="3">
        <v>-563068.51999999583</v>
      </c>
      <c r="AE19" s="3">
        <v>-575565.85999999568</v>
      </c>
      <c r="AF19" s="3">
        <v>-588063.19999999553</v>
      </c>
      <c r="AG19" s="3">
        <v>-600560.53999999538</v>
      </c>
      <c r="AH19" s="3">
        <v>-613057.87999999523</v>
      </c>
      <c r="AI19" s="3">
        <v>-625555.21999999508</v>
      </c>
      <c r="AJ19" s="3">
        <v>-638052.55999999493</v>
      </c>
      <c r="AK19" s="3">
        <v>-650549.89999999478</v>
      </c>
      <c r="AL19" s="3">
        <v>-663047.23999999464</v>
      </c>
      <c r="AM19" s="3">
        <v>-682460.82999999449</v>
      </c>
      <c r="AN19" s="3">
        <v>-701874.41999999434</v>
      </c>
      <c r="AO19" s="3">
        <v>-721288.00999999419</v>
      </c>
      <c r="AP19" s="3">
        <v>-740701.59999999404</v>
      </c>
      <c r="AQ19" s="3">
        <v>-760115.18999999389</v>
      </c>
      <c r="AR19" s="3">
        <v>-779528.77999999374</v>
      </c>
      <c r="AS19" s="3">
        <v>-798942.36999999359</v>
      </c>
      <c r="AT19" s="3">
        <v>-818355.95999999344</v>
      </c>
      <c r="AU19" s="3">
        <v>-837769.54999999329</v>
      </c>
      <c r="AV19" s="3">
        <v>-857183.13999999315</v>
      </c>
      <c r="AW19" s="3">
        <v>-876596.729999993</v>
      </c>
      <c r="AX19" s="3">
        <v>-896010.31999999285</v>
      </c>
      <c r="AY19" s="3">
        <v>-915423.9099999927</v>
      </c>
      <c r="AZ19" s="3">
        <v>-934837.49999999255</v>
      </c>
      <c r="BA19" s="3">
        <v>-954251.0899999924</v>
      </c>
      <c r="BB19" s="3">
        <v>-973664.67999999225</v>
      </c>
      <c r="BC19" s="3">
        <v>-993078.2699999921</v>
      </c>
      <c r="BD19" s="3">
        <v>-1012491.859999992</v>
      </c>
      <c r="BE19" s="3">
        <v>-1031905.4499999918</v>
      </c>
      <c r="BF19" s="3">
        <v>-1051319.0399999917</v>
      </c>
      <c r="BG19" s="3">
        <v>-1070732.6299999915</v>
      </c>
      <c r="BH19" s="3">
        <v>-1090146.2199999914</v>
      </c>
      <c r="BI19" s="3">
        <v>-1109559.8099999912</v>
      </c>
      <c r="BJ19" s="3">
        <v>-1128973.3999999911</v>
      </c>
      <c r="BK19" s="3">
        <v>-1148386.9899999909</v>
      </c>
      <c r="BL19" s="3">
        <v>-1167800.5799999908</v>
      </c>
      <c r="BM19" s="3">
        <v>-1187214.1699999906</v>
      </c>
      <c r="BN19" s="3">
        <v>-1206627.7599999905</v>
      </c>
      <c r="BO19" s="3">
        <v>-1226041.3499999903</v>
      </c>
      <c r="BP19" s="3">
        <v>-1245454.9399999902</v>
      </c>
      <c r="BQ19" s="3">
        <v>-1264868.52999999</v>
      </c>
      <c r="BR19" s="3">
        <v>-1284282.1199999899</v>
      </c>
      <c r="BS19" s="3">
        <v>-1303695.7099999897</v>
      </c>
      <c r="BT19" s="3">
        <v>-1323109.2999999896</v>
      </c>
      <c r="BU19" s="3">
        <v>-1342522.8899999894</v>
      </c>
      <c r="BV19" s="3">
        <v>-1361936.4799999893</v>
      </c>
      <c r="BW19" s="3">
        <v>-1381350.0699999891</v>
      </c>
      <c r="BX19" s="3">
        <v>-1400763.659999989</v>
      </c>
      <c r="BY19" s="3">
        <v>-1420177.2499999888</v>
      </c>
      <c r="BZ19" s="3">
        <v>-1439590.8399999887</v>
      </c>
      <c r="CA19" s="3">
        <v>-1459004.4299999885</v>
      </c>
      <c r="CB19" s="3">
        <v>-1478418.0199999884</v>
      </c>
      <c r="CC19" s="3">
        <v>-1497831.6099999882</v>
      </c>
      <c r="CD19" s="3">
        <v>-1517245.1999999881</v>
      </c>
      <c r="CE19" s="3">
        <v>-1536658.7899999879</v>
      </c>
      <c r="CF19" s="3">
        <v>-1556072.3799999878</v>
      </c>
      <c r="CG19" s="3">
        <v>-1575485.9699999876</v>
      </c>
      <c r="CH19" s="3">
        <v>-1594899.5599999875</v>
      </c>
      <c r="CI19" s="80">
        <v>-288127.03999999911</v>
      </c>
      <c r="CJ19" s="80">
        <v>-438095.11999999732</v>
      </c>
      <c r="CK19" s="80">
        <v>-588063.19999999553</v>
      </c>
      <c r="CL19" s="80">
        <v>-779528.77999999374</v>
      </c>
      <c r="CM19" s="80">
        <v>-1012491.859999992</v>
      </c>
      <c r="CN19" s="80">
        <v>-1245454.9399999902</v>
      </c>
      <c r="CO19" s="80">
        <v>-1478418.0199999884</v>
      </c>
      <c r="CY19" s="75"/>
    </row>
    <row r="20" spans="1:103" x14ac:dyDescent="0.3">
      <c r="A20" s="81" t="s">
        <v>607</v>
      </c>
      <c r="B20" s="3">
        <v>-432740</v>
      </c>
      <c r="C20" s="3">
        <v>-441024.07999999996</v>
      </c>
      <c r="D20" s="3">
        <v>-449308.15999999992</v>
      </c>
      <c r="E20" s="3">
        <v>-457592.23999999987</v>
      </c>
      <c r="F20" s="3">
        <v>-465876.31999999983</v>
      </c>
      <c r="G20" s="3">
        <v>-474160.39999999979</v>
      </c>
      <c r="H20" s="3">
        <v>-482444.47999999975</v>
      </c>
      <c r="I20" s="3">
        <v>-490728.55999999971</v>
      </c>
      <c r="J20" s="3">
        <v>-499012.63999999966</v>
      </c>
      <c r="K20" s="3">
        <v>-507296.71999999974</v>
      </c>
      <c r="L20" s="3">
        <v>-515580.79999999981</v>
      </c>
      <c r="M20" s="3">
        <v>-523864.87999999989</v>
      </c>
      <c r="N20" s="3">
        <v>-532148.96</v>
      </c>
      <c r="O20" s="3">
        <v>-540433.04</v>
      </c>
      <c r="P20" s="3">
        <v>-548717.12000000011</v>
      </c>
      <c r="Q20" s="3">
        <v>-557001.20000000019</v>
      </c>
      <c r="R20" s="3">
        <v>-565285.28000000026</v>
      </c>
      <c r="S20" s="3">
        <v>-573569.36000000034</v>
      </c>
      <c r="T20" s="3">
        <v>-581853.44000000041</v>
      </c>
      <c r="U20" s="3">
        <v>-590137.52000000048</v>
      </c>
      <c r="V20" s="3">
        <v>-598421.60000000056</v>
      </c>
      <c r="W20" s="3">
        <v>-606705.68000000063</v>
      </c>
      <c r="X20" s="3">
        <v>-614989.76000000071</v>
      </c>
      <c r="Y20" s="3">
        <v>-623273.84000000078</v>
      </c>
      <c r="Z20" s="3">
        <v>-631557.92000000086</v>
      </c>
      <c r="AA20" s="3">
        <v>-639842.00000000093</v>
      </c>
      <c r="AB20" s="3">
        <v>-648126.08000000101</v>
      </c>
      <c r="AC20" s="3">
        <v>-656410.16000000108</v>
      </c>
      <c r="AD20" s="3">
        <v>-664694.24000000115</v>
      </c>
      <c r="AE20" s="3">
        <v>-672978.32000000123</v>
      </c>
      <c r="AF20" s="3">
        <v>-681262.4000000013</v>
      </c>
      <c r="AG20" s="3">
        <v>-689546.48000000138</v>
      </c>
      <c r="AH20" s="3">
        <v>-697830.56000000145</v>
      </c>
      <c r="AI20" s="3">
        <v>-706114.64000000153</v>
      </c>
      <c r="AJ20" s="3">
        <v>-714398.7200000016</v>
      </c>
      <c r="AK20" s="3">
        <v>-722682.80000000168</v>
      </c>
      <c r="AL20" s="3">
        <v>-730966.88000000175</v>
      </c>
      <c r="AM20" s="3">
        <v>-747815.7200000016</v>
      </c>
      <c r="AN20" s="3">
        <v>-764664.56000000145</v>
      </c>
      <c r="AO20" s="3">
        <v>-781513.4000000013</v>
      </c>
      <c r="AP20" s="3">
        <v>-798362.24000000115</v>
      </c>
      <c r="AQ20" s="3">
        <v>-815211.08000000101</v>
      </c>
      <c r="AR20" s="3">
        <v>-832059.92000000086</v>
      </c>
      <c r="AS20" s="3">
        <v>-848908.76000000071</v>
      </c>
      <c r="AT20" s="3">
        <v>-865757.60000000056</v>
      </c>
      <c r="AU20" s="3">
        <v>-882606.44000000041</v>
      </c>
      <c r="AV20" s="3">
        <v>-899455.28000000026</v>
      </c>
      <c r="AW20" s="3">
        <v>-916304.12000000011</v>
      </c>
      <c r="AX20" s="3">
        <v>-933152.96</v>
      </c>
      <c r="AY20" s="3">
        <v>-950001.79999999981</v>
      </c>
      <c r="AZ20" s="3">
        <v>-966850.63999999966</v>
      </c>
      <c r="BA20" s="3">
        <v>-983699.47999999952</v>
      </c>
      <c r="BB20" s="3">
        <v>-1000548.3199999994</v>
      </c>
      <c r="BC20" s="3">
        <v>-1017397.1599999992</v>
      </c>
      <c r="BD20" s="3">
        <v>-1034245.9999999991</v>
      </c>
      <c r="BE20" s="3">
        <v>-1051094.8399999989</v>
      </c>
      <c r="BF20" s="3">
        <v>-1067943.6799999988</v>
      </c>
      <c r="BG20" s="3">
        <v>-1084792.5199999986</v>
      </c>
      <c r="BH20" s="3">
        <v>-1101641.3599999985</v>
      </c>
      <c r="BI20" s="3">
        <v>-1118490.1999999983</v>
      </c>
      <c r="BJ20" s="3">
        <v>-1135339.0399999982</v>
      </c>
      <c r="BK20" s="3">
        <v>-1152187.879999998</v>
      </c>
      <c r="BL20" s="3">
        <v>-1169036.7199999979</v>
      </c>
      <c r="BM20" s="3">
        <v>-1185885.5599999977</v>
      </c>
      <c r="BN20" s="3">
        <v>-1202734.3999999976</v>
      </c>
      <c r="BO20" s="3">
        <v>-1219583.2399999974</v>
      </c>
      <c r="BP20" s="3">
        <v>-1236432.0799999973</v>
      </c>
      <c r="BQ20" s="3">
        <v>-1253280.9199999971</v>
      </c>
      <c r="BR20" s="3">
        <v>-1270129.759999997</v>
      </c>
      <c r="BS20" s="3">
        <v>-1286978.5999999968</v>
      </c>
      <c r="BT20" s="3">
        <v>-1303827.4399999967</v>
      </c>
      <c r="BU20" s="3">
        <v>-1320676.2799999965</v>
      </c>
      <c r="BV20" s="3">
        <v>-1337525.1199999964</v>
      </c>
      <c r="BW20" s="3">
        <v>-1354373.9599999962</v>
      </c>
      <c r="BX20" s="3">
        <v>-1371222.7999999961</v>
      </c>
      <c r="BY20" s="3">
        <v>-1388071.6399999959</v>
      </c>
      <c r="BZ20" s="3">
        <v>-1404920.4799999958</v>
      </c>
      <c r="CA20" s="3">
        <v>-1421769.3199999956</v>
      </c>
      <c r="CB20" s="3">
        <v>-1438618.1599999955</v>
      </c>
      <c r="CC20" s="3">
        <v>-1455466.9999999953</v>
      </c>
      <c r="CD20" s="3">
        <v>-1472315.8399999952</v>
      </c>
      <c r="CE20" s="3">
        <v>-1489164.679999995</v>
      </c>
      <c r="CF20" s="3">
        <v>-1506013.5199999949</v>
      </c>
      <c r="CG20" s="3">
        <v>-1522862.3599999947</v>
      </c>
      <c r="CH20" s="3">
        <v>-1539711.1999999946</v>
      </c>
      <c r="CI20" s="80">
        <v>-482444.47999999981</v>
      </c>
      <c r="CJ20" s="80">
        <v>-581853.44000000041</v>
      </c>
      <c r="CK20" s="80">
        <v>-681262.40000000142</v>
      </c>
      <c r="CL20" s="80">
        <v>-832059.92000000097</v>
      </c>
      <c r="CM20" s="80">
        <v>-1034245.9999999994</v>
      </c>
      <c r="CN20" s="80">
        <v>-1236432.0799999977</v>
      </c>
      <c r="CO20" s="80">
        <v>-1438618.159999996</v>
      </c>
      <c r="CY20" s="75"/>
    </row>
    <row r="21" spans="1:103" x14ac:dyDescent="0.3">
      <c r="A21" s="116"/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3"/>
      <c r="BA21" s="133"/>
      <c r="BB21" s="133"/>
      <c r="BC21" s="133"/>
      <c r="BD21" s="133"/>
      <c r="BE21" s="133"/>
      <c r="BF21" s="133"/>
      <c r="BG21" s="133"/>
      <c r="BH21" s="133"/>
      <c r="BI21" s="133"/>
      <c r="BJ21" s="133"/>
      <c r="BK21" s="133"/>
      <c r="BL21" s="133"/>
      <c r="BM21" s="133"/>
      <c r="BN21" s="133"/>
      <c r="BO21" s="133"/>
      <c r="BP21" s="133"/>
      <c r="BQ21" s="133"/>
      <c r="BR21" s="133"/>
      <c r="BS21" s="133"/>
      <c r="BT21" s="133"/>
      <c r="BU21" s="133"/>
      <c r="BV21" s="133"/>
      <c r="BW21" s="133"/>
      <c r="BX21" s="133"/>
      <c r="BY21" s="133"/>
      <c r="BZ21" s="133"/>
      <c r="CA21" s="133"/>
      <c r="CB21" s="133"/>
      <c r="CC21" s="133"/>
      <c r="CD21" s="133"/>
      <c r="CE21" s="133"/>
      <c r="CF21" s="133"/>
      <c r="CG21" s="133"/>
      <c r="CH21" s="133"/>
      <c r="CI21" s="80"/>
      <c r="CJ21" s="80"/>
      <c r="CK21" s="80"/>
      <c r="CL21" s="80"/>
      <c r="CM21" s="80"/>
      <c r="CN21" s="80"/>
      <c r="CO21" s="80"/>
      <c r="CY21" s="75"/>
    </row>
    <row r="22" spans="1:103" x14ac:dyDescent="0.3">
      <c r="A22" s="81" t="s">
        <v>650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3">
        <v>0</v>
      </c>
      <c r="AF22" s="3">
        <v>0</v>
      </c>
      <c r="AG22" s="3">
        <v>0</v>
      </c>
      <c r="AH22" s="3">
        <v>0</v>
      </c>
      <c r="AI22" s="3">
        <v>0</v>
      </c>
      <c r="AJ22" s="3">
        <v>0</v>
      </c>
      <c r="AK22" s="3">
        <v>0</v>
      </c>
      <c r="AL22" s="3">
        <v>0</v>
      </c>
      <c r="AM22" s="3">
        <v>-279</v>
      </c>
      <c r="AN22" s="3">
        <v>-558</v>
      </c>
      <c r="AO22" s="3">
        <v>-837</v>
      </c>
      <c r="AP22" s="3">
        <v>-1116</v>
      </c>
      <c r="AQ22" s="3">
        <v>-1395</v>
      </c>
      <c r="AR22" s="3">
        <v>-1674</v>
      </c>
      <c r="AS22" s="3">
        <v>-1953</v>
      </c>
      <c r="AT22" s="3">
        <v>-2232</v>
      </c>
      <c r="AU22" s="3">
        <v>-2510.9999999999982</v>
      </c>
      <c r="AV22" s="3">
        <v>-2789.9999999999964</v>
      </c>
      <c r="AW22" s="3">
        <v>-3068.9999999999927</v>
      </c>
      <c r="AX22" s="3">
        <v>-3347.9999999999927</v>
      </c>
      <c r="AY22" s="3">
        <v>-3626.9999999999927</v>
      </c>
      <c r="AZ22" s="3">
        <v>-3905.9999999999927</v>
      </c>
      <c r="BA22" s="3">
        <v>-4184.9999999999927</v>
      </c>
      <c r="BB22" s="3">
        <v>-4463.9999999999927</v>
      </c>
      <c r="BC22" s="3">
        <v>-4742.9999999999927</v>
      </c>
      <c r="BD22" s="3">
        <v>-5021.9999999999927</v>
      </c>
      <c r="BE22" s="3">
        <v>-5300.9999999999927</v>
      </c>
      <c r="BF22" s="3">
        <v>-5579.9999999999927</v>
      </c>
      <c r="BG22" s="3">
        <v>-5858.9999999999927</v>
      </c>
      <c r="BH22" s="3">
        <v>-6137.9999999999927</v>
      </c>
      <c r="BI22" s="3">
        <v>-6416.9999999999927</v>
      </c>
      <c r="BJ22" s="3">
        <v>-6695.9999999999927</v>
      </c>
      <c r="BK22" s="3">
        <v>-6974.9999999999927</v>
      </c>
      <c r="BL22" s="3">
        <v>-7253.9999999999927</v>
      </c>
      <c r="BM22" s="3">
        <v>-7532.9999999999927</v>
      </c>
      <c r="BN22" s="3">
        <v>-7811.9999999999927</v>
      </c>
      <c r="BO22" s="3">
        <v>-8090.9999999999927</v>
      </c>
      <c r="BP22" s="3">
        <v>-8369.9999999999927</v>
      </c>
      <c r="BQ22" s="3">
        <v>-8648.9999999999927</v>
      </c>
      <c r="BR22" s="3">
        <v>-8927.9999999999927</v>
      </c>
      <c r="BS22" s="3">
        <v>-9206.9999999999927</v>
      </c>
      <c r="BT22" s="3">
        <v>-9485.9999999999927</v>
      </c>
      <c r="BU22" s="3">
        <v>-9764.9999999999927</v>
      </c>
      <c r="BV22" s="3">
        <v>-10043.999999999993</v>
      </c>
      <c r="BW22" s="3">
        <v>-10322.999999999993</v>
      </c>
      <c r="BX22" s="3">
        <v>-10601.999999999993</v>
      </c>
      <c r="BY22" s="3">
        <v>-10880.999999999993</v>
      </c>
      <c r="BZ22" s="3">
        <v>-11159.999999999985</v>
      </c>
      <c r="CA22" s="3">
        <v>-11438.999999999985</v>
      </c>
      <c r="CB22" s="3">
        <v>-11717.999999999985</v>
      </c>
      <c r="CC22" s="3">
        <v>-11996.999999999985</v>
      </c>
      <c r="CD22" s="3">
        <v>-12275.999999999985</v>
      </c>
      <c r="CE22" s="3">
        <v>-12554.999999999985</v>
      </c>
      <c r="CF22" s="3">
        <v>-12833.999999999985</v>
      </c>
      <c r="CG22" s="3">
        <v>-13112.999999999985</v>
      </c>
      <c r="CH22" s="3">
        <v>-13391.999999999985</v>
      </c>
      <c r="CI22" s="80">
        <v>0</v>
      </c>
      <c r="CJ22" s="80">
        <v>0</v>
      </c>
      <c r="CK22" s="80">
        <v>0</v>
      </c>
      <c r="CL22" s="80">
        <v>-1673.9999999999984</v>
      </c>
      <c r="CM22" s="80">
        <v>-5021.9999999999927</v>
      </c>
      <c r="CN22" s="80">
        <v>-8369.9999999999964</v>
      </c>
      <c r="CO22" s="80">
        <v>-11717.999999999987</v>
      </c>
      <c r="CY22" s="75"/>
    </row>
    <row r="23" spans="1:103" x14ac:dyDescent="0.3">
      <c r="A23" s="81" t="s">
        <v>651</v>
      </c>
      <c r="B23" s="3">
        <v>0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3">
        <v>0</v>
      </c>
      <c r="AH23" s="3">
        <v>0</v>
      </c>
      <c r="AI23" s="3">
        <v>0</v>
      </c>
      <c r="AJ23" s="3">
        <v>0</v>
      </c>
      <c r="AK23" s="3">
        <v>0</v>
      </c>
      <c r="AL23" s="3">
        <v>0</v>
      </c>
      <c r="AM23" s="3">
        <v>-1471.08</v>
      </c>
      <c r="AN23" s="3">
        <v>-2942.16</v>
      </c>
      <c r="AO23" s="3">
        <v>-4413.24</v>
      </c>
      <c r="AP23" s="3">
        <v>-5884.32</v>
      </c>
      <c r="AQ23" s="3">
        <v>-7355.4</v>
      </c>
      <c r="AR23" s="3">
        <v>-8826.48</v>
      </c>
      <c r="AS23" s="3">
        <v>-10297.56</v>
      </c>
      <c r="AT23" s="3">
        <v>-11768.64</v>
      </c>
      <c r="AU23" s="3">
        <v>-13239.72</v>
      </c>
      <c r="AV23" s="3">
        <v>-14710.8</v>
      </c>
      <c r="AW23" s="3">
        <v>-16181.88</v>
      </c>
      <c r="AX23" s="3">
        <v>-17652.96</v>
      </c>
      <c r="AY23" s="3">
        <v>-19124.04</v>
      </c>
      <c r="AZ23" s="3">
        <v>-20595.120000000003</v>
      </c>
      <c r="BA23" s="3">
        <v>-22066.200000000004</v>
      </c>
      <c r="BB23" s="3">
        <v>-23537.280000000006</v>
      </c>
      <c r="BC23" s="3">
        <v>-25008.360000000008</v>
      </c>
      <c r="BD23" s="3">
        <v>-26479.44000000001</v>
      </c>
      <c r="BE23" s="3">
        <v>-27950.520000000011</v>
      </c>
      <c r="BF23" s="3">
        <v>-29421.600000000013</v>
      </c>
      <c r="BG23" s="3">
        <v>-30892.680000000015</v>
      </c>
      <c r="BH23" s="3">
        <v>-32363.760000000017</v>
      </c>
      <c r="BI23" s="3">
        <v>-33834.840000000018</v>
      </c>
      <c r="BJ23" s="3">
        <v>-35305.92000000002</v>
      </c>
      <c r="BK23" s="3">
        <v>-36777.000000000022</v>
      </c>
      <c r="BL23" s="3">
        <v>-38248.080000000024</v>
      </c>
      <c r="BM23" s="3">
        <v>-39719.160000000025</v>
      </c>
      <c r="BN23" s="3">
        <v>-41190.240000000027</v>
      </c>
      <c r="BO23" s="3">
        <v>-42661.320000000029</v>
      </c>
      <c r="BP23" s="3">
        <v>-44132.400000000031</v>
      </c>
      <c r="BQ23" s="3">
        <v>-45603.480000000032</v>
      </c>
      <c r="BR23" s="3">
        <v>-47074.560000000034</v>
      </c>
      <c r="BS23" s="3">
        <v>-48545.640000000036</v>
      </c>
      <c r="BT23" s="3">
        <v>-50016.720000000038</v>
      </c>
      <c r="BU23" s="3">
        <v>-51487.800000000039</v>
      </c>
      <c r="BV23" s="3">
        <v>-52958.880000000041</v>
      </c>
      <c r="BW23" s="3">
        <v>-54429.960000000043</v>
      </c>
      <c r="BX23" s="3">
        <v>-55901.040000000045</v>
      </c>
      <c r="BY23" s="3">
        <v>-57372.120000000046</v>
      </c>
      <c r="BZ23" s="3">
        <v>-58843.200000000048</v>
      </c>
      <c r="CA23" s="3">
        <v>-60314.28000000005</v>
      </c>
      <c r="CB23" s="3">
        <v>-61785.360000000052</v>
      </c>
      <c r="CC23" s="3">
        <v>-63256.440000000053</v>
      </c>
      <c r="CD23" s="3">
        <v>-64727.520000000055</v>
      </c>
      <c r="CE23" s="3">
        <v>-66198.600000000064</v>
      </c>
      <c r="CF23" s="3">
        <v>-67669.680000000051</v>
      </c>
      <c r="CG23" s="3">
        <v>-69140.760000000068</v>
      </c>
      <c r="CH23" s="3">
        <v>-70611.840000000055</v>
      </c>
      <c r="CI23" s="80">
        <v>0</v>
      </c>
      <c r="CJ23" s="80">
        <v>0</v>
      </c>
      <c r="CK23" s="80">
        <v>0</v>
      </c>
      <c r="CL23" s="80">
        <v>-8826.48</v>
      </c>
      <c r="CM23" s="80">
        <v>-26479.44000000001</v>
      </c>
      <c r="CN23" s="80">
        <v>-44132.400000000031</v>
      </c>
      <c r="CO23" s="80">
        <v>-61785.360000000052</v>
      </c>
      <c r="CY23" s="75"/>
    </row>
    <row r="24" spans="1:103" x14ac:dyDescent="0.3">
      <c r="A24" s="81" t="s">
        <v>652</v>
      </c>
      <c r="B24" s="3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3">
        <v>0</v>
      </c>
      <c r="AE24" s="3">
        <v>0</v>
      </c>
      <c r="AF24" s="3">
        <v>0</v>
      </c>
      <c r="AG24" s="3">
        <v>0</v>
      </c>
      <c r="AH24" s="3">
        <v>0</v>
      </c>
      <c r="AI24" s="3">
        <v>0</v>
      </c>
      <c r="AJ24" s="3">
        <v>0</v>
      </c>
      <c r="AK24" s="3">
        <v>0</v>
      </c>
      <c r="AL24" s="3">
        <v>0</v>
      </c>
      <c r="AM24" s="3">
        <v>-1471.08</v>
      </c>
      <c r="AN24" s="3">
        <v>-2942.16</v>
      </c>
      <c r="AO24" s="3">
        <v>-4413.24</v>
      </c>
      <c r="AP24" s="3">
        <v>-5884.32</v>
      </c>
      <c r="AQ24" s="3">
        <v>-7355.4</v>
      </c>
      <c r="AR24" s="3">
        <v>-8826.48</v>
      </c>
      <c r="AS24" s="3">
        <v>-10297.56</v>
      </c>
      <c r="AT24" s="3">
        <v>-11768.64</v>
      </c>
      <c r="AU24" s="3">
        <v>-13239.72</v>
      </c>
      <c r="AV24" s="3">
        <v>-14710.8</v>
      </c>
      <c r="AW24" s="3">
        <v>-16181.88</v>
      </c>
      <c r="AX24" s="3">
        <v>-17652.96</v>
      </c>
      <c r="AY24" s="3">
        <v>-19124.04</v>
      </c>
      <c r="AZ24" s="3">
        <v>-20595.120000000003</v>
      </c>
      <c r="BA24" s="3">
        <v>-22066.200000000004</v>
      </c>
      <c r="BB24" s="3">
        <v>-23537.280000000006</v>
      </c>
      <c r="BC24" s="3">
        <v>-25008.360000000008</v>
      </c>
      <c r="BD24" s="3">
        <v>-26479.44000000001</v>
      </c>
      <c r="BE24" s="3">
        <v>-27950.520000000011</v>
      </c>
      <c r="BF24" s="3">
        <v>-29421.600000000013</v>
      </c>
      <c r="BG24" s="3">
        <v>-30892.680000000015</v>
      </c>
      <c r="BH24" s="3">
        <v>-32363.760000000017</v>
      </c>
      <c r="BI24" s="3">
        <v>-33834.840000000018</v>
      </c>
      <c r="BJ24" s="3">
        <v>-35305.92000000002</v>
      </c>
      <c r="BK24" s="3">
        <v>-36777.000000000022</v>
      </c>
      <c r="BL24" s="3">
        <v>-38248.080000000024</v>
      </c>
      <c r="BM24" s="3">
        <v>-39719.160000000025</v>
      </c>
      <c r="BN24" s="3">
        <v>-41190.240000000027</v>
      </c>
      <c r="BO24" s="3">
        <v>-42661.320000000029</v>
      </c>
      <c r="BP24" s="3">
        <v>-44132.400000000031</v>
      </c>
      <c r="BQ24" s="3">
        <v>-45603.480000000032</v>
      </c>
      <c r="BR24" s="3">
        <v>-47074.560000000034</v>
      </c>
      <c r="BS24" s="3">
        <v>-48545.640000000036</v>
      </c>
      <c r="BT24" s="3">
        <v>-50016.720000000038</v>
      </c>
      <c r="BU24" s="3">
        <v>-51487.800000000039</v>
      </c>
      <c r="BV24" s="3">
        <v>-52958.880000000041</v>
      </c>
      <c r="BW24" s="3">
        <v>-54429.960000000043</v>
      </c>
      <c r="BX24" s="3">
        <v>-55901.040000000045</v>
      </c>
      <c r="BY24" s="3">
        <v>-57372.120000000046</v>
      </c>
      <c r="BZ24" s="3">
        <v>-58843.200000000048</v>
      </c>
      <c r="CA24" s="3">
        <v>-60314.28000000005</v>
      </c>
      <c r="CB24" s="3">
        <v>-61785.360000000052</v>
      </c>
      <c r="CC24" s="3">
        <v>-63256.440000000053</v>
      </c>
      <c r="CD24" s="3">
        <v>-64727.520000000055</v>
      </c>
      <c r="CE24" s="3">
        <v>-66198.600000000064</v>
      </c>
      <c r="CF24" s="3">
        <v>-67669.680000000051</v>
      </c>
      <c r="CG24" s="3">
        <v>-69140.760000000068</v>
      </c>
      <c r="CH24" s="3">
        <v>-70611.840000000055</v>
      </c>
      <c r="CI24" s="80">
        <v>0</v>
      </c>
      <c r="CJ24" s="80">
        <v>0</v>
      </c>
      <c r="CK24" s="80">
        <v>0</v>
      </c>
      <c r="CL24" s="80">
        <v>-8826.48</v>
      </c>
      <c r="CM24" s="80">
        <v>-26479.44000000001</v>
      </c>
      <c r="CN24" s="80">
        <v>-44132.400000000031</v>
      </c>
      <c r="CO24" s="80">
        <v>-61785.360000000052</v>
      </c>
      <c r="CY24" s="75"/>
    </row>
    <row r="25" spans="1:103" x14ac:dyDescent="0.3">
      <c r="A25" s="81" t="s">
        <v>653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D25" s="3">
        <v>0</v>
      </c>
      <c r="AE25" s="3">
        <v>0</v>
      </c>
      <c r="AF25" s="3">
        <v>0</v>
      </c>
      <c r="AG25" s="3">
        <v>0</v>
      </c>
      <c r="AH25" s="3">
        <v>0</v>
      </c>
      <c r="AI25" s="3">
        <v>0</v>
      </c>
      <c r="AJ25" s="3">
        <v>0</v>
      </c>
      <c r="AK25" s="3">
        <v>0</v>
      </c>
      <c r="AL25" s="3">
        <v>0</v>
      </c>
      <c r="AM25" s="3">
        <v>-1535.67</v>
      </c>
      <c r="AN25" s="3">
        <v>-3071.34</v>
      </c>
      <c r="AO25" s="3">
        <v>-4607.01</v>
      </c>
      <c r="AP25" s="3">
        <v>-6142.68</v>
      </c>
      <c r="AQ25" s="3">
        <v>-7678.35</v>
      </c>
      <c r="AR25" s="3">
        <v>-9214.02</v>
      </c>
      <c r="AS25" s="3">
        <v>-10749.69</v>
      </c>
      <c r="AT25" s="3">
        <v>-12285.36</v>
      </c>
      <c r="AU25" s="3">
        <v>-13821.03</v>
      </c>
      <c r="AV25" s="3">
        <v>-15356.7</v>
      </c>
      <c r="AW25" s="3">
        <v>-16892.370000000003</v>
      </c>
      <c r="AX25" s="3">
        <v>-18428.04</v>
      </c>
      <c r="AY25" s="3">
        <v>-19963.71</v>
      </c>
      <c r="AZ25" s="3">
        <v>-21499.379999999997</v>
      </c>
      <c r="BA25" s="3">
        <v>-23035.049999999996</v>
      </c>
      <c r="BB25" s="3">
        <v>-24570.719999999994</v>
      </c>
      <c r="BC25" s="3">
        <v>-26106.389999999992</v>
      </c>
      <c r="BD25" s="3">
        <v>-27642.05999999999</v>
      </c>
      <c r="BE25" s="3">
        <v>-29177.729999999989</v>
      </c>
      <c r="BF25" s="3">
        <v>-30713.399999999987</v>
      </c>
      <c r="BG25" s="3">
        <v>-32249.069999999985</v>
      </c>
      <c r="BH25" s="3">
        <v>-33784.739999999983</v>
      </c>
      <c r="BI25" s="3">
        <v>-35320.409999999982</v>
      </c>
      <c r="BJ25" s="3">
        <v>-36856.07999999998</v>
      </c>
      <c r="BK25" s="3">
        <v>-38391.749999999978</v>
      </c>
      <c r="BL25" s="3">
        <v>-39927.419999999976</v>
      </c>
      <c r="BM25" s="3">
        <v>-41463.089999999975</v>
      </c>
      <c r="BN25" s="3">
        <v>-42998.759999999973</v>
      </c>
      <c r="BO25" s="3">
        <v>-44534.429999999971</v>
      </c>
      <c r="BP25" s="3">
        <v>-46070.099999999969</v>
      </c>
      <c r="BQ25" s="3">
        <v>-47605.769999999968</v>
      </c>
      <c r="BR25" s="3">
        <v>-49141.439999999966</v>
      </c>
      <c r="BS25" s="3">
        <v>-50677.109999999964</v>
      </c>
      <c r="BT25" s="3">
        <v>-52212.779999999962</v>
      </c>
      <c r="BU25" s="3">
        <v>-53748.449999999961</v>
      </c>
      <c r="BV25" s="3">
        <v>-55284.119999999959</v>
      </c>
      <c r="BW25" s="3">
        <v>-56819.789999999957</v>
      </c>
      <c r="BX25" s="3">
        <v>-58355.459999999955</v>
      </c>
      <c r="BY25" s="3">
        <v>-59891.129999999954</v>
      </c>
      <c r="BZ25" s="3">
        <v>-61426.799999999952</v>
      </c>
      <c r="CA25" s="3">
        <v>-62962.46999999995</v>
      </c>
      <c r="CB25" s="3">
        <v>-64498.139999999948</v>
      </c>
      <c r="CC25" s="3">
        <v>-66033.809999999939</v>
      </c>
      <c r="CD25" s="3">
        <v>-67569.479999999952</v>
      </c>
      <c r="CE25" s="3">
        <v>-69105.149999999936</v>
      </c>
      <c r="CF25" s="3">
        <v>-70640.819999999949</v>
      </c>
      <c r="CG25" s="3">
        <v>-72176.489999999947</v>
      </c>
      <c r="CH25" s="3">
        <v>-73712.159999999945</v>
      </c>
      <c r="CI25" s="80">
        <v>0</v>
      </c>
      <c r="CJ25" s="80">
        <v>0</v>
      </c>
      <c r="CK25" s="80">
        <v>0</v>
      </c>
      <c r="CL25" s="80">
        <v>-9214.02</v>
      </c>
      <c r="CM25" s="80">
        <v>-27642.05999999999</v>
      </c>
      <c r="CN25" s="80">
        <v>-46070.099999999977</v>
      </c>
      <c r="CO25" s="80">
        <v>-64498.139999999948</v>
      </c>
      <c r="CY25" s="75"/>
    </row>
    <row r="26" spans="1:103" x14ac:dyDescent="0.3">
      <c r="A26" s="116"/>
      <c r="B26" s="133"/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33"/>
      <c r="Z26" s="133"/>
      <c r="AA26" s="133"/>
      <c r="AB26" s="133"/>
      <c r="AC26" s="133"/>
      <c r="AD26" s="133"/>
      <c r="AE26" s="133"/>
      <c r="AF26" s="133"/>
      <c r="AG26" s="133"/>
      <c r="AH26" s="133"/>
      <c r="AI26" s="133"/>
      <c r="AJ26" s="133"/>
      <c r="AK26" s="133"/>
      <c r="AL26" s="133"/>
      <c r="AM26" s="133"/>
      <c r="AN26" s="133"/>
      <c r="AO26" s="133"/>
      <c r="AP26" s="133"/>
      <c r="AQ26" s="133"/>
      <c r="AR26" s="133"/>
      <c r="AS26" s="133"/>
      <c r="AT26" s="133"/>
      <c r="AU26" s="133"/>
      <c r="AV26" s="133"/>
      <c r="AW26" s="133"/>
      <c r="AX26" s="133"/>
      <c r="AY26" s="133"/>
      <c r="AZ26" s="133"/>
      <c r="BA26" s="133"/>
      <c r="BB26" s="133"/>
      <c r="BC26" s="133"/>
      <c r="BD26" s="133"/>
      <c r="BE26" s="133"/>
      <c r="BF26" s="133"/>
      <c r="BG26" s="133"/>
      <c r="BH26" s="133"/>
      <c r="BI26" s="133"/>
      <c r="BJ26" s="133"/>
      <c r="BK26" s="133"/>
      <c r="BL26" s="133"/>
      <c r="BM26" s="133"/>
      <c r="BN26" s="133"/>
      <c r="BO26" s="133"/>
      <c r="BP26" s="133"/>
      <c r="BQ26" s="133"/>
      <c r="BR26" s="133"/>
      <c r="BS26" s="133"/>
      <c r="BT26" s="133"/>
      <c r="BU26" s="133"/>
      <c r="BV26" s="133"/>
      <c r="BW26" s="133"/>
      <c r="BX26" s="133"/>
      <c r="BY26" s="133"/>
      <c r="BZ26" s="133"/>
      <c r="CA26" s="133"/>
      <c r="CB26" s="133"/>
      <c r="CC26" s="133"/>
      <c r="CD26" s="133"/>
      <c r="CE26" s="133"/>
      <c r="CF26" s="133"/>
      <c r="CG26" s="133"/>
      <c r="CH26" s="133"/>
      <c r="CI26" s="80"/>
      <c r="CJ26" s="80"/>
      <c r="CK26" s="80"/>
      <c r="CL26" s="80"/>
      <c r="CM26" s="80"/>
      <c r="CN26" s="80"/>
      <c r="CO26" s="80"/>
      <c r="CY26" s="75"/>
    </row>
    <row r="27" spans="1:103" x14ac:dyDescent="0.3">
      <c r="A27" s="81" t="s">
        <v>608</v>
      </c>
      <c r="B27" s="3">
        <v>0</v>
      </c>
      <c r="C27" s="3">
        <v>-3067.25</v>
      </c>
      <c r="D27" s="3">
        <v>-6134.5</v>
      </c>
      <c r="E27" s="3">
        <v>-9201.75</v>
      </c>
      <c r="F27" s="3">
        <v>-12269</v>
      </c>
      <c r="G27" s="3">
        <v>-15336.25</v>
      </c>
      <c r="H27" s="3">
        <v>-18403.5</v>
      </c>
      <c r="I27" s="3">
        <v>-21470.75</v>
      </c>
      <c r="J27" s="3">
        <v>-24538</v>
      </c>
      <c r="K27" s="3">
        <v>-27605.25</v>
      </c>
      <c r="L27" s="3">
        <v>-30672.5</v>
      </c>
      <c r="M27" s="3">
        <v>-33739.75</v>
      </c>
      <c r="N27" s="3">
        <v>-36807</v>
      </c>
      <c r="O27" s="3">
        <v>-39874.25</v>
      </c>
      <c r="P27" s="3">
        <v>-42941.5</v>
      </c>
      <c r="Q27" s="3">
        <v>-46008.75</v>
      </c>
      <c r="R27" s="3">
        <v>-49076</v>
      </c>
      <c r="S27" s="3">
        <v>-52143.25</v>
      </c>
      <c r="T27" s="3">
        <v>-55210.5</v>
      </c>
      <c r="U27" s="3">
        <v>-58277.75</v>
      </c>
      <c r="V27" s="3">
        <v>-61345</v>
      </c>
      <c r="W27" s="3">
        <v>-64412.25</v>
      </c>
      <c r="X27" s="3">
        <v>-67479.5</v>
      </c>
      <c r="Y27" s="3">
        <v>-70546.75</v>
      </c>
      <c r="Z27" s="3">
        <v>-73614</v>
      </c>
      <c r="AA27" s="3">
        <v>-76681.25</v>
      </c>
      <c r="AB27" s="3">
        <v>-79748.5</v>
      </c>
      <c r="AC27" s="3">
        <v>-82815.75</v>
      </c>
      <c r="AD27" s="3">
        <v>-85883</v>
      </c>
      <c r="AE27" s="3">
        <v>-88950.25</v>
      </c>
      <c r="AF27" s="3">
        <v>-92017.5</v>
      </c>
      <c r="AG27" s="3">
        <v>-95084.75</v>
      </c>
      <c r="AH27" s="3">
        <v>-98152</v>
      </c>
      <c r="AI27" s="3">
        <v>-101219.25</v>
      </c>
      <c r="AJ27" s="3">
        <v>-104286.5</v>
      </c>
      <c r="AK27" s="3">
        <v>-107353.75</v>
      </c>
      <c r="AL27" s="3">
        <v>-110421</v>
      </c>
      <c r="AM27" s="3">
        <v>-113828.74999999999</v>
      </c>
      <c r="AN27" s="3">
        <v>-117236.49999999997</v>
      </c>
      <c r="AO27" s="3">
        <v>-120644.24999999996</v>
      </c>
      <c r="AP27" s="3">
        <v>-124051.99999999994</v>
      </c>
      <c r="AQ27" s="3">
        <v>-127459.74999999993</v>
      </c>
      <c r="AR27" s="3">
        <v>-130867.49999999991</v>
      </c>
      <c r="AS27" s="3">
        <v>-134275.24999999988</v>
      </c>
      <c r="AT27" s="3">
        <v>-137682.99999999988</v>
      </c>
      <c r="AU27" s="3">
        <v>-141090.74999999988</v>
      </c>
      <c r="AV27" s="3">
        <v>-144498.49999999985</v>
      </c>
      <c r="AW27" s="3">
        <v>-147906.24999999983</v>
      </c>
      <c r="AX27" s="3">
        <v>-151313.99999999983</v>
      </c>
      <c r="AY27" s="3">
        <v>-154721.74999999983</v>
      </c>
      <c r="AZ27" s="3">
        <v>-158129.4999999998</v>
      </c>
      <c r="BA27" s="3">
        <v>-161537.24999999977</v>
      </c>
      <c r="BB27" s="3">
        <v>-164944.99999999977</v>
      </c>
      <c r="BC27" s="3">
        <v>-168352.74999999977</v>
      </c>
      <c r="BD27" s="3">
        <v>-171760.49999999974</v>
      </c>
      <c r="BE27" s="3">
        <v>-175168.24999999971</v>
      </c>
      <c r="BF27" s="3">
        <v>-178575.99999999971</v>
      </c>
      <c r="BG27" s="3">
        <v>-181983.74999999971</v>
      </c>
      <c r="BH27" s="3">
        <v>-185391.49999999968</v>
      </c>
      <c r="BI27" s="3">
        <v>-188799.24999999971</v>
      </c>
      <c r="BJ27" s="3">
        <v>-192206.99999999971</v>
      </c>
      <c r="BK27" s="3">
        <v>-195614.74999999971</v>
      </c>
      <c r="BL27" s="3">
        <v>-199022.49999999974</v>
      </c>
      <c r="BM27" s="3">
        <v>-202430.24999999977</v>
      </c>
      <c r="BN27" s="3">
        <v>-205837.99999999977</v>
      </c>
      <c r="BO27" s="3">
        <v>-209245.74999999977</v>
      </c>
      <c r="BP27" s="3">
        <v>-212653.4999999998</v>
      </c>
      <c r="BQ27" s="3">
        <v>-216061.24999999983</v>
      </c>
      <c r="BR27" s="3">
        <v>-219468.99999999983</v>
      </c>
      <c r="BS27" s="3">
        <v>-222876.74999999983</v>
      </c>
      <c r="BT27" s="3">
        <v>-226284.49999999985</v>
      </c>
      <c r="BU27" s="3">
        <v>-229692.24999999988</v>
      </c>
      <c r="BV27" s="3">
        <v>-233099.99999999988</v>
      </c>
      <c r="BW27" s="3">
        <v>-236507.74999999988</v>
      </c>
      <c r="BX27" s="3">
        <v>-239915.49999999991</v>
      </c>
      <c r="BY27" s="3">
        <v>-243323.24999999994</v>
      </c>
      <c r="BZ27" s="3">
        <v>-246730.99999999994</v>
      </c>
      <c r="CA27" s="3">
        <v>-250138.74999999994</v>
      </c>
      <c r="CB27" s="3">
        <v>-253546.49999999997</v>
      </c>
      <c r="CC27" s="3">
        <v>-256954.25</v>
      </c>
      <c r="CD27" s="3">
        <v>-260362</v>
      </c>
      <c r="CE27" s="3">
        <v>-263769.75</v>
      </c>
      <c r="CF27" s="3">
        <v>-267177.5</v>
      </c>
      <c r="CG27" s="3">
        <v>-270585.25000000006</v>
      </c>
      <c r="CH27" s="3">
        <v>-273993.00000000006</v>
      </c>
      <c r="CI27" s="80">
        <v>-18403.5</v>
      </c>
      <c r="CJ27" s="80">
        <v>-55210.5</v>
      </c>
      <c r="CK27" s="80">
        <v>-92017.5</v>
      </c>
      <c r="CL27" s="80">
        <v>-130867.49999999991</v>
      </c>
      <c r="CM27" s="80">
        <v>-171760.49999999974</v>
      </c>
      <c r="CN27" s="80">
        <v>-212653.49999999983</v>
      </c>
      <c r="CO27" s="80">
        <v>-253546.49999999997</v>
      </c>
      <c r="CY27" s="75"/>
    </row>
    <row r="28" spans="1:103" x14ac:dyDescent="0.3">
      <c r="A28" s="81" t="s">
        <v>609</v>
      </c>
      <c r="B28" s="3">
        <v>0</v>
      </c>
      <c r="C28" s="3">
        <v>-17750.25</v>
      </c>
      <c r="D28" s="3">
        <v>-35500.5</v>
      </c>
      <c r="E28" s="3">
        <v>-53250.75</v>
      </c>
      <c r="F28" s="3">
        <v>-71001</v>
      </c>
      <c r="G28" s="3">
        <v>-88751.25</v>
      </c>
      <c r="H28" s="3">
        <v>-106501.5</v>
      </c>
      <c r="I28" s="3">
        <v>-124251.75</v>
      </c>
      <c r="J28" s="3">
        <v>-142002</v>
      </c>
      <c r="K28" s="3">
        <v>-159752.25</v>
      </c>
      <c r="L28" s="3">
        <v>-177502.5</v>
      </c>
      <c r="M28" s="3">
        <v>-195252.75</v>
      </c>
      <c r="N28" s="3">
        <v>-213003</v>
      </c>
      <c r="O28" s="3">
        <v>-230753.25</v>
      </c>
      <c r="P28" s="3">
        <v>-248503.5</v>
      </c>
      <c r="Q28" s="3">
        <v>-266253.75</v>
      </c>
      <c r="R28" s="3">
        <v>-284004</v>
      </c>
      <c r="S28" s="3">
        <v>-301754.25</v>
      </c>
      <c r="T28" s="3">
        <v>-319504.5</v>
      </c>
      <c r="U28" s="3">
        <v>-337254.75</v>
      </c>
      <c r="V28" s="3">
        <v>-355005</v>
      </c>
      <c r="W28" s="3">
        <v>-372755.25</v>
      </c>
      <c r="X28" s="3">
        <v>-390505.5</v>
      </c>
      <c r="Y28" s="3">
        <v>-408255.75</v>
      </c>
      <c r="Z28" s="3">
        <v>-426006</v>
      </c>
      <c r="AA28" s="3">
        <v>-443756.25</v>
      </c>
      <c r="AB28" s="3">
        <v>-461506.5</v>
      </c>
      <c r="AC28" s="3">
        <v>-479256.75</v>
      </c>
      <c r="AD28" s="3">
        <v>-497007</v>
      </c>
      <c r="AE28" s="3">
        <v>-514757.25</v>
      </c>
      <c r="AF28" s="3">
        <v>-532507.5</v>
      </c>
      <c r="AG28" s="3">
        <v>-550257.75</v>
      </c>
      <c r="AH28" s="3">
        <v>-568008</v>
      </c>
      <c r="AI28" s="3">
        <v>-585758.25</v>
      </c>
      <c r="AJ28" s="3">
        <v>-603508.5</v>
      </c>
      <c r="AK28" s="3">
        <v>-621258.75</v>
      </c>
      <c r="AL28" s="3">
        <v>-639009</v>
      </c>
      <c r="AM28" s="3">
        <v>-658756.17000000004</v>
      </c>
      <c r="AN28" s="3">
        <v>-678503.34000000008</v>
      </c>
      <c r="AO28" s="3">
        <v>-698250.51000000013</v>
      </c>
      <c r="AP28" s="3">
        <v>-717997.68000000017</v>
      </c>
      <c r="AQ28" s="3">
        <v>-737744.85000000021</v>
      </c>
      <c r="AR28" s="3">
        <v>-757492.02000000025</v>
      </c>
      <c r="AS28" s="3">
        <v>-777239.19000000029</v>
      </c>
      <c r="AT28" s="3">
        <v>-796986.36000000034</v>
      </c>
      <c r="AU28" s="3">
        <v>-816733.53000000038</v>
      </c>
      <c r="AV28" s="3">
        <v>-836480.70000000042</v>
      </c>
      <c r="AW28" s="3">
        <v>-856227.87000000046</v>
      </c>
      <c r="AX28" s="3">
        <v>-875975.0400000005</v>
      </c>
      <c r="AY28" s="3">
        <v>-895722.21000000043</v>
      </c>
      <c r="AZ28" s="3">
        <v>-915469.38000000035</v>
      </c>
      <c r="BA28" s="3">
        <v>-935216.55000000028</v>
      </c>
      <c r="BB28" s="3">
        <v>-954963.7200000002</v>
      </c>
      <c r="BC28" s="3">
        <v>-974710.89000000013</v>
      </c>
      <c r="BD28" s="3">
        <v>-994458.06</v>
      </c>
      <c r="BE28" s="3">
        <v>-1014205.23</v>
      </c>
      <c r="BF28" s="3">
        <v>-1033952.3999999999</v>
      </c>
      <c r="BG28" s="3">
        <v>-1053699.5699999998</v>
      </c>
      <c r="BH28" s="3">
        <v>-1073446.7399999998</v>
      </c>
      <c r="BI28" s="3">
        <v>-1093193.9099999997</v>
      </c>
      <c r="BJ28" s="3">
        <v>-1112941.0799999996</v>
      </c>
      <c r="BK28" s="3">
        <v>-1132688.2499999995</v>
      </c>
      <c r="BL28" s="3">
        <v>-1152435.4199999995</v>
      </c>
      <c r="BM28" s="3">
        <v>-1172182.5899999994</v>
      </c>
      <c r="BN28" s="3">
        <v>-1191929.7599999993</v>
      </c>
      <c r="BO28" s="3">
        <v>-1211676.9299999992</v>
      </c>
      <c r="BP28" s="3">
        <v>-1231424.0999999992</v>
      </c>
      <c r="BQ28" s="3">
        <v>-1251171.2699999991</v>
      </c>
      <c r="BR28" s="3">
        <v>-1270918.439999999</v>
      </c>
      <c r="BS28" s="3">
        <v>-1290665.6099999989</v>
      </c>
      <c r="BT28" s="3">
        <v>-1310412.7799999989</v>
      </c>
      <c r="BU28" s="3">
        <v>-1330159.9499999988</v>
      </c>
      <c r="BV28" s="3">
        <v>-1349907.1199999987</v>
      </c>
      <c r="BW28" s="3">
        <v>-1369654.2899999986</v>
      </c>
      <c r="BX28" s="3">
        <v>-1389401.4599999986</v>
      </c>
      <c r="BY28" s="3">
        <v>-1409148.6299999985</v>
      </c>
      <c r="BZ28" s="3">
        <v>-1428895.7999999984</v>
      </c>
      <c r="CA28" s="3">
        <v>-1448642.9699999983</v>
      </c>
      <c r="CB28" s="3">
        <v>-1468390.1399999983</v>
      </c>
      <c r="CC28" s="3">
        <v>-1488137.3099999982</v>
      </c>
      <c r="CD28" s="3">
        <v>-1507884.4799999981</v>
      </c>
      <c r="CE28" s="3">
        <v>-1527631.649999998</v>
      </c>
      <c r="CF28" s="3">
        <v>-1547378.819999998</v>
      </c>
      <c r="CG28" s="3">
        <v>-1567125.9899999979</v>
      </c>
      <c r="CH28" s="3">
        <v>-1586873.1599999978</v>
      </c>
      <c r="CI28" s="80">
        <v>-106501.5</v>
      </c>
      <c r="CJ28" s="80">
        <v>-319504.5</v>
      </c>
      <c r="CK28" s="80">
        <v>-532507.5</v>
      </c>
      <c r="CL28" s="80">
        <v>-757492.02000000025</v>
      </c>
      <c r="CM28" s="80">
        <v>-994458.06000000041</v>
      </c>
      <c r="CN28" s="80">
        <v>-1231424.0999999994</v>
      </c>
      <c r="CO28" s="80">
        <v>-1468390.1399999983</v>
      </c>
      <c r="CY28" s="75"/>
    </row>
    <row r="29" spans="1:103" x14ac:dyDescent="0.3">
      <c r="A29" s="81" t="s">
        <v>610</v>
      </c>
      <c r="B29" s="3">
        <v>0</v>
      </c>
      <c r="C29" s="3">
        <v>-680.08</v>
      </c>
      <c r="D29" s="3">
        <v>-1360.16</v>
      </c>
      <c r="E29" s="3">
        <v>-2040.24</v>
      </c>
      <c r="F29" s="3">
        <v>-2720.32</v>
      </c>
      <c r="G29" s="3">
        <v>-3400.4</v>
      </c>
      <c r="H29" s="3">
        <v>-4080.48</v>
      </c>
      <c r="I29" s="3">
        <v>-4760.5600000000004</v>
      </c>
      <c r="J29" s="3">
        <v>-5440.64</v>
      </c>
      <c r="K29" s="3">
        <v>-6120.72</v>
      </c>
      <c r="L29" s="3">
        <v>-6800.8</v>
      </c>
      <c r="M29" s="3">
        <v>-7480.88</v>
      </c>
      <c r="N29" s="3">
        <v>-8160.96</v>
      </c>
      <c r="O29" s="3">
        <v>-8841.0400000000009</v>
      </c>
      <c r="P29" s="3">
        <v>-9521.1200000000008</v>
      </c>
      <c r="Q29" s="3">
        <v>-10201.200000000001</v>
      </c>
      <c r="R29" s="3">
        <v>-10881.28</v>
      </c>
      <c r="S29" s="3">
        <v>-11561.36</v>
      </c>
      <c r="T29" s="3">
        <v>-12241.44</v>
      </c>
      <c r="U29" s="3">
        <v>-12921.52</v>
      </c>
      <c r="V29" s="3">
        <v>-13601.6</v>
      </c>
      <c r="W29" s="3">
        <v>-14281.68</v>
      </c>
      <c r="X29" s="3">
        <v>-14961.76</v>
      </c>
      <c r="Y29" s="3">
        <v>-15641.84</v>
      </c>
      <c r="Z29" s="3">
        <v>-16321.92</v>
      </c>
      <c r="AA29" s="3">
        <v>-17002</v>
      </c>
      <c r="AB29" s="3">
        <v>-17682.079999999998</v>
      </c>
      <c r="AC29" s="3">
        <v>-18362.16</v>
      </c>
      <c r="AD29" s="3">
        <v>-19042.239999999998</v>
      </c>
      <c r="AE29" s="3">
        <v>-19722.32</v>
      </c>
      <c r="AF29" s="3">
        <v>-20402.399999999998</v>
      </c>
      <c r="AG29" s="3">
        <v>-21082.48</v>
      </c>
      <c r="AH29" s="3">
        <v>-21762.559999999998</v>
      </c>
      <c r="AI29" s="3">
        <v>-22442.639999999999</v>
      </c>
      <c r="AJ29" s="3">
        <v>-23122.719999999998</v>
      </c>
      <c r="AK29" s="3">
        <v>-23802.799999999999</v>
      </c>
      <c r="AL29" s="3">
        <v>-24482.879999999997</v>
      </c>
      <c r="AM29" s="3">
        <v>-25341.46</v>
      </c>
      <c r="AN29" s="3">
        <v>-26200.04</v>
      </c>
      <c r="AO29" s="3">
        <v>-27058.620000000003</v>
      </c>
      <c r="AP29" s="3">
        <v>-27917.200000000004</v>
      </c>
      <c r="AQ29" s="3">
        <v>-28775.780000000006</v>
      </c>
      <c r="AR29" s="3">
        <v>-29634.360000000008</v>
      </c>
      <c r="AS29" s="3">
        <v>-30492.94000000001</v>
      </c>
      <c r="AT29" s="3">
        <v>-31351.520000000011</v>
      </c>
      <c r="AU29" s="3">
        <v>-32210.100000000013</v>
      </c>
      <c r="AV29" s="3">
        <v>-33068.680000000015</v>
      </c>
      <c r="AW29" s="3">
        <v>-33927.260000000017</v>
      </c>
      <c r="AX29" s="3">
        <v>-34785.840000000018</v>
      </c>
      <c r="AY29" s="3">
        <v>-35644.42000000002</v>
      </c>
      <c r="AZ29" s="3">
        <v>-36503.000000000022</v>
      </c>
      <c r="BA29" s="3">
        <v>-37361.580000000024</v>
      </c>
      <c r="BB29" s="3">
        <v>-38220.160000000025</v>
      </c>
      <c r="BC29" s="3">
        <v>-39078.740000000027</v>
      </c>
      <c r="BD29" s="3">
        <v>-39937.320000000029</v>
      </c>
      <c r="BE29" s="3">
        <v>-40795.900000000031</v>
      </c>
      <c r="BF29" s="3">
        <v>-41654.480000000032</v>
      </c>
      <c r="BG29" s="3">
        <v>-42513.060000000034</v>
      </c>
      <c r="BH29" s="3">
        <v>-43371.640000000036</v>
      </c>
      <c r="BI29" s="3">
        <v>-44230.220000000038</v>
      </c>
      <c r="BJ29" s="3">
        <v>-45088.800000000039</v>
      </c>
      <c r="BK29" s="3">
        <v>-45947.380000000041</v>
      </c>
      <c r="BL29" s="3">
        <v>-46805.960000000043</v>
      </c>
      <c r="BM29" s="3">
        <v>-47664.540000000045</v>
      </c>
      <c r="BN29" s="3">
        <v>-48523.120000000046</v>
      </c>
      <c r="BO29" s="3">
        <v>-49381.700000000048</v>
      </c>
      <c r="BP29" s="3">
        <v>-50240.28000000005</v>
      </c>
      <c r="BQ29" s="3">
        <v>-51098.860000000052</v>
      </c>
      <c r="BR29" s="3">
        <v>-51957.440000000053</v>
      </c>
      <c r="BS29" s="3">
        <v>-52816.020000000055</v>
      </c>
      <c r="BT29" s="3">
        <v>-53674.600000000057</v>
      </c>
      <c r="BU29" s="3">
        <v>-54533.180000000058</v>
      </c>
      <c r="BV29" s="3">
        <v>-55391.76000000006</v>
      </c>
      <c r="BW29" s="3">
        <v>-56250.340000000062</v>
      </c>
      <c r="BX29" s="3">
        <v>-57108.920000000064</v>
      </c>
      <c r="BY29" s="3">
        <v>-57967.500000000065</v>
      </c>
      <c r="BZ29" s="3">
        <v>-58826.080000000067</v>
      </c>
      <c r="CA29" s="3">
        <v>-59684.660000000069</v>
      </c>
      <c r="CB29" s="3">
        <v>-60543.240000000071</v>
      </c>
      <c r="CC29" s="3">
        <v>-61401.820000000072</v>
      </c>
      <c r="CD29" s="3">
        <v>-62260.400000000074</v>
      </c>
      <c r="CE29" s="3">
        <v>-63118.980000000076</v>
      </c>
      <c r="CF29" s="3">
        <v>-63977.560000000078</v>
      </c>
      <c r="CG29" s="3">
        <v>-64836.140000000079</v>
      </c>
      <c r="CH29" s="3">
        <v>-65694.720000000088</v>
      </c>
      <c r="CI29" s="80">
        <v>-4080.48</v>
      </c>
      <c r="CJ29" s="80">
        <v>-12241.440000000002</v>
      </c>
      <c r="CK29" s="80">
        <v>-20402.399999999998</v>
      </c>
      <c r="CL29" s="80">
        <v>-29634.360000000008</v>
      </c>
      <c r="CM29" s="80">
        <v>-39937.320000000029</v>
      </c>
      <c r="CN29" s="80">
        <v>-50240.280000000042</v>
      </c>
      <c r="CO29" s="80">
        <v>-60543.240000000071</v>
      </c>
      <c r="CY29" s="75"/>
    </row>
    <row r="30" spans="1:103" x14ac:dyDescent="0.3">
      <c r="A30" s="81" t="s">
        <v>611</v>
      </c>
      <c r="B30" s="3">
        <v>0</v>
      </c>
      <c r="C30" s="3">
        <v>-60443.5</v>
      </c>
      <c r="D30" s="3">
        <v>-120887</v>
      </c>
      <c r="E30" s="3">
        <v>-181330.5</v>
      </c>
      <c r="F30" s="3">
        <v>-241774</v>
      </c>
      <c r="G30" s="3">
        <v>-302217.5</v>
      </c>
      <c r="H30" s="3">
        <v>-362661</v>
      </c>
      <c r="I30" s="3">
        <v>-423104.49999999994</v>
      </c>
      <c r="J30" s="3">
        <v>-483548</v>
      </c>
      <c r="K30" s="3">
        <v>-543991.5</v>
      </c>
      <c r="L30" s="3">
        <v>-604435.00000000012</v>
      </c>
      <c r="M30" s="3">
        <v>-664878.50000000023</v>
      </c>
      <c r="N30" s="3">
        <v>-725322.00000000023</v>
      </c>
      <c r="O30" s="3">
        <v>-785765.50000000023</v>
      </c>
      <c r="P30" s="3">
        <v>-846209.00000000023</v>
      </c>
      <c r="Q30" s="3">
        <v>-906652.50000000023</v>
      </c>
      <c r="R30" s="3">
        <v>-967096.00000000012</v>
      </c>
      <c r="S30" s="3">
        <v>-1027539.5</v>
      </c>
      <c r="T30" s="3">
        <v>-1087983</v>
      </c>
      <c r="U30" s="3">
        <v>-1148426.5</v>
      </c>
      <c r="V30" s="3">
        <v>-1208870</v>
      </c>
      <c r="W30" s="3">
        <v>-1269313.4999999998</v>
      </c>
      <c r="X30" s="3">
        <v>-1329756.9999999998</v>
      </c>
      <c r="Y30" s="3">
        <v>-1390200.4999999995</v>
      </c>
      <c r="Z30" s="3">
        <v>-1450643.9999999995</v>
      </c>
      <c r="AA30" s="3">
        <v>-1511087.4999999995</v>
      </c>
      <c r="AB30" s="3">
        <v>-1571530.9999999995</v>
      </c>
      <c r="AC30" s="3">
        <v>-1631974.4999999995</v>
      </c>
      <c r="AD30" s="3">
        <v>-1692417.9999999993</v>
      </c>
      <c r="AE30" s="3">
        <v>-1752861.4999999991</v>
      </c>
      <c r="AF30" s="3">
        <v>-1813304.9999999991</v>
      </c>
      <c r="AG30" s="3">
        <v>-1873748.4999999991</v>
      </c>
      <c r="AH30" s="3">
        <v>-1934191.9999999988</v>
      </c>
      <c r="AI30" s="3">
        <v>-1994635.4999999986</v>
      </c>
      <c r="AJ30" s="3">
        <v>-2055078.9999999986</v>
      </c>
      <c r="AK30" s="3">
        <v>-2115522.4999999986</v>
      </c>
      <c r="AL30" s="3">
        <v>-2175965.9999999981</v>
      </c>
      <c r="AM30" s="3">
        <v>-2241248.0799999982</v>
      </c>
      <c r="AN30" s="3">
        <v>-2306530.1599999983</v>
      </c>
      <c r="AO30" s="3">
        <v>-2371812.2399999984</v>
      </c>
      <c r="AP30" s="3">
        <v>-2437094.3199999984</v>
      </c>
      <c r="AQ30" s="3">
        <v>-2502376.3999999985</v>
      </c>
      <c r="AR30" s="3">
        <v>-2567658.4799999986</v>
      </c>
      <c r="AS30" s="3">
        <v>-2632940.5599999987</v>
      </c>
      <c r="AT30" s="3">
        <v>-2698222.6399999987</v>
      </c>
      <c r="AU30" s="3">
        <v>-2763504.7199999988</v>
      </c>
      <c r="AV30" s="3">
        <v>-2828786.7999999989</v>
      </c>
      <c r="AW30" s="3">
        <v>-2894068.879999999</v>
      </c>
      <c r="AX30" s="3">
        <v>-2959350.959999999</v>
      </c>
      <c r="AY30" s="3">
        <v>-3024633.0399999991</v>
      </c>
      <c r="AZ30" s="3">
        <v>-3089915.1199999992</v>
      </c>
      <c r="BA30" s="3">
        <v>-3155197.1999999993</v>
      </c>
      <c r="BB30" s="3">
        <v>-3220479.2799999993</v>
      </c>
      <c r="BC30" s="3">
        <v>-3285761.3599999994</v>
      </c>
      <c r="BD30" s="3">
        <v>-3351043.4399999995</v>
      </c>
      <c r="BE30" s="3">
        <v>-3416325.5199999996</v>
      </c>
      <c r="BF30" s="3">
        <v>-3481607.5999999996</v>
      </c>
      <c r="BG30" s="3">
        <v>-3546889.6799999997</v>
      </c>
      <c r="BH30" s="3">
        <v>-3612171.76</v>
      </c>
      <c r="BI30" s="3">
        <v>-3677453.84</v>
      </c>
      <c r="BJ30" s="3">
        <v>-3742735.92</v>
      </c>
      <c r="BK30" s="3">
        <v>-3808018</v>
      </c>
      <c r="BL30" s="3">
        <v>-3873300.08</v>
      </c>
      <c r="BM30" s="3">
        <v>-3938582.16</v>
      </c>
      <c r="BN30" s="3">
        <v>-4003864.24</v>
      </c>
      <c r="BO30" s="3">
        <v>-4069146.3200000003</v>
      </c>
      <c r="BP30" s="3">
        <v>-4134428.4000000004</v>
      </c>
      <c r="BQ30" s="3">
        <v>-4199710.4800000004</v>
      </c>
      <c r="BR30" s="3">
        <v>-4264992.5600000005</v>
      </c>
      <c r="BS30" s="3">
        <v>-4330274.6400000006</v>
      </c>
      <c r="BT30" s="3">
        <v>-4395556.7200000007</v>
      </c>
      <c r="BU30" s="3">
        <v>-4460838.8000000007</v>
      </c>
      <c r="BV30" s="3">
        <v>-4526120.8800000008</v>
      </c>
      <c r="BW30" s="3">
        <v>-4591402.9600000009</v>
      </c>
      <c r="BX30" s="3">
        <v>-4656685.040000001</v>
      </c>
      <c r="BY30" s="3">
        <v>-4721967.120000001</v>
      </c>
      <c r="BZ30" s="3">
        <v>-4787249.2000000011</v>
      </c>
      <c r="CA30" s="3">
        <v>-4852531.2800000012</v>
      </c>
      <c r="CB30" s="3">
        <v>-4917813.3600000013</v>
      </c>
      <c r="CC30" s="3">
        <v>-4983095.4400000013</v>
      </c>
      <c r="CD30" s="3">
        <v>-5048377.5200000014</v>
      </c>
      <c r="CE30" s="3">
        <v>-5113659.6000000015</v>
      </c>
      <c r="CF30" s="3">
        <v>-5178941.6800000016</v>
      </c>
      <c r="CG30" s="3">
        <v>-5244223.7600000016</v>
      </c>
      <c r="CH30" s="3">
        <v>-5309505.8400000017</v>
      </c>
      <c r="CI30" s="80">
        <v>-362661</v>
      </c>
      <c r="CJ30" s="80">
        <v>-1087983</v>
      </c>
      <c r="CK30" s="80">
        <v>-1813304.9999999995</v>
      </c>
      <c r="CL30" s="80">
        <v>-2567658.4799999986</v>
      </c>
      <c r="CM30" s="80">
        <v>-3351043.4399999985</v>
      </c>
      <c r="CN30" s="80">
        <v>-4134428.3999999994</v>
      </c>
      <c r="CO30" s="80">
        <v>-4917813.3600000003</v>
      </c>
      <c r="CY30" s="75"/>
    </row>
    <row r="31" spans="1:103" x14ac:dyDescent="0.3">
      <c r="A31" s="81" t="s">
        <v>612</v>
      </c>
      <c r="B31" s="3">
        <v>0</v>
      </c>
      <c r="C31" s="3">
        <v>-24118.67</v>
      </c>
      <c r="D31" s="3">
        <v>-48237.34</v>
      </c>
      <c r="E31" s="3">
        <v>-72356.010000000009</v>
      </c>
      <c r="F31" s="3">
        <v>-96474.68</v>
      </c>
      <c r="G31" s="3">
        <v>-120593.35</v>
      </c>
      <c r="H31" s="3">
        <v>-144712.01999999999</v>
      </c>
      <c r="I31" s="3">
        <v>-168830.69</v>
      </c>
      <c r="J31" s="3">
        <v>-192949.36</v>
      </c>
      <c r="K31" s="3">
        <v>-217068.03</v>
      </c>
      <c r="L31" s="3">
        <v>-241186.7</v>
      </c>
      <c r="M31" s="3">
        <v>-265305.37</v>
      </c>
      <c r="N31" s="3">
        <v>-289424.03999999998</v>
      </c>
      <c r="O31" s="3">
        <v>-313542.70999999996</v>
      </c>
      <c r="P31" s="3">
        <v>-337661.38</v>
      </c>
      <c r="Q31" s="3">
        <v>-361780.05</v>
      </c>
      <c r="R31" s="3">
        <v>-385898.72</v>
      </c>
      <c r="S31" s="3">
        <v>-410017.39</v>
      </c>
      <c r="T31" s="3">
        <v>-434136.06</v>
      </c>
      <c r="U31" s="3">
        <v>-458254.73</v>
      </c>
      <c r="V31" s="3">
        <v>-482373.4</v>
      </c>
      <c r="W31" s="3">
        <v>-506492.07000000007</v>
      </c>
      <c r="X31" s="3">
        <v>-530610.74</v>
      </c>
      <c r="Y31" s="3">
        <v>-554729.41</v>
      </c>
      <c r="Z31" s="3">
        <v>-578848.08000000007</v>
      </c>
      <c r="AA31" s="3">
        <v>-602966.75000000012</v>
      </c>
      <c r="AB31" s="3">
        <v>-627085.42000000016</v>
      </c>
      <c r="AC31" s="3">
        <v>-651204.09000000008</v>
      </c>
      <c r="AD31" s="3">
        <v>-675322.76000000013</v>
      </c>
      <c r="AE31" s="3">
        <v>-699441.43000000017</v>
      </c>
      <c r="AF31" s="3">
        <v>-723560.10000000009</v>
      </c>
      <c r="AG31" s="3">
        <v>-747678.77000000014</v>
      </c>
      <c r="AH31" s="3">
        <v>-771797.44000000018</v>
      </c>
      <c r="AI31" s="3">
        <v>-795916.11000000022</v>
      </c>
      <c r="AJ31" s="3">
        <v>-820034.78000000026</v>
      </c>
      <c r="AK31" s="3">
        <v>-844153.45000000019</v>
      </c>
      <c r="AL31" s="3">
        <v>-868272.12000000011</v>
      </c>
      <c r="AM31" s="3">
        <v>-897073.96000000008</v>
      </c>
      <c r="AN31" s="3">
        <v>-925875.8</v>
      </c>
      <c r="AO31" s="3">
        <v>-954677.6399999999</v>
      </c>
      <c r="AP31" s="3">
        <v>-983479.47999999975</v>
      </c>
      <c r="AQ31" s="3">
        <v>-1012281.3199999997</v>
      </c>
      <c r="AR31" s="3">
        <v>-1041083.1599999997</v>
      </c>
      <c r="AS31" s="3">
        <v>-1069884.9999999995</v>
      </c>
      <c r="AT31" s="3">
        <v>-1098686.8399999994</v>
      </c>
      <c r="AU31" s="3">
        <v>-1127488.6799999992</v>
      </c>
      <c r="AV31" s="3">
        <v>-1156290.5199999993</v>
      </c>
      <c r="AW31" s="3">
        <v>-1185092.3599999992</v>
      </c>
      <c r="AX31" s="3">
        <v>-1213894.199999999</v>
      </c>
      <c r="AY31" s="3">
        <v>-1242696.0399999991</v>
      </c>
      <c r="AZ31" s="3">
        <v>-1271497.879999999</v>
      </c>
      <c r="BA31" s="3">
        <v>-1300299.7199999988</v>
      </c>
      <c r="BB31" s="3">
        <v>-1329101.5599999987</v>
      </c>
      <c r="BC31" s="3">
        <v>-1357903.3999999985</v>
      </c>
      <c r="BD31" s="3">
        <v>-1386705.2399999986</v>
      </c>
      <c r="BE31" s="3">
        <v>-1415507.0799999984</v>
      </c>
      <c r="BF31" s="3">
        <v>-1444308.9199999983</v>
      </c>
      <c r="BG31" s="3">
        <v>-1473110.7599999984</v>
      </c>
      <c r="BH31" s="3">
        <v>-1501912.5999999982</v>
      </c>
      <c r="BI31" s="3">
        <v>-1530714.4399999981</v>
      </c>
      <c r="BJ31" s="3">
        <v>-1559516.2799999979</v>
      </c>
      <c r="BK31" s="3">
        <v>-1588318.119999998</v>
      </c>
      <c r="BL31" s="3">
        <v>-1617119.9599999981</v>
      </c>
      <c r="BM31" s="3">
        <v>-1645921.799999998</v>
      </c>
      <c r="BN31" s="3">
        <v>-1674723.6399999978</v>
      </c>
      <c r="BO31" s="3">
        <v>-1703525.4799999979</v>
      </c>
      <c r="BP31" s="3">
        <v>-1732327.319999998</v>
      </c>
      <c r="BQ31" s="3">
        <v>-1761129.1599999978</v>
      </c>
      <c r="BR31" s="3">
        <v>-1789930.9999999977</v>
      </c>
      <c r="BS31" s="3">
        <v>-1818732.8399999978</v>
      </c>
      <c r="BT31" s="3">
        <v>-1847534.6799999978</v>
      </c>
      <c r="BU31" s="3">
        <v>-1876336.5199999977</v>
      </c>
      <c r="BV31" s="3">
        <v>-1905138.3599999975</v>
      </c>
      <c r="BW31" s="3">
        <v>-1933940.1999999976</v>
      </c>
      <c r="BX31" s="3">
        <v>-1962742.0399999977</v>
      </c>
      <c r="BY31" s="3">
        <v>-1991543.8799999976</v>
      </c>
      <c r="BZ31" s="3">
        <v>-2020345.7199999974</v>
      </c>
      <c r="CA31" s="3">
        <v>-2049147.5599999975</v>
      </c>
      <c r="CB31" s="3">
        <v>-2077949.3999999976</v>
      </c>
      <c r="CC31" s="3">
        <v>-2106751.2399999974</v>
      </c>
      <c r="CD31" s="3">
        <v>-2135553.0799999973</v>
      </c>
      <c r="CE31" s="3">
        <v>-2164354.9199999971</v>
      </c>
      <c r="CF31" s="3">
        <v>-2193156.7599999974</v>
      </c>
      <c r="CG31" s="3">
        <v>-2221958.5999999973</v>
      </c>
      <c r="CH31" s="3">
        <v>-2250760.4399999972</v>
      </c>
      <c r="CI31" s="80">
        <v>-144712.01999999999</v>
      </c>
      <c r="CJ31" s="80">
        <v>-434136.06</v>
      </c>
      <c r="CK31" s="80">
        <v>-723560.10000000033</v>
      </c>
      <c r="CL31" s="80">
        <v>-1041083.1599999997</v>
      </c>
      <c r="CM31" s="80">
        <v>-1386705.2399999984</v>
      </c>
      <c r="CN31" s="80">
        <v>-1732327.319999998</v>
      </c>
      <c r="CO31" s="80">
        <v>-2077949.3999999976</v>
      </c>
      <c r="CY31" s="75"/>
    </row>
    <row r="32" spans="1:103" x14ac:dyDescent="0.3">
      <c r="A32" s="81" t="s">
        <v>613</v>
      </c>
      <c r="B32" s="3">
        <v>0</v>
      </c>
      <c r="C32" s="3">
        <v>-35989.17</v>
      </c>
      <c r="D32" s="3">
        <v>-71978.34</v>
      </c>
      <c r="E32" s="3">
        <v>-107967.51000000001</v>
      </c>
      <c r="F32" s="3">
        <v>-143956.68</v>
      </c>
      <c r="G32" s="3">
        <v>-179945.85</v>
      </c>
      <c r="H32" s="3">
        <v>-215935.02000000002</v>
      </c>
      <c r="I32" s="3">
        <v>-251924.19</v>
      </c>
      <c r="J32" s="3">
        <v>-287913.36</v>
      </c>
      <c r="K32" s="3">
        <v>-323902.53000000003</v>
      </c>
      <c r="L32" s="3">
        <v>-359891.7</v>
      </c>
      <c r="M32" s="3">
        <v>-395880.87</v>
      </c>
      <c r="N32" s="3">
        <v>-431870.04000000004</v>
      </c>
      <c r="O32" s="3">
        <v>-467859.21</v>
      </c>
      <c r="P32" s="3">
        <v>-503848.38</v>
      </c>
      <c r="Q32" s="3">
        <v>-539837.55000000005</v>
      </c>
      <c r="R32" s="3">
        <v>-575826.72000000009</v>
      </c>
      <c r="S32" s="3">
        <v>-611815.89000000013</v>
      </c>
      <c r="T32" s="3">
        <v>-647805.06000000006</v>
      </c>
      <c r="U32" s="3">
        <v>-683794.2300000001</v>
      </c>
      <c r="V32" s="3">
        <v>-719783.40000000014</v>
      </c>
      <c r="W32" s="3">
        <v>-755772.57000000007</v>
      </c>
      <c r="X32" s="3">
        <v>-791761.74000000011</v>
      </c>
      <c r="Y32" s="3">
        <v>-827750.91000000015</v>
      </c>
      <c r="Z32" s="3">
        <v>-863740.08000000007</v>
      </c>
      <c r="AA32" s="3">
        <v>-899729.25000000012</v>
      </c>
      <c r="AB32" s="3">
        <v>-935718.42000000016</v>
      </c>
      <c r="AC32" s="3">
        <v>-971707.59000000008</v>
      </c>
      <c r="AD32" s="3">
        <v>-1007696.76</v>
      </c>
      <c r="AE32" s="3">
        <v>-1043685.93</v>
      </c>
      <c r="AF32" s="3">
        <v>-1079675.1000000001</v>
      </c>
      <c r="AG32" s="3">
        <v>-1115664.27</v>
      </c>
      <c r="AH32" s="3">
        <v>-1151653.44</v>
      </c>
      <c r="AI32" s="3">
        <v>-1187642.6099999999</v>
      </c>
      <c r="AJ32" s="3">
        <v>-1223631.78</v>
      </c>
      <c r="AK32" s="3">
        <v>-1259620.95</v>
      </c>
      <c r="AL32" s="3">
        <v>-1295610.1199999999</v>
      </c>
      <c r="AM32" s="3">
        <v>-1338834.45</v>
      </c>
      <c r="AN32" s="3">
        <v>-1382058.78</v>
      </c>
      <c r="AO32" s="3">
        <v>-1425283.11</v>
      </c>
      <c r="AP32" s="3">
        <v>-1468507.4400000002</v>
      </c>
      <c r="AQ32" s="3">
        <v>-1511731.7700000003</v>
      </c>
      <c r="AR32" s="3">
        <v>-1554956.1000000003</v>
      </c>
      <c r="AS32" s="3">
        <v>-1598180.4300000004</v>
      </c>
      <c r="AT32" s="3">
        <v>-1641404.7600000005</v>
      </c>
      <c r="AU32" s="3">
        <v>-1684629.0900000005</v>
      </c>
      <c r="AV32" s="3">
        <v>-1727853.4200000006</v>
      </c>
      <c r="AW32" s="3">
        <v>-1771077.7500000007</v>
      </c>
      <c r="AX32" s="3">
        <v>-1814302.0800000008</v>
      </c>
      <c r="AY32" s="3">
        <v>-1857526.4100000008</v>
      </c>
      <c r="AZ32" s="3">
        <v>-1900750.7400000009</v>
      </c>
      <c r="BA32" s="3">
        <v>-1943975.070000001</v>
      </c>
      <c r="BB32" s="3">
        <v>-1987199.4000000011</v>
      </c>
      <c r="BC32" s="3">
        <v>-2030423.7300000011</v>
      </c>
      <c r="BD32" s="3">
        <v>-2073648.0600000012</v>
      </c>
      <c r="BE32" s="3">
        <v>-2116872.3900000015</v>
      </c>
      <c r="BF32" s="3">
        <v>-2160096.7200000016</v>
      </c>
      <c r="BG32" s="3">
        <v>-2203321.0500000017</v>
      </c>
      <c r="BH32" s="3">
        <v>-2246545.3800000018</v>
      </c>
      <c r="BI32" s="3">
        <v>-2289769.7100000018</v>
      </c>
      <c r="BJ32" s="3">
        <v>-2332994.0400000019</v>
      </c>
      <c r="BK32" s="3">
        <v>-2376218.370000002</v>
      </c>
      <c r="BL32" s="3">
        <v>-2419442.700000002</v>
      </c>
      <c r="BM32" s="3">
        <v>-2462667.0300000021</v>
      </c>
      <c r="BN32" s="3">
        <v>-2505891.3600000022</v>
      </c>
      <c r="BO32" s="3">
        <v>-2549115.6900000023</v>
      </c>
      <c r="BP32" s="3">
        <v>-2592340.0200000023</v>
      </c>
      <c r="BQ32" s="3">
        <v>-2635564.3500000024</v>
      </c>
      <c r="BR32" s="3">
        <v>-2678788.6800000025</v>
      </c>
      <c r="BS32" s="3">
        <v>-2722013.0100000026</v>
      </c>
      <c r="BT32" s="3">
        <v>-2765237.3400000026</v>
      </c>
      <c r="BU32" s="3">
        <v>-2808461.6700000027</v>
      </c>
      <c r="BV32" s="3">
        <v>-2851686.0000000028</v>
      </c>
      <c r="BW32" s="3">
        <v>-2894910.3300000029</v>
      </c>
      <c r="BX32" s="3">
        <v>-2938134.6600000029</v>
      </c>
      <c r="BY32" s="3">
        <v>-2981358.990000003</v>
      </c>
      <c r="BZ32" s="3">
        <v>-3024583.3200000031</v>
      </c>
      <c r="CA32" s="3">
        <v>-3067807.6500000032</v>
      </c>
      <c r="CB32" s="3">
        <v>-3111031.9800000032</v>
      </c>
      <c r="CC32" s="3">
        <v>-3154256.3100000033</v>
      </c>
      <c r="CD32" s="3">
        <v>-3197480.6400000034</v>
      </c>
      <c r="CE32" s="3">
        <v>-3240704.9700000035</v>
      </c>
      <c r="CF32" s="3">
        <v>-3283929.3000000035</v>
      </c>
      <c r="CG32" s="3">
        <v>-3327153.6300000036</v>
      </c>
      <c r="CH32" s="3">
        <v>-3370377.9600000037</v>
      </c>
      <c r="CI32" s="80">
        <v>-215935.02000000002</v>
      </c>
      <c r="CJ32" s="80">
        <v>-647805.06000000006</v>
      </c>
      <c r="CK32" s="80">
        <v>-1079675.0999999996</v>
      </c>
      <c r="CL32" s="80">
        <v>-1554956.1</v>
      </c>
      <c r="CM32" s="80">
        <v>-2073648.0600000012</v>
      </c>
      <c r="CN32" s="80">
        <v>-2592340.0200000023</v>
      </c>
      <c r="CO32" s="80">
        <v>-3111031.9800000032</v>
      </c>
      <c r="CY32" s="75"/>
    </row>
    <row r="33" spans="1:103" x14ac:dyDescent="0.3">
      <c r="A33" s="81" t="s">
        <v>614</v>
      </c>
      <c r="B33" s="3">
        <v>0</v>
      </c>
      <c r="C33" s="3">
        <v>-28136</v>
      </c>
      <c r="D33" s="3">
        <v>-56272</v>
      </c>
      <c r="E33" s="3">
        <v>-84408</v>
      </c>
      <c r="F33" s="3">
        <v>-112544</v>
      </c>
      <c r="G33" s="3">
        <v>-140680</v>
      </c>
      <c r="H33" s="3">
        <v>-168816</v>
      </c>
      <c r="I33" s="3">
        <v>-196952</v>
      </c>
      <c r="J33" s="3">
        <v>-225088</v>
      </c>
      <c r="K33" s="3">
        <v>-253224</v>
      </c>
      <c r="L33" s="3">
        <v>-281360</v>
      </c>
      <c r="M33" s="3">
        <v>-309496</v>
      </c>
      <c r="N33" s="3">
        <v>-337632</v>
      </c>
      <c r="O33" s="3">
        <v>-365768</v>
      </c>
      <c r="P33" s="3">
        <v>-393904</v>
      </c>
      <c r="Q33" s="3">
        <v>-422040</v>
      </c>
      <c r="R33" s="3">
        <v>-450176</v>
      </c>
      <c r="S33" s="3">
        <v>-478312</v>
      </c>
      <c r="T33" s="3">
        <v>-506448</v>
      </c>
      <c r="U33" s="3">
        <v>-534584</v>
      </c>
      <c r="V33" s="3">
        <v>-562720</v>
      </c>
      <c r="W33" s="3">
        <v>-590856</v>
      </c>
      <c r="X33" s="3">
        <v>-618992</v>
      </c>
      <c r="Y33" s="3">
        <v>-647128</v>
      </c>
      <c r="Z33" s="3">
        <v>-675264</v>
      </c>
      <c r="AA33" s="3">
        <v>-703400</v>
      </c>
      <c r="AB33" s="3">
        <v>-731536</v>
      </c>
      <c r="AC33" s="3">
        <v>-759672</v>
      </c>
      <c r="AD33" s="3">
        <v>-787808</v>
      </c>
      <c r="AE33" s="3">
        <v>-815944</v>
      </c>
      <c r="AF33" s="3">
        <v>-844080</v>
      </c>
      <c r="AG33" s="3">
        <v>-872216</v>
      </c>
      <c r="AH33" s="3">
        <v>-900352</v>
      </c>
      <c r="AI33" s="3">
        <v>-928488</v>
      </c>
      <c r="AJ33" s="3">
        <v>-956624</v>
      </c>
      <c r="AK33" s="3">
        <v>-984760</v>
      </c>
      <c r="AL33" s="3">
        <v>-1012896</v>
      </c>
      <c r="AM33" s="3">
        <v>-1046917.4199999999</v>
      </c>
      <c r="AN33" s="3">
        <v>-1080938.8399999999</v>
      </c>
      <c r="AO33" s="3">
        <v>-1114960.2599999998</v>
      </c>
      <c r="AP33" s="3">
        <v>-1148981.6799999997</v>
      </c>
      <c r="AQ33" s="3">
        <v>-1183003.0999999996</v>
      </c>
      <c r="AR33" s="3">
        <v>-1217024.5199999996</v>
      </c>
      <c r="AS33" s="3">
        <v>-1251045.9399999995</v>
      </c>
      <c r="AT33" s="3">
        <v>-1285067.3599999994</v>
      </c>
      <c r="AU33" s="3">
        <v>-1319088.7799999993</v>
      </c>
      <c r="AV33" s="3">
        <v>-1353110.1999999993</v>
      </c>
      <c r="AW33" s="3">
        <v>-1387131.6199999992</v>
      </c>
      <c r="AX33" s="3">
        <v>-1421153.0399999991</v>
      </c>
      <c r="AY33" s="3">
        <v>-1455174.459999999</v>
      </c>
      <c r="AZ33" s="3">
        <v>-1489195.879999999</v>
      </c>
      <c r="BA33" s="3">
        <v>-1523217.2999999989</v>
      </c>
      <c r="BB33" s="3">
        <v>-1557238.7199999988</v>
      </c>
      <c r="BC33" s="3">
        <v>-1591260.1399999987</v>
      </c>
      <c r="BD33" s="3">
        <v>-1625281.5599999987</v>
      </c>
      <c r="BE33" s="3">
        <v>-1659302.9799999986</v>
      </c>
      <c r="BF33" s="3">
        <v>-1693324.3999999985</v>
      </c>
      <c r="BG33" s="3">
        <v>-1727345.8199999984</v>
      </c>
      <c r="BH33" s="3">
        <v>-1761367.2399999984</v>
      </c>
      <c r="BI33" s="3">
        <v>-1795388.6599999983</v>
      </c>
      <c r="BJ33" s="3">
        <v>-1829410.0799999982</v>
      </c>
      <c r="BK33" s="3">
        <v>-1863431.4999999981</v>
      </c>
      <c r="BL33" s="3">
        <v>-1897452.9199999981</v>
      </c>
      <c r="BM33" s="3">
        <v>-1931474.339999998</v>
      </c>
      <c r="BN33" s="3">
        <v>-1965495.7599999979</v>
      </c>
      <c r="BO33" s="3">
        <v>-1999517.1799999978</v>
      </c>
      <c r="BP33" s="3">
        <v>-2033538.5999999978</v>
      </c>
      <c r="BQ33" s="3">
        <v>-2067560.0199999977</v>
      </c>
      <c r="BR33" s="3">
        <v>-2101581.4399999976</v>
      </c>
      <c r="BS33" s="3">
        <v>-2135602.8599999975</v>
      </c>
      <c r="BT33" s="3">
        <v>-2169624.2799999975</v>
      </c>
      <c r="BU33" s="3">
        <v>-2203645.6999999974</v>
      </c>
      <c r="BV33" s="3">
        <v>-2237667.1199999973</v>
      </c>
      <c r="BW33" s="3">
        <v>-2271688.5399999972</v>
      </c>
      <c r="BX33" s="3">
        <v>-2305709.9599999972</v>
      </c>
      <c r="BY33" s="3">
        <v>-2339731.3799999971</v>
      </c>
      <c r="BZ33" s="3">
        <v>-2373752.799999997</v>
      </c>
      <c r="CA33" s="3">
        <v>-2407774.2199999969</v>
      </c>
      <c r="CB33" s="3">
        <v>-2441795.6399999969</v>
      </c>
      <c r="CC33" s="3">
        <v>-2475817.0599999968</v>
      </c>
      <c r="CD33" s="3">
        <v>-2509838.4799999967</v>
      </c>
      <c r="CE33" s="3">
        <v>-2543859.8999999966</v>
      </c>
      <c r="CF33" s="3">
        <v>-2577881.3199999966</v>
      </c>
      <c r="CG33" s="3">
        <v>-2611902.7399999965</v>
      </c>
      <c r="CH33" s="3">
        <v>-2645924.1599999964</v>
      </c>
      <c r="CI33" s="80">
        <v>-168816</v>
      </c>
      <c r="CJ33" s="80">
        <v>-506448</v>
      </c>
      <c r="CK33" s="80">
        <v>-844080</v>
      </c>
      <c r="CL33" s="80">
        <v>-1217024.5199999996</v>
      </c>
      <c r="CM33" s="80">
        <v>-1625281.5599999984</v>
      </c>
      <c r="CN33" s="80">
        <v>-2033538.599999998</v>
      </c>
      <c r="CO33" s="80">
        <v>-2441795.6399999973</v>
      </c>
      <c r="CY33" s="75"/>
    </row>
    <row r="34" spans="1:103" x14ac:dyDescent="0.3">
      <c r="A34" s="81" t="s">
        <v>615</v>
      </c>
      <c r="B34" s="3">
        <v>0</v>
      </c>
      <c r="C34" s="3">
        <v>-43714.83</v>
      </c>
      <c r="D34" s="3">
        <v>-87429.66</v>
      </c>
      <c r="E34" s="3">
        <v>-131144.49</v>
      </c>
      <c r="F34" s="3">
        <v>-174859.32</v>
      </c>
      <c r="G34" s="3">
        <v>-218574.15000000002</v>
      </c>
      <c r="H34" s="3">
        <v>-262288.98000000004</v>
      </c>
      <c r="I34" s="3">
        <v>-306003.81000000006</v>
      </c>
      <c r="J34" s="3">
        <v>-349718.64000000007</v>
      </c>
      <c r="K34" s="3">
        <v>-393433.47000000009</v>
      </c>
      <c r="L34" s="3">
        <v>-437148.30000000005</v>
      </c>
      <c r="M34" s="3">
        <v>-480863.13</v>
      </c>
      <c r="N34" s="3">
        <v>-524577.96</v>
      </c>
      <c r="O34" s="3">
        <v>-568292.78999999992</v>
      </c>
      <c r="P34" s="3">
        <v>-612007.61999999988</v>
      </c>
      <c r="Q34" s="3">
        <v>-655722.44999999984</v>
      </c>
      <c r="R34" s="3">
        <v>-699437.2799999998</v>
      </c>
      <c r="S34" s="3">
        <v>-743152.10999999975</v>
      </c>
      <c r="T34" s="3">
        <v>-786866.93999999971</v>
      </c>
      <c r="U34" s="3">
        <v>-830581.76999999979</v>
      </c>
      <c r="V34" s="3">
        <v>-874296.59999999986</v>
      </c>
      <c r="W34" s="3">
        <v>-918011.42999999993</v>
      </c>
      <c r="X34" s="3">
        <v>-961726.26</v>
      </c>
      <c r="Y34" s="3">
        <v>-1005441.0900000001</v>
      </c>
      <c r="Z34" s="3">
        <v>-1049155.9200000002</v>
      </c>
      <c r="AA34" s="3">
        <v>-1092870.7500000002</v>
      </c>
      <c r="AB34" s="3">
        <v>-1136585.5800000003</v>
      </c>
      <c r="AC34" s="3">
        <v>-1180300.4100000004</v>
      </c>
      <c r="AD34" s="3">
        <v>-1224015.2400000005</v>
      </c>
      <c r="AE34" s="3">
        <v>-1267730.0700000005</v>
      </c>
      <c r="AF34" s="3">
        <v>-1311444.9000000006</v>
      </c>
      <c r="AG34" s="3">
        <v>-1355159.7300000007</v>
      </c>
      <c r="AH34" s="3">
        <v>-1398874.5600000008</v>
      </c>
      <c r="AI34" s="3">
        <v>-1442589.3900000008</v>
      </c>
      <c r="AJ34" s="3">
        <v>-1486304.2200000009</v>
      </c>
      <c r="AK34" s="3">
        <v>-1530019.050000001</v>
      </c>
      <c r="AL34" s="3">
        <v>-1573733.8800000011</v>
      </c>
      <c r="AM34" s="3">
        <v>-1626951.2200000011</v>
      </c>
      <c r="AN34" s="3">
        <v>-1680168.560000001</v>
      </c>
      <c r="AO34" s="3">
        <v>-1733385.9000000011</v>
      </c>
      <c r="AP34" s="3">
        <v>-1786603.2400000012</v>
      </c>
      <c r="AQ34" s="3">
        <v>-1839820.580000001</v>
      </c>
      <c r="AR34" s="3">
        <v>-1893037.9200000009</v>
      </c>
      <c r="AS34" s="3">
        <v>-1946255.2600000009</v>
      </c>
      <c r="AT34" s="3">
        <v>-1999472.600000001</v>
      </c>
      <c r="AU34" s="3">
        <v>-2052689.9400000009</v>
      </c>
      <c r="AV34" s="3">
        <v>-2105907.2800000007</v>
      </c>
      <c r="AW34" s="3">
        <v>-2159124.620000001</v>
      </c>
      <c r="AX34" s="3">
        <v>-2212341.9600000009</v>
      </c>
      <c r="AY34" s="3">
        <v>-2265559.3000000007</v>
      </c>
      <c r="AZ34" s="3">
        <v>-2318776.6400000006</v>
      </c>
      <c r="BA34" s="3">
        <v>-2371993.9800000004</v>
      </c>
      <c r="BB34" s="3">
        <v>-2425211.3200000008</v>
      </c>
      <c r="BC34" s="3">
        <v>-2478428.6600000006</v>
      </c>
      <c r="BD34" s="3">
        <v>-2531646.0000000005</v>
      </c>
      <c r="BE34" s="3">
        <v>-2584863.3400000008</v>
      </c>
      <c r="BF34" s="3">
        <v>-2638080.6800000006</v>
      </c>
      <c r="BG34" s="3">
        <v>-2691298.0200000005</v>
      </c>
      <c r="BH34" s="3">
        <v>-2744515.3600000003</v>
      </c>
      <c r="BI34" s="3">
        <v>-2797732.7</v>
      </c>
      <c r="BJ34" s="3">
        <v>-2850950.0400000005</v>
      </c>
      <c r="BK34" s="3">
        <v>-2904167.3800000004</v>
      </c>
      <c r="BL34" s="3">
        <v>-2957384.72</v>
      </c>
      <c r="BM34" s="3">
        <v>-3010602.0600000005</v>
      </c>
      <c r="BN34" s="3">
        <v>-3063819.4000000004</v>
      </c>
      <c r="BO34" s="3">
        <v>-3117036.74</v>
      </c>
      <c r="BP34" s="3">
        <v>-3170254.08</v>
      </c>
      <c r="BQ34" s="3">
        <v>-3223471.42</v>
      </c>
      <c r="BR34" s="3">
        <v>-3276688.76</v>
      </c>
      <c r="BS34" s="3">
        <v>-3329906.0999999996</v>
      </c>
      <c r="BT34" s="3">
        <v>-3383123.4399999995</v>
      </c>
      <c r="BU34" s="3">
        <v>-3436340.7799999993</v>
      </c>
      <c r="BV34" s="3">
        <v>-3489558.1199999992</v>
      </c>
      <c r="BW34" s="3">
        <v>-3542775.459999999</v>
      </c>
      <c r="BX34" s="3">
        <v>-3595992.7999999989</v>
      </c>
      <c r="BY34" s="3">
        <v>-3649210.1399999987</v>
      </c>
      <c r="BZ34" s="3">
        <v>-3702427.4799999986</v>
      </c>
      <c r="CA34" s="3">
        <v>-3755644.8199999984</v>
      </c>
      <c r="CB34" s="3">
        <v>-3808862.1599999983</v>
      </c>
      <c r="CC34" s="3">
        <v>-3862079.4999999981</v>
      </c>
      <c r="CD34" s="3">
        <v>-3915296.839999998</v>
      </c>
      <c r="CE34" s="3">
        <v>-3968514.1799999978</v>
      </c>
      <c r="CF34" s="3">
        <v>-4021731.5199999977</v>
      </c>
      <c r="CG34" s="3">
        <v>-4074948.8599999975</v>
      </c>
      <c r="CH34" s="3">
        <v>-4128166.1999999974</v>
      </c>
      <c r="CI34" s="80">
        <v>-262288.98000000004</v>
      </c>
      <c r="CJ34" s="80">
        <v>-786866.94</v>
      </c>
      <c r="CK34" s="80">
        <v>-1311444.9000000006</v>
      </c>
      <c r="CL34" s="80">
        <v>-1893037.9200000013</v>
      </c>
      <c r="CM34" s="80">
        <v>-2531646</v>
      </c>
      <c r="CN34" s="80">
        <v>-3170254.08</v>
      </c>
      <c r="CO34" s="80">
        <v>-3808862.1599999983</v>
      </c>
      <c r="CY34" s="75"/>
    </row>
    <row r="35" spans="1:103" x14ac:dyDescent="0.3">
      <c r="A35" s="81" t="s">
        <v>616</v>
      </c>
      <c r="B35" s="3">
        <v>0</v>
      </c>
      <c r="C35" s="3">
        <v>-44703.34</v>
      </c>
      <c r="D35" s="3">
        <v>-89406.68</v>
      </c>
      <c r="E35" s="3">
        <v>-134110.02000000002</v>
      </c>
      <c r="F35" s="3">
        <v>-178813.36</v>
      </c>
      <c r="G35" s="3">
        <v>-223516.69999999998</v>
      </c>
      <c r="H35" s="3">
        <v>-268220.03999999998</v>
      </c>
      <c r="I35" s="3">
        <v>-312923.37999999995</v>
      </c>
      <c r="J35" s="3">
        <v>-357626.71999999991</v>
      </c>
      <c r="K35" s="3">
        <v>-402330.05999999994</v>
      </c>
      <c r="L35" s="3">
        <v>-447033.39999999997</v>
      </c>
      <c r="M35" s="3">
        <v>-491736.74</v>
      </c>
      <c r="N35" s="3">
        <v>-536440.08000000007</v>
      </c>
      <c r="O35" s="3">
        <v>-581143.42000000016</v>
      </c>
      <c r="P35" s="3">
        <v>-625846.76000000024</v>
      </c>
      <c r="Q35" s="3">
        <v>-670550.10000000021</v>
      </c>
      <c r="R35" s="3">
        <v>-715253.44000000029</v>
      </c>
      <c r="S35" s="3">
        <v>-759956.78000000038</v>
      </c>
      <c r="T35" s="3">
        <v>-804660.12000000034</v>
      </c>
      <c r="U35" s="3">
        <v>-849363.46000000031</v>
      </c>
      <c r="V35" s="3">
        <v>-894066.80000000028</v>
      </c>
      <c r="W35" s="3">
        <v>-938770.14000000013</v>
      </c>
      <c r="X35" s="3">
        <v>-983473.48</v>
      </c>
      <c r="Y35" s="3">
        <v>-1028176.82</v>
      </c>
      <c r="Z35" s="3">
        <v>-1072880.1599999999</v>
      </c>
      <c r="AA35" s="3">
        <v>-1117583.4999999998</v>
      </c>
      <c r="AB35" s="3">
        <v>-1162286.8399999996</v>
      </c>
      <c r="AC35" s="3">
        <v>-1206990.1799999997</v>
      </c>
      <c r="AD35" s="3">
        <v>-1251693.5199999996</v>
      </c>
      <c r="AE35" s="3">
        <v>-1296396.8599999994</v>
      </c>
      <c r="AF35" s="3">
        <v>-1341100.1999999993</v>
      </c>
      <c r="AG35" s="3">
        <v>-1385803.5399999991</v>
      </c>
      <c r="AH35" s="3">
        <v>-1430506.8799999992</v>
      </c>
      <c r="AI35" s="3">
        <v>-1475210.219999999</v>
      </c>
      <c r="AJ35" s="3">
        <v>-1519913.5599999989</v>
      </c>
      <c r="AK35" s="3">
        <v>-1564616.899999999</v>
      </c>
      <c r="AL35" s="3">
        <v>-1609320.2399999991</v>
      </c>
      <c r="AM35" s="3">
        <v>-1663118.5799999989</v>
      </c>
      <c r="AN35" s="3">
        <v>-1716916.919999999</v>
      </c>
      <c r="AO35" s="3">
        <v>-1770715.2599999988</v>
      </c>
      <c r="AP35" s="3">
        <v>-1824513.5999999987</v>
      </c>
      <c r="AQ35" s="3">
        <v>-1878311.9399999988</v>
      </c>
      <c r="AR35" s="3">
        <v>-1932110.2799999989</v>
      </c>
      <c r="AS35" s="3">
        <v>-1985908.6199999987</v>
      </c>
      <c r="AT35" s="3">
        <v>-2039706.9599999986</v>
      </c>
      <c r="AU35" s="3">
        <v>-2093505.2999999986</v>
      </c>
      <c r="AV35" s="3">
        <v>-2147303.6399999987</v>
      </c>
      <c r="AW35" s="3">
        <v>-2201101.9799999986</v>
      </c>
      <c r="AX35" s="3">
        <v>-2254900.3199999984</v>
      </c>
      <c r="AY35" s="3">
        <v>-2308698.6599999983</v>
      </c>
      <c r="AZ35" s="3">
        <v>-2362496.9999999986</v>
      </c>
      <c r="BA35" s="3">
        <v>-2416295.3399999985</v>
      </c>
      <c r="BB35" s="3">
        <v>-2470093.6799999983</v>
      </c>
      <c r="BC35" s="3">
        <v>-2523892.0199999986</v>
      </c>
      <c r="BD35" s="3">
        <v>-2577690.3599999985</v>
      </c>
      <c r="BE35" s="3">
        <v>-2631488.6999999983</v>
      </c>
      <c r="BF35" s="3">
        <v>-2685287.0399999982</v>
      </c>
      <c r="BG35" s="3">
        <v>-2739085.379999998</v>
      </c>
      <c r="BH35" s="3">
        <v>-2792883.7199999983</v>
      </c>
      <c r="BI35" s="3">
        <v>-2846682.0599999982</v>
      </c>
      <c r="BJ35" s="3">
        <v>-2900480.399999998</v>
      </c>
      <c r="BK35" s="3">
        <v>-2954278.7399999984</v>
      </c>
      <c r="BL35" s="3">
        <v>-3008077.0799999982</v>
      </c>
      <c r="BM35" s="3">
        <v>-3061875.4199999981</v>
      </c>
      <c r="BN35" s="3">
        <v>-3115673.7599999979</v>
      </c>
      <c r="BO35" s="3">
        <v>-3169472.0999999978</v>
      </c>
      <c r="BP35" s="3">
        <v>-3223270.4399999976</v>
      </c>
      <c r="BQ35" s="3">
        <v>-3277068.7799999975</v>
      </c>
      <c r="BR35" s="3">
        <v>-3330867.1199999973</v>
      </c>
      <c r="BS35" s="3">
        <v>-3384665.4599999972</v>
      </c>
      <c r="BT35" s="3">
        <v>-3438463.799999997</v>
      </c>
      <c r="BU35" s="3">
        <v>-3492262.1399999969</v>
      </c>
      <c r="BV35" s="3">
        <v>-3546060.4799999967</v>
      </c>
      <c r="BW35" s="3">
        <v>-3599858.8199999966</v>
      </c>
      <c r="BX35" s="3">
        <v>-3653657.1599999964</v>
      </c>
      <c r="BY35" s="3">
        <v>-3707455.4999999963</v>
      </c>
      <c r="BZ35" s="3">
        <v>-3761253.8399999961</v>
      </c>
      <c r="CA35" s="3">
        <v>-3815052.179999996</v>
      </c>
      <c r="CB35" s="3">
        <v>-3868850.5199999958</v>
      </c>
      <c r="CC35" s="3">
        <v>-3922648.8599999957</v>
      </c>
      <c r="CD35" s="3">
        <v>-3976447.1999999955</v>
      </c>
      <c r="CE35" s="3">
        <v>-4030245.5399999954</v>
      </c>
      <c r="CF35" s="3">
        <v>-4084043.8799999952</v>
      </c>
      <c r="CG35" s="3">
        <v>-4137842.2199999951</v>
      </c>
      <c r="CH35" s="3">
        <v>-4191640.5599999949</v>
      </c>
      <c r="CI35" s="80">
        <v>-268220.03999999998</v>
      </c>
      <c r="CJ35" s="80">
        <v>-804660.12000000034</v>
      </c>
      <c r="CK35" s="80">
        <v>-1341100.1999999993</v>
      </c>
      <c r="CL35" s="80">
        <v>-1932110.2799999989</v>
      </c>
      <c r="CM35" s="80">
        <v>-2577690.3599999985</v>
      </c>
      <c r="CN35" s="80">
        <v>-3223270.4399999981</v>
      </c>
      <c r="CO35" s="80">
        <v>-3868850.5199999963</v>
      </c>
      <c r="CY35" s="75"/>
    </row>
    <row r="36" spans="1:103" x14ac:dyDescent="0.3">
      <c r="A36" s="81" t="s">
        <v>617</v>
      </c>
      <c r="B36" s="3">
        <v>0</v>
      </c>
      <c r="C36" s="3">
        <v>-44641.33</v>
      </c>
      <c r="D36" s="3">
        <v>-89282.66</v>
      </c>
      <c r="E36" s="3">
        <v>-133923.99</v>
      </c>
      <c r="F36" s="3">
        <v>-178565.32</v>
      </c>
      <c r="G36" s="3">
        <v>-223206.65</v>
      </c>
      <c r="H36" s="3">
        <v>-267847.98</v>
      </c>
      <c r="I36" s="3">
        <v>-312489.31</v>
      </c>
      <c r="J36" s="3">
        <v>-357130.64</v>
      </c>
      <c r="K36" s="3">
        <v>-401771.97</v>
      </c>
      <c r="L36" s="3">
        <v>-446413.3</v>
      </c>
      <c r="M36" s="3">
        <v>-491054.63</v>
      </c>
      <c r="N36" s="3">
        <v>-535695.96</v>
      </c>
      <c r="O36" s="3">
        <v>-580337.28999999992</v>
      </c>
      <c r="P36" s="3">
        <v>-624978.61999999988</v>
      </c>
      <c r="Q36" s="3">
        <v>-669619.94999999995</v>
      </c>
      <c r="R36" s="3">
        <v>-714261.27999999991</v>
      </c>
      <c r="S36" s="3">
        <v>-758902.60999999987</v>
      </c>
      <c r="T36" s="3">
        <v>-803543.94</v>
      </c>
      <c r="U36" s="3">
        <v>-848185.2699999999</v>
      </c>
      <c r="V36" s="3">
        <v>-892826.59999999986</v>
      </c>
      <c r="W36" s="3">
        <v>-937467.92999999993</v>
      </c>
      <c r="X36" s="3">
        <v>-982109.26</v>
      </c>
      <c r="Y36" s="3">
        <v>-1026750.59</v>
      </c>
      <c r="Z36" s="3">
        <v>-1071391.92</v>
      </c>
      <c r="AA36" s="3">
        <v>-1116033.25</v>
      </c>
      <c r="AB36" s="3">
        <v>-1160674.58</v>
      </c>
      <c r="AC36" s="3">
        <v>-1205315.9100000001</v>
      </c>
      <c r="AD36" s="3">
        <v>-1249957.24</v>
      </c>
      <c r="AE36" s="3">
        <v>-1294598.57</v>
      </c>
      <c r="AF36" s="3">
        <v>-1339239.9000000001</v>
      </c>
      <c r="AG36" s="3">
        <v>-1383881.23</v>
      </c>
      <c r="AH36" s="3">
        <v>-1428522.56</v>
      </c>
      <c r="AI36" s="3">
        <v>-1473163.8900000001</v>
      </c>
      <c r="AJ36" s="3">
        <v>-1517805.2200000002</v>
      </c>
      <c r="AK36" s="3">
        <v>-1562446.5500000003</v>
      </c>
      <c r="AL36" s="3">
        <v>-1607087.8800000001</v>
      </c>
      <c r="AM36" s="3">
        <v>-1661521.3800000001</v>
      </c>
      <c r="AN36" s="3">
        <v>-1715954.8800000001</v>
      </c>
      <c r="AO36" s="3">
        <v>-1770388.3800000001</v>
      </c>
      <c r="AP36" s="3">
        <v>-1824821.8800000001</v>
      </c>
      <c r="AQ36" s="3">
        <v>-1879255.3800000001</v>
      </c>
      <c r="AR36" s="3">
        <v>-1933688.8800000001</v>
      </c>
      <c r="AS36" s="3">
        <v>-1988122.3800000001</v>
      </c>
      <c r="AT36" s="3">
        <v>-2042555.8800000001</v>
      </c>
      <c r="AU36" s="3">
        <v>-2096989.3800000001</v>
      </c>
      <c r="AV36" s="3">
        <v>-2151422.88</v>
      </c>
      <c r="AW36" s="3">
        <v>-2205856.38</v>
      </c>
      <c r="AX36" s="3">
        <v>-2260289.88</v>
      </c>
      <c r="AY36" s="3">
        <v>-2314723.38</v>
      </c>
      <c r="AZ36" s="3">
        <v>-2369156.88</v>
      </c>
      <c r="BA36" s="3">
        <v>-2423590.38</v>
      </c>
      <c r="BB36" s="3">
        <v>-2478023.88</v>
      </c>
      <c r="BC36" s="3">
        <v>-2532457.38</v>
      </c>
      <c r="BD36" s="3">
        <v>-2586890.88</v>
      </c>
      <c r="BE36" s="3">
        <v>-2641324.38</v>
      </c>
      <c r="BF36" s="3">
        <v>-2695757.88</v>
      </c>
      <c r="BG36" s="3">
        <v>-2750191.38</v>
      </c>
      <c r="BH36" s="3">
        <v>-2804624.88</v>
      </c>
      <c r="BI36" s="3">
        <v>-2859058.38</v>
      </c>
      <c r="BJ36" s="3">
        <v>-2913491.88</v>
      </c>
      <c r="BK36" s="3">
        <v>-2967925.38</v>
      </c>
      <c r="BL36" s="3">
        <v>-3022358.88</v>
      </c>
      <c r="BM36" s="3">
        <v>-3076792.38</v>
      </c>
      <c r="BN36" s="3">
        <v>-3131225.88</v>
      </c>
      <c r="BO36" s="3">
        <v>-3185659.38</v>
      </c>
      <c r="BP36" s="3">
        <v>-3240092.88</v>
      </c>
      <c r="BQ36" s="3">
        <v>-3294526.38</v>
      </c>
      <c r="BR36" s="3">
        <v>-3348959.88</v>
      </c>
      <c r="BS36" s="3">
        <v>-3403393.38</v>
      </c>
      <c r="BT36" s="3">
        <v>-3457826.88</v>
      </c>
      <c r="BU36" s="3">
        <v>-3512260.38</v>
      </c>
      <c r="BV36" s="3">
        <v>-3566693.88</v>
      </c>
      <c r="BW36" s="3">
        <v>-3621127.38</v>
      </c>
      <c r="BX36" s="3">
        <v>-3675560.88</v>
      </c>
      <c r="BY36" s="3">
        <v>-3729994.38</v>
      </c>
      <c r="BZ36" s="3">
        <v>-3784427.88</v>
      </c>
      <c r="CA36" s="3">
        <v>-3838861.38</v>
      </c>
      <c r="CB36" s="3">
        <v>-3893294.88</v>
      </c>
      <c r="CC36" s="3">
        <v>-3947728.38</v>
      </c>
      <c r="CD36" s="3">
        <v>-4002161.88</v>
      </c>
      <c r="CE36" s="3">
        <v>-4056595.38</v>
      </c>
      <c r="CF36" s="3">
        <v>-4111028.88</v>
      </c>
      <c r="CG36" s="3">
        <v>-4165462.38</v>
      </c>
      <c r="CH36" s="3">
        <v>-4219895.88</v>
      </c>
      <c r="CI36" s="80">
        <v>-267847.98</v>
      </c>
      <c r="CJ36" s="80">
        <v>-803543.94</v>
      </c>
      <c r="CK36" s="80">
        <v>-1339239.9000000001</v>
      </c>
      <c r="CL36" s="80">
        <v>-1933688.8800000001</v>
      </c>
      <c r="CM36" s="80">
        <v>-2586890.8799999994</v>
      </c>
      <c r="CN36" s="80">
        <v>-3240092.88</v>
      </c>
      <c r="CO36" s="80">
        <v>-3893294.8800000004</v>
      </c>
      <c r="CY36" s="75"/>
    </row>
    <row r="37" spans="1:103" x14ac:dyDescent="0.3">
      <c r="A37" s="81" t="s">
        <v>618</v>
      </c>
      <c r="B37" s="3">
        <v>0</v>
      </c>
      <c r="C37" s="3">
        <v>-31161.08</v>
      </c>
      <c r="D37" s="3">
        <v>-62322.16</v>
      </c>
      <c r="E37" s="3">
        <v>-93483.239999999991</v>
      </c>
      <c r="F37" s="3">
        <v>-124644.32</v>
      </c>
      <c r="G37" s="3">
        <v>-155805.4</v>
      </c>
      <c r="H37" s="3">
        <v>-186966.48</v>
      </c>
      <c r="I37" s="3">
        <v>-218127.56</v>
      </c>
      <c r="J37" s="3">
        <v>-249288.64</v>
      </c>
      <c r="K37" s="3">
        <v>-280449.71999999997</v>
      </c>
      <c r="L37" s="3">
        <v>-311610.8</v>
      </c>
      <c r="M37" s="3">
        <v>-342771.88</v>
      </c>
      <c r="N37" s="3">
        <v>-373932.96</v>
      </c>
      <c r="O37" s="3">
        <v>-405094.04000000004</v>
      </c>
      <c r="P37" s="3">
        <v>-436255.12</v>
      </c>
      <c r="Q37" s="3">
        <v>-467416.19999999995</v>
      </c>
      <c r="R37" s="3">
        <v>-498577.27999999997</v>
      </c>
      <c r="S37" s="3">
        <v>-529738.36</v>
      </c>
      <c r="T37" s="3">
        <v>-560899.43999999994</v>
      </c>
      <c r="U37" s="3">
        <v>-592060.5199999999</v>
      </c>
      <c r="V37" s="3">
        <v>-623221.59999999986</v>
      </c>
      <c r="W37" s="3">
        <v>-654382.67999999993</v>
      </c>
      <c r="X37" s="3">
        <v>-685543.75999999989</v>
      </c>
      <c r="Y37" s="3">
        <v>-716704.83999999985</v>
      </c>
      <c r="Z37" s="3">
        <v>-747865.91999999993</v>
      </c>
      <c r="AA37" s="3">
        <v>-779026.99999999988</v>
      </c>
      <c r="AB37" s="3">
        <v>-810188.07999999984</v>
      </c>
      <c r="AC37" s="3">
        <v>-841349.15999999992</v>
      </c>
      <c r="AD37" s="3">
        <v>-872510.24</v>
      </c>
      <c r="AE37" s="3">
        <v>-903671.32</v>
      </c>
      <c r="AF37" s="3">
        <v>-934832.39999999991</v>
      </c>
      <c r="AG37" s="3">
        <v>-965993.48</v>
      </c>
      <c r="AH37" s="3">
        <v>-997154.56</v>
      </c>
      <c r="AI37" s="3">
        <v>-1028315.64</v>
      </c>
      <c r="AJ37" s="3">
        <v>-1059476.72</v>
      </c>
      <c r="AK37" s="3">
        <v>-1090637.8</v>
      </c>
      <c r="AL37" s="3">
        <v>-1121798.8800000001</v>
      </c>
      <c r="AM37" s="3">
        <v>-1159034.8800000001</v>
      </c>
      <c r="AN37" s="3">
        <v>-1196270.8800000001</v>
      </c>
      <c r="AO37" s="3">
        <v>-1233506.8800000004</v>
      </c>
      <c r="AP37" s="3">
        <v>-1270742.8800000004</v>
      </c>
      <c r="AQ37" s="3">
        <v>-1307978.8800000004</v>
      </c>
      <c r="AR37" s="3">
        <v>-1345214.8800000004</v>
      </c>
      <c r="AS37" s="3">
        <v>-1382450.8800000004</v>
      </c>
      <c r="AT37" s="3">
        <v>-1419686.8800000006</v>
      </c>
      <c r="AU37" s="3">
        <v>-1456922.8800000006</v>
      </c>
      <c r="AV37" s="3">
        <v>-1494158.8800000008</v>
      </c>
      <c r="AW37" s="3">
        <v>-1531394.8800000008</v>
      </c>
      <c r="AX37" s="3">
        <v>-1568630.8800000008</v>
      </c>
      <c r="AY37" s="3">
        <v>-1605866.8800000011</v>
      </c>
      <c r="AZ37" s="3">
        <v>-1643102.8800000013</v>
      </c>
      <c r="BA37" s="3">
        <v>-1680338.8800000013</v>
      </c>
      <c r="BB37" s="3">
        <v>-1717574.8800000013</v>
      </c>
      <c r="BC37" s="3">
        <v>-1754810.8800000015</v>
      </c>
      <c r="BD37" s="3">
        <v>-1792046.8800000018</v>
      </c>
      <c r="BE37" s="3">
        <v>-1829282.8800000018</v>
      </c>
      <c r="BF37" s="3">
        <v>-1866518.8800000018</v>
      </c>
      <c r="BG37" s="3">
        <v>-1903754.880000002</v>
      </c>
      <c r="BH37" s="3">
        <v>-1940990.8800000022</v>
      </c>
      <c r="BI37" s="3">
        <v>-1978226.8800000022</v>
      </c>
      <c r="BJ37" s="3">
        <v>-2015462.8800000022</v>
      </c>
      <c r="BK37" s="3">
        <v>-2052698.8800000024</v>
      </c>
      <c r="BL37" s="3">
        <v>-2089934.8800000027</v>
      </c>
      <c r="BM37" s="3">
        <v>-2127170.8800000027</v>
      </c>
      <c r="BN37" s="3">
        <v>-2164406.8800000027</v>
      </c>
      <c r="BO37" s="3">
        <v>-2201642.8800000027</v>
      </c>
      <c r="BP37" s="3">
        <v>-2238878.8800000031</v>
      </c>
      <c r="BQ37" s="3">
        <v>-2276114.8800000031</v>
      </c>
      <c r="BR37" s="3">
        <v>-2313350.8800000031</v>
      </c>
      <c r="BS37" s="3">
        <v>-2350586.8800000036</v>
      </c>
      <c r="BT37" s="3">
        <v>-2387822.8800000036</v>
      </c>
      <c r="BU37" s="3">
        <v>-2425058.8800000036</v>
      </c>
      <c r="BV37" s="3">
        <v>-2462294.8800000036</v>
      </c>
      <c r="BW37" s="3">
        <v>-2499530.8800000036</v>
      </c>
      <c r="BX37" s="3">
        <v>-2536766.8800000041</v>
      </c>
      <c r="BY37" s="3">
        <v>-2574002.8800000041</v>
      </c>
      <c r="BZ37" s="3">
        <v>-2611238.8800000041</v>
      </c>
      <c r="CA37" s="3">
        <v>-2648474.8800000045</v>
      </c>
      <c r="CB37" s="3">
        <v>-2685710.8800000045</v>
      </c>
      <c r="CC37" s="3">
        <v>-2722946.8800000045</v>
      </c>
      <c r="CD37" s="3">
        <v>-2760182.8800000045</v>
      </c>
      <c r="CE37" s="3">
        <v>-2797418.8800000045</v>
      </c>
      <c r="CF37" s="3">
        <v>-2834654.8800000045</v>
      </c>
      <c r="CG37" s="3">
        <v>-2871890.8800000045</v>
      </c>
      <c r="CH37" s="3">
        <v>-2909126.8800000045</v>
      </c>
      <c r="CI37" s="80">
        <v>-186966.47999999998</v>
      </c>
      <c r="CJ37" s="80">
        <v>-560899.43999999994</v>
      </c>
      <c r="CK37" s="80">
        <v>-934832.40000000037</v>
      </c>
      <c r="CL37" s="80">
        <v>-1345214.8800000006</v>
      </c>
      <c r="CM37" s="80">
        <v>-1792046.8800000018</v>
      </c>
      <c r="CN37" s="80">
        <v>-2238878.8800000027</v>
      </c>
      <c r="CO37" s="80">
        <v>-2685710.8800000036</v>
      </c>
      <c r="CY37" s="75"/>
    </row>
    <row r="38" spans="1:103" x14ac:dyDescent="0.3">
      <c r="A38" s="81" t="s">
        <v>619</v>
      </c>
      <c r="B38" s="3">
        <v>0</v>
      </c>
      <c r="C38" s="3">
        <v>-46986.67</v>
      </c>
      <c r="D38" s="3">
        <v>-93973.34</v>
      </c>
      <c r="E38" s="3">
        <v>-140960.01</v>
      </c>
      <c r="F38" s="3">
        <v>-187946.68</v>
      </c>
      <c r="G38" s="3">
        <v>-234933.35</v>
      </c>
      <c r="H38" s="3">
        <v>-281920.02</v>
      </c>
      <c r="I38" s="3">
        <v>-328906.69</v>
      </c>
      <c r="J38" s="3">
        <v>-375893.36</v>
      </c>
      <c r="K38" s="3">
        <v>-422880.03</v>
      </c>
      <c r="L38" s="3">
        <v>-469866.7</v>
      </c>
      <c r="M38" s="3">
        <v>-516853.37</v>
      </c>
      <c r="N38" s="3">
        <v>-563840.04</v>
      </c>
      <c r="O38" s="3">
        <v>-610826.71</v>
      </c>
      <c r="P38" s="3">
        <v>-657813.38</v>
      </c>
      <c r="Q38" s="3">
        <v>-704800.05</v>
      </c>
      <c r="R38" s="3">
        <v>-751786.72000000009</v>
      </c>
      <c r="S38" s="3">
        <v>-798773.39000000013</v>
      </c>
      <c r="T38" s="3">
        <v>-845760.06</v>
      </c>
      <c r="U38" s="3">
        <v>-892746.7300000001</v>
      </c>
      <c r="V38" s="3">
        <v>-939733.40000000014</v>
      </c>
      <c r="W38" s="3">
        <v>-986720.07000000007</v>
      </c>
      <c r="X38" s="3">
        <v>-1033706.7400000001</v>
      </c>
      <c r="Y38" s="3">
        <v>-1080693.4100000001</v>
      </c>
      <c r="Z38" s="3">
        <v>-1127680.08</v>
      </c>
      <c r="AA38" s="3">
        <v>-1174666.75</v>
      </c>
      <c r="AB38" s="3">
        <v>-1221653.42</v>
      </c>
      <c r="AC38" s="3">
        <v>-1268640.0900000001</v>
      </c>
      <c r="AD38" s="3">
        <v>-1315626.76</v>
      </c>
      <c r="AE38" s="3">
        <v>-1362613.43</v>
      </c>
      <c r="AF38" s="3">
        <v>-1409600.1</v>
      </c>
      <c r="AG38" s="3">
        <v>-1456586.77</v>
      </c>
      <c r="AH38" s="3">
        <v>-1503573.44</v>
      </c>
      <c r="AI38" s="3">
        <v>-1550560.1099999999</v>
      </c>
      <c r="AJ38" s="3">
        <v>-1597546.7799999998</v>
      </c>
      <c r="AK38" s="3">
        <v>-1644533.45</v>
      </c>
      <c r="AL38" s="3">
        <v>-1691520.1199999999</v>
      </c>
      <c r="AM38" s="3">
        <v>-1753479.7</v>
      </c>
      <c r="AN38" s="3">
        <v>-1815439.28</v>
      </c>
      <c r="AO38" s="3">
        <v>-1877398.86</v>
      </c>
      <c r="AP38" s="3">
        <v>-1939358.4400000002</v>
      </c>
      <c r="AQ38" s="3">
        <v>-2001318.0200000003</v>
      </c>
      <c r="AR38" s="3">
        <v>-2063277.6000000003</v>
      </c>
      <c r="AS38" s="3">
        <v>-2125237.1800000006</v>
      </c>
      <c r="AT38" s="3">
        <v>-2187196.7600000007</v>
      </c>
      <c r="AU38" s="3">
        <v>-2249156.3400000008</v>
      </c>
      <c r="AV38" s="3">
        <v>-2311115.9200000009</v>
      </c>
      <c r="AW38" s="3">
        <v>-2373075.5000000009</v>
      </c>
      <c r="AX38" s="3">
        <v>-2435035.080000001</v>
      </c>
      <c r="AY38" s="3">
        <v>-2496994.6600000011</v>
      </c>
      <c r="AZ38" s="3">
        <v>-2558954.2400000012</v>
      </c>
      <c r="BA38" s="3">
        <v>-2620913.8200000012</v>
      </c>
      <c r="BB38" s="3">
        <v>-2682873.4000000013</v>
      </c>
      <c r="BC38" s="3">
        <v>-2744832.9800000014</v>
      </c>
      <c r="BD38" s="3">
        <v>-2806792.5600000015</v>
      </c>
      <c r="BE38" s="3">
        <v>-2868752.1400000015</v>
      </c>
      <c r="BF38" s="3">
        <v>-2930711.7200000016</v>
      </c>
      <c r="BG38" s="3">
        <v>-2992671.3000000017</v>
      </c>
      <c r="BH38" s="3">
        <v>-3054630.8800000018</v>
      </c>
      <c r="BI38" s="3">
        <v>-3116590.4600000018</v>
      </c>
      <c r="BJ38" s="3">
        <v>-3178550.0400000019</v>
      </c>
      <c r="BK38" s="3">
        <v>-3240509.620000002</v>
      </c>
      <c r="BL38" s="3">
        <v>-3302469.200000002</v>
      </c>
      <c r="BM38" s="3">
        <v>-3364428.7800000021</v>
      </c>
      <c r="BN38" s="3">
        <v>-3426388.3600000022</v>
      </c>
      <c r="BO38" s="3">
        <v>-3488347.9400000023</v>
      </c>
      <c r="BP38" s="3">
        <v>-3550307.5200000023</v>
      </c>
      <c r="BQ38" s="3">
        <v>-3612267.1000000024</v>
      </c>
      <c r="BR38" s="3">
        <v>-3674226.6800000025</v>
      </c>
      <c r="BS38" s="3">
        <v>-3736186.2600000026</v>
      </c>
      <c r="BT38" s="3">
        <v>-3798145.8400000026</v>
      </c>
      <c r="BU38" s="3">
        <v>-3860105.4200000027</v>
      </c>
      <c r="BV38" s="3">
        <v>-3922065.0000000028</v>
      </c>
      <c r="BW38" s="3">
        <v>-3984024.5800000029</v>
      </c>
      <c r="BX38" s="3">
        <v>-4045984.1600000029</v>
      </c>
      <c r="BY38" s="3">
        <v>-4107943.740000003</v>
      </c>
      <c r="BZ38" s="3">
        <v>-4169903.3200000031</v>
      </c>
      <c r="CA38" s="3">
        <v>-4231862.9000000032</v>
      </c>
      <c r="CB38" s="3">
        <v>-4293822.4800000032</v>
      </c>
      <c r="CC38" s="3">
        <v>-4355782.0600000033</v>
      </c>
      <c r="CD38" s="3">
        <v>-4417741.6400000034</v>
      </c>
      <c r="CE38" s="3">
        <v>-4479701.2200000035</v>
      </c>
      <c r="CF38" s="3">
        <v>-4541660.8000000035</v>
      </c>
      <c r="CG38" s="3">
        <v>-4603620.3800000036</v>
      </c>
      <c r="CH38" s="3">
        <v>-4665579.9600000037</v>
      </c>
      <c r="CI38" s="80">
        <v>-281920.02000000008</v>
      </c>
      <c r="CJ38" s="80">
        <v>-845760.06</v>
      </c>
      <c r="CK38" s="80">
        <v>-1409600.0999999999</v>
      </c>
      <c r="CL38" s="80">
        <v>-2063277.6000000003</v>
      </c>
      <c r="CM38" s="80">
        <v>-2806792.5600000015</v>
      </c>
      <c r="CN38" s="80">
        <v>-3550307.5200000023</v>
      </c>
      <c r="CO38" s="80">
        <v>-4293822.4800000032</v>
      </c>
      <c r="CY38" s="75"/>
    </row>
    <row r="39" spans="1:103" x14ac:dyDescent="0.3">
      <c r="A39" s="81" t="s">
        <v>654</v>
      </c>
      <c r="B39" s="3">
        <v>0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  <c r="AC39" s="3">
        <v>0</v>
      </c>
      <c r="AD39" s="3">
        <v>0</v>
      </c>
      <c r="AE39" s="3">
        <v>0</v>
      </c>
      <c r="AF39" s="3">
        <v>0</v>
      </c>
      <c r="AG39" s="3">
        <v>0</v>
      </c>
      <c r="AH39" s="3">
        <v>0</v>
      </c>
      <c r="AI39" s="3">
        <v>0</v>
      </c>
      <c r="AJ39" s="3">
        <v>0</v>
      </c>
      <c r="AK39" s="3">
        <v>0</v>
      </c>
      <c r="AL39" s="3">
        <v>0</v>
      </c>
      <c r="AM39" s="3">
        <v>-501.66999999999996</v>
      </c>
      <c r="AN39" s="3">
        <v>-1003.3399999999999</v>
      </c>
      <c r="AO39" s="3">
        <v>-1505.0099999999998</v>
      </c>
      <c r="AP39" s="3">
        <v>-2006.6799999999998</v>
      </c>
      <c r="AQ39" s="3">
        <v>-2508.35</v>
      </c>
      <c r="AR39" s="3">
        <v>-3010.0199999999995</v>
      </c>
      <c r="AS39" s="3">
        <v>-3511.6899999999996</v>
      </c>
      <c r="AT39" s="3">
        <v>-4013.3599999999997</v>
      </c>
      <c r="AU39" s="3">
        <v>-4515.03</v>
      </c>
      <c r="AV39" s="3">
        <v>-5016.7</v>
      </c>
      <c r="AW39" s="3">
        <v>-5518.37</v>
      </c>
      <c r="AX39" s="3">
        <v>-6020.0399999999991</v>
      </c>
      <c r="AY39" s="3">
        <v>-6521.7099999999991</v>
      </c>
      <c r="AZ39" s="3">
        <v>-7023.3799999999992</v>
      </c>
      <c r="BA39" s="3">
        <v>-7525.0499999999993</v>
      </c>
      <c r="BB39" s="3">
        <v>-8026.7199999999993</v>
      </c>
      <c r="BC39" s="3">
        <v>-8528.39</v>
      </c>
      <c r="BD39" s="3">
        <v>-9030.06</v>
      </c>
      <c r="BE39" s="3">
        <v>-9531.73</v>
      </c>
      <c r="BF39" s="3">
        <v>-10033.4</v>
      </c>
      <c r="BG39" s="3">
        <v>-10535.07</v>
      </c>
      <c r="BH39" s="3">
        <v>-11036.74</v>
      </c>
      <c r="BI39" s="3">
        <v>-11538.41</v>
      </c>
      <c r="BJ39" s="3">
        <v>-12040.079999999998</v>
      </c>
      <c r="BK39" s="3">
        <v>-12541.749999999996</v>
      </c>
      <c r="BL39" s="3">
        <v>-13043.419999999995</v>
      </c>
      <c r="BM39" s="3">
        <v>-13545.089999999993</v>
      </c>
      <c r="BN39" s="3">
        <v>-14046.759999999991</v>
      </c>
      <c r="BO39" s="3">
        <v>-14548.429999999989</v>
      </c>
      <c r="BP39" s="3">
        <v>-15050.099999999988</v>
      </c>
      <c r="BQ39" s="3">
        <v>-15551.769999999986</v>
      </c>
      <c r="BR39" s="3">
        <v>-16053.439999999984</v>
      </c>
      <c r="BS39" s="3">
        <v>-16555.109999999982</v>
      </c>
      <c r="BT39" s="3">
        <v>-17056.779999999981</v>
      </c>
      <c r="BU39" s="3">
        <v>-17558.449999999979</v>
      </c>
      <c r="BV39" s="3">
        <v>-18060.119999999977</v>
      </c>
      <c r="BW39" s="3">
        <v>-18561.789999999975</v>
      </c>
      <c r="BX39" s="3">
        <v>-19063.459999999974</v>
      </c>
      <c r="BY39" s="3">
        <v>-19565.129999999972</v>
      </c>
      <c r="BZ39" s="3">
        <v>-20066.79999999997</v>
      </c>
      <c r="CA39" s="3">
        <v>-20568.469999999968</v>
      </c>
      <c r="CB39" s="3">
        <v>-21070.139999999967</v>
      </c>
      <c r="CC39" s="3">
        <v>-21571.809999999965</v>
      </c>
      <c r="CD39" s="3">
        <v>-22073.479999999963</v>
      </c>
      <c r="CE39" s="3">
        <v>-22575.149999999961</v>
      </c>
      <c r="CF39" s="3">
        <v>-23076.81999999996</v>
      </c>
      <c r="CG39" s="3">
        <v>-23578.489999999958</v>
      </c>
      <c r="CH39" s="3">
        <v>-24080.15999999996</v>
      </c>
      <c r="CI39" s="80">
        <v>0</v>
      </c>
      <c r="CJ39" s="80">
        <v>0</v>
      </c>
      <c r="CK39" s="80">
        <v>0</v>
      </c>
      <c r="CL39" s="80">
        <v>-3010.02</v>
      </c>
      <c r="CM39" s="80">
        <v>-9030.06</v>
      </c>
      <c r="CN39" s="80">
        <v>-15050.099999999988</v>
      </c>
      <c r="CO39" s="80">
        <v>-21070.139999999963</v>
      </c>
      <c r="CY39" s="75"/>
    </row>
    <row r="40" spans="1:103" x14ac:dyDescent="0.3">
      <c r="A40" s="81" t="s">
        <v>655</v>
      </c>
      <c r="B40" s="3">
        <v>0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0</v>
      </c>
      <c r="AG40" s="3">
        <v>0</v>
      </c>
      <c r="AH40" s="3">
        <v>0</v>
      </c>
      <c r="AI40" s="3">
        <v>0</v>
      </c>
      <c r="AJ40" s="3">
        <v>0</v>
      </c>
      <c r="AK40" s="3">
        <v>0</v>
      </c>
      <c r="AL40" s="3">
        <v>0</v>
      </c>
      <c r="AM40" s="3">
        <v>-36048.92</v>
      </c>
      <c r="AN40" s="3">
        <v>-72097.84</v>
      </c>
      <c r="AO40" s="3">
        <v>-108146.76000000001</v>
      </c>
      <c r="AP40" s="3">
        <v>-144195.68</v>
      </c>
      <c r="AQ40" s="3">
        <v>-180244.59999999998</v>
      </c>
      <c r="AR40" s="3">
        <v>-216293.51999999996</v>
      </c>
      <c r="AS40" s="3">
        <v>-252342.43999999994</v>
      </c>
      <c r="AT40" s="3">
        <v>-288391.35999999993</v>
      </c>
      <c r="AU40" s="3">
        <v>-324440.27999999991</v>
      </c>
      <c r="AV40" s="3">
        <v>-360489.1999999999</v>
      </c>
      <c r="AW40" s="3">
        <v>-396538.11999999988</v>
      </c>
      <c r="AX40" s="3">
        <v>-432587.03999999992</v>
      </c>
      <c r="AY40" s="3">
        <v>-468635.95999999996</v>
      </c>
      <c r="AZ40" s="3">
        <v>-504684.88</v>
      </c>
      <c r="BA40" s="3">
        <v>-540733.80000000005</v>
      </c>
      <c r="BB40" s="3">
        <v>-576782.72000000009</v>
      </c>
      <c r="BC40" s="3">
        <v>-612831.64000000013</v>
      </c>
      <c r="BD40" s="3">
        <v>-648880.56000000017</v>
      </c>
      <c r="BE40" s="3">
        <v>-684929.48000000021</v>
      </c>
      <c r="BF40" s="3">
        <v>-720978.40000000026</v>
      </c>
      <c r="BG40" s="3">
        <v>-757027.3200000003</v>
      </c>
      <c r="BH40" s="3">
        <v>-793076.24000000034</v>
      </c>
      <c r="BI40" s="3">
        <v>-829125.16000000038</v>
      </c>
      <c r="BJ40" s="3">
        <v>-865174.08000000031</v>
      </c>
      <c r="BK40" s="3">
        <v>-901223.00000000023</v>
      </c>
      <c r="BL40" s="3">
        <v>-937271.92000000016</v>
      </c>
      <c r="BM40" s="3">
        <v>-973320.84000000008</v>
      </c>
      <c r="BN40" s="3">
        <v>-1009369.76</v>
      </c>
      <c r="BO40" s="3">
        <v>-1045418.6799999999</v>
      </c>
      <c r="BP40" s="3">
        <v>-1081467.5999999999</v>
      </c>
      <c r="BQ40" s="3">
        <v>-1117516.5199999998</v>
      </c>
      <c r="BR40" s="3">
        <v>-1153565.4399999997</v>
      </c>
      <c r="BS40" s="3">
        <v>-1189614.3599999996</v>
      </c>
      <c r="BT40" s="3">
        <v>-1225663.2799999996</v>
      </c>
      <c r="BU40" s="3">
        <v>-1261712.1999999995</v>
      </c>
      <c r="BV40" s="3">
        <v>-1297761.1199999994</v>
      </c>
      <c r="BW40" s="3">
        <v>-1333810.0399999993</v>
      </c>
      <c r="BX40" s="3">
        <v>-1369858.9599999993</v>
      </c>
      <c r="BY40" s="3">
        <v>-1405907.8799999992</v>
      </c>
      <c r="BZ40" s="3">
        <v>-1441956.7999999991</v>
      </c>
      <c r="CA40" s="3">
        <v>-1478005.719999999</v>
      </c>
      <c r="CB40" s="3">
        <v>-1514054.639999999</v>
      </c>
      <c r="CC40" s="3">
        <v>-1550103.5599999989</v>
      </c>
      <c r="CD40" s="3">
        <v>-1586152.4799999988</v>
      </c>
      <c r="CE40" s="3">
        <v>-1622201.3999999987</v>
      </c>
      <c r="CF40" s="3">
        <v>-1658250.3199999989</v>
      </c>
      <c r="CG40" s="3">
        <v>-1694299.2399999988</v>
      </c>
      <c r="CH40" s="3">
        <v>-1730348.1599999988</v>
      </c>
      <c r="CI40" s="80">
        <v>0</v>
      </c>
      <c r="CJ40" s="80">
        <v>0</v>
      </c>
      <c r="CK40" s="80">
        <v>0</v>
      </c>
      <c r="CL40" s="80">
        <v>-216293.52</v>
      </c>
      <c r="CM40" s="80">
        <v>-648880.56000000006</v>
      </c>
      <c r="CN40" s="80">
        <v>-1081467.5999999999</v>
      </c>
      <c r="CO40" s="80">
        <v>-1514054.6399999992</v>
      </c>
      <c r="CY40" s="75"/>
    </row>
    <row r="41" spans="1:103" x14ac:dyDescent="0.3">
      <c r="A41" s="81" t="s">
        <v>656</v>
      </c>
      <c r="B41" s="3">
        <v>0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  <c r="AC41" s="3">
        <v>0</v>
      </c>
      <c r="AD41" s="3">
        <v>0</v>
      </c>
      <c r="AE41" s="3">
        <v>0</v>
      </c>
      <c r="AF41" s="3">
        <v>0</v>
      </c>
      <c r="AG41" s="3">
        <v>0</v>
      </c>
      <c r="AH41" s="3">
        <v>0</v>
      </c>
      <c r="AI41" s="3">
        <v>0</v>
      </c>
      <c r="AJ41" s="3">
        <v>0</v>
      </c>
      <c r="AK41" s="3">
        <v>0</v>
      </c>
      <c r="AL41" s="3">
        <v>0</v>
      </c>
      <c r="AM41" s="3">
        <v>-184.99999999999994</v>
      </c>
      <c r="AN41" s="3">
        <v>-369.99999999999989</v>
      </c>
      <c r="AO41" s="3">
        <v>-554.99999999999977</v>
      </c>
      <c r="AP41" s="3">
        <v>-739.99999999999977</v>
      </c>
      <c r="AQ41" s="3">
        <v>-924.99999999999977</v>
      </c>
      <c r="AR41" s="3">
        <v>-1110</v>
      </c>
      <c r="AS41" s="3">
        <v>-1295</v>
      </c>
      <c r="AT41" s="3">
        <v>-1479.9999999999995</v>
      </c>
      <c r="AU41" s="3">
        <v>-1664.9999999999995</v>
      </c>
      <c r="AV41" s="3">
        <v>-1849.9999999999995</v>
      </c>
      <c r="AW41" s="3">
        <v>-2034.9999999999995</v>
      </c>
      <c r="AX41" s="3">
        <v>-2220</v>
      </c>
      <c r="AY41" s="3">
        <v>-2405</v>
      </c>
      <c r="AZ41" s="3">
        <v>-2590</v>
      </c>
      <c r="BA41" s="3">
        <v>-2775</v>
      </c>
      <c r="BB41" s="3">
        <v>-2959.9999999999991</v>
      </c>
      <c r="BC41" s="3">
        <v>-3144.9999999999991</v>
      </c>
      <c r="BD41" s="3">
        <v>-3329.9999999999991</v>
      </c>
      <c r="BE41" s="3">
        <v>-3514.9999999999991</v>
      </c>
      <c r="BF41" s="3">
        <v>-3699.9999999999991</v>
      </c>
      <c r="BG41" s="3">
        <v>-3884.9999999999991</v>
      </c>
      <c r="BH41" s="3">
        <v>-4069.9999999999991</v>
      </c>
      <c r="BI41" s="3">
        <v>-4255</v>
      </c>
      <c r="BJ41" s="3">
        <v>-4440</v>
      </c>
      <c r="BK41" s="3">
        <v>-4625</v>
      </c>
      <c r="BL41" s="3">
        <v>-4810</v>
      </c>
      <c r="BM41" s="3">
        <v>-4995</v>
      </c>
      <c r="BN41" s="3">
        <v>-5180</v>
      </c>
      <c r="BO41" s="3">
        <v>-5365</v>
      </c>
      <c r="BP41" s="3">
        <v>-5550</v>
      </c>
      <c r="BQ41" s="3">
        <v>-5735</v>
      </c>
      <c r="BR41" s="3">
        <v>-5919.9999999999982</v>
      </c>
      <c r="BS41" s="3">
        <v>-6104.9999999999964</v>
      </c>
      <c r="BT41" s="3">
        <v>-6289.9999999999945</v>
      </c>
      <c r="BU41" s="3">
        <v>-6474.9999999999927</v>
      </c>
      <c r="BV41" s="3">
        <v>-6659.9999999999909</v>
      </c>
      <c r="BW41" s="3">
        <v>-6844.9999999999891</v>
      </c>
      <c r="BX41" s="3">
        <v>-7029.9999999999873</v>
      </c>
      <c r="BY41" s="3">
        <v>-7214.9999999999854</v>
      </c>
      <c r="BZ41" s="3">
        <v>-7399.9999999999836</v>
      </c>
      <c r="CA41" s="3">
        <v>-7584.9999999999818</v>
      </c>
      <c r="CB41" s="3">
        <v>-7769.99999999998</v>
      </c>
      <c r="CC41" s="3">
        <v>-7954.9999999999782</v>
      </c>
      <c r="CD41" s="3">
        <v>-8139.9999999999764</v>
      </c>
      <c r="CE41" s="3">
        <v>-8324.9999999999745</v>
      </c>
      <c r="CF41" s="3">
        <v>-8509.9999999999745</v>
      </c>
      <c r="CG41" s="3">
        <v>-8694.9999999999745</v>
      </c>
      <c r="CH41" s="3">
        <v>-8879.9999999999745</v>
      </c>
      <c r="CI41" s="80">
        <v>0</v>
      </c>
      <c r="CJ41" s="80">
        <v>0</v>
      </c>
      <c r="CK41" s="80">
        <v>0</v>
      </c>
      <c r="CL41" s="80">
        <v>-1109.9999999999998</v>
      </c>
      <c r="CM41" s="80">
        <v>-3330</v>
      </c>
      <c r="CN41" s="80">
        <v>-5549.9999999999982</v>
      </c>
      <c r="CO41" s="80">
        <v>-7769.9999999999791</v>
      </c>
      <c r="CY41" s="75"/>
    </row>
    <row r="42" spans="1:103" x14ac:dyDescent="0.3">
      <c r="A42" s="81" t="s">
        <v>657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  <c r="AC42" s="3">
        <v>0</v>
      </c>
      <c r="AD42" s="3">
        <v>0</v>
      </c>
      <c r="AE42" s="3">
        <v>0</v>
      </c>
      <c r="AF42" s="3">
        <v>0</v>
      </c>
      <c r="AG42" s="3">
        <v>0</v>
      </c>
      <c r="AH42" s="3">
        <v>0</v>
      </c>
      <c r="AI42" s="3">
        <v>0</v>
      </c>
      <c r="AJ42" s="3">
        <v>0</v>
      </c>
      <c r="AK42" s="3">
        <v>0</v>
      </c>
      <c r="AL42" s="3">
        <v>0</v>
      </c>
      <c r="AM42" s="3">
        <v>-6258.84</v>
      </c>
      <c r="AN42" s="3">
        <v>-12517.68</v>
      </c>
      <c r="AO42" s="3">
        <v>-18776.520000000004</v>
      </c>
      <c r="AP42" s="3">
        <v>-25035.360000000001</v>
      </c>
      <c r="AQ42" s="3">
        <v>-31294.199999999997</v>
      </c>
      <c r="AR42" s="3">
        <v>-37553.039999999994</v>
      </c>
      <c r="AS42" s="3">
        <v>-43811.88</v>
      </c>
      <c r="AT42" s="3">
        <v>-50070.720000000001</v>
      </c>
      <c r="AU42" s="3">
        <v>-56329.56</v>
      </c>
      <c r="AV42" s="3">
        <v>-62588.399999999994</v>
      </c>
      <c r="AW42" s="3">
        <v>-68847.239999999991</v>
      </c>
      <c r="AX42" s="3">
        <v>-75106.079999999987</v>
      </c>
      <c r="AY42" s="3">
        <v>-81364.919999999984</v>
      </c>
      <c r="AZ42" s="3">
        <v>-87623.75999999998</v>
      </c>
      <c r="BA42" s="3">
        <v>-93882.599999999977</v>
      </c>
      <c r="BB42" s="3">
        <v>-100141.43999999999</v>
      </c>
      <c r="BC42" s="3">
        <v>-106400.28</v>
      </c>
      <c r="BD42" s="3">
        <v>-112659.12000000001</v>
      </c>
      <c r="BE42" s="3">
        <v>-118917.96000000002</v>
      </c>
      <c r="BF42" s="3">
        <v>-125176.80000000003</v>
      </c>
      <c r="BG42" s="3">
        <v>-131435.64000000004</v>
      </c>
      <c r="BH42" s="3">
        <v>-137694.48000000004</v>
      </c>
      <c r="BI42" s="3">
        <v>-143953.32000000007</v>
      </c>
      <c r="BJ42" s="3">
        <v>-150212.16000000009</v>
      </c>
      <c r="BK42" s="3">
        <v>-156471.00000000009</v>
      </c>
      <c r="BL42" s="3">
        <v>-162729.84000000008</v>
      </c>
      <c r="BM42" s="3">
        <v>-168988.68000000011</v>
      </c>
      <c r="BN42" s="3">
        <v>-175247.52000000014</v>
      </c>
      <c r="BO42" s="3">
        <v>-181506.36000000013</v>
      </c>
      <c r="BP42" s="3">
        <v>-187765.20000000013</v>
      </c>
      <c r="BQ42" s="3">
        <v>-194024.0400000001</v>
      </c>
      <c r="BR42" s="3">
        <v>-200282.88000000006</v>
      </c>
      <c r="BS42" s="3">
        <v>-206541.72000000006</v>
      </c>
      <c r="BT42" s="3">
        <v>-212800.56000000006</v>
      </c>
      <c r="BU42" s="3">
        <v>-219059.40000000002</v>
      </c>
      <c r="BV42" s="3">
        <v>-225318.24</v>
      </c>
      <c r="BW42" s="3">
        <v>-231577.08</v>
      </c>
      <c r="BX42" s="3">
        <v>-237835.91999999998</v>
      </c>
      <c r="BY42" s="3">
        <v>-244094.75999999995</v>
      </c>
      <c r="BZ42" s="3">
        <v>-250353.59999999992</v>
      </c>
      <c r="CA42" s="3">
        <v>-256612.43999999992</v>
      </c>
      <c r="CB42" s="3">
        <v>-262871.27999999991</v>
      </c>
      <c r="CC42" s="3">
        <v>-269130.11999999988</v>
      </c>
      <c r="CD42" s="3">
        <v>-275388.95999999985</v>
      </c>
      <c r="CE42" s="3">
        <v>-281647.79999999981</v>
      </c>
      <c r="CF42" s="3">
        <v>-287906.63999999984</v>
      </c>
      <c r="CG42" s="3">
        <v>-294165.47999999981</v>
      </c>
      <c r="CH42" s="3">
        <v>-300424.31999999977</v>
      </c>
      <c r="CI42" s="80">
        <v>0</v>
      </c>
      <c r="CJ42" s="80">
        <v>0</v>
      </c>
      <c r="CK42" s="80">
        <v>0</v>
      </c>
      <c r="CL42" s="80">
        <v>-37553.040000000001</v>
      </c>
      <c r="CM42" s="80">
        <v>-112659.12000000002</v>
      </c>
      <c r="CN42" s="80">
        <v>-187765.20000000004</v>
      </c>
      <c r="CO42" s="80">
        <v>-262871.27999999991</v>
      </c>
      <c r="CY42" s="75"/>
    </row>
    <row r="43" spans="1:103" x14ac:dyDescent="0.3">
      <c r="A43" s="81" t="s">
        <v>658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  <c r="AC43" s="3">
        <v>0</v>
      </c>
      <c r="AD43" s="3">
        <v>0</v>
      </c>
      <c r="AE43" s="3">
        <v>0</v>
      </c>
      <c r="AF43" s="3">
        <v>0</v>
      </c>
      <c r="AG43" s="3">
        <v>0</v>
      </c>
      <c r="AH43" s="3">
        <v>0</v>
      </c>
      <c r="AI43" s="3">
        <v>0</v>
      </c>
      <c r="AJ43" s="3">
        <v>0</v>
      </c>
      <c r="AK43" s="3">
        <v>0</v>
      </c>
      <c r="AL43" s="3">
        <v>0</v>
      </c>
      <c r="AM43" s="3">
        <v>-21635.08</v>
      </c>
      <c r="AN43" s="3">
        <v>-43270.16</v>
      </c>
      <c r="AO43" s="3">
        <v>-64905.24</v>
      </c>
      <c r="AP43" s="3">
        <v>-86540.32</v>
      </c>
      <c r="AQ43" s="3">
        <v>-108175.4</v>
      </c>
      <c r="AR43" s="3">
        <v>-129810.48000000001</v>
      </c>
      <c r="AS43" s="3">
        <v>-151445.56</v>
      </c>
      <c r="AT43" s="3">
        <v>-173080.64</v>
      </c>
      <c r="AU43" s="3">
        <v>-194715.72</v>
      </c>
      <c r="AV43" s="3">
        <v>-216350.8</v>
      </c>
      <c r="AW43" s="3">
        <v>-237985.88</v>
      </c>
      <c r="AX43" s="3">
        <v>-259620.96000000002</v>
      </c>
      <c r="AY43" s="3">
        <v>-281256.04000000004</v>
      </c>
      <c r="AZ43" s="3">
        <v>-302891.12</v>
      </c>
      <c r="BA43" s="3">
        <v>-324526.2</v>
      </c>
      <c r="BB43" s="3">
        <v>-346161.28</v>
      </c>
      <c r="BC43" s="3">
        <v>-367796.36</v>
      </c>
      <c r="BD43" s="3">
        <v>-389431.44</v>
      </c>
      <c r="BE43" s="3">
        <v>-411066.52</v>
      </c>
      <c r="BF43" s="3">
        <v>-432701.6</v>
      </c>
      <c r="BG43" s="3">
        <v>-454336.68</v>
      </c>
      <c r="BH43" s="3">
        <v>-475971.76</v>
      </c>
      <c r="BI43" s="3">
        <v>-497606.83999999997</v>
      </c>
      <c r="BJ43" s="3">
        <v>-519241.91999999993</v>
      </c>
      <c r="BK43" s="3">
        <v>-540877</v>
      </c>
      <c r="BL43" s="3">
        <v>-562512.07999999996</v>
      </c>
      <c r="BM43" s="3">
        <v>-584147.15999999992</v>
      </c>
      <c r="BN43" s="3">
        <v>-605782.23999999987</v>
      </c>
      <c r="BO43" s="3">
        <v>-627417.31999999983</v>
      </c>
      <c r="BP43" s="3">
        <v>-649052.39999999991</v>
      </c>
      <c r="BQ43" s="3">
        <v>-670687.47999999986</v>
      </c>
      <c r="BR43" s="3">
        <v>-692322.55999999982</v>
      </c>
      <c r="BS43" s="3">
        <v>-713957.6399999999</v>
      </c>
      <c r="BT43" s="3">
        <v>-735592.71999999986</v>
      </c>
      <c r="BU43" s="3">
        <v>-757227.79999999981</v>
      </c>
      <c r="BV43" s="3">
        <v>-778862.87999999977</v>
      </c>
      <c r="BW43" s="3">
        <v>-800497.95999999973</v>
      </c>
      <c r="BX43" s="3">
        <v>-822133.0399999998</v>
      </c>
      <c r="BY43" s="3">
        <v>-843768.11999999988</v>
      </c>
      <c r="BZ43" s="3">
        <v>-865403.19999999984</v>
      </c>
      <c r="CA43" s="3">
        <v>-887038.2799999998</v>
      </c>
      <c r="CB43" s="3">
        <v>-908673.35999999987</v>
      </c>
      <c r="CC43" s="3">
        <v>-930308.44</v>
      </c>
      <c r="CD43" s="3">
        <v>-951943.5199999999</v>
      </c>
      <c r="CE43" s="3">
        <v>-973578.59999999986</v>
      </c>
      <c r="CF43" s="3">
        <v>-995213.67999999993</v>
      </c>
      <c r="CG43" s="3">
        <v>-1016848.76</v>
      </c>
      <c r="CH43" s="3">
        <v>-1038483.84</v>
      </c>
      <c r="CI43" s="80">
        <v>0</v>
      </c>
      <c r="CJ43" s="80">
        <v>0</v>
      </c>
      <c r="CK43" s="80">
        <v>0</v>
      </c>
      <c r="CL43" s="80">
        <v>-129810.47999999998</v>
      </c>
      <c r="CM43" s="80">
        <v>-389431.44</v>
      </c>
      <c r="CN43" s="80">
        <v>-649052.39999999979</v>
      </c>
      <c r="CO43" s="80">
        <v>-908673.35999999964</v>
      </c>
      <c r="CY43" s="75"/>
    </row>
    <row r="44" spans="1:103" x14ac:dyDescent="0.3">
      <c r="A44" s="81" t="s">
        <v>659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0</v>
      </c>
      <c r="AL44" s="3">
        <v>0</v>
      </c>
      <c r="AM44" s="3">
        <v>-40324.83</v>
      </c>
      <c r="AN44" s="3">
        <v>-80649.66</v>
      </c>
      <c r="AO44" s="3">
        <v>-120974.48999999999</v>
      </c>
      <c r="AP44" s="3">
        <v>-161299.32</v>
      </c>
      <c r="AQ44" s="3">
        <v>-201624.15000000002</v>
      </c>
      <c r="AR44" s="3">
        <v>-241948.98000000004</v>
      </c>
      <c r="AS44" s="3">
        <v>-282273.81000000006</v>
      </c>
      <c r="AT44" s="3">
        <v>-322598.64000000007</v>
      </c>
      <c r="AU44" s="3">
        <v>-362923.47000000009</v>
      </c>
      <c r="AV44" s="3">
        <v>-403248.3000000001</v>
      </c>
      <c r="AW44" s="3">
        <v>-443573.13000000012</v>
      </c>
      <c r="AX44" s="3">
        <v>-483897.96000000008</v>
      </c>
      <c r="AY44" s="3">
        <v>-524222.79000000004</v>
      </c>
      <c r="AZ44" s="3">
        <v>-564547.62</v>
      </c>
      <c r="BA44" s="3">
        <v>-604872.44999999995</v>
      </c>
      <c r="BB44" s="3">
        <v>-645197.27999999991</v>
      </c>
      <c r="BC44" s="3">
        <v>-685522.10999999987</v>
      </c>
      <c r="BD44" s="3">
        <v>-725846.93999999983</v>
      </c>
      <c r="BE44" s="3">
        <v>-766171.76999999979</v>
      </c>
      <c r="BF44" s="3">
        <v>-806496.59999999974</v>
      </c>
      <c r="BG44" s="3">
        <v>-846821.4299999997</v>
      </c>
      <c r="BH44" s="3">
        <v>-887146.25999999978</v>
      </c>
      <c r="BI44" s="3">
        <v>-927471.08999999985</v>
      </c>
      <c r="BJ44" s="3">
        <v>-967795.91999999993</v>
      </c>
      <c r="BK44" s="3">
        <v>-1008120.75</v>
      </c>
      <c r="BL44" s="3">
        <v>-1048445.5800000001</v>
      </c>
      <c r="BM44" s="3">
        <v>-1088770.4100000001</v>
      </c>
      <c r="BN44" s="3">
        <v>-1129095.2400000002</v>
      </c>
      <c r="BO44" s="3">
        <v>-1169420.0700000003</v>
      </c>
      <c r="BP44" s="3">
        <v>-1209744.9000000004</v>
      </c>
      <c r="BQ44" s="3">
        <v>-1250069.7300000004</v>
      </c>
      <c r="BR44" s="3">
        <v>-1290394.5600000005</v>
      </c>
      <c r="BS44" s="3">
        <v>-1330719.3900000006</v>
      </c>
      <c r="BT44" s="3">
        <v>-1371044.2200000007</v>
      </c>
      <c r="BU44" s="3">
        <v>-1411369.0500000007</v>
      </c>
      <c r="BV44" s="3">
        <v>-1451693.8800000008</v>
      </c>
      <c r="BW44" s="3">
        <v>-1492018.7100000009</v>
      </c>
      <c r="BX44" s="3">
        <v>-1532343.540000001</v>
      </c>
      <c r="BY44" s="3">
        <v>-1572668.370000001</v>
      </c>
      <c r="BZ44" s="3">
        <v>-1612993.2000000011</v>
      </c>
      <c r="CA44" s="3">
        <v>-1653318.0300000012</v>
      </c>
      <c r="CB44" s="3">
        <v>-1693642.8600000013</v>
      </c>
      <c r="CC44" s="3">
        <v>-1733967.6900000013</v>
      </c>
      <c r="CD44" s="3">
        <v>-1774292.5200000014</v>
      </c>
      <c r="CE44" s="3">
        <v>-1814617.3500000015</v>
      </c>
      <c r="CF44" s="3">
        <v>-1854942.1800000016</v>
      </c>
      <c r="CG44" s="3">
        <v>-1895267.0100000016</v>
      </c>
      <c r="CH44" s="3">
        <v>-1935591.8400000017</v>
      </c>
      <c r="CI44" s="80">
        <v>0</v>
      </c>
      <c r="CJ44" s="80">
        <v>0</v>
      </c>
      <c r="CK44" s="80">
        <v>0</v>
      </c>
      <c r="CL44" s="80">
        <v>-241948.98</v>
      </c>
      <c r="CM44" s="80">
        <v>-725846.93999999971</v>
      </c>
      <c r="CN44" s="80">
        <v>-1209744.9000000004</v>
      </c>
      <c r="CO44" s="80">
        <v>-1693642.860000001</v>
      </c>
      <c r="CY44" s="75"/>
    </row>
    <row r="45" spans="1:103" x14ac:dyDescent="0.3">
      <c r="A45" s="81" t="s">
        <v>660</v>
      </c>
      <c r="B45" s="3">
        <v>0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  <c r="AC45" s="3">
        <v>0</v>
      </c>
      <c r="AD45" s="3">
        <v>0</v>
      </c>
      <c r="AE45" s="3">
        <v>0</v>
      </c>
      <c r="AF45" s="3">
        <v>0</v>
      </c>
      <c r="AG45" s="3">
        <v>0</v>
      </c>
      <c r="AH45" s="3">
        <v>0</v>
      </c>
      <c r="AI45" s="3">
        <v>0</v>
      </c>
      <c r="AJ45" s="3">
        <v>0</v>
      </c>
      <c r="AK45" s="3">
        <v>0</v>
      </c>
      <c r="AL45" s="3">
        <v>0</v>
      </c>
      <c r="AM45" s="3">
        <v>-42028.17</v>
      </c>
      <c r="AN45" s="3">
        <v>-84056.34</v>
      </c>
      <c r="AO45" s="3">
        <v>-126084.51000000001</v>
      </c>
      <c r="AP45" s="3">
        <v>-168112.68</v>
      </c>
      <c r="AQ45" s="3">
        <v>-210140.85</v>
      </c>
      <c r="AR45" s="3">
        <v>-252169.02000000002</v>
      </c>
      <c r="AS45" s="3">
        <v>-294197.19</v>
      </c>
      <c r="AT45" s="3">
        <v>-336225.36</v>
      </c>
      <c r="AU45" s="3">
        <v>-378253.53</v>
      </c>
      <c r="AV45" s="3">
        <v>-420281.7</v>
      </c>
      <c r="AW45" s="3">
        <v>-462309.87</v>
      </c>
      <c r="AX45" s="3">
        <v>-504338.04000000004</v>
      </c>
      <c r="AY45" s="3">
        <v>-546366.21</v>
      </c>
      <c r="AZ45" s="3">
        <v>-588394.38</v>
      </c>
      <c r="BA45" s="3">
        <v>-630422.55000000005</v>
      </c>
      <c r="BB45" s="3">
        <v>-672450.72000000009</v>
      </c>
      <c r="BC45" s="3">
        <v>-714478.89000000013</v>
      </c>
      <c r="BD45" s="3">
        <v>-756507.06</v>
      </c>
      <c r="BE45" s="3">
        <v>-798535.2300000001</v>
      </c>
      <c r="BF45" s="3">
        <v>-840563.40000000014</v>
      </c>
      <c r="BG45" s="3">
        <v>-882591.57000000007</v>
      </c>
      <c r="BH45" s="3">
        <v>-924619.74000000011</v>
      </c>
      <c r="BI45" s="3">
        <v>-966647.91000000015</v>
      </c>
      <c r="BJ45" s="3">
        <v>-1008676.0800000001</v>
      </c>
      <c r="BK45" s="3">
        <v>-1050704.25</v>
      </c>
      <c r="BL45" s="3">
        <v>-1092732.4200000002</v>
      </c>
      <c r="BM45" s="3">
        <v>-1134760.5900000001</v>
      </c>
      <c r="BN45" s="3">
        <v>-1176788.76</v>
      </c>
      <c r="BO45" s="3">
        <v>-1218816.9300000002</v>
      </c>
      <c r="BP45" s="3">
        <v>-1260845.1000000001</v>
      </c>
      <c r="BQ45" s="3">
        <v>-1302873.27</v>
      </c>
      <c r="BR45" s="3">
        <v>-1344901.44</v>
      </c>
      <c r="BS45" s="3">
        <v>-1386929.6099999999</v>
      </c>
      <c r="BT45" s="3">
        <v>-1428957.78</v>
      </c>
      <c r="BU45" s="3">
        <v>-1470985.95</v>
      </c>
      <c r="BV45" s="3">
        <v>-1513014.1199999999</v>
      </c>
      <c r="BW45" s="3">
        <v>-1555042.29</v>
      </c>
      <c r="BX45" s="3">
        <v>-1597070.46</v>
      </c>
      <c r="BY45" s="3">
        <v>-1639098.63</v>
      </c>
      <c r="BZ45" s="3">
        <v>-1681126.7999999998</v>
      </c>
      <c r="CA45" s="3">
        <v>-1723154.9699999997</v>
      </c>
      <c r="CB45" s="3">
        <v>-1765183.14</v>
      </c>
      <c r="CC45" s="3">
        <v>-1807211.3099999998</v>
      </c>
      <c r="CD45" s="3">
        <v>-1849239.4799999997</v>
      </c>
      <c r="CE45" s="3">
        <v>-1891267.65</v>
      </c>
      <c r="CF45" s="3">
        <v>-1933295.8199999998</v>
      </c>
      <c r="CG45" s="3">
        <v>-1975323.9899999998</v>
      </c>
      <c r="CH45" s="3">
        <v>-2017352.16</v>
      </c>
      <c r="CI45" s="80">
        <v>0</v>
      </c>
      <c r="CJ45" s="80">
        <v>0</v>
      </c>
      <c r="CK45" s="80">
        <v>0</v>
      </c>
      <c r="CL45" s="80">
        <v>-252169.02000000002</v>
      </c>
      <c r="CM45" s="80">
        <v>-756507.06</v>
      </c>
      <c r="CN45" s="80">
        <v>-1260845.0999999996</v>
      </c>
      <c r="CO45" s="80">
        <v>-1765183.1400000001</v>
      </c>
      <c r="CY45" s="75"/>
    </row>
    <row r="46" spans="1:103" x14ac:dyDescent="0.3">
      <c r="A46" s="81" t="s">
        <v>661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  <c r="AC46" s="3">
        <v>0</v>
      </c>
      <c r="AD46" s="3">
        <v>0</v>
      </c>
      <c r="AE46" s="3">
        <v>0</v>
      </c>
      <c r="AF46" s="3">
        <v>0</v>
      </c>
      <c r="AG46" s="3">
        <v>0</v>
      </c>
      <c r="AH46" s="3">
        <v>0</v>
      </c>
      <c r="AI46" s="3">
        <v>0</v>
      </c>
      <c r="AJ46" s="3">
        <v>0</v>
      </c>
      <c r="AK46" s="3">
        <v>0</v>
      </c>
      <c r="AL46" s="3">
        <v>0</v>
      </c>
      <c r="AM46" s="3">
        <v>-46941.67</v>
      </c>
      <c r="AN46" s="3">
        <v>-93883.34</v>
      </c>
      <c r="AO46" s="3">
        <v>-140825.01</v>
      </c>
      <c r="AP46" s="3">
        <v>-187766.68</v>
      </c>
      <c r="AQ46" s="3">
        <v>-234708.34999999998</v>
      </c>
      <c r="AR46" s="3">
        <v>-281650.01999999996</v>
      </c>
      <c r="AS46" s="3">
        <v>-328591.68999999994</v>
      </c>
      <c r="AT46" s="3">
        <v>-375533.36</v>
      </c>
      <c r="AU46" s="3">
        <v>-422475.03</v>
      </c>
      <c r="AV46" s="3">
        <v>-469416.70000000007</v>
      </c>
      <c r="AW46" s="3">
        <v>-516358.37000000011</v>
      </c>
      <c r="AX46" s="3">
        <v>-563300.04000000015</v>
      </c>
      <c r="AY46" s="3">
        <v>-610241.7100000002</v>
      </c>
      <c r="AZ46" s="3">
        <v>-657183.38000000024</v>
      </c>
      <c r="BA46" s="3">
        <v>-704125.05000000028</v>
      </c>
      <c r="BB46" s="3">
        <v>-751066.7200000002</v>
      </c>
      <c r="BC46" s="3">
        <v>-798008.39000000013</v>
      </c>
      <c r="BD46" s="3">
        <v>-844950.06</v>
      </c>
      <c r="BE46" s="3">
        <v>-891891.73</v>
      </c>
      <c r="BF46" s="3">
        <v>-938833.39999999991</v>
      </c>
      <c r="BG46" s="3">
        <v>-985775.06999999983</v>
      </c>
      <c r="BH46" s="3">
        <v>-1032716.7399999998</v>
      </c>
      <c r="BI46" s="3">
        <v>-1079658.4099999997</v>
      </c>
      <c r="BJ46" s="3">
        <v>-1126600.0799999996</v>
      </c>
      <c r="BK46" s="3">
        <v>-1173541.7499999995</v>
      </c>
      <c r="BL46" s="3">
        <v>-1220483.4199999995</v>
      </c>
      <c r="BM46" s="3">
        <v>-1267425.0899999994</v>
      </c>
      <c r="BN46" s="3">
        <v>-1314366.7599999993</v>
      </c>
      <c r="BO46" s="3">
        <v>-1361308.4299999992</v>
      </c>
      <c r="BP46" s="3">
        <v>-1408250.0999999992</v>
      </c>
      <c r="BQ46" s="3">
        <v>-1455191.7699999991</v>
      </c>
      <c r="BR46" s="3">
        <v>-1502133.439999999</v>
      </c>
      <c r="BS46" s="3">
        <v>-1549075.1099999989</v>
      </c>
      <c r="BT46" s="3">
        <v>-1596016.7799999989</v>
      </c>
      <c r="BU46" s="3">
        <v>-1642958.4499999988</v>
      </c>
      <c r="BV46" s="3">
        <v>-1689900.1199999987</v>
      </c>
      <c r="BW46" s="3">
        <v>-1736841.7899999986</v>
      </c>
      <c r="BX46" s="3">
        <v>-1783783.4599999986</v>
      </c>
      <c r="BY46" s="3">
        <v>-1830725.1299999985</v>
      </c>
      <c r="BZ46" s="3">
        <v>-1877666.7999999984</v>
      </c>
      <c r="CA46" s="3">
        <v>-1924608.4699999983</v>
      </c>
      <c r="CB46" s="3">
        <v>-1971550.1399999983</v>
      </c>
      <c r="CC46" s="3">
        <v>-2018491.8099999982</v>
      </c>
      <c r="CD46" s="3">
        <v>-2065433.4799999981</v>
      </c>
      <c r="CE46" s="3">
        <v>-2112375.149999998</v>
      </c>
      <c r="CF46" s="3">
        <v>-2159316.819999998</v>
      </c>
      <c r="CG46" s="3">
        <v>-2206258.4899999979</v>
      </c>
      <c r="CH46" s="3">
        <v>-2253200.1599999978</v>
      </c>
      <c r="CI46" s="80">
        <v>0</v>
      </c>
      <c r="CJ46" s="80">
        <v>0</v>
      </c>
      <c r="CK46" s="80">
        <v>0</v>
      </c>
      <c r="CL46" s="80">
        <v>-281650.02000000008</v>
      </c>
      <c r="CM46" s="80">
        <v>-844950.06000000029</v>
      </c>
      <c r="CN46" s="80">
        <v>-1408250.0999999994</v>
      </c>
      <c r="CO46" s="80">
        <v>-1971550.1399999983</v>
      </c>
      <c r="CY46" s="75"/>
    </row>
    <row r="47" spans="1:103" x14ac:dyDescent="0.3">
      <c r="A47" s="81" t="s">
        <v>662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  <c r="AC47" s="3">
        <v>0</v>
      </c>
      <c r="AD47" s="3">
        <v>0</v>
      </c>
      <c r="AE47" s="3">
        <v>0</v>
      </c>
      <c r="AF47" s="3">
        <v>0</v>
      </c>
      <c r="AG47" s="3">
        <v>0</v>
      </c>
      <c r="AH47" s="3">
        <v>0</v>
      </c>
      <c r="AI47" s="3">
        <v>0</v>
      </c>
      <c r="AJ47" s="3">
        <v>0</v>
      </c>
      <c r="AK47" s="3">
        <v>0</v>
      </c>
      <c r="AL47" s="3">
        <v>0</v>
      </c>
      <c r="AM47" s="3">
        <v>-393.58000000000004</v>
      </c>
      <c r="AN47" s="3">
        <v>-787.16000000000008</v>
      </c>
      <c r="AO47" s="3">
        <v>-1180.7400000000002</v>
      </c>
      <c r="AP47" s="3">
        <v>-1574.3200000000002</v>
      </c>
      <c r="AQ47" s="3">
        <v>-1967.9</v>
      </c>
      <c r="AR47" s="3">
        <v>-2361.48</v>
      </c>
      <c r="AS47" s="3">
        <v>-2755.06</v>
      </c>
      <c r="AT47" s="3">
        <v>-3148.6400000000003</v>
      </c>
      <c r="AU47" s="3">
        <v>-3542.2200000000003</v>
      </c>
      <c r="AV47" s="3">
        <v>-3935.8</v>
      </c>
      <c r="AW47" s="3">
        <v>-4329.38</v>
      </c>
      <c r="AX47" s="3">
        <v>-4722.96</v>
      </c>
      <c r="AY47" s="3">
        <v>-5116.54</v>
      </c>
      <c r="AZ47" s="3">
        <v>-5510.12</v>
      </c>
      <c r="BA47" s="3">
        <v>-5903.7000000000007</v>
      </c>
      <c r="BB47" s="3">
        <v>-6297.2800000000007</v>
      </c>
      <c r="BC47" s="3">
        <v>-6690.8600000000006</v>
      </c>
      <c r="BD47" s="3">
        <v>-7084.4400000000005</v>
      </c>
      <c r="BE47" s="3">
        <v>-7478.02</v>
      </c>
      <c r="BF47" s="3">
        <v>-7871.6</v>
      </c>
      <c r="BG47" s="3">
        <v>-8265.18</v>
      </c>
      <c r="BH47" s="3">
        <v>-8658.76</v>
      </c>
      <c r="BI47" s="3">
        <v>-9052.34</v>
      </c>
      <c r="BJ47" s="3">
        <v>-9445.92</v>
      </c>
      <c r="BK47" s="3">
        <v>-9839.5</v>
      </c>
      <c r="BL47" s="3">
        <v>-10233.08</v>
      </c>
      <c r="BM47" s="3">
        <v>-10626.66</v>
      </c>
      <c r="BN47" s="3">
        <v>-11020.24</v>
      </c>
      <c r="BO47" s="3">
        <v>-11413.82</v>
      </c>
      <c r="BP47" s="3">
        <v>-11807.400000000001</v>
      </c>
      <c r="BQ47" s="3">
        <v>-12200.980000000003</v>
      </c>
      <c r="BR47" s="3">
        <v>-12594.560000000005</v>
      </c>
      <c r="BS47" s="3">
        <v>-12988.140000000007</v>
      </c>
      <c r="BT47" s="3">
        <v>-13381.720000000008</v>
      </c>
      <c r="BU47" s="3">
        <v>-13775.30000000001</v>
      </c>
      <c r="BV47" s="3">
        <v>-14168.880000000012</v>
      </c>
      <c r="BW47" s="3">
        <v>-14562.460000000014</v>
      </c>
      <c r="BX47" s="3">
        <v>-14956.040000000015</v>
      </c>
      <c r="BY47" s="3">
        <v>-15349.620000000017</v>
      </c>
      <c r="BZ47" s="3">
        <v>-15743.200000000019</v>
      </c>
      <c r="CA47" s="3">
        <v>-16136.780000000021</v>
      </c>
      <c r="CB47" s="3">
        <v>-16530.360000000022</v>
      </c>
      <c r="CC47" s="3">
        <v>-16923.940000000024</v>
      </c>
      <c r="CD47" s="3">
        <v>-17317.520000000026</v>
      </c>
      <c r="CE47" s="3">
        <v>-17711.100000000028</v>
      </c>
      <c r="CF47" s="3">
        <v>-18104.680000000029</v>
      </c>
      <c r="CG47" s="3">
        <v>-18498.260000000031</v>
      </c>
      <c r="CH47" s="3">
        <v>-18891.840000000033</v>
      </c>
      <c r="CI47" s="80">
        <v>0</v>
      </c>
      <c r="CJ47" s="80">
        <v>0</v>
      </c>
      <c r="CK47" s="80">
        <v>0</v>
      </c>
      <c r="CL47" s="80">
        <v>-2361.48</v>
      </c>
      <c r="CM47" s="80">
        <v>-7084.4399999999987</v>
      </c>
      <c r="CN47" s="80">
        <v>-11807.400000000003</v>
      </c>
      <c r="CO47" s="80">
        <v>-16530.360000000022</v>
      </c>
      <c r="CY47" s="75"/>
    </row>
    <row r="48" spans="1:103" x14ac:dyDescent="0.3">
      <c r="A48" s="81" t="s">
        <v>663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  <c r="AC48" s="3">
        <v>0</v>
      </c>
      <c r="AD48" s="3">
        <v>0</v>
      </c>
      <c r="AE48" s="3">
        <v>0</v>
      </c>
      <c r="AF48" s="3">
        <v>0</v>
      </c>
      <c r="AG48" s="3">
        <v>0</v>
      </c>
      <c r="AH48" s="3">
        <v>0</v>
      </c>
      <c r="AI48" s="3">
        <v>0</v>
      </c>
      <c r="AJ48" s="3">
        <v>0</v>
      </c>
      <c r="AK48" s="3">
        <v>0</v>
      </c>
      <c r="AL48" s="3">
        <v>0</v>
      </c>
      <c r="AM48" s="3">
        <v>-37327.83</v>
      </c>
      <c r="AN48" s="3">
        <v>-74655.66</v>
      </c>
      <c r="AO48" s="3">
        <v>-111983.48999999999</v>
      </c>
      <c r="AP48" s="3">
        <v>-149311.32</v>
      </c>
      <c r="AQ48" s="3">
        <v>-186639.15000000002</v>
      </c>
      <c r="AR48" s="3">
        <v>-223966.98000000004</v>
      </c>
      <c r="AS48" s="3">
        <v>-261294.81000000006</v>
      </c>
      <c r="AT48" s="3">
        <v>-298622.64000000007</v>
      </c>
      <c r="AU48" s="3">
        <v>-335950.47000000009</v>
      </c>
      <c r="AV48" s="3">
        <v>-373278.3000000001</v>
      </c>
      <c r="AW48" s="3">
        <v>-410606.13000000012</v>
      </c>
      <c r="AX48" s="3">
        <v>-447933.96000000008</v>
      </c>
      <c r="AY48" s="3">
        <v>-485261.79000000004</v>
      </c>
      <c r="AZ48" s="3">
        <v>-522589.62</v>
      </c>
      <c r="BA48" s="3">
        <v>-559917.44999999995</v>
      </c>
      <c r="BB48" s="3">
        <v>-597245.27999999991</v>
      </c>
      <c r="BC48" s="3">
        <v>-634573.10999999987</v>
      </c>
      <c r="BD48" s="3">
        <v>-671900.93999999983</v>
      </c>
      <c r="BE48" s="3">
        <v>-709228.76999999979</v>
      </c>
      <c r="BF48" s="3">
        <v>-746556.59999999974</v>
      </c>
      <c r="BG48" s="3">
        <v>-783884.4299999997</v>
      </c>
      <c r="BH48" s="3">
        <v>-821212.25999999978</v>
      </c>
      <c r="BI48" s="3">
        <v>-858540.08999999985</v>
      </c>
      <c r="BJ48" s="3">
        <v>-895867.91999999993</v>
      </c>
      <c r="BK48" s="3">
        <v>-933195.75</v>
      </c>
      <c r="BL48" s="3">
        <v>-970523.58000000007</v>
      </c>
      <c r="BM48" s="3">
        <v>-1007851.4100000001</v>
      </c>
      <c r="BN48" s="3">
        <v>-1045179.2400000002</v>
      </c>
      <c r="BO48" s="3">
        <v>-1082507.0700000003</v>
      </c>
      <c r="BP48" s="3">
        <v>-1119834.9000000004</v>
      </c>
      <c r="BQ48" s="3">
        <v>-1157162.7300000004</v>
      </c>
      <c r="BR48" s="3">
        <v>-1194490.5600000005</v>
      </c>
      <c r="BS48" s="3">
        <v>-1231818.3900000006</v>
      </c>
      <c r="BT48" s="3">
        <v>-1269146.2200000007</v>
      </c>
      <c r="BU48" s="3">
        <v>-1306474.0500000007</v>
      </c>
      <c r="BV48" s="3">
        <v>-1343801.8800000008</v>
      </c>
      <c r="BW48" s="3">
        <v>-1381129.7100000009</v>
      </c>
      <c r="BX48" s="3">
        <v>-1418457.540000001</v>
      </c>
      <c r="BY48" s="3">
        <v>-1455785.370000001</v>
      </c>
      <c r="BZ48" s="3">
        <v>-1493113.2000000011</v>
      </c>
      <c r="CA48" s="3">
        <v>-1530441.0300000012</v>
      </c>
      <c r="CB48" s="3">
        <v>-1567768.8600000013</v>
      </c>
      <c r="CC48" s="3">
        <v>-1605096.6900000013</v>
      </c>
      <c r="CD48" s="3">
        <v>-1642424.5200000014</v>
      </c>
      <c r="CE48" s="3">
        <v>-1679752.3500000015</v>
      </c>
      <c r="CF48" s="3">
        <v>-1717080.1800000016</v>
      </c>
      <c r="CG48" s="3">
        <v>-1754408.0100000016</v>
      </c>
      <c r="CH48" s="3">
        <v>-1791735.8400000017</v>
      </c>
      <c r="CI48" s="80">
        <v>0</v>
      </c>
      <c r="CJ48" s="80">
        <v>0</v>
      </c>
      <c r="CK48" s="80">
        <v>0</v>
      </c>
      <c r="CL48" s="80">
        <v>-223966.98</v>
      </c>
      <c r="CM48" s="80">
        <v>-671900.94</v>
      </c>
      <c r="CN48" s="80">
        <v>-1119834.9000000004</v>
      </c>
      <c r="CO48" s="80">
        <v>-1567768.860000001</v>
      </c>
      <c r="CY48" s="75"/>
    </row>
    <row r="49" spans="1:103" x14ac:dyDescent="0.3">
      <c r="A49" s="81" t="s">
        <v>664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  <c r="AC49" s="3">
        <v>0</v>
      </c>
      <c r="AD49" s="3">
        <v>0</v>
      </c>
      <c r="AE49" s="3">
        <v>0</v>
      </c>
      <c r="AF49" s="3">
        <v>0</v>
      </c>
      <c r="AG49" s="3">
        <v>0</v>
      </c>
      <c r="AH49" s="3">
        <v>0</v>
      </c>
      <c r="AI49" s="3">
        <v>0</v>
      </c>
      <c r="AJ49" s="3">
        <v>0</v>
      </c>
      <c r="AK49" s="3">
        <v>0</v>
      </c>
      <c r="AL49" s="3">
        <v>0</v>
      </c>
      <c r="AM49" s="3">
        <v>-47.09</v>
      </c>
      <c r="AN49" s="3">
        <v>-94.18</v>
      </c>
      <c r="AO49" s="3">
        <v>-141.26999999999998</v>
      </c>
      <c r="AP49" s="3">
        <v>-188.36</v>
      </c>
      <c r="AQ49" s="3">
        <v>-235.45000000000005</v>
      </c>
      <c r="AR49" s="3">
        <v>-282.54000000000008</v>
      </c>
      <c r="AS49" s="3">
        <v>-329.63000000000005</v>
      </c>
      <c r="AT49" s="3">
        <v>-376.72</v>
      </c>
      <c r="AU49" s="3">
        <v>-423.81</v>
      </c>
      <c r="AV49" s="3">
        <v>-470.9</v>
      </c>
      <c r="AW49" s="3">
        <v>-517.99</v>
      </c>
      <c r="AX49" s="3">
        <v>-565.07999999999993</v>
      </c>
      <c r="AY49" s="3">
        <v>-612.16999999999985</v>
      </c>
      <c r="AZ49" s="3">
        <v>-659.25999999999988</v>
      </c>
      <c r="BA49" s="3">
        <v>-706.34999999999991</v>
      </c>
      <c r="BB49" s="3">
        <v>-753.43999999999994</v>
      </c>
      <c r="BC49" s="3">
        <v>-800.53</v>
      </c>
      <c r="BD49" s="3">
        <v>-847.62000000000012</v>
      </c>
      <c r="BE49" s="3">
        <v>-894.71000000000026</v>
      </c>
      <c r="BF49" s="3">
        <v>-941.8000000000003</v>
      </c>
      <c r="BG49" s="3">
        <v>-988.89000000000033</v>
      </c>
      <c r="BH49" s="3">
        <v>-1035.9800000000005</v>
      </c>
      <c r="BI49" s="3">
        <v>-1083.0700000000004</v>
      </c>
      <c r="BJ49" s="3">
        <v>-1130.1600000000003</v>
      </c>
      <c r="BK49" s="3">
        <v>-1177.2500000000005</v>
      </c>
      <c r="BL49" s="3">
        <v>-1224.3400000000006</v>
      </c>
      <c r="BM49" s="3">
        <v>-1271.4300000000005</v>
      </c>
      <c r="BN49" s="3">
        <v>-1318.5200000000004</v>
      </c>
      <c r="BO49" s="3">
        <v>-1365.6100000000006</v>
      </c>
      <c r="BP49" s="3">
        <v>-1412.7000000000007</v>
      </c>
      <c r="BQ49" s="3">
        <v>-1459.7900000000006</v>
      </c>
      <c r="BR49" s="3">
        <v>-1506.8800000000006</v>
      </c>
      <c r="BS49" s="3">
        <v>-1553.9700000000007</v>
      </c>
      <c r="BT49" s="3">
        <v>-1601.0600000000009</v>
      </c>
      <c r="BU49" s="3">
        <v>-1648.1500000000008</v>
      </c>
      <c r="BV49" s="3">
        <v>-1695.2400000000007</v>
      </c>
      <c r="BW49" s="3">
        <v>-1742.3300000000008</v>
      </c>
      <c r="BX49" s="3">
        <v>-1789.420000000001</v>
      </c>
      <c r="BY49" s="3">
        <v>-1836.5100000000009</v>
      </c>
      <c r="BZ49" s="3">
        <v>-1883.6000000000008</v>
      </c>
      <c r="CA49" s="3">
        <v>-1930.690000000001</v>
      </c>
      <c r="CB49" s="3">
        <v>-1977.7800000000011</v>
      </c>
      <c r="CC49" s="3">
        <v>-2024.8700000000013</v>
      </c>
      <c r="CD49" s="3">
        <v>-2071.9600000000014</v>
      </c>
      <c r="CE49" s="3">
        <v>-2119.0500000000015</v>
      </c>
      <c r="CF49" s="3">
        <v>-2166.1400000000017</v>
      </c>
      <c r="CG49" s="3">
        <v>-2213.2300000000018</v>
      </c>
      <c r="CH49" s="3">
        <v>-2260.320000000002</v>
      </c>
      <c r="CI49" s="80">
        <v>0</v>
      </c>
      <c r="CJ49" s="80">
        <v>0</v>
      </c>
      <c r="CK49" s="80">
        <v>0</v>
      </c>
      <c r="CL49" s="80">
        <v>-282.54000000000002</v>
      </c>
      <c r="CM49" s="80">
        <v>-847.62000000000012</v>
      </c>
      <c r="CN49" s="80">
        <v>-1412.7000000000007</v>
      </c>
      <c r="CO49" s="80">
        <v>-1977.7800000000016</v>
      </c>
      <c r="CY49" s="75"/>
    </row>
    <row r="50" spans="1:103" x14ac:dyDescent="0.3">
      <c r="A50" s="81" t="s">
        <v>665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  <c r="AC50" s="3">
        <v>0</v>
      </c>
      <c r="AD50" s="3">
        <v>0</v>
      </c>
      <c r="AE50" s="3">
        <v>0</v>
      </c>
      <c r="AF50" s="3">
        <v>0</v>
      </c>
      <c r="AG50" s="3">
        <v>0</v>
      </c>
      <c r="AH50" s="3">
        <v>0</v>
      </c>
      <c r="AI50" s="3">
        <v>0</v>
      </c>
      <c r="AJ50" s="3">
        <v>0</v>
      </c>
      <c r="AK50" s="3">
        <v>0</v>
      </c>
      <c r="AL50" s="3">
        <v>0</v>
      </c>
      <c r="AM50" s="3">
        <v>-42147.92</v>
      </c>
      <c r="AN50" s="3">
        <v>-84295.84</v>
      </c>
      <c r="AO50" s="3">
        <v>-126443.76000000001</v>
      </c>
      <c r="AP50" s="3">
        <v>-168591.68</v>
      </c>
      <c r="AQ50" s="3">
        <v>-210739.6</v>
      </c>
      <c r="AR50" s="3">
        <v>-252887.52</v>
      </c>
      <c r="AS50" s="3">
        <v>-295035.44</v>
      </c>
      <c r="AT50" s="3">
        <v>-337183.36</v>
      </c>
      <c r="AU50" s="3">
        <v>-379331.28</v>
      </c>
      <c r="AV50" s="3">
        <v>-421479.2</v>
      </c>
      <c r="AW50" s="3">
        <v>-463627.12</v>
      </c>
      <c r="AX50" s="3">
        <v>-505775.04</v>
      </c>
      <c r="AY50" s="3">
        <v>-547922.96</v>
      </c>
      <c r="AZ50" s="3">
        <v>-590070.88</v>
      </c>
      <c r="BA50" s="3">
        <v>-632218.80000000005</v>
      </c>
      <c r="BB50" s="3">
        <v>-674366.72</v>
      </c>
      <c r="BC50" s="3">
        <v>-716514.64</v>
      </c>
      <c r="BD50" s="3">
        <v>-758662.56</v>
      </c>
      <c r="BE50" s="3">
        <v>-800810.4800000001</v>
      </c>
      <c r="BF50" s="3">
        <v>-842958.40000000014</v>
      </c>
      <c r="BG50" s="3">
        <v>-885106.32000000007</v>
      </c>
      <c r="BH50" s="3">
        <v>-927254.24000000011</v>
      </c>
      <c r="BI50" s="3">
        <v>-969402.16000000015</v>
      </c>
      <c r="BJ50" s="3">
        <v>-1011550.0800000001</v>
      </c>
      <c r="BK50" s="3">
        <v>-1053698</v>
      </c>
      <c r="BL50" s="3">
        <v>-1095845.9200000002</v>
      </c>
      <c r="BM50" s="3">
        <v>-1137993.8400000001</v>
      </c>
      <c r="BN50" s="3">
        <v>-1180141.76</v>
      </c>
      <c r="BO50" s="3">
        <v>-1222289.6800000002</v>
      </c>
      <c r="BP50" s="3">
        <v>-1264437.6000000001</v>
      </c>
      <c r="BQ50" s="3">
        <v>-1306585.52</v>
      </c>
      <c r="BR50" s="3">
        <v>-1348733.44</v>
      </c>
      <c r="BS50" s="3">
        <v>-1390881.3599999999</v>
      </c>
      <c r="BT50" s="3">
        <v>-1433029.28</v>
      </c>
      <c r="BU50" s="3">
        <v>-1475177.2</v>
      </c>
      <c r="BV50" s="3">
        <v>-1517325.1199999999</v>
      </c>
      <c r="BW50" s="3">
        <v>-1559473.04</v>
      </c>
      <c r="BX50" s="3">
        <v>-1601620.96</v>
      </c>
      <c r="BY50" s="3">
        <v>-1643768.88</v>
      </c>
      <c r="BZ50" s="3">
        <v>-1685916.7999999998</v>
      </c>
      <c r="CA50" s="3">
        <v>-1728064.7199999997</v>
      </c>
      <c r="CB50" s="3">
        <v>-1770212.64</v>
      </c>
      <c r="CC50" s="3">
        <v>-1812360.5599999998</v>
      </c>
      <c r="CD50" s="3">
        <v>-1854508.4799999997</v>
      </c>
      <c r="CE50" s="3">
        <v>-1896656.4</v>
      </c>
      <c r="CF50" s="3">
        <v>-1938804.3199999998</v>
      </c>
      <c r="CG50" s="3">
        <v>-1980952.2399999998</v>
      </c>
      <c r="CH50" s="3">
        <v>-2023100.1599999997</v>
      </c>
      <c r="CI50" s="80">
        <v>0</v>
      </c>
      <c r="CJ50" s="80">
        <v>0</v>
      </c>
      <c r="CK50" s="80">
        <v>0</v>
      </c>
      <c r="CL50" s="80">
        <v>-252887.52000000002</v>
      </c>
      <c r="CM50" s="80">
        <v>-758662.56</v>
      </c>
      <c r="CN50" s="80">
        <v>-1264437.5999999996</v>
      </c>
      <c r="CO50" s="80">
        <v>-1770212.6400000001</v>
      </c>
      <c r="CY50" s="75"/>
    </row>
    <row r="51" spans="1:103" x14ac:dyDescent="0.3">
      <c r="A51" s="81" t="s">
        <v>666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3">
        <v>0</v>
      </c>
      <c r="AC51" s="3">
        <v>0</v>
      </c>
      <c r="AD51" s="3">
        <v>0</v>
      </c>
      <c r="AE51" s="3">
        <v>0</v>
      </c>
      <c r="AF51" s="3">
        <v>0</v>
      </c>
      <c r="AG51" s="3">
        <v>0</v>
      </c>
      <c r="AH51" s="3">
        <v>0</v>
      </c>
      <c r="AI51" s="3">
        <v>0</v>
      </c>
      <c r="AJ51" s="3">
        <v>0</v>
      </c>
      <c r="AK51" s="3">
        <v>0</v>
      </c>
      <c r="AL51" s="3">
        <v>0</v>
      </c>
      <c r="AM51" s="3">
        <v>-42147.92</v>
      </c>
      <c r="AN51" s="3">
        <v>-84295.84</v>
      </c>
      <c r="AO51" s="3">
        <v>-126443.76000000001</v>
      </c>
      <c r="AP51" s="3">
        <v>-168591.68</v>
      </c>
      <c r="AQ51" s="3">
        <v>-210739.6</v>
      </c>
      <c r="AR51" s="3">
        <v>-252887.52</v>
      </c>
      <c r="AS51" s="3">
        <v>-295035.44</v>
      </c>
      <c r="AT51" s="3">
        <v>-337183.36</v>
      </c>
      <c r="AU51" s="3">
        <v>-379331.28</v>
      </c>
      <c r="AV51" s="3">
        <v>-421479.2</v>
      </c>
      <c r="AW51" s="3">
        <v>-463627.12</v>
      </c>
      <c r="AX51" s="3">
        <v>-505775.04</v>
      </c>
      <c r="AY51" s="3">
        <v>-547922.96</v>
      </c>
      <c r="AZ51" s="3">
        <v>-590070.88</v>
      </c>
      <c r="BA51" s="3">
        <v>-632218.80000000005</v>
      </c>
      <c r="BB51" s="3">
        <v>-674366.72</v>
      </c>
      <c r="BC51" s="3">
        <v>-716514.64</v>
      </c>
      <c r="BD51" s="3">
        <v>-758662.56</v>
      </c>
      <c r="BE51" s="3">
        <v>-800810.4800000001</v>
      </c>
      <c r="BF51" s="3">
        <v>-842958.40000000014</v>
      </c>
      <c r="BG51" s="3">
        <v>-885106.32000000007</v>
      </c>
      <c r="BH51" s="3">
        <v>-927254.24000000011</v>
      </c>
      <c r="BI51" s="3">
        <v>-969402.16000000015</v>
      </c>
      <c r="BJ51" s="3">
        <v>-1011550.0800000001</v>
      </c>
      <c r="BK51" s="3">
        <v>-1053698</v>
      </c>
      <c r="BL51" s="3">
        <v>-1095845.9200000002</v>
      </c>
      <c r="BM51" s="3">
        <v>-1137993.8400000001</v>
      </c>
      <c r="BN51" s="3">
        <v>-1180141.76</v>
      </c>
      <c r="BO51" s="3">
        <v>-1222289.6800000002</v>
      </c>
      <c r="BP51" s="3">
        <v>-1264437.6000000001</v>
      </c>
      <c r="BQ51" s="3">
        <v>-1306585.52</v>
      </c>
      <c r="BR51" s="3">
        <v>-1348733.44</v>
      </c>
      <c r="BS51" s="3">
        <v>-1390881.3599999999</v>
      </c>
      <c r="BT51" s="3">
        <v>-1433029.28</v>
      </c>
      <c r="BU51" s="3">
        <v>-1475177.2</v>
      </c>
      <c r="BV51" s="3">
        <v>-1517325.1199999999</v>
      </c>
      <c r="BW51" s="3">
        <v>-1559473.04</v>
      </c>
      <c r="BX51" s="3">
        <v>-1601620.96</v>
      </c>
      <c r="BY51" s="3">
        <v>-1643768.88</v>
      </c>
      <c r="BZ51" s="3">
        <v>-1685916.7999999998</v>
      </c>
      <c r="CA51" s="3">
        <v>-1728064.7199999997</v>
      </c>
      <c r="CB51" s="3">
        <v>-1770212.64</v>
      </c>
      <c r="CC51" s="3">
        <v>-1812360.5599999998</v>
      </c>
      <c r="CD51" s="3">
        <v>-1854508.4799999997</v>
      </c>
      <c r="CE51" s="3">
        <v>-1896656.4</v>
      </c>
      <c r="CF51" s="3">
        <v>-1938804.3199999998</v>
      </c>
      <c r="CG51" s="3">
        <v>-1980952.2399999998</v>
      </c>
      <c r="CH51" s="3">
        <v>-2023100.1599999997</v>
      </c>
      <c r="CI51" s="80">
        <v>0</v>
      </c>
      <c r="CJ51" s="80">
        <v>0</v>
      </c>
      <c r="CK51" s="80">
        <v>0</v>
      </c>
      <c r="CL51" s="80">
        <v>-252887.52000000002</v>
      </c>
      <c r="CM51" s="80">
        <v>-758662.56</v>
      </c>
      <c r="CN51" s="80">
        <v>-1264437.5999999996</v>
      </c>
      <c r="CO51" s="80">
        <v>-1770212.6400000001</v>
      </c>
      <c r="CY51" s="75"/>
    </row>
    <row r="52" spans="1:103" x14ac:dyDescent="0.3">
      <c r="A52" s="81" t="s">
        <v>667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">
        <v>0</v>
      </c>
      <c r="X52" s="3">
        <v>0</v>
      </c>
      <c r="Y52" s="3">
        <v>0</v>
      </c>
      <c r="Z52" s="3">
        <v>0</v>
      </c>
      <c r="AA52" s="3">
        <v>0</v>
      </c>
      <c r="AB52" s="3">
        <v>0</v>
      </c>
      <c r="AC52" s="3">
        <v>0</v>
      </c>
      <c r="AD52" s="3">
        <v>0</v>
      </c>
      <c r="AE52" s="3">
        <v>0</v>
      </c>
      <c r="AF52" s="3">
        <v>0</v>
      </c>
      <c r="AG52" s="3">
        <v>0</v>
      </c>
      <c r="AH52" s="3">
        <v>0</v>
      </c>
      <c r="AI52" s="3">
        <v>0</v>
      </c>
      <c r="AJ52" s="3">
        <v>0</v>
      </c>
      <c r="AK52" s="3">
        <v>0</v>
      </c>
      <c r="AL52" s="3">
        <v>0</v>
      </c>
      <c r="AM52" s="3">
        <v>-43477.83</v>
      </c>
      <c r="AN52" s="3">
        <v>-86955.66</v>
      </c>
      <c r="AO52" s="3">
        <v>-130433.49</v>
      </c>
      <c r="AP52" s="3">
        <v>-173911.32</v>
      </c>
      <c r="AQ52" s="3">
        <v>-217389.15000000002</v>
      </c>
      <c r="AR52" s="3">
        <v>-260866.98</v>
      </c>
      <c r="AS52" s="3">
        <v>-304344.81</v>
      </c>
      <c r="AT52" s="3">
        <v>-347822.64</v>
      </c>
      <c r="AU52" s="3">
        <v>-391300.47000000003</v>
      </c>
      <c r="AV52" s="3">
        <v>-434778.30000000005</v>
      </c>
      <c r="AW52" s="3">
        <v>-478256.13000000006</v>
      </c>
      <c r="AX52" s="3">
        <v>-521733.96000000008</v>
      </c>
      <c r="AY52" s="3">
        <v>-565211.79</v>
      </c>
      <c r="AZ52" s="3">
        <v>-608689.62000000011</v>
      </c>
      <c r="BA52" s="3">
        <v>-652167.45000000019</v>
      </c>
      <c r="BB52" s="3">
        <v>-695645.28000000014</v>
      </c>
      <c r="BC52" s="3">
        <v>-739123.1100000001</v>
      </c>
      <c r="BD52" s="3">
        <v>-782600.94000000018</v>
      </c>
      <c r="BE52" s="3">
        <v>-826078.77000000025</v>
      </c>
      <c r="BF52" s="3">
        <v>-869556.60000000021</v>
      </c>
      <c r="BG52" s="3">
        <v>-913034.43000000017</v>
      </c>
      <c r="BH52" s="3">
        <v>-956512.26000000024</v>
      </c>
      <c r="BI52" s="3">
        <v>-999990.09000000032</v>
      </c>
      <c r="BJ52" s="3">
        <v>-1043467.9200000003</v>
      </c>
      <c r="BK52" s="3">
        <v>-1086945.7500000002</v>
      </c>
      <c r="BL52" s="3">
        <v>-1130423.5800000003</v>
      </c>
      <c r="BM52" s="3">
        <v>-1173901.4100000004</v>
      </c>
      <c r="BN52" s="3">
        <v>-1217379.2400000002</v>
      </c>
      <c r="BO52" s="3">
        <v>-1260857.0700000003</v>
      </c>
      <c r="BP52" s="3">
        <v>-1304334.9000000004</v>
      </c>
      <c r="BQ52" s="3">
        <v>-1347812.7300000004</v>
      </c>
      <c r="BR52" s="3">
        <v>-1391290.5600000005</v>
      </c>
      <c r="BS52" s="3">
        <v>-1434768.3900000004</v>
      </c>
      <c r="BT52" s="3">
        <v>-1478246.2200000002</v>
      </c>
      <c r="BU52" s="3">
        <v>-1521724.0500000003</v>
      </c>
      <c r="BV52" s="3">
        <v>-1565201.8800000004</v>
      </c>
      <c r="BW52" s="3">
        <v>-1608679.7100000002</v>
      </c>
      <c r="BX52" s="3">
        <v>-1652157.54</v>
      </c>
      <c r="BY52" s="3">
        <v>-1695635.37</v>
      </c>
      <c r="BZ52" s="3">
        <v>-1739113.2000000002</v>
      </c>
      <c r="CA52" s="3">
        <v>-1782591.03</v>
      </c>
      <c r="CB52" s="3">
        <v>-1826068.8599999999</v>
      </c>
      <c r="CC52" s="3">
        <v>-1869546.69</v>
      </c>
      <c r="CD52" s="3">
        <v>-1913024.52</v>
      </c>
      <c r="CE52" s="3">
        <v>-1956502.3499999999</v>
      </c>
      <c r="CF52" s="3">
        <v>-1999980.1799999997</v>
      </c>
      <c r="CG52" s="3">
        <v>-2043458.0099999998</v>
      </c>
      <c r="CH52" s="3">
        <v>-2086935.8399999999</v>
      </c>
      <c r="CI52" s="80">
        <v>0</v>
      </c>
      <c r="CJ52" s="80">
        <v>0</v>
      </c>
      <c r="CK52" s="80">
        <v>0</v>
      </c>
      <c r="CL52" s="80">
        <v>-260866.97999999998</v>
      </c>
      <c r="CM52" s="80">
        <v>-782600.94000000018</v>
      </c>
      <c r="CN52" s="80">
        <v>-1304334.9000000001</v>
      </c>
      <c r="CO52" s="80">
        <v>-1826068.8599999996</v>
      </c>
      <c r="CY52" s="75"/>
    </row>
    <row r="53" spans="1:103" x14ac:dyDescent="0.3">
      <c r="A53" s="81" t="s">
        <v>668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0</v>
      </c>
      <c r="AC53" s="3">
        <v>0</v>
      </c>
      <c r="AD53" s="3">
        <v>0</v>
      </c>
      <c r="AE53" s="3">
        <v>0</v>
      </c>
      <c r="AF53" s="3">
        <v>0</v>
      </c>
      <c r="AG53" s="3">
        <v>0</v>
      </c>
      <c r="AH53" s="3">
        <v>0</v>
      </c>
      <c r="AI53" s="3">
        <v>0</v>
      </c>
      <c r="AJ53" s="3">
        <v>0</v>
      </c>
      <c r="AK53" s="3">
        <v>0</v>
      </c>
      <c r="AL53" s="3">
        <v>0</v>
      </c>
      <c r="AM53" s="3">
        <v>-44779.08</v>
      </c>
      <c r="AN53" s="3">
        <v>-89558.16</v>
      </c>
      <c r="AO53" s="3">
        <v>-134337.24</v>
      </c>
      <c r="AP53" s="3">
        <v>-179116.32</v>
      </c>
      <c r="AQ53" s="3">
        <v>-223895.4</v>
      </c>
      <c r="AR53" s="3">
        <v>-268674.48</v>
      </c>
      <c r="AS53" s="3">
        <v>-313453.56</v>
      </c>
      <c r="AT53" s="3">
        <v>-358232.64</v>
      </c>
      <c r="AU53" s="3">
        <v>-403011.72</v>
      </c>
      <c r="AV53" s="3">
        <v>-447790.8</v>
      </c>
      <c r="AW53" s="3">
        <v>-492569.88</v>
      </c>
      <c r="AX53" s="3">
        <v>-537348.96</v>
      </c>
      <c r="AY53" s="3">
        <v>-582128.04</v>
      </c>
      <c r="AZ53" s="3">
        <v>-626907.12</v>
      </c>
      <c r="BA53" s="3">
        <v>-671686.2</v>
      </c>
      <c r="BB53" s="3">
        <v>-716465.28</v>
      </c>
      <c r="BC53" s="3">
        <v>-761244.36</v>
      </c>
      <c r="BD53" s="3">
        <v>-806023.44</v>
      </c>
      <c r="BE53" s="3">
        <v>-850802.5199999999</v>
      </c>
      <c r="BF53" s="3">
        <v>-895581.59999999986</v>
      </c>
      <c r="BG53" s="3">
        <v>-940360.67999999993</v>
      </c>
      <c r="BH53" s="3">
        <v>-985139.75999999989</v>
      </c>
      <c r="BI53" s="3">
        <v>-1029918.8399999999</v>
      </c>
      <c r="BJ53" s="3">
        <v>-1074697.92</v>
      </c>
      <c r="BK53" s="3">
        <v>-1119477</v>
      </c>
      <c r="BL53" s="3">
        <v>-1164256.0799999998</v>
      </c>
      <c r="BM53" s="3">
        <v>-1209035.1599999999</v>
      </c>
      <c r="BN53" s="3">
        <v>-1253814.24</v>
      </c>
      <c r="BO53" s="3">
        <v>-1298593.3199999998</v>
      </c>
      <c r="BP53" s="3">
        <v>-1343372.4</v>
      </c>
      <c r="BQ53" s="3">
        <v>-1388151.48</v>
      </c>
      <c r="BR53" s="3">
        <v>-1432930.56</v>
      </c>
      <c r="BS53" s="3">
        <v>-1477709.6400000001</v>
      </c>
      <c r="BT53" s="3">
        <v>-1522488.72</v>
      </c>
      <c r="BU53" s="3">
        <v>-1567267.8</v>
      </c>
      <c r="BV53" s="3">
        <v>-1612046.8800000001</v>
      </c>
      <c r="BW53" s="3">
        <v>-1656825.96</v>
      </c>
      <c r="BX53" s="3">
        <v>-1701605.04</v>
      </c>
      <c r="BY53" s="3">
        <v>-1746384.12</v>
      </c>
      <c r="BZ53" s="3">
        <v>-1791163.2000000002</v>
      </c>
      <c r="CA53" s="3">
        <v>-1835942.2800000003</v>
      </c>
      <c r="CB53" s="3">
        <v>-1880721.36</v>
      </c>
      <c r="CC53" s="3">
        <v>-1925500.4400000002</v>
      </c>
      <c r="CD53" s="3">
        <v>-1970279.5200000003</v>
      </c>
      <c r="CE53" s="3">
        <v>-2015058.6</v>
      </c>
      <c r="CF53" s="3">
        <v>-2059837.6800000002</v>
      </c>
      <c r="CG53" s="3">
        <v>-2104616.7600000002</v>
      </c>
      <c r="CH53" s="3">
        <v>-2149395.8400000003</v>
      </c>
      <c r="CI53" s="80">
        <v>0</v>
      </c>
      <c r="CJ53" s="80">
        <v>0</v>
      </c>
      <c r="CK53" s="80">
        <v>0</v>
      </c>
      <c r="CL53" s="80">
        <v>-268674.48</v>
      </c>
      <c r="CM53" s="80">
        <v>-806023.44</v>
      </c>
      <c r="CN53" s="80">
        <v>-1343372.4000000001</v>
      </c>
      <c r="CO53" s="80">
        <v>-1880721.3599999999</v>
      </c>
      <c r="CY53" s="75"/>
    </row>
    <row r="54" spans="1:103" x14ac:dyDescent="0.3">
      <c r="A54" s="81" t="s">
        <v>669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  <c r="AC54" s="3">
        <v>0</v>
      </c>
      <c r="AD54" s="3">
        <v>0</v>
      </c>
      <c r="AE54" s="3">
        <v>0</v>
      </c>
      <c r="AF54" s="3">
        <v>0</v>
      </c>
      <c r="AG54" s="3">
        <v>0</v>
      </c>
      <c r="AH54" s="3">
        <v>0</v>
      </c>
      <c r="AI54" s="3">
        <v>0</v>
      </c>
      <c r="AJ54" s="3">
        <v>0</v>
      </c>
      <c r="AK54" s="3">
        <v>0</v>
      </c>
      <c r="AL54" s="3">
        <v>0</v>
      </c>
      <c r="AM54" s="3">
        <v>-43714</v>
      </c>
      <c r="AN54" s="3">
        <v>-87428</v>
      </c>
      <c r="AO54" s="3">
        <v>-131142</v>
      </c>
      <c r="AP54" s="3">
        <v>-174856</v>
      </c>
      <c r="AQ54" s="3">
        <v>-218570.00000000003</v>
      </c>
      <c r="AR54" s="3">
        <v>-262284.00000000006</v>
      </c>
      <c r="AS54" s="3">
        <v>-305998.00000000006</v>
      </c>
      <c r="AT54" s="3">
        <v>-349712.00000000006</v>
      </c>
      <c r="AU54" s="3">
        <v>-393426.00000000012</v>
      </c>
      <c r="AV54" s="3">
        <v>-437140.00000000006</v>
      </c>
      <c r="AW54" s="3">
        <v>-480854</v>
      </c>
      <c r="AX54" s="3">
        <v>-524568</v>
      </c>
      <c r="AY54" s="3">
        <v>-568282</v>
      </c>
      <c r="AZ54" s="3">
        <v>-611996</v>
      </c>
      <c r="BA54" s="3">
        <v>-655709.99999999988</v>
      </c>
      <c r="BB54" s="3">
        <v>-699423.99999999988</v>
      </c>
      <c r="BC54" s="3">
        <v>-743137.99999999988</v>
      </c>
      <c r="BD54" s="3">
        <v>-786851.99999999977</v>
      </c>
      <c r="BE54" s="3">
        <v>-830565.99999999988</v>
      </c>
      <c r="BF54" s="3">
        <v>-874280</v>
      </c>
      <c r="BG54" s="3">
        <v>-917994</v>
      </c>
      <c r="BH54" s="3">
        <v>-961708</v>
      </c>
      <c r="BI54" s="3">
        <v>-1005422.0000000001</v>
      </c>
      <c r="BJ54" s="3">
        <v>-1049136.0000000002</v>
      </c>
      <c r="BK54" s="3">
        <v>-1092850.0000000002</v>
      </c>
      <c r="BL54" s="3">
        <v>-1136564.0000000002</v>
      </c>
      <c r="BM54" s="3">
        <v>-1180278.0000000005</v>
      </c>
      <c r="BN54" s="3">
        <v>-1223992.0000000005</v>
      </c>
      <c r="BO54" s="3">
        <v>-1267706.0000000005</v>
      </c>
      <c r="BP54" s="3">
        <v>-1311420.0000000005</v>
      </c>
      <c r="BQ54" s="3">
        <v>-1355134.0000000005</v>
      </c>
      <c r="BR54" s="3">
        <v>-1398848.0000000007</v>
      </c>
      <c r="BS54" s="3">
        <v>-1442562.0000000007</v>
      </c>
      <c r="BT54" s="3">
        <v>-1486276.0000000007</v>
      </c>
      <c r="BU54" s="3">
        <v>-1529990.0000000009</v>
      </c>
      <c r="BV54" s="3">
        <v>-1573704.0000000009</v>
      </c>
      <c r="BW54" s="3">
        <v>-1617418.0000000007</v>
      </c>
      <c r="BX54" s="3">
        <v>-1661132.0000000009</v>
      </c>
      <c r="BY54" s="3">
        <v>-1704846.0000000009</v>
      </c>
      <c r="BZ54" s="3">
        <v>-1748560.0000000009</v>
      </c>
      <c r="CA54" s="3">
        <v>-1792274.0000000012</v>
      </c>
      <c r="CB54" s="3">
        <v>-1835988.0000000014</v>
      </c>
      <c r="CC54" s="3">
        <v>-1879702.0000000014</v>
      </c>
      <c r="CD54" s="3">
        <v>-1923416.0000000014</v>
      </c>
      <c r="CE54" s="3">
        <v>-1967130.0000000016</v>
      </c>
      <c r="CF54" s="3">
        <v>-2010844.0000000019</v>
      </c>
      <c r="CG54" s="3">
        <v>-2054558.0000000019</v>
      </c>
      <c r="CH54" s="3">
        <v>-2098272.0000000019</v>
      </c>
      <c r="CI54" s="80">
        <v>0</v>
      </c>
      <c r="CJ54" s="80">
        <v>0</v>
      </c>
      <c r="CK54" s="80">
        <v>0</v>
      </c>
      <c r="CL54" s="80">
        <v>-262284</v>
      </c>
      <c r="CM54" s="80">
        <v>-786852</v>
      </c>
      <c r="CN54" s="80">
        <v>-1311420.0000000002</v>
      </c>
      <c r="CO54" s="80">
        <v>-1835988.0000000012</v>
      </c>
      <c r="CY54" s="75"/>
    </row>
    <row r="55" spans="1:103" x14ac:dyDescent="0.3">
      <c r="A55" s="81" t="s">
        <v>670</v>
      </c>
      <c r="B55" s="3">
        <v>0</v>
      </c>
      <c r="C55" s="3"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  <c r="AC55" s="3">
        <v>0</v>
      </c>
      <c r="AD55" s="3">
        <v>0</v>
      </c>
      <c r="AE55" s="3">
        <v>0</v>
      </c>
      <c r="AF55" s="3">
        <v>0</v>
      </c>
      <c r="AG55" s="3">
        <v>0</v>
      </c>
      <c r="AH55" s="3">
        <v>0</v>
      </c>
      <c r="AI55" s="3">
        <v>0</v>
      </c>
      <c r="AJ55" s="3">
        <v>0</v>
      </c>
      <c r="AK55" s="3">
        <v>0</v>
      </c>
      <c r="AL55" s="3">
        <v>0</v>
      </c>
      <c r="AM55" s="3">
        <v>-34310.83</v>
      </c>
      <c r="AN55" s="3">
        <v>-68621.66</v>
      </c>
      <c r="AO55" s="3">
        <v>-102932.48999999999</v>
      </c>
      <c r="AP55" s="3">
        <v>-137243.32</v>
      </c>
      <c r="AQ55" s="3">
        <v>-171554.15</v>
      </c>
      <c r="AR55" s="3">
        <v>-205864.98</v>
      </c>
      <c r="AS55" s="3">
        <v>-240175.81</v>
      </c>
      <c r="AT55" s="3">
        <v>-274486.64</v>
      </c>
      <c r="AU55" s="3">
        <v>-308797.46999999997</v>
      </c>
      <c r="AV55" s="3">
        <v>-343108.3</v>
      </c>
      <c r="AW55" s="3">
        <v>-377419.13</v>
      </c>
      <c r="AX55" s="3">
        <v>-411729.96</v>
      </c>
      <c r="AY55" s="3">
        <v>-446040.79000000004</v>
      </c>
      <c r="AZ55" s="3">
        <v>-480351.62</v>
      </c>
      <c r="BA55" s="3">
        <v>-514662.44999999995</v>
      </c>
      <c r="BB55" s="3">
        <v>-548973.28</v>
      </c>
      <c r="BC55" s="3">
        <v>-583284.11</v>
      </c>
      <c r="BD55" s="3">
        <v>-617594.93999999994</v>
      </c>
      <c r="BE55" s="3">
        <v>-651905.7699999999</v>
      </c>
      <c r="BF55" s="3">
        <v>-686216.59999999986</v>
      </c>
      <c r="BG55" s="3">
        <v>-720527.42999999993</v>
      </c>
      <c r="BH55" s="3">
        <v>-754838.25999999989</v>
      </c>
      <c r="BI55" s="3">
        <v>-789149.08999999985</v>
      </c>
      <c r="BJ55" s="3">
        <v>-823459.91999999993</v>
      </c>
      <c r="BK55" s="3">
        <v>-857770.74999999988</v>
      </c>
      <c r="BL55" s="3">
        <v>-892081.57999999984</v>
      </c>
      <c r="BM55" s="3">
        <v>-926392.40999999992</v>
      </c>
      <c r="BN55" s="3">
        <v>-960703.24</v>
      </c>
      <c r="BO55" s="3">
        <v>-995014.07</v>
      </c>
      <c r="BP55" s="3">
        <v>-1029324.8999999999</v>
      </c>
      <c r="BQ55" s="3">
        <v>-1063635.73</v>
      </c>
      <c r="BR55" s="3">
        <v>-1097946.56</v>
      </c>
      <c r="BS55" s="3">
        <v>-1132257.3900000001</v>
      </c>
      <c r="BT55" s="3">
        <v>-1166568.22</v>
      </c>
      <c r="BU55" s="3">
        <v>-1200879.05</v>
      </c>
      <c r="BV55" s="3">
        <v>-1235189.8800000001</v>
      </c>
      <c r="BW55" s="3">
        <v>-1269500.71</v>
      </c>
      <c r="BX55" s="3">
        <v>-1303811.54</v>
      </c>
      <c r="BY55" s="3">
        <v>-1338122.3700000001</v>
      </c>
      <c r="BZ55" s="3">
        <v>-1372433.2000000002</v>
      </c>
      <c r="CA55" s="3">
        <v>-1406744.0300000003</v>
      </c>
      <c r="CB55" s="3">
        <v>-1441054.86</v>
      </c>
      <c r="CC55" s="3">
        <v>-1475365.6900000002</v>
      </c>
      <c r="CD55" s="3">
        <v>-1509676.5200000003</v>
      </c>
      <c r="CE55" s="3">
        <v>-1543987.35</v>
      </c>
      <c r="CF55" s="3">
        <v>-1578298.1800000002</v>
      </c>
      <c r="CG55" s="3">
        <v>-1612609.0100000002</v>
      </c>
      <c r="CH55" s="3">
        <v>-1646919.8400000003</v>
      </c>
      <c r="CI55" s="80">
        <v>0</v>
      </c>
      <c r="CJ55" s="80">
        <v>0</v>
      </c>
      <c r="CK55" s="80">
        <v>0</v>
      </c>
      <c r="CL55" s="80">
        <v>-205864.97999999998</v>
      </c>
      <c r="CM55" s="80">
        <v>-617594.93999999994</v>
      </c>
      <c r="CN55" s="80">
        <v>-1029324.9000000004</v>
      </c>
      <c r="CO55" s="80">
        <v>-1441054.8599999999</v>
      </c>
      <c r="CY55" s="75"/>
    </row>
    <row r="56" spans="1:103" x14ac:dyDescent="0.3">
      <c r="A56" s="81" t="s">
        <v>671</v>
      </c>
      <c r="B56" s="3">
        <v>0</v>
      </c>
      <c r="C56" s="3">
        <v>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  <c r="AC56" s="3">
        <v>0</v>
      </c>
      <c r="AD56" s="3">
        <v>0</v>
      </c>
      <c r="AE56" s="3">
        <v>0</v>
      </c>
      <c r="AF56" s="3">
        <v>0</v>
      </c>
      <c r="AG56" s="3">
        <v>0</v>
      </c>
      <c r="AH56" s="3">
        <v>0</v>
      </c>
      <c r="AI56" s="3">
        <v>0</v>
      </c>
      <c r="AJ56" s="3">
        <v>0</v>
      </c>
      <c r="AK56" s="3">
        <v>0</v>
      </c>
      <c r="AL56" s="3">
        <v>0</v>
      </c>
      <c r="AM56" s="3">
        <v>-52430</v>
      </c>
      <c r="AN56" s="3">
        <v>-104860</v>
      </c>
      <c r="AO56" s="3">
        <v>-157290</v>
      </c>
      <c r="AP56" s="3">
        <v>-209720</v>
      </c>
      <c r="AQ56" s="3">
        <v>-262150</v>
      </c>
      <c r="AR56" s="3">
        <v>-314580.00000000006</v>
      </c>
      <c r="AS56" s="3">
        <v>-367010.00000000006</v>
      </c>
      <c r="AT56" s="3">
        <v>-419440.00000000006</v>
      </c>
      <c r="AU56" s="3">
        <v>-471870.00000000012</v>
      </c>
      <c r="AV56" s="3">
        <v>-524300</v>
      </c>
      <c r="AW56" s="3">
        <v>-576730</v>
      </c>
      <c r="AX56" s="3">
        <v>-629160</v>
      </c>
      <c r="AY56" s="3">
        <v>-681590</v>
      </c>
      <c r="AZ56" s="3">
        <v>-734019.99999999988</v>
      </c>
      <c r="BA56" s="3">
        <v>-786449.99999999988</v>
      </c>
      <c r="BB56" s="3">
        <v>-838879.99999999988</v>
      </c>
      <c r="BC56" s="3">
        <v>-891310</v>
      </c>
      <c r="BD56" s="3">
        <v>-943740</v>
      </c>
      <c r="BE56" s="3">
        <v>-996170.00000000012</v>
      </c>
      <c r="BF56" s="3">
        <v>-1048600.0000000002</v>
      </c>
      <c r="BG56" s="3">
        <v>-1101030.0000000002</v>
      </c>
      <c r="BH56" s="3">
        <v>-1153460.0000000005</v>
      </c>
      <c r="BI56" s="3">
        <v>-1205890.0000000005</v>
      </c>
      <c r="BJ56" s="3">
        <v>-1258320.0000000005</v>
      </c>
      <c r="BK56" s="3">
        <v>-1310750.0000000005</v>
      </c>
      <c r="BL56" s="3">
        <v>-1363180.0000000005</v>
      </c>
      <c r="BM56" s="3">
        <v>-1415610.0000000007</v>
      </c>
      <c r="BN56" s="3">
        <v>-1468040.0000000007</v>
      </c>
      <c r="BO56" s="3">
        <v>-1520470.0000000007</v>
      </c>
      <c r="BP56" s="3">
        <v>-1572900.0000000009</v>
      </c>
      <c r="BQ56" s="3">
        <v>-1625330.0000000009</v>
      </c>
      <c r="BR56" s="3">
        <v>-1677760.0000000009</v>
      </c>
      <c r="BS56" s="3">
        <v>-1730190.0000000009</v>
      </c>
      <c r="BT56" s="3">
        <v>-1782620.0000000009</v>
      </c>
      <c r="BU56" s="3">
        <v>-1835050.0000000012</v>
      </c>
      <c r="BV56" s="3">
        <v>-1887480.0000000012</v>
      </c>
      <c r="BW56" s="3">
        <v>-1939910.0000000012</v>
      </c>
      <c r="BX56" s="3">
        <v>-1992340.0000000014</v>
      </c>
      <c r="BY56" s="3">
        <v>-2044770.0000000014</v>
      </c>
      <c r="BZ56" s="3">
        <v>-2097200.0000000014</v>
      </c>
      <c r="CA56" s="3">
        <v>-2149630.0000000014</v>
      </c>
      <c r="CB56" s="3">
        <v>-2202060.0000000014</v>
      </c>
      <c r="CC56" s="3">
        <v>-2254490.0000000019</v>
      </c>
      <c r="CD56" s="3">
        <v>-2306920.0000000019</v>
      </c>
      <c r="CE56" s="3">
        <v>-2359350.0000000019</v>
      </c>
      <c r="CF56" s="3">
        <v>-2411780.0000000019</v>
      </c>
      <c r="CG56" s="3">
        <v>-2464210.0000000019</v>
      </c>
      <c r="CH56" s="3">
        <v>-2516640.0000000023</v>
      </c>
      <c r="CI56" s="80">
        <v>0</v>
      </c>
      <c r="CJ56" s="80">
        <v>0</v>
      </c>
      <c r="CK56" s="80">
        <v>0</v>
      </c>
      <c r="CL56" s="80">
        <v>-314580</v>
      </c>
      <c r="CM56" s="80">
        <v>-943740</v>
      </c>
      <c r="CN56" s="80">
        <v>-1572900.0000000002</v>
      </c>
      <c r="CO56" s="80">
        <v>-2202060.0000000014</v>
      </c>
      <c r="CY56" s="75"/>
    </row>
    <row r="57" spans="1:103" x14ac:dyDescent="0.3">
      <c r="A57" s="81" t="s">
        <v>672</v>
      </c>
      <c r="B57" s="3">
        <v>0</v>
      </c>
      <c r="C57" s="3">
        <v>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3">
        <v>0</v>
      </c>
      <c r="AC57" s="3">
        <v>0</v>
      </c>
      <c r="AD57" s="3">
        <v>0</v>
      </c>
      <c r="AE57" s="3">
        <v>0</v>
      </c>
      <c r="AF57" s="3">
        <v>0</v>
      </c>
      <c r="AG57" s="3">
        <v>0</v>
      </c>
      <c r="AH57" s="3">
        <v>0</v>
      </c>
      <c r="AI57" s="3">
        <v>0</v>
      </c>
      <c r="AJ57" s="3">
        <v>0</v>
      </c>
      <c r="AK57" s="3">
        <v>0</v>
      </c>
      <c r="AL57" s="3">
        <v>0</v>
      </c>
      <c r="AM57" s="3">
        <v>-30375.919999999998</v>
      </c>
      <c r="AN57" s="3">
        <v>-60751.839999999997</v>
      </c>
      <c r="AO57" s="3">
        <v>-91127.76</v>
      </c>
      <c r="AP57" s="3">
        <v>-121503.67999999999</v>
      </c>
      <c r="AQ57" s="3">
        <v>-151879.59999999998</v>
      </c>
      <c r="AR57" s="3">
        <v>-182255.51999999996</v>
      </c>
      <c r="AS57" s="3">
        <v>-212631.43999999994</v>
      </c>
      <c r="AT57" s="3">
        <v>-243007.35999999993</v>
      </c>
      <c r="AU57" s="3">
        <v>-273383.27999999991</v>
      </c>
      <c r="AV57" s="3">
        <v>-303759.1999999999</v>
      </c>
      <c r="AW57" s="3">
        <v>-334135.11999999988</v>
      </c>
      <c r="AX57" s="3">
        <v>-364511.03999999986</v>
      </c>
      <c r="AY57" s="3">
        <v>-394886.95999999985</v>
      </c>
      <c r="AZ57" s="3">
        <v>-425262.87999999989</v>
      </c>
      <c r="BA57" s="3">
        <v>-455638.79999999993</v>
      </c>
      <c r="BB57" s="3">
        <v>-486014.71999999997</v>
      </c>
      <c r="BC57" s="3">
        <v>-516390.64</v>
      </c>
      <c r="BD57" s="3">
        <v>-546766.56000000006</v>
      </c>
      <c r="BE57" s="3">
        <v>-577142.4800000001</v>
      </c>
      <c r="BF57" s="3">
        <v>-607518.40000000014</v>
      </c>
      <c r="BG57" s="3">
        <v>-637894.32000000018</v>
      </c>
      <c r="BH57" s="3">
        <v>-668270.24000000022</v>
      </c>
      <c r="BI57" s="3">
        <v>-698646.16000000027</v>
      </c>
      <c r="BJ57" s="3">
        <v>-729022.08000000031</v>
      </c>
      <c r="BK57" s="3">
        <v>-759398.00000000035</v>
      </c>
      <c r="BL57" s="3">
        <v>-789773.92000000039</v>
      </c>
      <c r="BM57" s="3">
        <v>-820149.84000000032</v>
      </c>
      <c r="BN57" s="3">
        <v>-850525.76000000024</v>
      </c>
      <c r="BO57" s="3">
        <v>-880901.68000000017</v>
      </c>
      <c r="BP57" s="3">
        <v>-911277.60000000009</v>
      </c>
      <c r="BQ57" s="3">
        <v>-941653.52</v>
      </c>
      <c r="BR57" s="3">
        <v>-972029.43999999994</v>
      </c>
      <c r="BS57" s="3">
        <v>-1002405.3599999999</v>
      </c>
      <c r="BT57" s="3">
        <v>-1032781.2799999998</v>
      </c>
      <c r="BU57" s="3">
        <v>-1063157.1999999997</v>
      </c>
      <c r="BV57" s="3">
        <v>-1093533.1199999996</v>
      </c>
      <c r="BW57" s="3">
        <v>-1123909.0399999996</v>
      </c>
      <c r="BX57" s="3">
        <v>-1154284.9599999995</v>
      </c>
      <c r="BY57" s="3">
        <v>-1184660.8799999994</v>
      </c>
      <c r="BZ57" s="3">
        <v>-1215036.7999999993</v>
      </c>
      <c r="CA57" s="3">
        <v>-1245412.7199999993</v>
      </c>
      <c r="CB57" s="3">
        <v>-1275788.6399999992</v>
      </c>
      <c r="CC57" s="3">
        <v>-1306164.5599999991</v>
      </c>
      <c r="CD57" s="3">
        <v>-1336540.4799999991</v>
      </c>
      <c r="CE57" s="3">
        <v>-1366916.399999999</v>
      </c>
      <c r="CF57" s="3">
        <v>-1397292.3199999989</v>
      </c>
      <c r="CG57" s="3">
        <v>-1427668.2399999988</v>
      </c>
      <c r="CH57" s="3">
        <v>-1458044.1599999988</v>
      </c>
      <c r="CI57" s="80">
        <v>0</v>
      </c>
      <c r="CJ57" s="80">
        <v>0</v>
      </c>
      <c r="CK57" s="80">
        <v>0</v>
      </c>
      <c r="CL57" s="80">
        <v>-182255.51999999996</v>
      </c>
      <c r="CM57" s="80">
        <v>-546766.56000000006</v>
      </c>
      <c r="CN57" s="80">
        <v>-911277.59999999974</v>
      </c>
      <c r="CO57" s="80">
        <v>-1275788.639999999</v>
      </c>
      <c r="CY57" s="75"/>
    </row>
    <row r="58" spans="1:103" x14ac:dyDescent="0.3">
      <c r="A58" s="81" t="s">
        <v>673</v>
      </c>
      <c r="B58" s="3">
        <v>0</v>
      </c>
      <c r="C58" s="3">
        <v>0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  <c r="AC58" s="3">
        <v>0</v>
      </c>
      <c r="AD58" s="3">
        <v>0</v>
      </c>
      <c r="AE58" s="3">
        <v>0</v>
      </c>
      <c r="AF58" s="3">
        <v>0</v>
      </c>
      <c r="AG58" s="3">
        <v>0</v>
      </c>
      <c r="AH58" s="3">
        <v>0</v>
      </c>
      <c r="AI58" s="3">
        <v>0</v>
      </c>
      <c r="AJ58" s="3">
        <v>0</v>
      </c>
      <c r="AK58" s="3">
        <v>0</v>
      </c>
      <c r="AL58" s="3">
        <v>0</v>
      </c>
      <c r="AM58" s="3">
        <v>-37281.42</v>
      </c>
      <c r="AN58" s="3">
        <v>-74562.84</v>
      </c>
      <c r="AO58" s="3">
        <v>-111844.26000000001</v>
      </c>
      <c r="AP58" s="3">
        <v>-149125.68</v>
      </c>
      <c r="AQ58" s="3">
        <v>-186407.1</v>
      </c>
      <c r="AR58" s="3">
        <v>-223688.52</v>
      </c>
      <c r="AS58" s="3">
        <v>-260969.94</v>
      </c>
      <c r="AT58" s="3">
        <v>-298251.36</v>
      </c>
      <c r="AU58" s="3">
        <v>-335532.78000000003</v>
      </c>
      <c r="AV58" s="3">
        <v>-372814.2</v>
      </c>
      <c r="AW58" s="3">
        <v>-410095.62</v>
      </c>
      <c r="AX58" s="3">
        <v>-447377.04</v>
      </c>
      <c r="AY58" s="3">
        <v>-484658.45999999996</v>
      </c>
      <c r="AZ58" s="3">
        <v>-521939.88</v>
      </c>
      <c r="BA58" s="3">
        <v>-559221.30000000005</v>
      </c>
      <c r="BB58" s="3">
        <v>-596502.72</v>
      </c>
      <c r="BC58" s="3">
        <v>-633784.14</v>
      </c>
      <c r="BD58" s="3">
        <v>-671065.56000000006</v>
      </c>
      <c r="BE58" s="3">
        <v>-708346.9800000001</v>
      </c>
      <c r="BF58" s="3">
        <v>-745628.40000000014</v>
      </c>
      <c r="BG58" s="3">
        <v>-782909.82000000007</v>
      </c>
      <c r="BH58" s="3">
        <v>-820191.24000000011</v>
      </c>
      <c r="BI58" s="3">
        <v>-857472.66000000015</v>
      </c>
      <c r="BJ58" s="3">
        <v>-894754.08000000007</v>
      </c>
      <c r="BK58" s="3">
        <v>-932035.50000000012</v>
      </c>
      <c r="BL58" s="3">
        <v>-969316.92000000016</v>
      </c>
      <c r="BM58" s="3">
        <v>-1006598.3400000001</v>
      </c>
      <c r="BN58" s="3">
        <v>-1043879.7600000001</v>
      </c>
      <c r="BO58" s="3">
        <v>-1081161.1800000002</v>
      </c>
      <c r="BP58" s="3">
        <v>-1118442.6000000001</v>
      </c>
      <c r="BQ58" s="3">
        <v>-1155724.02</v>
      </c>
      <c r="BR58" s="3">
        <v>-1193005.44</v>
      </c>
      <c r="BS58" s="3">
        <v>-1230286.8600000001</v>
      </c>
      <c r="BT58" s="3">
        <v>-1267568.28</v>
      </c>
      <c r="BU58" s="3">
        <v>-1304849.7</v>
      </c>
      <c r="BV58" s="3">
        <v>-1342131.1200000001</v>
      </c>
      <c r="BW58" s="3">
        <v>-1379412.54</v>
      </c>
      <c r="BX58" s="3">
        <v>-1416693.96</v>
      </c>
      <c r="BY58" s="3">
        <v>-1453975.38</v>
      </c>
      <c r="BZ58" s="3">
        <v>-1491256.7999999998</v>
      </c>
      <c r="CA58" s="3">
        <v>-1528538.22</v>
      </c>
      <c r="CB58" s="3">
        <v>-1565819.64</v>
      </c>
      <c r="CC58" s="3">
        <v>-1603101.0599999998</v>
      </c>
      <c r="CD58" s="3">
        <v>-1640382.48</v>
      </c>
      <c r="CE58" s="3">
        <v>-1677663.9</v>
      </c>
      <c r="CF58" s="3">
        <v>-1714945.3199999998</v>
      </c>
      <c r="CG58" s="3">
        <v>-1752226.7399999998</v>
      </c>
      <c r="CH58" s="3">
        <v>-1789508.1599999997</v>
      </c>
      <c r="CI58" s="80">
        <v>0</v>
      </c>
      <c r="CJ58" s="80">
        <v>0</v>
      </c>
      <c r="CK58" s="80">
        <v>0</v>
      </c>
      <c r="CL58" s="80">
        <v>-223688.52000000002</v>
      </c>
      <c r="CM58" s="80">
        <v>-671065.56000000006</v>
      </c>
      <c r="CN58" s="80">
        <v>-1118442.5999999999</v>
      </c>
      <c r="CO58" s="80">
        <v>-1565819.6400000001</v>
      </c>
      <c r="CY58" s="75"/>
    </row>
    <row r="59" spans="1:103" x14ac:dyDescent="0.3">
      <c r="A59" s="81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80"/>
      <c r="CJ59" s="80"/>
      <c r="CK59" s="80"/>
      <c r="CL59" s="80"/>
      <c r="CM59" s="80"/>
      <c r="CN59" s="80"/>
      <c r="CO59" s="80"/>
      <c r="CY59" s="75"/>
    </row>
    <row r="60" spans="1:103" x14ac:dyDescent="0.3">
      <c r="A60" s="81" t="s">
        <v>620</v>
      </c>
      <c r="B60" s="3">
        <v>-3054108</v>
      </c>
      <c r="C60" s="3">
        <v>-3054108</v>
      </c>
      <c r="D60" s="3">
        <v>-3054108</v>
      </c>
      <c r="E60" s="3">
        <v>484998.00999999978</v>
      </c>
      <c r="F60" s="3">
        <v>1809.070000000298</v>
      </c>
      <c r="G60" s="3">
        <v>1809.070000000298</v>
      </c>
      <c r="H60" s="3">
        <v>14602.580000000075</v>
      </c>
      <c r="I60" s="3">
        <v>14602.580000000075</v>
      </c>
      <c r="J60" s="3">
        <v>55044.860000000335</v>
      </c>
      <c r="K60" s="3">
        <v>116138.73000000045</v>
      </c>
      <c r="L60" s="3">
        <v>190011.45999999996</v>
      </c>
      <c r="M60" s="3">
        <v>218673.80999999959</v>
      </c>
      <c r="N60" s="3">
        <v>292495.62000000011</v>
      </c>
      <c r="O60" s="3">
        <v>0</v>
      </c>
      <c r="P60" s="3">
        <v>308904.89999999944</v>
      </c>
      <c r="Q60" s="3">
        <v>504737.84999999945</v>
      </c>
      <c r="R60" s="3">
        <v>1027478.2999999992</v>
      </c>
      <c r="S60" s="3">
        <v>1631014.8199999996</v>
      </c>
      <c r="T60" s="3">
        <v>1319822.4799999995</v>
      </c>
      <c r="U60" s="3">
        <v>1416927.7199999995</v>
      </c>
      <c r="V60" s="3">
        <v>1660464.5199999991</v>
      </c>
      <c r="W60" s="3">
        <v>551050.41999999946</v>
      </c>
      <c r="X60" s="3">
        <v>1457977.9799999991</v>
      </c>
      <c r="Y60" s="3">
        <v>1426375.879999999</v>
      </c>
      <c r="Z60" s="3">
        <v>1542743.2999999993</v>
      </c>
      <c r="AA60" s="3">
        <v>668941.99999999942</v>
      </c>
      <c r="AB60" s="3">
        <v>732533.66666666616</v>
      </c>
      <c r="AC60" s="3">
        <v>635258.66333333286</v>
      </c>
      <c r="AD60" s="3">
        <v>473358.66999999946</v>
      </c>
      <c r="AE60" s="3">
        <v>508333.33333333291</v>
      </c>
      <c r="AF60" s="3">
        <v>661000.00333333283</v>
      </c>
      <c r="AG60" s="3">
        <v>485333.33666666609</v>
      </c>
      <c r="AH60" s="3">
        <v>525333.32999999926</v>
      </c>
      <c r="AI60" s="3">
        <v>534649.9999999993</v>
      </c>
      <c r="AJ60" s="3">
        <v>530333.33333333267</v>
      </c>
      <c r="AK60" s="3">
        <v>610108.33666666597</v>
      </c>
      <c r="AL60" s="3">
        <v>3.3333325991407037E-3</v>
      </c>
      <c r="AM60" s="3">
        <v>1093385.336666666</v>
      </c>
      <c r="AN60" s="3">
        <v>1050333.3299999991</v>
      </c>
      <c r="AO60" s="3">
        <v>865333.33333333221</v>
      </c>
      <c r="AP60" s="3">
        <v>848333.33666666551</v>
      </c>
      <c r="AQ60" s="3">
        <v>867999.99666666577</v>
      </c>
      <c r="AR60" s="3">
        <v>994125.99666666577</v>
      </c>
      <c r="AS60" s="3">
        <v>1228299.9966666657</v>
      </c>
      <c r="AT60" s="3">
        <v>667266.32999999903</v>
      </c>
      <c r="AU60" s="3">
        <v>946299.99999999919</v>
      </c>
      <c r="AV60" s="3">
        <v>536333.33333333244</v>
      </c>
      <c r="AW60" s="3">
        <v>611733.33666666574</v>
      </c>
      <c r="AX60" s="3">
        <v>3.3333325991407037E-3</v>
      </c>
      <c r="AY60" s="3">
        <v>519666.66999999934</v>
      </c>
      <c r="AZ60" s="3">
        <v>578999.99999999942</v>
      </c>
      <c r="BA60" s="3">
        <v>579666.66666666616</v>
      </c>
      <c r="BB60" s="3">
        <v>662666.66333333286</v>
      </c>
      <c r="BC60" s="3">
        <v>814333.3366666662</v>
      </c>
      <c r="BD60" s="3">
        <v>749369.99666666612</v>
      </c>
      <c r="BE60" s="3">
        <v>793333.32999999949</v>
      </c>
      <c r="BF60" s="3">
        <v>1009666.6666666662</v>
      </c>
      <c r="BG60" s="3">
        <v>731866.66333333263</v>
      </c>
      <c r="BH60" s="3">
        <v>782200.00333333272</v>
      </c>
      <c r="BI60" s="3">
        <v>579866.66999999934</v>
      </c>
      <c r="BJ60" s="3">
        <v>3.3333325991407037E-3</v>
      </c>
      <c r="BK60" s="3">
        <v>264866.66999999923</v>
      </c>
      <c r="BL60" s="3">
        <v>380762.33333333267</v>
      </c>
      <c r="BM60" s="3">
        <v>396866.66999999934</v>
      </c>
      <c r="BN60" s="3">
        <v>263533.33333333273</v>
      </c>
      <c r="BO60" s="3">
        <v>326866.6699999994</v>
      </c>
      <c r="BP60" s="3">
        <v>335199.99999999942</v>
      </c>
      <c r="BQ60" s="3">
        <v>373666.66666666616</v>
      </c>
      <c r="BR60" s="3">
        <v>325999.99666666618</v>
      </c>
      <c r="BS60" s="3">
        <v>309333.32999999949</v>
      </c>
      <c r="BT60" s="3">
        <v>202666.6666666661</v>
      </c>
      <c r="BU60" s="3">
        <v>157666.66333333275</v>
      </c>
      <c r="BV60" s="3">
        <v>-6.4028427004814148E-10</v>
      </c>
      <c r="BW60" s="3">
        <v>-6.4028427004814148E-10</v>
      </c>
      <c r="BX60" s="3">
        <v>-6.4028427004814148E-10</v>
      </c>
      <c r="BY60" s="3">
        <v>-6.4028427004814148E-10</v>
      </c>
      <c r="BZ60" s="3">
        <v>-6.4028427004814148E-10</v>
      </c>
      <c r="CA60" s="3">
        <v>-6.4028427004814148E-10</v>
      </c>
      <c r="CB60" s="3">
        <v>-6.4028427004814148E-10</v>
      </c>
      <c r="CC60" s="3">
        <v>-6.4028427004814148E-10</v>
      </c>
      <c r="CD60" s="3">
        <v>-6.4028427004814148E-10</v>
      </c>
      <c r="CE60" s="3">
        <v>-6.4028427004814148E-10</v>
      </c>
      <c r="CF60" s="3">
        <v>-6.4028427004814148E-10</v>
      </c>
      <c r="CG60" s="3">
        <v>-6.4028427004814148E-10</v>
      </c>
      <c r="CH60" s="3">
        <v>-6.4028427004814148E-10</v>
      </c>
      <c r="CI60" s="80">
        <v>-597856.78538461518</v>
      </c>
      <c r="CJ60" s="80">
        <v>1010768.7530769224</v>
      </c>
      <c r="CK60" s="80">
        <v>608302.15205128142</v>
      </c>
      <c r="CL60" s="80">
        <v>746880.33333333232</v>
      </c>
      <c r="CM60" s="80">
        <v>600125.89794871735</v>
      </c>
      <c r="CN60" s="80">
        <v>256725.30794871735</v>
      </c>
      <c r="CO60" s="80">
        <v>-6.4028427004814148E-10</v>
      </c>
      <c r="CP60" s="134" t="s">
        <v>621</v>
      </c>
      <c r="CY60" s="75"/>
    </row>
    <row r="61" spans="1:103" x14ac:dyDescent="0.3">
      <c r="A61" s="81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80"/>
      <c r="CJ61" s="80"/>
      <c r="CK61" s="80"/>
      <c r="CL61" s="80"/>
      <c r="CM61" s="80"/>
      <c r="CN61" s="80"/>
      <c r="CO61" s="80"/>
      <c r="CP61" s="82"/>
      <c r="CY61" s="75"/>
    </row>
    <row r="62" spans="1:103" x14ac:dyDescent="0.3">
      <c r="A62" s="81" t="s">
        <v>622</v>
      </c>
      <c r="B62" s="3">
        <v>-2881137</v>
      </c>
      <c r="C62" s="3">
        <v>-2881137</v>
      </c>
      <c r="D62" s="3">
        <v>-2881137</v>
      </c>
      <c r="E62" s="3">
        <v>-161623.74000000022</v>
      </c>
      <c r="F62" s="3">
        <v>-51137.890000000596</v>
      </c>
      <c r="G62" s="3">
        <v>-36604.450000000186</v>
      </c>
      <c r="H62" s="3">
        <v>-36077.469999999739</v>
      </c>
      <c r="I62" s="3">
        <v>-36077.469999999739</v>
      </c>
      <c r="J62" s="3">
        <v>-29507.519999999553</v>
      </c>
      <c r="K62" s="3">
        <v>-286768.79999999981</v>
      </c>
      <c r="L62" s="3">
        <v>-183484.51999999955</v>
      </c>
      <c r="M62" s="3">
        <v>26482.110000000335</v>
      </c>
      <c r="N62" s="3">
        <v>236473.79000000004</v>
      </c>
      <c r="O62" s="3">
        <v>0</v>
      </c>
      <c r="P62" s="3">
        <v>370589.87999999989</v>
      </c>
      <c r="Q62" s="3">
        <v>630231.98999999987</v>
      </c>
      <c r="R62" s="3">
        <v>433248.06000000011</v>
      </c>
      <c r="S62" s="3">
        <v>1083908.3699999999</v>
      </c>
      <c r="T62" s="3">
        <v>1004804.5399999995</v>
      </c>
      <c r="U62" s="3">
        <v>1204058.3699999996</v>
      </c>
      <c r="V62" s="3">
        <v>1467400.2199999993</v>
      </c>
      <c r="W62" s="3">
        <v>1113267.4299999995</v>
      </c>
      <c r="X62" s="3">
        <v>2094165.5699999994</v>
      </c>
      <c r="Y62" s="3">
        <v>1624479.7499999993</v>
      </c>
      <c r="Z62" s="3">
        <v>2550039.0399999996</v>
      </c>
      <c r="AA62" s="3">
        <v>867791.99999999942</v>
      </c>
      <c r="AB62" s="3">
        <v>777945.66666666616</v>
      </c>
      <c r="AC62" s="3">
        <v>681049.66333333286</v>
      </c>
      <c r="AD62" s="3">
        <v>546358.66999999946</v>
      </c>
      <c r="AE62" s="3">
        <v>582333.33333333279</v>
      </c>
      <c r="AF62" s="3">
        <v>701000.00333333295</v>
      </c>
      <c r="AG62" s="3">
        <v>535333.33666666632</v>
      </c>
      <c r="AH62" s="3">
        <v>530333.32999999961</v>
      </c>
      <c r="AI62" s="3">
        <v>629649.99999999953</v>
      </c>
      <c r="AJ62" s="3">
        <v>625333.33333333291</v>
      </c>
      <c r="AK62" s="3">
        <v>691108.3366666662</v>
      </c>
      <c r="AL62" s="3">
        <v>3.3333328319713473E-3</v>
      </c>
      <c r="AM62" s="3">
        <v>862385.33666666609</v>
      </c>
      <c r="AN62" s="3">
        <v>1440333.3299999996</v>
      </c>
      <c r="AO62" s="3">
        <v>1025333.3333333324</v>
      </c>
      <c r="AP62" s="3">
        <v>963333.33666666539</v>
      </c>
      <c r="AQ62" s="3">
        <v>972999.99666666554</v>
      </c>
      <c r="AR62" s="3">
        <v>1049125.9966666657</v>
      </c>
      <c r="AS62" s="3">
        <v>1233299.9966666657</v>
      </c>
      <c r="AT62" s="3">
        <v>922266.32999999856</v>
      </c>
      <c r="AU62" s="3">
        <v>1046299.9999999985</v>
      </c>
      <c r="AV62" s="3">
        <v>561333.33333333174</v>
      </c>
      <c r="AW62" s="3">
        <v>636733.33666666504</v>
      </c>
      <c r="AX62" s="3">
        <v>3.3333319006487727E-3</v>
      </c>
      <c r="AY62" s="3">
        <v>494666.66999999864</v>
      </c>
      <c r="AZ62" s="3">
        <v>578999.99999999872</v>
      </c>
      <c r="BA62" s="3">
        <v>579666.66666666546</v>
      </c>
      <c r="BB62" s="3">
        <v>662666.66333333217</v>
      </c>
      <c r="BC62" s="3">
        <v>814333.33666666551</v>
      </c>
      <c r="BD62" s="3">
        <v>763999.99666666542</v>
      </c>
      <c r="BE62" s="3">
        <v>893333.32999999879</v>
      </c>
      <c r="BF62" s="3">
        <v>1009666.6666666655</v>
      </c>
      <c r="BG62" s="3">
        <v>731866.66333333193</v>
      </c>
      <c r="BH62" s="3">
        <v>782200.00333333202</v>
      </c>
      <c r="BI62" s="3">
        <v>579866.66999999864</v>
      </c>
      <c r="BJ62" s="3">
        <v>3.3333319006487727E-3</v>
      </c>
      <c r="BK62" s="3">
        <v>264866.66999999853</v>
      </c>
      <c r="BL62" s="3">
        <v>380762.33333333198</v>
      </c>
      <c r="BM62" s="3">
        <v>396866.66999999864</v>
      </c>
      <c r="BN62" s="3">
        <v>263533.33333333203</v>
      </c>
      <c r="BO62" s="3">
        <v>326866.6699999987</v>
      </c>
      <c r="BP62" s="3">
        <v>335199.99999999872</v>
      </c>
      <c r="BQ62" s="3">
        <v>373666.66666666546</v>
      </c>
      <c r="BR62" s="3">
        <v>325999.99666666548</v>
      </c>
      <c r="BS62" s="3">
        <v>309333.32999999879</v>
      </c>
      <c r="BT62" s="3">
        <v>202666.66666666541</v>
      </c>
      <c r="BU62" s="3">
        <v>157666.66333333205</v>
      </c>
      <c r="BV62" s="3">
        <v>-1.3387762010097504E-9</v>
      </c>
      <c r="BW62" s="3">
        <v>-1.3387762010097504E-9</v>
      </c>
      <c r="BX62" s="3">
        <v>-1.3387762010097504E-9</v>
      </c>
      <c r="BY62" s="3">
        <v>-1.3387762010097504E-9</v>
      </c>
      <c r="BZ62" s="3">
        <v>-1.3387762010097504E-9</v>
      </c>
      <c r="CA62" s="3">
        <v>-1.3387762010097504E-9</v>
      </c>
      <c r="CB62" s="3">
        <v>-1.3387762010097504E-9</v>
      </c>
      <c r="CC62" s="3">
        <v>-1.3387762010097504E-9</v>
      </c>
      <c r="CD62" s="3">
        <v>-1.3387762010097504E-9</v>
      </c>
      <c r="CE62" s="3">
        <v>-1.3387762010097504E-9</v>
      </c>
      <c r="CF62" s="3">
        <v>-1.3387762010097504E-9</v>
      </c>
      <c r="CG62" s="3">
        <v>-1.3387762010097504E-9</v>
      </c>
      <c r="CH62" s="3">
        <v>-1.3387762010097504E-9</v>
      </c>
      <c r="CI62" s="80">
        <v>-707825.92</v>
      </c>
      <c r="CJ62" s="80">
        <v>1062512.8469230768</v>
      </c>
      <c r="CK62" s="80">
        <v>747559.74743589689</v>
      </c>
      <c r="CL62" s="80">
        <v>824111.10256410146</v>
      </c>
      <c r="CM62" s="80">
        <v>607020.51333333203</v>
      </c>
      <c r="CN62" s="80">
        <v>256725.30794871665</v>
      </c>
      <c r="CO62" s="80">
        <v>-1.3387762010097504E-9</v>
      </c>
      <c r="CP62" s="134" t="s">
        <v>621</v>
      </c>
      <c r="CY62" s="75"/>
    </row>
    <row r="63" spans="1:103" x14ac:dyDescent="0.3">
      <c r="A63" s="81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80"/>
      <c r="CJ63" s="80"/>
      <c r="CK63" s="80"/>
      <c r="CL63" s="80"/>
      <c r="CM63" s="80"/>
      <c r="CN63" s="80"/>
      <c r="CO63" s="80"/>
      <c r="CY63" s="75"/>
    </row>
    <row r="64" spans="1:103" x14ac:dyDescent="0.3">
      <c r="A64" s="81" t="s">
        <v>623</v>
      </c>
      <c r="B64" s="3">
        <v>-2366742</v>
      </c>
      <c r="C64" s="3">
        <v>-2366742</v>
      </c>
      <c r="D64" s="3">
        <v>-2366742</v>
      </c>
      <c r="E64" s="3">
        <v>-2381917</v>
      </c>
      <c r="F64" s="3">
        <v>-15171.359999999404</v>
      </c>
      <c r="G64" s="3">
        <v>-15171.359999999404</v>
      </c>
      <c r="H64" s="3">
        <v>-43583.709999999031</v>
      </c>
      <c r="I64" s="3">
        <v>-43583.709999999031</v>
      </c>
      <c r="J64" s="3">
        <v>-37208.149999999441</v>
      </c>
      <c r="K64" s="3">
        <v>607669.79000000097</v>
      </c>
      <c r="L64" s="3">
        <v>117620.01999999955</v>
      </c>
      <c r="M64" s="3">
        <v>169396.63999999966</v>
      </c>
      <c r="N64" s="3">
        <v>91661.609999999404</v>
      </c>
      <c r="O64" s="3">
        <v>0</v>
      </c>
      <c r="P64" s="3">
        <v>201542.63999999873</v>
      </c>
      <c r="Q64" s="3">
        <v>449766.41999999882</v>
      </c>
      <c r="R64" s="3">
        <v>385350.4599999988</v>
      </c>
      <c r="S64" s="3">
        <v>747283.94999999879</v>
      </c>
      <c r="T64" s="3">
        <v>801797.35999999882</v>
      </c>
      <c r="U64" s="3">
        <v>1164043.8399999989</v>
      </c>
      <c r="V64" s="3">
        <v>1510684.2799999984</v>
      </c>
      <c r="W64" s="3">
        <v>1602281.4199999985</v>
      </c>
      <c r="X64" s="3">
        <v>2098184.8899999987</v>
      </c>
      <c r="Y64" s="3">
        <v>3100006.2399999984</v>
      </c>
      <c r="Z64" s="3">
        <v>3487420.2799999984</v>
      </c>
      <c r="AA64" s="3">
        <v>1342366.9999999986</v>
      </c>
      <c r="AB64" s="3">
        <v>1291679.6666666651</v>
      </c>
      <c r="AC64" s="3">
        <v>997149.66333333205</v>
      </c>
      <c r="AD64" s="3">
        <v>808358.66999999876</v>
      </c>
      <c r="AE64" s="3">
        <v>671333.33333333186</v>
      </c>
      <c r="AF64" s="3">
        <v>686000.00333333202</v>
      </c>
      <c r="AG64" s="3">
        <v>480333.33666666539</v>
      </c>
      <c r="AH64" s="3">
        <v>493593.32999999856</v>
      </c>
      <c r="AI64" s="3">
        <v>499649.99999999849</v>
      </c>
      <c r="AJ64" s="3">
        <v>495333.33333333174</v>
      </c>
      <c r="AK64" s="3">
        <v>460108.33666666492</v>
      </c>
      <c r="AL64" s="3">
        <v>3.3333316678181291E-3</v>
      </c>
      <c r="AM64" s="3">
        <v>863385.33666666492</v>
      </c>
      <c r="AN64" s="3">
        <v>718933.32999999821</v>
      </c>
      <c r="AO64" s="3">
        <v>1080333.3333333316</v>
      </c>
      <c r="AP64" s="3">
        <v>1078333.336666665</v>
      </c>
      <c r="AQ64" s="3">
        <v>1097999.9966666647</v>
      </c>
      <c r="AR64" s="3">
        <v>1144125.9966666652</v>
      </c>
      <c r="AS64" s="3">
        <v>1308299.9966666652</v>
      </c>
      <c r="AT64" s="3">
        <v>997266.3299999981</v>
      </c>
      <c r="AU64" s="3">
        <v>1296299.9999999981</v>
      </c>
      <c r="AV64" s="3">
        <v>586333.33333333128</v>
      </c>
      <c r="AW64" s="3">
        <v>661733.33666666457</v>
      </c>
      <c r="AX64" s="3">
        <v>3.3333314349874854E-3</v>
      </c>
      <c r="AY64" s="3">
        <v>569666.66999999818</v>
      </c>
      <c r="AZ64" s="3">
        <v>678999.99999999814</v>
      </c>
      <c r="BA64" s="3">
        <v>709666.666666665</v>
      </c>
      <c r="BB64" s="3">
        <v>742666.6633333317</v>
      </c>
      <c r="BC64" s="3">
        <v>814333.33666666504</v>
      </c>
      <c r="BD64" s="3">
        <v>813999.99666666496</v>
      </c>
      <c r="BE64" s="3">
        <v>943333.32999999833</v>
      </c>
      <c r="BF64" s="3">
        <v>1159666.6666666651</v>
      </c>
      <c r="BG64" s="3">
        <v>831866.66333333158</v>
      </c>
      <c r="BH64" s="3">
        <v>782200.00333333155</v>
      </c>
      <c r="BI64" s="3">
        <v>579866.66999999818</v>
      </c>
      <c r="BJ64" s="3">
        <v>3.3333314349874854E-3</v>
      </c>
      <c r="BK64" s="3">
        <v>264866.66999999806</v>
      </c>
      <c r="BL64" s="3">
        <v>360762.33333333151</v>
      </c>
      <c r="BM64" s="3">
        <v>376866.66999999818</v>
      </c>
      <c r="BN64" s="3">
        <v>243533.33333333157</v>
      </c>
      <c r="BO64" s="3">
        <v>306866.6699999983</v>
      </c>
      <c r="BP64" s="3">
        <v>315199.99999999831</v>
      </c>
      <c r="BQ64" s="3">
        <v>373666.666666665</v>
      </c>
      <c r="BR64" s="3">
        <v>325999.99666666501</v>
      </c>
      <c r="BS64" s="3">
        <v>309333.32999999833</v>
      </c>
      <c r="BT64" s="3">
        <v>202666.66666666494</v>
      </c>
      <c r="BU64" s="3">
        <v>157666.66333333158</v>
      </c>
      <c r="BV64" s="3">
        <v>-1.8044374883174896E-9</v>
      </c>
      <c r="BW64" s="3">
        <v>-1.8044374883174896E-9</v>
      </c>
      <c r="BX64" s="3">
        <v>-1.8044374883174896E-9</v>
      </c>
      <c r="BY64" s="3">
        <v>-1.8044374883174896E-9</v>
      </c>
      <c r="BZ64" s="3">
        <v>-1.8044374883174896E-9</v>
      </c>
      <c r="CA64" s="3">
        <v>-1.8044374883174896E-9</v>
      </c>
      <c r="CB64" s="3">
        <v>-1.8044374883174896E-9</v>
      </c>
      <c r="CC64" s="3">
        <v>-1.8044374883174896E-9</v>
      </c>
      <c r="CD64" s="3">
        <v>-1.8044374883174896E-9</v>
      </c>
      <c r="CE64" s="3">
        <v>-1.8044374883174896E-9</v>
      </c>
      <c r="CF64" s="3">
        <v>-1.8044374883174896E-9</v>
      </c>
      <c r="CG64" s="3">
        <v>-1.8044374883174896E-9</v>
      </c>
      <c r="CH64" s="3">
        <v>-1.8044374883174896E-9</v>
      </c>
      <c r="CI64" s="80">
        <v>-665424.09461538435</v>
      </c>
      <c r="CJ64" s="80">
        <v>1203078.7223076911</v>
      </c>
      <c r="CK64" s="80">
        <v>901025.15051281906</v>
      </c>
      <c r="CL64" s="80">
        <v>833311.10256410087</v>
      </c>
      <c r="CM64" s="80">
        <v>663558.97487179318</v>
      </c>
      <c r="CN64" s="80">
        <v>249033.0002564085</v>
      </c>
      <c r="CO64" s="80">
        <v>-1.8044374883174896E-9</v>
      </c>
      <c r="CP64" s="134" t="s">
        <v>621</v>
      </c>
      <c r="CY64" s="75"/>
    </row>
    <row r="65" spans="1:103" x14ac:dyDescent="0.3">
      <c r="A65" s="81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80"/>
      <c r="CJ65" s="80"/>
      <c r="CK65" s="80"/>
      <c r="CL65" s="80"/>
      <c r="CM65" s="80"/>
      <c r="CN65" s="80"/>
      <c r="CO65" s="80"/>
      <c r="CY65" s="75"/>
    </row>
    <row r="66" spans="1:103" x14ac:dyDescent="0.3">
      <c r="A66" s="81" t="s">
        <v>624</v>
      </c>
      <c r="B66" s="3">
        <v>0</v>
      </c>
      <c r="C66" s="3">
        <v>0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3">
        <v>0</v>
      </c>
      <c r="Q66" s="3">
        <v>0</v>
      </c>
      <c r="R66" s="3">
        <v>0</v>
      </c>
      <c r="S66" s="3">
        <v>0</v>
      </c>
      <c r="T66" s="3">
        <v>0</v>
      </c>
      <c r="U66" s="3">
        <v>0</v>
      </c>
      <c r="V66" s="3">
        <v>0</v>
      </c>
      <c r="W66" s="3">
        <v>0</v>
      </c>
      <c r="X66" s="3">
        <v>0</v>
      </c>
      <c r="Y66" s="3">
        <v>0</v>
      </c>
      <c r="Z66" s="3">
        <v>0</v>
      </c>
      <c r="AA66" s="3">
        <v>0</v>
      </c>
      <c r="AB66" s="3">
        <v>0</v>
      </c>
      <c r="AC66" s="3">
        <v>0</v>
      </c>
      <c r="AD66" s="3">
        <v>0</v>
      </c>
      <c r="AE66" s="3">
        <v>0</v>
      </c>
      <c r="AF66" s="3">
        <v>0</v>
      </c>
      <c r="AG66" s="3">
        <v>0</v>
      </c>
      <c r="AH66" s="3">
        <v>0</v>
      </c>
      <c r="AI66" s="3">
        <v>0</v>
      </c>
      <c r="AJ66" s="3">
        <v>0</v>
      </c>
      <c r="AK66" s="3">
        <v>0</v>
      </c>
      <c r="AL66" s="3">
        <v>0</v>
      </c>
      <c r="AM66" s="3">
        <v>0</v>
      </c>
      <c r="AN66" s="3">
        <v>0</v>
      </c>
      <c r="AO66" s="3">
        <v>0</v>
      </c>
      <c r="AP66" s="3">
        <v>0</v>
      </c>
      <c r="AQ66" s="3">
        <v>0</v>
      </c>
      <c r="AR66" s="3">
        <v>0</v>
      </c>
      <c r="AS66" s="3">
        <v>0</v>
      </c>
      <c r="AT66" s="3">
        <v>0</v>
      </c>
      <c r="AU66" s="3">
        <v>0</v>
      </c>
      <c r="AV66" s="3">
        <v>0</v>
      </c>
      <c r="AW66" s="3">
        <v>0</v>
      </c>
      <c r="AX66" s="3">
        <v>0</v>
      </c>
      <c r="AY66" s="3">
        <v>0</v>
      </c>
      <c r="AZ66" s="3">
        <v>0</v>
      </c>
      <c r="BA66" s="3">
        <v>0</v>
      </c>
      <c r="BB66" s="3">
        <v>0</v>
      </c>
      <c r="BC66" s="3">
        <v>0</v>
      </c>
      <c r="BD66" s="3">
        <v>0</v>
      </c>
      <c r="BE66" s="3">
        <v>0</v>
      </c>
      <c r="BF66" s="3">
        <v>0</v>
      </c>
      <c r="BG66" s="3">
        <v>0</v>
      </c>
      <c r="BH66" s="3">
        <v>0</v>
      </c>
      <c r="BI66" s="3">
        <v>0</v>
      </c>
      <c r="BJ66" s="3">
        <v>0</v>
      </c>
      <c r="BK66" s="3">
        <v>0</v>
      </c>
      <c r="BL66" s="3">
        <v>0</v>
      </c>
      <c r="BM66" s="3">
        <v>0</v>
      </c>
      <c r="BN66" s="3">
        <v>0</v>
      </c>
      <c r="BO66" s="3">
        <v>0</v>
      </c>
      <c r="BP66" s="3">
        <v>0</v>
      </c>
      <c r="BQ66" s="3">
        <v>0</v>
      </c>
      <c r="BR66" s="3">
        <v>0</v>
      </c>
      <c r="BS66" s="3">
        <v>0</v>
      </c>
      <c r="BT66" s="3">
        <v>0</v>
      </c>
      <c r="BU66" s="3">
        <v>0</v>
      </c>
      <c r="BV66" s="3">
        <v>0</v>
      </c>
      <c r="BW66" s="3">
        <v>0</v>
      </c>
      <c r="BX66" s="3">
        <v>0</v>
      </c>
      <c r="BY66" s="3">
        <v>0</v>
      </c>
      <c r="BZ66" s="3">
        <v>0</v>
      </c>
      <c r="CA66" s="3">
        <v>0</v>
      </c>
      <c r="CB66" s="3">
        <v>0</v>
      </c>
      <c r="CC66" s="3">
        <v>0</v>
      </c>
      <c r="CD66" s="3">
        <v>0</v>
      </c>
      <c r="CE66" s="3">
        <v>0</v>
      </c>
      <c r="CF66" s="3">
        <v>0</v>
      </c>
      <c r="CG66" s="3">
        <v>0</v>
      </c>
      <c r="CH66" s="3">
        <v>0</v>
      </c>
      <c r="CI66" s="80">
        <v>0</v>
      </c>
      <c r="CJ66" s="80">
        <v>0</v>
      </c>
      <c r="CK66" s="80">
        <v>0</v>
      </c>
      <c r="CL66" s="80">
        <v>0</v>
      </c>
      <c r="CM66" s="80">
        <v>0</v>
      </c>
      <c r="CN66" s="80">
        <v>0</v>
      </c>
      <c r="CO66" s="80">
        <v>0</v>
      </c>
      <c r="CY66" s="75"/>
    </row>
    <row r="67" spans="1:103" x14ac:dyDescent="0.3">
      <c r="A67" s="116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80"/>
      <c r="CJ67" s="80"/>
      <c r="CK67" s="80"/>
      <c r="CL67" s="80"/>
      <c r="CM67" s="80"/>
      <c r="CN67" s="80"/>
      <c r="CO67" s="80"/>
      <c r="CY67" s="75"/>
    </row>
    <row r="68" spans="1:103" x14ac:dyDescent="0.3">
      <c r="A68" s="81" t="s">
        <v>625</v>
      </c>
      <c r="B68" s="3">
        <v>0</v>
      </c>
      <c r="C68" s="3">
        <v>0</v>
      </c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  <c r="P68" s="3">
        <v>0</v>
      </c>
      <c r="Q68" s="3">
        <v>0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0</v>
      </c>
      <c r="X68" s="3">
        <v>0</v>
      </c>
      <c r="Y68" s="3">
        <v>0</v>
      </c>
      <c r="Z68" s="3">
        <v>0</v>
      </c>
      <c r="AA68" s="3">
        <v>0</v>
      </c>
      <c r="AB68" s="3">
        <v>0</v>
      </c>
      <c r="AC68" s="3">
        <v>0</v>
      </c>
      <c r="AD68" s="3">
        <v>0</v>
      </c>
      <c r="AE68" s="3">
        <v>0</v>
      </c>
      <c r="AF68" s="3">
        <v>0</v>
      </c>
      <c r="AG68" s="3">
        <v>0</v>
      </c>
      <c r="AH68" s="3">
        <v>0</v>
      </c>
      <c r="AI68" s="3">
        <v>0</v>
      </c>
      <c r="AJ68" s="3">
        <v>0</v>
      </c>
      <c r="AK68" s="3">
        <v>0</v>
      </c>
      <c r="AL68" s="3">
        <v>0</v>
      </c>
      <c r="AM68" s="3">
        <v>0</v>
      </c>
      <c r="AN68" s="3">
        <v>0</v>
      </c>
      <c r="AO68" s="3">
        <v>0</v>
      </c>
      <c r="AP68" s="3">
        <v>0</v>
      </c>
      <c r="AQ68" s="3">
        <v>0</v>
      </c>
      <c r="AR68" s="3">
        <v>0</v>
      </c>
      <c r="AS68" s="3">
        <v>0</v>
      </c>
      <c r="AT68" s="3">
        <v>0</v>
      </c>
      <c r="AU68" s="3">
        <v>0</v>
      </c>
      <c r="AV68" s="3">
        <v>0</v>
      </c>
      <c r="AW68" s="3">
        <v>0</v>
      </c>
      <c r="AX68" s="3">
        <v>0</v>
      </c>
      <c r="AY68" s="3">
        <v>0</v>
      </c>
      <c r="AZ68" s="3">
        <v>0</v>
      </c>
      <c r="BA68" s="3">
        <v>0</v>
      </c>
      <c r="BB68" s="3">
        <v>0</v>
      </c>
      <c r="BC68" s="3">
        <v>0</v>
      </c>
      <c r="BD68" s="3">
        <v>0</v>
      </c>
      <c r="BE68" s="3">
        <v>0</v>
      </c>
      <c r="BF68" s="3">
        <v>0</v>
      </c>
      <c r="BG68" s="3">
        <v>0</v>
      </c>
      <c r="BH68" s="3">
        <v>0</v>
      </c>
      <c r="BI68" s="3">
        <v>0</v>
      </c>
      <c r="BJ68" s="3">
        <v>0</v>
      </c>
      <c r="BK68" s="3">
        <v>0</v>
      </c>
      <c r="BL68" s="3">
        <v>0</v>
      </c>
      <c r="BM68" s="3">
        <v>0</v>
      </c>
      <c r="BN68" s="3">
        <v>0</v>
      </c>
      <c r="BO68" s="3">
        <v>0</v>
      </c>
      <c r="BP68" s="3">
        <v>0</v>
      </c>
      <c r="BQ68" s="3">
        <v>0</v>
      </c>
      <c r="BR68" s="3">
        <v>0</v>
      </c>
      <c r="BS68" s="3">
        <v>0</v>
      </c>
      <c r="BT68" s="3">
        <v>0</v>
      </c>
      <c r="BU68" s="3">
        <v>0</v>
      </c>
      <c r="BV68" s="3">
        <v>0</v>
      </c>
      <c r="BW68" s="3">
        <v>0</v>
      </c>
      <c r="BX68" s="3">
        <v>0</v>
      </c>
      <c r="BY68" s="3">
        <v>0</v>
      </c>
      <c r="BZ68" s="3">
        <v>0</v>
      </c>
      <c r="CA68" s="3">
        <v>0</v>
      </c>
      <c r="CB68" s="3">
        <v>0</v>
      </c>
      <c r="CC68" s="3">
        <v>0</v>
      </c>
      <c r="CD68" s="3">
        <v>0</v>
      </c>
      <c r="CE68" s="3">
        <v>0</v>
      </c>
      <c r="CF68" s="3">
        <v>0</v>
      </c>
      <c r="CG68" s="3">
        <v>0</v>
      </c>
      <c r="CH68" s="3">
        <v>0</v>
      </c>
      <c r="CI68" s="80">
        <v>0</v>
      </c>
      <c r="CJ68" s="80">
        <v>0</v>
      </c>
      <c r="CK68" s="80">
        <v>0</v>
      </c>
      <c r="CL68" s="80">
        <v>0</v>
      </c>
      <c r="CM68" s="80">
        <v>0</v>
      </c>
      <c r="CN68" s="80">
        <v>0</v>
      </c>
      <c r="CO68" s="80">
        <v>0</v>
      </c>
      <c r="CY68" s="75"/>
    </row>
    <row r="69" spans="1:103" x14ac:dyDescent="0.3">
      <c r="A69" s="116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80"/>
      <c r="CJ69" s="80"/>
      <c r="CK69" s="80"/>
      <c r="CL69" s="80"/>
      <c r="CM69" s="80"/>
      <c r="CN69" s="80"/>
      <c r="CO69" s="80"/>
      <c r="CY69" s="75"/>
    </row>
    <row r="70" spans="1:103" x14ac:dyDescent="0.3">
      <c r="A70" s="81" t="s">
        <v>626</v>
      </c>
      <c r="B70" s="3">
        <v>0</v>
      </c>
      <c r="C70" s="3">
        <v>0</v>
      </c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3">
        <v>0</v>
      </c>
      <c r="Y70" s="3">
        <v>0</v>
      </c>
      <c r="Z70" s="3">
        <v>0</v>
      </c>
      <c r="AA70" s="3">
        <v>0</v>
      </c>
      <c r="AB70" s="3">
        <v>0</v>
      </c>
      <c r="AC70" s="3">
        <v>0</v>
      </c>
      <c r="AD70" s="3">
        <v>0</v>
      </c>
      <c r="AE70" s="3">
        <v>0</v>
      </c>
      <c r="AF70" s="3">
        <v>0</v>
      </c>
      <c r="AG70" s="3">
        <v>0</v>
      </c>
      <c r="AH70" s="3">
        <v>0</v>
      </c>
      <c r="AI70" s="3">
        <v>0</v>
      </c>
      <c r="AJ70" s="3">
        <v>0</v>
      </c>
      <c r="AK70" s="3">
        <v>0</v>
      </c>
      <c r="AL70" s="3">
        <v>0</v>
      </c>
      <c r="AM70" s="3">
        <v>0</v>
      </c>
      <c r="AN70" s="3">
        <v>0</v>
      </c>
      <c r="AO70" s="3">
        <v>0</v>
      </c>
      <c r="AP70" s="3">
        <v>0</v>
      </c>
      <c r="AQ70" s="3">
        <v>0</v>
      </c>
      <c r="AR70" s="3">
        <v>0</v>
      </c>
      <c r="AS70" s="3">
        <v>0</v>
      </c>
      <c r="AT70" s="3">
        <v>0</v>
      </c>
      <c r="AU70" s="3">
        <v>0</v>
      </c>
      <c r="AV70" s="3">
        <v>0</v>
      </c>
      <c r="AW70" s="3">
        <v>0</v>
      </c>
      <c r="AX70" s="3">
        <v>0</v>
      </c>
      <c r="AY70" s="3">
        <v>0</v>
      </c>
      <c r="AZ70" s="3">
        <v>0</v>
      </c>
      <c r="BA70" s="3">
        <v>0</v>
      </c>
      <c r="BB70" s="3">
        <v>0</v>
      </c>
      <c r="BC70" s="3">
        <v>0</v>
      </c>
      <c r="BD70" s="3">
        <v>0</v>
      </c>
      <c r="BE70" s="3">
        <v>0</v>
      </c>
      <c r="BF70" s="3">
        <v>0</v>
      </c>
      <c r="BG70" s="3">
        <v>0</v>
      </c>
      <c r="BH70" s="3">
        <v>0</v>
      </c>
      <c r="BI70" s="3">
        <v>0</v>
      </c>
      <c r="BJ70" s="3">
        <v>0</v>
      </c>
      <c r="BK70" s="3">
        <v>0</v>
      </c>
      <c r="BL70" s="3">
        <v>0</v>
      </c>
      <c r="BM70" s="3">
        <v>0</v>
      </c>
      <c r="BN70" s="3">
        <v>0</v>
      </c>
      <c r="BO70" s="3">
        <v>0</v>
      </c>
      <c r="BP70" s="3">
        <v>0</v>
      </c>
      <c r="BQ70" s="3">
        <v>0</v>
      </c>
      <c r="BR70" s="3">
        <v>0</v>
      </c>
      <c r="BS70" s="3">
        <v>0</v>
      </c>
      <c r="BT70" s="3">
        <v>0</v>
      </c>
      <c r="BU70" s="3">
        <v>0</v>
      </c>
      <c r="BV70" s="3">
        <v>0</v>
      </c>
      <c r="BW70" s="3">
        <v>0</v>
      </c>
      <c r="BX70" s="3">
        <v>0</v>
      </c>
      <c r="BY70" s="3">
        <v>0</v>
      </c>
      <c r="BZ70" s="3">
        <v>0</v>
      </c>
      <c r="CA70" s="3">
        <v>0</v>
      </c>
      <c r="CB70" s="3">
        <v>0</v>
      </c>
      <c r="CC70" s="3">
        <v>0</v>
      </c>
      <c r="CD70" s="3">
        <v>0</v>
      </c>
      <c r="CE70" s="3">
        <v>0</v>
      </c>
      <c r="CF70" s="3">
        <v>0</v>
      </c>
      <c r="CG70" s="3">
        <v>0</v>
      </c>
      <c r="CH70" s="3">
        <v>0</v>
      </c>
      <c r="CI70" s="80">
        <v>0</v>
      </c>
      <c r="CJ70" s="80">
        <v>0</v>
      </c>
      <c r="CK70" s="80">
        <v>0</v>
      </c>
      <c r="CL70" s="80">
        <v>0</v>
      </c>
      <c r="CM70" s="80">
        <v>0</v>
      </c>
      <c r="CN70" s="80">
        <v>0</v>
      </c>
      <c r="CO70" s="80">
        <v>0</v>
      </c>
      <c r="CY70" s="75"/>
    </row>
    <row r="71" spans="1:103" x14ac:dyDescent="0.3">
      <c r="A71" s="81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80"/>
      <c r="CJ71" s="80"/>
      <c r="CK71" s="80"/>
      <c r="CL71" s="80"/>
      <c r="CM71" s="80"/>
      <c r="CN71" s="80"/>
      <c r="CO71" s="80"/>
      <c r="CY71" s="75"/>
    </row>
    <row r="72" spans="1:103" ht="15" thickBot="1" x14ac:dyDescent="0.35">
      <c r="A72" s="81" t="s">
        <v>627</v>
      </c>
      <c r="B72" s="91">
        <v>-97894684.840000004</v>
      </c>
      <c r="C72" s="91">
        <v>-98562580.090000004</v>
      </c>
      <c r="D72" s="91">
        <v>-99230475.340000004</v>
      </c>
      <c r="E72" s="91">
        <v>-93654926.319999978</v>
      </c>
      <c r="F72" s="91">
        <v>-92328779.019999981</v>
      </c>
      <c r="G72" s="91">
        <v>-92982140.830000013</v>
      </c>
      <c r="H72" s="91">
        <v>-93665127.939999983</v>
      </c>
      <c r="I72" s="91">
        <v>-94333023.189999968</v>
      </c>
      <c r="J72" s="91">
        <v>-94947530.649999991</v>
      </c>
      <c r="K72" s="91">
        <v>-95166715.369999975</v>
      </c>
      <c r="L72" s="91">
        <v>-96147503.38000001</v>
      </c>
      <c r="M72" s="91">
        <v>-96524993.029999956</v>
      </c>
      <c r="N72" s="91">
        <v>-96986809.819999933</v>
      </c>
      <c r="O72" s="91">
        <v>-98275336.089999989</v>
      </c>
      <c r="P72" s="91">
        <v>-98062193.919999987</v>
      </c>
      <c r="Q72" s="91">
        <v>-98026390.329999968</v>
      </c>
      <c r="R72" s="91">
        <v>-98432945.019999981</v>
      </c>
      <c r="S72" s="91">
        <v>-97484709.949999973</v>
      </c>
      <c r="T72" s="91">
        <v>-98488387.959999964</v>
      </c>
      <c r="U72" s="91">
        <v>-98497677.659999937</v>
      </c>
      <c r="V72" s="91">
        <v>-98312053.819999948</v>
      </c>
      <c r="W72" s="91">
        <v>-100351898.81999996</v>
      </c>
      <c r="X72" s="91">
        <v>-98636064.899999961</v>
      </c>
      <c r="Y72" s="91">
        <v>-98803426.719999954</v>
      </c>
      <c r="Z72" s="91">
        <v>-98041981.219999939</v>
      </c>
      <c r="AA72" s="91">
        <v>-103410978.08999996</v>
      </c>
      <c r="AB72" s="91">
        <v>-104155815.33999993</v>
      </c>
      <c r="AC72" s="91">
        <v>-105312411.59999996</v>
      </c>
      <c r="AD72" s="91">
        <v>-106465688.82999991</v>
      </c>
      <c r="AE72" s="91">
        <v>-107199660.08999996</v>
      </c>
      <c r="AF72" s="91">
        <v>-107581555.32999997</v>
      </c>
      <c r="AG72" s="91">
        <v>-108796450.57999995</v>
      </c>
      <c r="AH72" s="91">
        <v>-109416085.84999993</v>
      </c>
      <c r="AI72" s="91">
        <v>-109969291.08999994</v>
      </c>
      <c r="AJ72" s="91">
        <v>-110650136.33999996</v>
      </c>
      <c r="AK72" s="91">
        <v>-111207706.57999994</v>
      </c>
      <c r="AL72" s="91">
        <v>-113636926.82999992</v>
      </c>
      <c r="AM72" s="91">
        <v>-112271303.53999992</v>
      </c>
      <c r="AN72" s="91">
        <v>-113334392.26999995</v>
      </c>
      <c r="AO72" s="91">
        <v>-115026524.96999992</v>
      </c>
      <c r="AP72" s="91">
        <v>-116561057.66999993</v>
      </c>
      <c r="AQ72" s="91">
        <v>-117965590.39999987</v>
      </c>
      <c r="AR72" s="91">
        <v>-119170745.1099999</v>
      </c>
      <c r="AS72" s="91">
        <v>-120041755.81999989</v>
      </c>
      <c r="AT72" s="91">
        <v>-122678389.5299999</v>
      </c>
      <c r="AU72" s="91">
        <v>-123429821.22999988</v>
      </c>
      <c r="AV72" s="91">
        <v>-126488253.93999994</v>
      </c>
      <c r="AW72" s="91">
        <v>-127715586.63999991</v>
      </c>
      <c r="AX72" s="91">
        <v>-131079319.3499999</v>
      </c>
      <c r="AY72" s="91">
        <v>-130948852.05999985</v>
      </c>
      <c r="AZ72" s="91">
        <v>-132149384.77999988</v>
      </c>
      <c r="BA72" s="91">
        <v>-133570917.48999991</v>
      </c>
      <c r="BB72" s="91">
        <v>-134825450.20999989</v>
      </c>
      <c r="BC72" s="91">
        <v>-135903982.89999986</v>
      </c>
      <c r="BD72" s="91">
        <v>-137473145.62999988</v>
      </c>
      <c r="BE72" s="91">
        <v>-138624048.33999982</v>
      </c>
      <c r="BF72" s="91">
        <v>-139528581.0399999</v>
      </c>
      <c r="BG72" s="91">
        <v>-141865513.75999984</v>
      </c>
      <c r="BH72" s="91">
        <v>-143268046.44999987</v>
      </c>
      <c r="BI72" s="91">
        <v>-145328579.15999991</v>
      </c>
      <c r="BJ72" s="91">
        <v>-148521711.86999986</v>
      </c>
      <c r="BK72" s="91">
        <v>-149180644.57999989</v>
      </c>
      <c r="BL72" s="91">
        <v>-150306490.2999998</v>
      </c>
      <c r="BM72" s="91">
        <v>-151711709.99999994</v>
      </c>
      <c r="BN72" s="91">
        <v>-153565242.71999985</v>
      </c>
      <c r="BO72" s="91">
        <v>-154828775.4199999</v>
      </c>
      <c r="BP72" s="91">
        <v>-156257308.13999984</v>
      </c>
      <c r="BQ72" s="91">
        <v>-157575440.84999987</v>
      </c>
      <c r="BR72" s="91">
        <v>-159171973.56999984</v>
      </c>
      <c r="BS72" s="91">
        <v>-160675506.27999979</v>
      </c>
      <c r="BT72" s="91">
        <v>-162449038.97999987</v>
      </c>
      <c r="BU72" s="91">
        <v>-164037571.6999999</v>
      </c>
      <c r="BV72" s="91">
        <v>-165964104.39999986</v>
      </c>
      <c r="BW72" s="91">
        <v>-167417637.10999984</v>
      </c>
      <c r="BX72" s="91">
        <v>-168871169.81999981</v>
      </c>
      <c r="BY72" s="91">
        <v>-170324702.52999982</v>
      </c>
      <c r="BZ72" s="91">
        <v>-171778235.23999983</v>
      </c>
      <c r="CA72" s="91">
        <v>-173231767.94999981</v>
      </c>
      <c r="CB72" s="91">
        <v>-174685300.65999982</v>
      </c>
      <c r="CC72" s="91">
        <v>-176138833.3699998</v>
      </c>
      <c r="CD72" s="91">
        <v>-177592366.07999983</v>
      </c>
      <c r="CE72" s="91">
        <v>-179045898.78999981</v>
      </c>
      <c r="CF72" s="91">
        <v>-180499431.49999979</v>
      </c>
      <c r="CG72" s="91">
        <v>-181952964.2099998</v>
      </c>
      <c r="CH72" s="91">
        <v>-183406496.91999984</v>
      </c>
      <c r="CI72" s="135">
        <v>-95571176.140000015</v>
      </c>
      <c r="CJ72" s="135">
        <v>-98338452.017692298</v>
      </c>
      <c r="CK72" s="135">
        <v>-107372668.28999999</v>
      </c>
      <c r="CL72" s="135">
        <v>-119953820.56153838</v>
      </c>
      <c r="CM72" s="135">
        <v>-137929810.23384607</v>
      </c>
      <c r="CN72" s="135">
        <v>-156480424.523846</v>
      </c>
      <c r="CO72" s="135">
        <v>-174685300.65999982</v>
      </c>
      <c r="CY72" s="75"/>
    </row>
    <row r="73" spans="1:103" ht="15" thickTop="1" x14ac:dyDescent="0.3">
      <c r="A73" s="136" t="s">
        <v>674</v>
      </c>
      <c r="B73" s="117">
        <v>-77754038</v>
      </c>
      <c r="C73" s="117">
        <v>-77931896.75</v>
      </c>
      <c r="D73" s="117">
        <v>-78109755.5</v>
      </c>
      <c r="E73" s="117">
        <v>-72044169.979999989</v>
      </c>
      <c r="F73" s="117">
        <v>-70227986.180000007</v>
      </c>
      <c r="G73" s="117">
        <v>-70391311.48999998</v>
      </c>
      <c r="H73" s="117">
        <v>-70584262.099999979</v>
      </c>
      <c r="I73" s="117">
        <v>-70762120.849999979</v>
      </c>
      <c r="J73" s="117">
        <v>-70886591.809999987</v>
      </c>
      <c r="K73" s="117">
        <v>-70615740.029999971</v>
      </c>
      <c r="L73" s="117">
        <v>-71106491.539999992</v>
      </c>
      <c r="M73" s="117">
        <v>-70993944.689999983</v>
      </c>
      <c r="N73" s="117">
        <v>-70965724.979999959</v>
      </c>
      <c r="O73" s="117">
        <v>-71764214.74999997</v>
      </c>
      <c r="P73" s="117">
        <v>-71061036.079999968</v>
      </c>
      <c r="Q73" s="117">
        <v>-70535195.98999998</v>
      </c>
      <c r="R73" s="117">
        <v>-70451714.179999977</v>
      </c>
      <c r="S73" s="117">
        <v>-69013442.60999997</v>
      </c>
      <c r="T73" s="117">
        <v>-69527084.11999996</v>
      </c>
      <c r="U73" s="117">
        <v>-69046337.319999963</v>
      </c>
      <c r="V73" s="117">
        <v>-68370676.979999974</v>
      </c>
      <c r="W73" s="117">
        <v>-69920485.479999959</v>
      </c>
      <c r="X73" s="117">
        <v>-67714615.059999958</v>
      </c>
      <c r="Y73" s="117">
        <v>-67391940.379999965</v>
      </c>
      <c r="Z73" s="117">
        <v>-66140458.379999951</v>
      </c>
      <c r="AA73" s="117">
        <v>-71019418.749999955</v>
      </c>
      <c r="AB73" s="117">
        <v>-71274219.49999994</v>
      </c>
      <c r="AC73" s="117">
        <v>-71940779.259999976</v>
      </c>
      <c r="AD73" s="117">
        <v>-72604019.989999935</v>
      </c>
      <c r="AE73" s="117">
        <v>-72847954.749999955</v>
      </c>
      <c r="AF73" s="117">
        <v>-72739813.48999995</v>
      </c>
      <c r="AG73" s="117">
        <v>-73464672.239999935</v>
      </c>
      <c r="AH73" s="117">
        <v>-73594271.009999946</v>
      </c>
      <c r="AI73" s="117">
        <v>-73657439.74999994</v>
      </c>
      <c r="AJ73" s="117">
        <v>-73848248.499999955</v>
      </c>
      <c r="AK73" s="117">
        <v>-73915782.239999935</v>
      </c>
      <c r="AL73" s="117">
        <v>-75854965.98999995</v>
      </c>
      <c r="AM73" s="117">
        <v>-73227578.569999918</v>
      </c>
      <c r="AN73" s="117">
        <v>-73028903.169999942</v>
      </c>
      <c r="AO73" s="117">
        <v>-73459271.739999935</v>
      </c>
      <c r="AP73" s="117">
        <v>-73732040.309999958</v>
      </c>
      <c r="AQ73" s="117">
        <v>-73874808.909999907</v>
      </c>
      <c r="AR73" s="117">
        <v>-73818199.48999992</v>
      </c>
      <c r="AS73" s="117">
        <v>-73427446.069999903</v>
      </c>
      <c r="AT73" s="117">
        <v>-74802315.649999931</v>
      </c>
      <c r="AU73" s="117">
        <v>-74291983.219999909</v>
      </c>
      <c r="AV73" s="117">
        <v>-76088651.799999937</v>
      </c>
      <c r="AW73" s="117">
        <v>-76054220.36999993</v>
      </c>
      <c r="AX73" s="117">
        <v>-78156188.949999928</v>
      </c>
      <c r="AY73" s="117">
        <v>-76763957.529999897</v>
      </c>
      <c r="AZ73" s="117">
        <v>-76702726.119999915</v>
      </c>
      <c r="BA73" s="117">
        <v>-76862494.699999884</v>
      </c>
      <c r="BB73" s="117">
        <v>-76855263.289999932</v>
      </c>
      <c r="BC73" s="117">
        <v>-76672031.849999905</v>
      </c>
      <c r="BD73" s="117">
        <v>-76979430.449999899</v>
      </c>
      <c r="BE73" s="117">
        <v>-76868569.029999897</v>
      </c>
      <c r="BF73" s="117">
        <v>-76511337.59999989</v>
      </c>
      <c r="BG73" s="117">
        <v>-77586506.189999908</v>
      </c>
      <c r="BH73" s="117">
        <v>-77727274.749999911</v>
      </c>
      <c r="BI73" s="117">
        <v>-78526043.329999879</v>
      </c>
      <c r="BJ73" s="117">
        <v>-80457411.909999907</v>
      </c>
      <c r="BK73" s="117">
        <v>-79854580.489999875</v>
      </c>
      <c r="BL73" s="117">
        <v>-79718662.079999909</v>
      </c>
      <c r="BM73" s="117">
        <v>-79862117.649999872</v>
      </c>
      <c r="BN73" s="117">
        <v>-80453886.239999905</v>
      </c>
      <c r="BO73" s="117">
        <v>-80455654.809999868</v>
      </c>
      <c r="BP73" s="117">
        <v>-80622423.399999887</v>
      </c>
      <c r="BQ73" s="117">
        <v>-80678791.979999855</v>
      </c>
      <c r="BR73" s="117">
        <v>-81013560.569999874</v>
      </c>
      <c r="BS73" s="117">
        <v>-81255329.149999872</v>
      </c>
      <c r="BT73" s="117">
        <v>-81767097.719999865</v>
      </c>
      <c r="BU73" s="117">
        <v>-82093866.309999883</v>
      </c>
      <c r="BV73" s="117">
        <v>-82758634.879999876</v>
      </c>
      <c r="BW73" s="117">
        <v>-82950403.459999859</v>
      </c>
      <c r="BX73" s="117">
        <v>-83142172.039999872</v>
      </c>
      <c r="BY73" s="117">
        <v>-83333940.619999856</v>
      </c>
      <c r="BZ73" s="117">
        <v>-83525709.199999869</v>
      </c>
      <c r="CA73" s="117">
        <v>-83717477.779999852</v>
      </c>
      <c r="CB73" s="117">
        <v>-83909246.359999865</v>
      </c>
      <c r="CC73" s="117">
        <v>-84101014.939999849</v>
      </c>
      <c r="CD73" s="117">
        <v>-84292783.519999862</v>
      </c>
      <c r="CE73" s="117">
        <v>-84484552.099999845</v>
      </c>
      <c r="CF73" s="117">
        <v>-84676320.679999858</v>
      </c>
      <c r="CG73" s="117">
        <v>-84868089.259999841</v>
      </c>
      <c r="CH73" s="117">
        <v>-85059857.839999855</v>
      </c>
      <c r="CI73" s="137">
        <v>-72490310.299999997</v>
      </c>
      <c r="CJ73" s="137">
        <v>-69377148.177692279</v>
      </c>
      <c r="CK73" s="137">
        <v>-72530926.449999973</v>
      </c>
      <c r="CL73" s="137">
        <v>-74601274.941538408</v>
      </c>
      <c r="CM73" s="137">
        <v>-77436095.053846061</v>
      </c>
      <c r="CN73" s="137">
        <v>-80845539.783846021</v>
      </c>
      <c r="CO73" s="137">
        <v>-83909246.359999865</v>
      </c>
      <c r="CY73" s="75"/>
    </row>
    <row r="74" spans="1:103" x14ac:dyDescent="0.3">
      <c r="A74" s="81" t="s">
        <v>628</v>
      </c>
      <c r="B74" s="117">
        <v>-20140646.84</v>
      </c>
      <c r="C74" s="117">
        <v>-20630683.339999996</v>
      </c>
      <c r="D74" s="117">
        <v>-21120719.84</v>
      </c>
      <c r="E74" s="117">
        <v>-21610756.339999996</v>
      </c>
      <c r="F74" s="117">
        <v>-22100792.84</v>
      </c>
      <c r="G74" s="117">
        <v>-22590829.339999996</v>
      </c>
      <c r="H74" s="117">
        <v>-23080865.84</v>
      </c>
      <c r="I74" s="117">
        <v>-23570902.339999996</v>
      </c>
      <c r="J74" s="117">
        <v>-24060938.84</v>
      </c>
      <c r="K74" s="117">
        <v>-24550975.339999996</v>
      </c>
      <c r="L74" s="117">
        <v>-25041011.84</v>
      </c>
      <c r="M74" s="117">
        <v>-25531048.339999996</v>
      </c>
      <c r="N74" s="117">
        <v>-26021084.839999996</v>
      </c>
      <c r="O74" s="117">
        <v>-26511121.34</v>
      </c>
      <c r="P74" s="117">
        <v>-27001157.84</v>
      </c>
      <c r="Q74" s="117">
        <v>-27491194.34</v>
      </c>
      <c r="R74" s="117">
        <v>-27981230.84</v>
      </c>
      <c r="S74" s="117">
        <v>-28471267.339999996</v>
      </c>
      <c r="T74" s="117">
        <v>-28961303.84</v>
      </c>
      <c r="U74" s="117">
        <v>-29451340.339999996</v>
      </c>
      <c r="V74" s="117">
        <v>-29941376.84</v>
      </c>
      <c r="W74" s="117">
        <v>-30431413.34</v>
      </c>
      <c r="X74" s="117">
        <v>-30921449.84</v>
      </c>
      <c r="Y74" s="117">
        <v>-31411486.339999996</v>
      </c>
      <c r="Z74" s="117">
        <v>-31901522.839999996</v>
      </c>
      <c r="AA74" s="117">
        <v>-32391559.339999996</v>
      </c>
      <c r="AB74" s="117">
        <v>-32881595.840000004</v>
      </c>
      <c r="AC74" s="117">
        <v>-33371632.339999996</v>
      </c>
      <c r="AD74" s="117">
        <v>-33861668.839999996</v>
      </c>
      <c r="AE74" s="117">
        <v>-34351705.339999996</v>
      </c>
      <c r="AF74" s="117">
        <v>-34841741.839999996</v>
      </c>
      <c r="AG74" s="117">
        <v>-35331778.339999996</v>
      </c>
      <c r="AH74" s="117">
        <v>-35821814.839999996</v>
      </c>
      <c r="AI74" s="117">
        <v>-36311851.339999996</v>
      </c>
      <c r="AJ74" s="117">
        <v>-36801887.840000004</v>
      </c>
      <c r="AK74" s="117">
        <v>-37291924.339999996</v>
      </c>
      <c r="AL74" s="117">
        <v>-37781960.839999996</v>
      </c>
      <c r="AM74" s="117">
        <v>-39043724.970000014</v>
      </c>
      <c r="AN74" s="117">
        <v>-40305489.100000009</v>
      </c>
      <c r="AO74" s="117">
        <v>-41567253.230000012</v>
      </c>
      <c r="AP74" s="117">
        <v>-42829017.359999999</v>
      </c>
      <c r="AQ74" s="117">
        <v>-44090781.49000001</v>
      </c>
      <c r="AR74" s="117">
        <v>-45352545.620000005</v>
      </c>
      <c r="AS74" s="117">
        <v>-46614309.75</v>
      </c>
      <c r="AT74" s="117">
        <v>-47876073.879999995</v>
      </c>
      <c r="AU74" s="117">
        <v>-49137838.010000005</v>
      </c>
      <c r="AV74" s="117">
        <v>-50399602.140000001</v>
      </c>
      <c r="AW74" s="117">
        <v>-51661366.269999996</v>
      </c>
      <c r="AX74" s="117">
        <v>-52923130.399999991</v>
      </c>
      <c r="AY74" s="117">
        <v>-54184894.530000001</v>
      </c>
      <c r="AZ74" s="117">
        <v>-55446658.659999996</v>
      </c>
      <c r="BA74" s="117">
        <v>-56708422.789999992</v>
      </c>
      <c r="BB74" s="117">
        <v>-57970186.919999994</v>
      </c>
      <c r="BC74" s="117">
        <v>-59231951.050000004</v>
      </c>
      <c r="BD74" s="117">
        <v>-60493715.180000007</v>
      </c>
      <c r="BE74" s="117">
        <v>-61755479.309999995</v>
      </c>
      <c r="BF74" s="117">
        <v>-63017243.43999999</v>
      </c>
      <c r="BG74" s="117">
        <v>-64279007.570000008</v>
      </c>
      <c r="BH74" s="117">
        <v>-65540771.700000003</v>
      </c>
      <c r="BI74" s="117">
        <v>-66802535.830000013</v>
      </c>
      <c r="BJ74" s="117">
        <v>-68064299.959999993</v>
      </c>
      <c r="BK74" s="117">
        <v>-69326064.090000004</v>
      </c>
      <c r="BL74" s="117">
        <v>-70587828.219999999</v>
      </c>
      <c r="BM74" s="117">
        <v>-71849592.350000009</v>
      </c>
      <c r="BN74" s="117">
        <v>-73111356.479999989</v>
      </c>
      <c r="BO74" s="117">
        <v>-74373120.609999999</v>
      </c>
      <c r="BP74" s="117">
        <v>-75634884.739999995</v>
      </c>
      <c r="BQ74" s="117">
        <v>-76896648.86999999</v>
      </c>
      <c r="BR74" s="117">
        <v>-78158412.999999985</v>
      </c>
      <c r="BS74" s="117">
        <v>-79420177.129999995</v>
      </c>
      <c r="BT74" s="117">
        <v>-80681941.25999999</v>
      </c>
      <c r="BU74" s="117">
        <v>-81943705.390000001</v>
      </c>
      <c r="BV74" s="117">
        <v>-83205469.519999966</v>
      </c>
      <c r="BW74" s="117">
        <v>-84467233.649999976</v>
      </c>
      <c r="BX74" s="117">
        <v>-85728997.779999986</v>
      </c>
      <c r="BY74" s="117">
        <v>-86990761.909999982</v>
      </c>
      <c r="BZ74" s="117">
        <v>-88252526.039999962</v>
      </c>
      <c r="CA74" s="117">
        <v>-89514290.169999987</v>
      </c>
      <c r="CB74" s="117">
        <v>-90776054.299999982</v>
      </c>
      <c r="CC74" s="117">
        <v>-92037818.429999992</v>
      </c>
      <c r="CD74" s="117">
        <v>-93299582.559999958</v>
      </c>
      <c r="CE74" s="117">
        <v>-94561346.689999983</v>
      </c>
      <c r="CF74" s="117">
        <v>-95823110.819999963</v>
      </c>
      <c r="CG74" s="117">
        <v>-97084874.949999988</v>
      </c>
      <c r="CH74" s="117">
        <v>-98346639.079999968</v>
      </c>
      <c r="CI74" s="137">
        <v>-23080865.839999996</v>
      </c>
      <c r="CJ74" s="137">
        <v>-28961303.839999996</v>
      </c>
      <c r="CK74" s="137">
        <v>-34841741.839999996</v>
      </c>
      <c r="CL74" s="137">
        <v>-45352545.620000005</v>
      </c>
      <c r="CM74" s="137">
        <v>-60493715.18</v>
      </c>
      <c r="CN74" s="137">
        <v>-75634884.74000001</v>
      </c>
      <c r="CO74" s="137">
        <v>-90776054.299999997</v>
      </c>
      <c r="CY74" s="75"/>
    </row>
    <row r="75" spans="1:103" x14ac:dyDescent="0.3">
      <c r="A75" s="81" t="s">
        <v>430</v>
      </c>
      <c r="B75" s="83">
        <v>0</v>
      </c>
      <c r="C75" s="83">
        <v>0</v>
      </c>
      <c r="D75" s="83">
        <v>0</v>
      </c>
      <c r="E75" s="83">
        <v>0</v>
      </c>
      <c r="F75" s="83">
        <v>0</v>
      </c>
      <c r="G75" s="83">
        <v>0</v>
      </c>
      <c r="H75" s="83">
        <v>0</v>
      </c>
      <c r="I75" s="83">
        <v>0</v>
      </c>
      <c r="J75" s="83">
        <v>0</v>
      </c>
      <c r="K75" s="83">
        <v>0</v>
      </c>
      <c r="L75" s="83">
        <v>0</v>
      </c>
      <c r="M75" s="83">
        <v>0</v>
      </c>
      <c r="N75" s="83">
        <v>0</v>
      </c>
      <c r="O75" s="83">
        <v>0</v>
      </c>
      <c r="P75" s="83">
        <v>0</v>
      </c>
      <c r="Q75" s="83">
        <v>0</v>
      </c>
      <c r="R75" s="83">
        <v>0</v>
      </c>
      <c r="S75" s="83">
        <v>0</v>
      </c>
      <c r="T75" s="83">
        <v>0</v>
      </c>
      <c r="U75" s="83">
        <v>0</v>
      </c>
      <c r="V75" s="83">
        <v>0</v>
      </c>
      <c r="W75" s="83">
        <v>0</v>
      </c>
      <c r="X75" s="83">
        <v>0</v>
      </c>
      <c r="Y75" s="83">
        <v>0</v>
      </c>
      <c r="Z75" s="83">
        <v>0</v>
      </c>
      <c r="AA75" s="83">
        <v>0</v>
      </c>
      <c r="AB75" s="83">
        <v>0</v>
      </c>
      <c r="AC75" s="83">
        <v>0</v>
      </c>
      <c r="AD75" s="83">
        <v>0</v>
      </c>
      <c r="AE75" s="83">
        <v>0</v>
      </c>
      <c r="AF75" s="83">
        <v>0</v>
      </c>
      <c r="AG75" s="83">
        <v>0</v>
      </c>
      <c r="AH75" s="83">
        <v>0</v>
      </c>
      <c r="AI75" s="83">
        <v>0</v>
      </c>
      <c r="AJ75" s="83">
        <v>0</v>
      </c>
      <c r="AK75" s="83">
        <v>0</v>
      </c>
      <c r="AL75" s="83">
        <v>0</v>
      </c>
      <c r="AM75" s="83">
        <v>0</v>
      </c>
      <c r="AN75" s="83">
        <v>0</v>
      </c>
      <c r="AO75" s="83">
        <v>0</v>
      </c>
      <c r="AP75" s="83">
        <v>0</v>
      </c>
      <c r="AQ75" s="83">
        <v>0</v>
      </c>
      <c r="AR75" s="83">
        <v>0</v>
      </c>
      <c r="AS75" s="83">
        <v>0</v>
      </c>
      <c r="AT75" s="83">
        <v>0</v>
      </c>
      <c r="AU75" s="83">
        <v>0</v>
      </c>
      <c r="AV75" s="83">
        <v>0</v>
      </c>
      <c r="AW75" s="83">
        <v>0</v>
      </c>
      <c r="AX75" s="83">
        <v>0</v>
      </c>
      <c r="AY75" s="83">
        <v>0</v>
      </c>
      <c r="AZ75" s="83">
        <v>0</v>
      </c>
      <c r="BA75" s="83">
        <v>0</v>
      </c>
      <c r="BB75" s="83">
        <v>0</v>
      </c>
      <c r="BC75" s="83">
        <v>0</v>
      </c>
      <c r="BD75" s="83">
        <v>0</v>
      </c>
      <c r="BE75" s="83">
        <v>0</v>
      </c>
      <c r="BF75" s="83">
        <v>0</v>
      </c>
      <c r="BG75" s="83">
        <v>0</v>
      </c>
      <c r="BH75" s="83">
        <v>0</v>
      </c>
      <c r="BI75" s="83">
        <v>0</v>
      </c>
      <c r="BJ75" s="83">
        <v>0</v>
      </c>
      <c r="BK75" s="83">
        <v>0</v>
      </c>
      <c r="BL75" s="83">
        <v>0</v>
      </c>
      <c r="BM75" s="83">
        <v>0</v>
      </c>
      <c r="BN75" s="83">
        <v>0</v>
      </c>
      <c r="BO75" s="83">
        <v>0</v>
      </c>
      <c r="BP75" s="83">
        <v>0</v>
      </c>
      <c r="BQ75" s="83">
        <v>0</v>
      </c>
      <c r="BR75" s="83">
        <v>0</v>
      </c>
      <c r="BS75" s="83">
        <v>0</v>
      </c>
      <c r="BT75" s="83">
        <v>0</v>
      </c>
      <c r="BU75" s="83">
        <v>0</v>
      </c>
      <c r="BV75" s="83">
        <v>0</v>
      </c>
      <c r="BW75" s="83">
        <v>0</v>
      </c>
      <c r="BX75" s="83">
        <v>0</v>
      </c>
      <c r="BY75" s="83">
        <v>0</v>
      </c>
      <c r="BZ75" s="83">
        <v>0</v>
      </c>
      <c r="CA75" s="83">
        <v>0</v>
      </c>
      <c r="CB75" s="83">
        <v>0</v>
      </c>
      <c r="CC75" s="83">
        <v>0</v>
      </c>
      <c r="CD75" s="83">
        <v>0</v>
      </c>
      <c r="CE75" s="83">
        <v>0</v>
      </c>
      <c r="CF75" s="83">
        <v>0</v>
      </c>
      <c r="CG75" s="83">
        <v>0</v>
      </c>
      <c r="CH75" s="83">
        <v>0</v>
      </c>
      <c r="CI75" s="84">
        <v>0</v>
      </c>
      <c r="CJ75" s="84">
        <v>0</v>
      </c>
      <c r="CK75" s="84">
        <v>0</v>
      </c>
      <c r="CL75" s="84">
        <v>0</v>
      </c>
      <c r="CM75" s="84">
        <v>0</v>
      </c>
      <c r="CN75" s="84">
        <v>0</v>
      </c>
      <c r="CO75" s="84">
        <v>0</v>
      </c>
      <c r="CY75" s="75"/>
    </row>
    <row r="76" spans="1:103" s="116" customFormat="1" x14ac:dyDescent="0.3">
      <c r="A76" s="85" t="s">
        <v>629</v>
      </c>
      <c r="B76" s="86"/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  <c r="BD76" s="87"/>
      <c r="BE76" s="87"/>
      <c r="BF76" s="87"/>
      <c r="BG76" s="87"/>
      <c r="BH76" s="87"/>
      <c r="BI76" s="87"/>
      <c r="BJ76" s="87"/>
      <c r="BK76" s="87"/>
      <c r="BL76" s="87"/>
      <c r="BM76" s="87"/>
      <c r="BN76" s="87"/>
      <c r="BO76" s="87"/>
      <c r="BP76" s="87"/>
      <c r="BQ76" s="87"/>
      <c r="BR76" s="87"/>
      <c r="BS76" s="87"/>
      <c r="BT76" s="87"/>
      <c r="BU76" s="87"/>
      <c r="BV76" s="87"/>
      <c r="BW76" s="87"/>
      <c r="BX76" s="87"/>
      <c r="BY76" s="87"/>
      <c r="BZ76" s="87"/>
      <c r="CA76" s="87"/>
      <c r="CB76" s="87"/>
      <c r="CC76" s="87"/>
      <c r="CD76" s="87"/>
      <c r="CE76" s="87"/>
      <c r="CF76" s="87"/>
      <c r="CG76" s="87"/>
      <c r="CH76" s="87"/>
      <c r="CI76" s="140"/>
      <c r="CJ76" s="140"/>
      <c r="CK76" s="140"/>
      <c r="CL76" s="140"/>
      <c r="CM76" s="140"/>
      <c r="CN76" s="140"/>
      <c r="CO76" s="140"/>
      <c r="CP76" s="75"/>
      <c r="CQ76" s="75"/>
      <c r="CR76" s="75"/>
      <c r="CS76" s="75"/>
      <c r="CT76" s="75"/>
      <c r="CU76" s="75"/>
      <c r="CV76" s="75"/>
      <c r="CW76" s="75"/>
      <c r="CX76" s="75"/>
      <c r="CY76" s="75"/>
    </row>
    <row r="77" spans="1:103" x14ac:dyDescent="0.3">
      <c r="A77" s="88" t="s">
        <v>630</v>
      </c>
      <c r="B77" s="55">
        <v>-97894684.840000004</v>
      </c>
      <c r="C77" s="55">
        <v>-98562580.090000004</v>
      </c>
      <c r="D77" s="55">
        <v>-99230475.340000004</v>
      </c>
      <c r="E77" s="55">
        <v>-93654926.319999993</v>
      </c>
      <c r="F77" s="55">
        <v>-92328779.020000011</v>
      </c>
      <c r="G77" s="55">
        <v>-92982140.829999983</v>
      </c>
      <c r="H77" s="55">
        <v>-93665127.939999983</v>
      </c>
      <c r="I77" s="55">
        <v>-94333023.189999968</v>
      </c>
      <c r="J77" s="55">
        <v>-94947530.649999991</v>
      </c>
      <c r="K77" s="55">
        <v>-95166715.369999975</v>
      </c>
      <c r="L77" s="55">
        <v>-96147503.379999995</v>
      </c>
      <c r="M77" s="55">
        <v>-96524993.030000001</v>
      </c>
      <c r="N77" s="138">
        <v>-96986809.819999993</v>
      </c>
      <c r="O77" s="138">
        <v>-98275336.090000004</v>
      </c>
      <c r="P77" s="138">
        <v>-98062193.920000002</v>
      </c>
      <c r="Q77" s="138">
        <v>-98026390.340000004</v>
      </c>
      <c r="R77" s="138">
        <v>-98432945.030000001</v>
      </c>
      <c r="S77" s="138">
        <v>-97484709.959999993</v>
      </c>
      <c r="T77" s="138">
        <v>-98488387.969999999</v>
      </c>
      <c r="U77" s="145">
        <v>-98497677.670000002</v>
      </c>
      <c r="V77" s="145">
        <v>-98312053.829999998</v>
      </c>
      <c r="W77" s="145">
        <v>-100351898.83</v>
      </c>
      <c r="X77" s="145">
        <v>-98636064.909999996</v>
      </c>
      <c r="Y77" s="145">
        <v>-98803426.730000004</v>
      </c>
      <c r="Z77" s="145">
        <v>-98041981.230000004</v>
      </c>
      <c r="AA77" s="146">
        <v>-103410978.09999999</v>
      </c>
      <c r="AB77" s="146">
        <v>-104155815.34999999</v>
      </c>
      <c r="AC77" s="146">
        <v>-105312411.61</v>
      </c>
      <c r="AD77" s="146">
        <v>-106465688.84</v>
      </c>
      <c r="AE77" s="146">
        <v>-107199660.09999999</v>
      </c>
      <c r="AF77" s="146">
        <v>-107581555.34</v>
      </c>
      <c r="AG77" s="146">
        <v>-108796450.59</v>
      </c>
      <c r="AH77" s="146">
        <v>-109416085.86</v>
      </c>
      <c r="AI77" s="146">
        <v>-109969291.09999999</v>
      </c>
      <c r="AJ77" s="146">
        <v>-110650136.34999999</v>
      </c>
      <c r="AK77" s="146">
        <v>-111207706.59</v>
      </c>
      <c r="AL77" s="146">
        <v>-113636926.84</v>
      </c>
      <c r="AM77" s="146">
        <v>-112271303.51000001</v>
      </c>
      <c r="AN77" s="146">
        <v>-113334392.2</v>
      </c>
      <c r="AO77" s="146">
        <v>-115026524.86</v>
      </c>
      <c r="AP77" s="146">
        <v>-116561057.52</v>
      </c>
      <c r="AQ77" s="146">
        <v>-117965590.20999999</v>
      </c>
      <c r="AR77" s="146">
        <v>-119170744.88</v>
      </c>
      <c r="AS77" s="146">
        <v>-120041755.55</v>
      </c>
      <c r="AT77" s="146">
        <v>-122678389.22</v>
      </c>
      <c r="AU77" s="146">
        <v>-123429820.88</v>
      </c>
      <c r="AV77" s="146">
        <v>-126488253.55</v>
      </c>
      <c r="AW77" s="146">
        <v>-127715586.20999999</v>
      </c>
      <c r="AX77" s="146">
        <v>-131079318.88</v>
      </c>
      <c r="AY77" s="146">
        <v>-130948851.55</v>
      </c>
      <c r="AZ77" s="146">
        <v>-132149384.23</v>
      </c>
      <c r="BA77" s="146">
        <v>-133570916.90000001</v>
      </c>
      <c r="BB77" s="146">
        <v>-134825449.58000001</v>
      </c>
      <c r="BC77" s="146">
        <v>-135903982.22999999</v>
      </c>
      <c r="BD77" s="146">
        <v>-137473144.91999999</v>
      </c>
      <c r="BE77" s="146">
        <v>-138624047.59</v>
      </c>
      <c r="BF77" s="146">
        <v>-139528580.25</v>
      </c>
      <c r="BG77" s="146">
        <v>-141865512.93000001</v>
      </c>
      <c r="BH77" s="146">
        <v>-143268045.58000001</v>
      </c>
      <c r="BI77" s="146">
        <v>-145328578.25</v>
      </c>
      <c r="BJ77" s="146">
        <v>-148521710.91999999</v>
      </c>
      <c r="BK77" s="146">
        <v>-149180643.59</v>
      </c>
      <c r="BL77" s="146">
        <v>-150306489.27000001</v>
      </c>
      <c r="BM77" s="146">
        <v>-151711708.93000001</v>
      </c>
      <c r="BN77" s="146">
        <v>-153565241.61000001</v>
      </c>
      <c r="BO77" s="146">
        <v>-154828774.27000001</v>
      </c>
      <c r="BP77" s="146">
        <v>-156257306.94999999</v>
      </c>
      <c r="BQ77" s="146">
        <v>-157575439.62</v>
      </c>
      <c r="BR77" s="146">
        <v>-159171972.30000001</v>
      </c>
      <c r="BS77" s="146">
        <v>-160675504.97</v>
      </c>
      <c r="BT77" s="146">
        <v>-162449037.63</v>
      </c>
      <c r="BU77" s="146">
        <v>-164037570.31</v>
      </c>
      <c r="BV77" s="146">
        <v>-165964102.97</v>
      </c>
      <c r="BW77" s="146">
        <v>-167417635.63999999</v>
      </c>
      <c r="BX77" s="146">
        <v>-168871168.31</v>
      </c>
      <c r="BY77" s="146">
        <v>-170324700.97999999</v>
      </c>
      <c r="BZ77" s="146">
        <v>-171778233.65000001</v>
      </c>
      <c r="CA77" s="146">
        <v>-173231766.31999999</v>
      </c>
      <c r="CB77" s="146">
        <v>-174685298.99000001</v>
      </c>
      <c r="CC77" s="146">
        <v>-176138831.66</v>
      </c>
      <c r="CD77" s="146">
        <v>-177592364.33000001</v>
      </c>
      <c r="CE77" s="146">
        <v>-179045897</v>
      </c>
      <c r="CF77" s="146">
        <v>-180499429.66999999</v>
      </c>
      <c r="CG77" s="146">
        <v>-181952962.34</v>
      </c>
      <c r="CH77" s="146">
        <v>-183406495.00999999</v>
      </c>
      <c r="CI77" s="80">
        <v>-95571176.140000001</v>
      </c>
      <c r="CJ77" s="80">
        <v>-98338452.025384635</v>
      </c>
      <c r="CK77" s="80">
        <v>-107372668.29999998</v>
      </c>
      <c r="CL77" s="80">
        <v>-119953820.33153845</v>
      </c>
      <c r="CM77" s="80">
        <v>-137929809.52384618</v>
      </c>
      <c r="CN77" s="80">
        <v>-156480423.33384615</v>
      </c>
      <c r="CO77" s="80">
        <v>-174685298.98999998</v>
      </c>
      <c r="CY77" s="75"/>
    </row>
    <row r="78" spans="1:103" s="116" customFormat="1" x14ac:dyDescent="0.3">
      <c r="A78" s="81" t="s">
        <v>430</v>
      </c>
      <c r="B78" s="79">
        <v>0</v>
      </c>
      <c r="C78" s="79">
        <v>0</v>
      </c>
      <c r="D78" s="79">
        <v>0</v>
      </c>
      <c r="E78" s="79">
        <v>0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>
        <v>0</v>
      </c>
      <c r="Q78" s="3">
        <v>-1.0000020265579224E-2</v>
      </c>
      <c r="R78" s="3">
        <v>-1.0000020265579224E-2</v>
      </c>
      <c r="S78" s="3">
        <v>-1.0000035166740417E-2</v>
      </c>
      <c r="T78" s="3">
        <v>-1.0000035166740417E-2</v>
      </c>
      <c r="U78" s="3">
        <v>-1.0000035166740417E-2</v>
      </c>
      <c r="V78" s="3">
        <v>-1.0000020265579224E-2</v>
      </c>
      <c r="W78" s="3">
        <v>-1.0000035166740417E-2</v>
      </c>
      <c r="X78" s="3">
        <v>-1.0000035166740417E-2</v>
      </c>
      <c r="Y78" s="3">
        <v>-1.0000035166740417E-2</v>
      </c>
      <c r="Z78" s="3">
        <v>-1.0000064969062805E-2</v>
      </c>
      <c r="AA78" s="3">
        <v>-1.0000050067901611E-2</v>
      </c>
      <c r="AB78" s="3">
        <v>-1.0000050067901611E-2</v>
      </c>
      <c r="AC78" s="3">
        <v>-1.0000035166740417E-2</v>
      </c>
      <c r="AD78" s="3">
        <v>-1.0000079870223999E-2</v>
      </c>
      <c r="AE78" s="3">
        <v>-1.0000050067901611E-2</v>
      </c>
      <c r="AF78" s="3">
        <v>-1.0000050067901611E-2</v>
      </c>
      <c r="AG78" s="3">
        <v>-1.0000079870223999E-2</v>
      </c>
      <c r="AH78" s="3">
        <v>-1.0000064969062805E-2</v>
      </c>
      <c r="AI78" s="3">
        <v>-1.0000050067901611E-2</v>
      </c>
      <c r="AJ78" s="3">
        <v>-1.0000035166740417E-2</v>
      </c>
      <c r="AK78" s="3">
        <v>-1.0000079870223999E-2</v>
      </c>
      <c r="AL78" s="3">
        <v>-1.0000050067901611E-2</v>
      </c>
      <c r="AM78" s="3">
        <v>2.9999926686286926E-2</v>
      </c>
      <c r="AN78" s="3">
        <v>6.9999948143959045E-2</v>
      </c>
      <c r="AO78" s="3">
        <v>0.10999993979930878</v>
      </c>
      <c r="AP78" s="3">
        <v>0.1499999612569809</v>
      </c>
      <c r="AQ78" s="3">
        <v>0.18999992311000824</v>
      </c>
      <c r="AR78" s="3">
        <v>0.22999992966651917</v>
      </c>
      <c r="AS78" s="3">
        <v>0.2699999064207077</v>
      </c>
      <c r="AT78" s="3">
        <v>0.30999992787837982</v>
      </c>
      <c r="AU78" s="3">
        <v>0.34999991953372955</v>
      </c>
      <c r="AV78" s="3">
        <v>0.38999994099140167</v>
      </c>
      <c r="AW78" s="3">
        <v>0.4299999326467514</v>
      </c>
      <c r="AX78" s="3">
        <v>0.46999992430210114</v>
      </c>
      <c r="AY78" s="3">
        <v>0.50999990105628967</v>
      </c>
      <c r="AZ78" s="3">
        <v>0.5499999076128006</v>
      </c>
      <c r="BA78" s="3">
        <v>0.58999986946582794</v>
      </c>
      <c r="BB78" s="3">
        <v>0.62999990582466125</v>
      </c>
      <c r="BC78" s="3">
        <v>0.66999992728233337</v>
      </c>
      <c r="BD78" s="3">
        <v>0.70999991893768311</v>
      </c>
      <c r="BE78" s="3">
        <v>0.74999988079071045</v>
      </c>
      <c r="BF78" s="3">
        <v>0.78999987244606018</v>
      </c>
      <c r="BG78" s="3">
        <v>0.82999992370605469</v>
      </c>
      <c r="BH78" s="3">
        <v>0.86999991536140442</v>
      </c>
      <c r="BI78" s="3">
        <v>0.90999990701675415</v>
      </c>
      <c r="BJ78" s="3">
        <v>0.94999989867210388</v>
      </c>
      <c r="BK78" s="3">
        <v>0.98999986052513123</v>
      </c>
      <c r="BL78" s="3">
        <v>1.0299998819828033</v>
      </c>
      <c r="BM78" s="3">
        <v>1.0699998736381531</v>
      </c>
      <c r="BN78" s="3">
        <v>1.1099998950958252</v>
      </c>
      <c r="BO78" s="3">
        <v>1.1499998569488525</v>
      </c>
      <c r="BP78" s="3">
        <v>1.1899998784065247</v>
      </c>
      <c r="BQ78" s="3">
        <v>1.229999840259552</v>
      </c>
      <c r="BR78" s="3">
        <v>1.2699998617172241</v>
      </c>
      <c r="BS78" s="3">
        <v>1.3099998533725739</v>
      </c>
      <c r="BT78" s="3">
        <v>1.3499998450279236</v>
      </c>
      <c r="BU78" s="3">
        <v>1.3899998664855957</v>
      </c>
      <c r="BV78" s="3">
        <v>1.4299998581409454</v>
      </c>
      <c r="BW78" s="3">
        <v>1.4699998497962952</v>
      </c>
      <c r="BX78" s="3">
        <v>1.5099998712539673</v>
      </c>
      <c r="BY78" s="3">
        <v>1.549999862909317</v>
      </c>
      <c r="BZ78" s="3">
        <v>1.5899998247623444</v>
      </c>
      <c r="CA78" s="3">
        <v>1.6299998462200165</v>
      </c>
      <c r="CB78" s="3">
        <v>1.6699998378753662</v>
      </c>
      <c r="CC78" s="3">
        <v>1.7099998295307159</v>
      </c>
      <c r="CD78" s="3">
        <v>1.7499997913837433</v>
      </c>
      <c r="CE78" s="3">
        <v>1.7899998426437378</v>
      </c>
      <c r="CF78" s="3">
        <v>1.8299998342990875</v>
      </c>
      <c r="CG78" s="3">
        <v>1.8699998259544373</v>
      </c>
      <c r="CH78" s="3">
        <v>1.9099998474121094</v>
      </c>
      <c r="CI78" s="3">
        <v>0</v>
      </c>
      <c r="CJ78" s="3">
        <v>-7.6923668384552002E-3</v>
      </c>
      <c r="CK78" s="3">
        <v>-1.0000020265579224E-2</v>
      </c>
      <c r="CL78" s="3">
        <v>0.22999995946884155</v>
      </c>
      <c r="CM78" s="3">
        <v>0.70999988913536072</v>
      </c>
      <c r="CN78" s="3">
        <v>1.1899998784065247</v>
      </c>
      <c r="CO78" s="3">
        <v>1.6699998676776886</v>
      </c>
      <c r="CP78" s="75"/>
      <c r="CQ78" s="75"/>
      <c r="CR78" s="75"/>
      <c r="CS78" s="75"/>
      <c r="CT78" s="75"/>
      <c r="CU78" s="75"/>
      <c r="CV78" s="75"/>
      <c r="CW78" s="75"/>
      <c r="CX78" s="75"/>
      <c r="CY78" s="75"/>
    </row>
    <row r="79" spans="1:103" s="116" customFormat="1" x14ac:dyDescent="0.3">
      <c r="A79" s="81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75"/>
      <c r="CQ79" s="75"/>
      <c r="CR79" s="75"/>
      <c r="CS79" s="75"/>
      <c r="CT79" s="75"/>
      <c r="CU79" s="75"/>
      <c r="CV79" s="75"/>
      <c r="CW79" s="75"/>
      <c r="CX79" s="75"/>
      <c r="CY79" s="75"/>
    </row>
    <row r="80" spans="1:103" s="116" customFormat="1" x14ac:dyDescent="0.3">
      <c r="A80" s="85" t="s">
        <v>631</v>
      </c>
      <c r="B80" s="86"/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  <c r="BD80" s="87"/>
      <c r="BE80" s="87"/>
      <c r="BF80" s="87"/>
      <c r="BG80" s="87"/>
      <c r="BH80" s="87"/>
      <c r="BI80" s="87"/>
      <c r="BJ80" s="87"/>
      <c r="BK80" s="87"/>
      <c r="BL80" s="87"/>
      <c r="BM80" s="87"/>
      <c r="BN80" s="87"/>
      <c r="BO80" s="87"/>
      <c r="BP80" s="87"/>
      <c r="BQ80" s="87"/>
      <c r="BR80" s="87"/>
      <c r="BS80" s="87"/>
      <c r="BT80" s="87"/>
      <c r="BU80" s="87"/>
      <c r="BV80" s="87"/>
      <c r="BW80" s="87"/>
      <c r="BX80" s="87"/>
      <c r="BY80" s="87"/>
      <c r="BZ80" s="87"/>
      <c r="CA80" s="87"/>
      <c r="CB80" s="87"/>
      <c r="CC80" s="87"/>
      <c r="CD80" s="87"/>
      <c r="CE80" s="87"/>
      <c r="CF80" s="87"/>
      <c r="CG80" s="87"/>
      <c r="CH80" s="87"/>
      <c r="CI80" s="140"/>
      <c r="CJ80" s="140"/>
      <c r="CK80" s="140"/>
      <c r="CL80" s="140"/>
      <c r="CM80" s="140"/>
      <c r="CN80" s="140"/>
      <c r="CO80" s="140"/>
      <c r="CP80" s="75"/>
      <c r="CQ80" s="75"/>
      <c r="CR80" s="75"/>
      <c r="CS80" s="75"/>
      <c r="CT80" s="75"/>
      <c r="CU80" s="75"/>
      <c r="CV80" s="75"/>
      <c r="CW80" s="75"/>
      <c r="CX80" s="75"/>
      <c r="CY80" s="75"/>
    </row>
    <row r="81" spans="1:103" s="116" customFormat="1" x14ac:dyDescent="0.3">
      <c r="A81" s="81" t="s">
        <v>632</v>
      </c>
      <c r="B81" s="3">
        <v>-135962499</v>
      </c>
      <c r="C81" s="3">
        <v>-136837552.92000002</v>
      </c>
      <c r="D81" s="3">
        <v>-137712606.84</v>
      </c>
      <c r="E81" s="3">
        <v>-132344216.48999999</v>
      </c>
      <c r="F81" s="3">
        <v>-131225227.86000001</v>
      </c>
      <c r="G81" s="3">
        <v>-132085748.33999997</v>
      </c>
      <c r="H81" s="3">
        <v>-132975894.11999997</v>
      </c>
      <c r="I81" s="3">
        <v>-133850948.03999998</v>
      </c>
      <c r="J81" s="3">
        <v>-134672614.16999999</v>
      </c>
      <c r="K81" s="3">
        <v>-135098957.55999997</v>
      </c>
      <c r="L81" s="3">
        <v>-136286904.23999998</v>
      </c>
      <c r="M81" s="3">
        <v>-136871552.56</v>
      </c>
      <c r="N81" s="3">
        <v>-137539477.81</v>
      </c>
      <c r="O81" s="3">
        <v>-139035162.74999997</v>
      </c>
      <c r="P81" s="3">
        <v>-123815544.61999996</v>
      </c>
      <c r="Q81" s="3">
        <v>-123956365.17999998</v>
      </c>
      <c r="R81" s="3">
        <v>-124570078.53999996</v>
      </c>
      <c r="S81" s="3">
        <v>-123791288.90999997</v>
      </c>
      <c r="T81" s="3">
        <v>-124961970.08999997</v>
      </c>
      <c r="U81" s="3">
        <v>-125178418.45999998</v>
      </c>
      <c r="V81" s="3">
        <v>-125085871.93999997</v>
      </c>
      <c r="W81" s="3">
        <v>-127156965.60999995</v>
      </c>
      <c r="X81" s="3">
        <v>-125604754.69999996</v>
      </c>
      <c r="Y81" s="3">
        <v>-125880048.91999994</v>
      </c>
      <c r="Z81" s="3">
        <v>-125297903.73999996</v>
      </c>
      <c r="AA81" s="3">
        <v>-130874059.27999994</v>
      </c>
      <c r="AB81" s="3">
        <v>-131826055.19999996</v>
      </c>
      <c r="AC81" s="3">
        <v>-133189810.12999997</v>
      </c>
      <c r="AD81" s="3">
        <v>-134550246.03</v>
      </c>
      <c r="AE81" s="3">
        <v>-135491375.95999995</v>
      </c>
      <c r="AF81" s="3">
        <v>-136080429.86999992</v>
      </c>
      <c r="AG81" s="3">
        <v>-137502483.78999996</v>
      </c>
      <c r="AH81" s="3">
        <v>-138329277.72999996</v>
      </c>
      <c r="AI81" s="3">
        <v>-139089641.6399999</v>
      </c>
      <c r="AJ81" s="3">
        <v>-139977645.55999994</v>
      </c>
      <c r="AK81" s="3">
        <v>-140742374.46999994</v>
      </c>
      <c r="AL81" s="3">
        <v>-143378753.38999993</v>
      </c>
      <c r="AM81" s="3">
        <v>-142555213.48999995</v>
      </c>
      <c r="AN81" s="3">
        <v>-144160385.60999995</v>
      </c>
      <c r="AO81" s="3">
        <v>-146394601.69999996</v>
      </c>
      <c r="AP81" s="3">
        <v>-148471217.78999996</v>
      </c>
      <c r="AQ81" s="3">
        <v>-150417833.90999994</v>
      </c>
      <c r="AR81" s="3">
        <v>-152165072.00999993</v>
      </c>
      <c r="AS81" s="3">
        <v>-153578166.10999995</v>
      </c>
      <c r="AT81" s="3">
        <v>-156756883.20999998</v>
      </c>
      <c r="AU81" s="3">
        <v>-158050398.29999989</v>
      </c>
      <c r="AV81" s="3">
        <v>-161650914.39999992</v>
      </c>
      <c r="AW81" s="3">
        <v>-163420330.48999995</v>
      </c>
      <c r="AX81" s="3">
        <v>-167326146.58999985</v>
      </c>
      <c r="AY81" s="3">
        <v>-167737762.68999991</v>
      </c>
      <c r="AZ81" s="3">
        <v>-169480378.79999986</v>
      </c>
      <c r="BA81" s="3">
        <v>-171443994.89999995</v>
      </c>
      <c r="BB81" s="3">
        <v>-173240611.0099999</v>
      </c>
      <c r="BC81" s="3">
        <v>-174861227.08999991</v>
      </c>
      <c r="BD81" s="3">
        <v>-176972473.20999992</v>
      </c>
      <c r="BE81" s="3">
        <v>-178665459.30999991</v>
      </c>
      <c r="BF81" s="3">
        <v>-180112075.39999992</v>
      </c>
      <c r="BG81" s="3">
        <v>-182991091.50999987</v>
      </c>
      <c r="BH81" s="3">
        <v>-184935707.58999988</v>
      </c>
      <c r="BI81" s="3">
        <v>-187538323.68999991</v>
      </c>
      <c r="BJ81" s="3">
        <v>-191273539.7899999</v>
      </c>
      <c r="BK81" s="3">
        <v>-192474555.88999993</v>
      </c>
      <c r="BL81" s="3">
        <v>-194142484.99999988</v>
      </c>
      <c r="BM81" s="3">
        <v>-196089788.08999991</v>
      </c>
      <c r="BN81" s="3">
        <v>-198485404.19999984</v>
      </c>
      <c r="BO81" s="3">
        <v>-200291020.28999993</v>
      </c>
      <c r="BP81" s="3">
        <v>-202261636.39999983</v>
      </c>
      <c r="BQ81" s="3">
        <v>-204121852.49999991</v>
      </c>
      <c r="BR81" s="3">
        <v>-206260468.6099999</v>
      </c>
      <c r="BS81" s="3">
        <v>-208306084.70999998</v>
      </c>
      <c r="BT81" s="3">
        <v>-210621700.79999989</v>
      </c>
      <c r="BU81" s="3">
        <v>-212752316.90999985</v>
      </c>
      <c r="BV81" s="3">
        <v>-215220932.99999988</v>
      </c>
      <c r="BW81" s="3">
        <v>-217216549.09999982</v>
      </c>
      <c r="BX81" s="3">
        <v>-219212165.19999984</v>
      </c>
      <c r="BY81" s="3">
        <v>-221207781.29999983</v>
      </c>
      <c r="BZ81" s="3">
        <v>-223203397.39999986</v>
      </c>
      <c r="CA81" s="3">
        <v>-225199013.49999985</v>
      </c>
      <c r="CB81" s="3">
        <v>-227194629.59999982</v>
      </c>
      <c r="CC81" s="3">
        <v>-229190245.69999987</v>
      </c>
      <c r="CD81" s="3">
        <v>-231185861.79999977</v>
      </c>
      <c r="CE81" s="3">
        <v>-233181477.89999986</v>
      </c>
      <c r="CF81" s="3">
        <v>-235177093.99999979</v>
      </c>
      <c r="CG81" s="3">
        <v>-237172710.09999985</v>
      </c>
      <c r="CH81" s="3">
        <v>-239168326.19999981</v>
      </c>
      <c r="CI81" s="138">
        <v>-134881861.53461537</v>
      </c>
      <c r="CJ81" s="138">
        <v>-127067219.3284615</v>
      </c>
      <c r="CK81" s="138">
        <v>-135871542.82999992</v>
      </c>
      <c r="CL81" s="138">
        <v>-152948147.46153837</v>
      </c>
      <c r="CM81" s="138">
        <v>-177429137.81384608</v>
      </c>
      <c r="CN81" s="138">
        <v>-202484752.78384602</v>
      </c>
      <c r="CO81" s="138">
        <v>-227194629.59999982</v>
      </c>
      <c r="CP81" s="75"/>
      <c r="CQ81" s="75"/>
      <c r="CR81" s="75"/>
      <c r="CS81" s="75"/>
      <c r="CT81" s="75"/>
      <c r="CU81" s="75"/>
      <c r="CV81" s="75"/>
      <c r="CW81" s="75"/>
      <c r="CX81" s="75"/>
      <c r="CY81" s="75"/>
    </row>
    <row r="82" spans="1:103" x14ac:dyDescent="0.3">
      <c r="A82" s="81" t="s">
        <v>633</v>
      </c>
      <c r="B82" s="3">
        <v>38067814.159999996</v>
      </c>
      <c r="C82" s="3">
        <v>38274972.829999998</v>
      </c>
      <c r="D82" s="3">
        <v>38482131.5</v>
      </c>
      <c r="E82" s="3">
        <v>38689290.170000002</v>
      </c>
      <c r="F82" s="3">
        <v>38896448.840000004</v>
      </c>
      <c r="G82" s="3">
        <v>39103607.510000005</v>
      </c>
      <c r="H82" s="3">
        <v>39310766.18</v>
      </c>
      <c r="I82" s="3">
        <v>39517924.850000009</v>
      </c>
      <c r="J82" s="3">
        <v>39725083.520000003</v>
      </c>
      <c r="K82" s="3">
        <v>39932242.190000005</v>
      </c>
      <c r="L82" s="3">
        <v>40139400.859999999</v>
      </c>
      <c r="M82" s="3">
        <v>40346559.530000001</v>
      </c>
      <c r="N82" s="3">
        <v>40552667.990000002</v>
      </c>
      <c r="O82" s="3">
        <v>40759826.660000004</v>
      </c>
      <c r="P82" s="3">
        <v>25753350.700000003</v>
      </c>
      <c r="Q82" s="3">
        <v>25929974.850000001</v>
      </c>
      <c r="R82" s="3">
        <v>26137133.52</v>
      </c>
      <c r="S82" s="3">
        <v>26306578.960000005</v>
      </c>
      <c r="T82" s="3">
        <v>26473582.130000003</v>
      </c>
      <c r="U82" s="3">
        <v>26680740.800000001</v>
      </c>
      <c r="V82" s="3">
        <v>26773818.120000001</v>
      </c>
      <c r="W82" s="3">
        <v>26805066.790000003</v>
      </c>
      <c r="X82" s="3">
        <v>26968689.800000004</v>
      </c>
      <c r="Y82" s="3">
        <v>27076622.20000001</v>
      </c>
      <c r="Z82" s="3">
        <v>27255922.52</v>
      </c>
      <c r="AA82" s="3">
        <v>27463081.190000001</v>
      </c>
      <c r="AB82" s="3">
        <v>27670239.860000003</v>
      </c>
      <c r="AC82" s="3">
        <v>27877398.530000009</v>
      </c>
      <c r="AD82" s="3">
        <v>28084557.200000003</v>
      </c>
      <c r="AE82" s="3">
        <v>28291715.870000001</v>
      </c>
      <c r="AF82" s="3">
        <v>28498874.540000003</v>
      </c>
      <c r="AG82" s="3">
        <v>28706033.210000008</v>
      </c>
      <c r="AH82" s="3">
        <v>28913191.880000006</v>
      </c>
      <c r="AI82" s="3">
        <v>29120350.550000001</v>
      </c>
      <c r="AJ82" s="3">
        <v>29327509.220000006</v>
      </c>
      <c r="AK82" s="3">
        <v>29534667.890000008</v>
      </c>
      <c r="AL82" s="3">
        <v>29741826.560000006</v>
      </c>
      <c r="AM82" s="3">
        <v>30283909.949999999</v>
      </c>
      <c r="AN82" s="3">
        <v>30825993.340000004</v>
      </c>
      <c r="AO82" s="3">
        <v>31368076.73</v>
      </c>
      <c r="AP82" s="3">
        <v>31910160.120000008</v>
      </c>
      <c r="AQ82" s="3">
        <v>32452243.510000002</v>
      </c>
      <c r="AR82" s="3">
        <v>32994326.900000002</v>
      </c>
      <c r="AS82" s="3">
        <v>33536410.290000003</v>
      </c>
      <c r="AT82" s="3">
        <v>34078493.680000015</v>
      </c>
      <c r="AU82" s="3">
        <v>34620577.070000008</v>
      </c>
      <c r="AV82" s="3">
        <v>35162660.460000001</v>
      </c>
      <c r="AW82" s="3">
        <v>35704743.850000024</v>
      </c>
      <c r="AX82" s="3">
        <v>36246827.240000017</v>
      </c>
      <c r="AY82" s="3">
        <v>36788910.630000003</v>
      </c>
      <c r="AZ82" s="3">
        <v>37330994.020000003</v>
      </c>
      <c r="BA82" s="3">
        <v>37873077.410000019</v>
      </c>
      <c r="BB82" s="3">
        <v>38415160.800000012</v>
      </c>
      <c r="BC82" s="3">
        <v>38957244.190000005</v>
      </c>
      <c r="BD82" s="3">
        <v>39499327.579999998</v>
      </c>
      <c r="BE82" s="3">
        <v>40041410.970000014</v>
      </c>
      <c r="BF82" s="3">
        <v>40583494.360000007</v>
      </c>
      <c r="BG82" s="3">
        <v>41125577.750000007</v>
      </c>
      <c r="BH82" s="3">
        <v>41667661.140000001</v>
      </c>
      <c r="BI82" s="3">
        <v>42209744.530000016</v>
      </c>
      <c r="BJ82" s="3">
        <v>42751827.920000017</v>
      </c>
      <c r="BK82" s="3">
        <v>43293911.31000001</v>
      </c>
      <c r="BL82" s="3">
        <v>43835994.70000001</v>
      </c>
      <c r="BM82" s="3">
        <v>44378078.089999989</v>
      </c>
      <c r="BN82" s="3">
        <v>44920161.480000019</v>
      </c>
      <c r="BO82" s="3">
        <v>45462244.87000002</v>
      </c>
      <c r="BP82" s="3">
        <v>46004328.260000005</v>
      </c>
      <c r="BQ82" s="3">
        <v>46546411.650000006</v>
      </c>
      <c r="BR82" s="3">
        <v>47088495.040000021</v>
      </c>
      <c r="BS82" s="3">
        <v>47630578.430000022</v>
      </c>
      <c r="BT82" s="3">
        <v>48172661.820000008</v>
      </c>
      <c r="BU82" s="3">
        <v>48714745.210000008</v>
      </c>
      <c r="BV82" s="3">
        <v>49256828.600000024</v>
      </c>
      <c r="BW82" s="3">
        <v>49798911.990000017</v>
      </c>
      <c r="BX82" s="3">
        <v>50340995.38000001</v>
      </c>
      <c r="BY82" s="3">
        <v>50883078.770000011</v>
      </c>
      <c r="BZ82" s="3">
        <v>51425162.160000026</v>
      </c>
      <c r="CA82" s="3">
        <v>51967245.550000019</v>
      </c>
      <c r="CB82" s="3">
        <v>52509328.940000013</v>
      </c>
      <c r="CC82" s="3">
        <v>53051412.330000006</v>
      </c>
      <c r="CD82" s="3">
        <v>53593495.720000021</v>
      </c>
      <c r="CE82" s="3">
        <v>54135579.110000014</v>
      </c>
      <c r="CF82" s="3">
        <v>54677662.500000015</v>
      </c>
      <c r="CG82" s="3">
        <v>55219745.890000015</v>
      </c>
      <c r="CH82" s="3">
        <v>55761829.280000031</v>
      </c>
      <c r="CI82" s="138">
        <v>39310685.394615389</v>
      </c>
      <c r="CJ82" s="138">
        <v>28728767.310769234</v>
      </c>
      <c r="CK82" s="138">
        <v>28498874.540000003</v>
      </c>
      <c r="CL82" s="138">
        <v>32994326.900000002</v>
      </c>
      <c r="CM82" s="138">
        <v>39499327.579999998</v>
      </c>
      <c r="CN82" s="138">
        <v>46004328.260000005</v>
      </c>
      <c r="CO82" s="138">
        <v>52509328.940000013</v>
      </c>
    </row>
    <row r="83" spans="1:103" ht="15" thickBot="1" x14ac:dyDescent="0.35">
      <c r="A83" s="81" t="s">
        <v>16</v>
      </c>
      <c r="B83" s="89">
        <v>-97894684.840000004</v>
      </c>
      <c r="C83" s="89">
        <v>-98562580.090000018</v>
      </c>
      <c r="D83" s="89">
        <v>-99230475.340000004</v>
      </c>
      <c r="E83" s="89">
        <v>-93654926.319999993</v>
      </c>
      <c r="F83" s="89">
        <v>-92328779.020000011</v>
      </c>
      <c r="G83" s="89">
        <v>-92982140.829999968</v>
      </c>
      <c r="H83" s="89">
        <v>-93665127.939999968</v>
      </c>
      <c r="I83" s="89">
        <v>-94333023.189999968</v>
      </c>
      <c r="J83" s="89">
        <v>-94947530.649999976</v>
      </c>
      <c r="K83" s="89">
        <v>-95166715.369999975</v>
      </c>
      <c r="L83" s="89">
        <v>-96147503.37999998</v>
      </c>
      <c r="M83" s="89">
        <v>-96524993.030000001</v>
      </c>
      <c r="N83" s="89">
        <v>-96986809.819999993</v>
      </c>
      <c r="O83" s="89">
        <v>-98275336.089999974</v>
      </c>
      <c r="P83" s="89">
        <v>-98062193.919999957</v>
      </c>
      <c r="Q83" s="89">
        <v>-98026390.329999983</v>
      </c>
      <c r="R83" s="89">
        <v>-98432945.019999966</v>
      </c>
      <c r="S83" s="89">
        <v>-97484709.949999958</v>
      </c>
      <c r="T83" s="89">
        <v>-98488387.959999979</v>
      </c>
      <c r="U83" s="89">
        <v>-98497677.659999982</v>
      </c>
      <c r="V83" s="89">
        <v>-98312053.819999963</v>
      </c>
      <c r="W83" s="89">
        <v>-100351898.81999995</v>
      </c>
      <c r="X83" s="89">
        <v>-98636064.899999946</v>
      </c>
      <c r="Y83" s="89">
        <v>-98803426.719999939</v>
      </c>
      <c r="Z83" s="89">
        <v>-98041981.219999969</v>
      </c>
      <c r="AA83" s="89">
        <v>-103410978.08999994</v>
      </c>
      <c r="AB83" s="89">
        <v>-104155815.33999996</v>
      </c>
      <c r="AC83" s="89">
        <v>-105312411.59999996</v>
      </c>
      <c r="AD83" s="89">
        <v>-106465688.83</v>
      </c>
      <c r="AE83" s="89">
        <v>-107199660.08999994</v>
      </c>
      <c r="AF83" s="89">
        <v>-107581555.32999991</v>
      </c>
      <c r="AG83" s="89">
        <v>-108796450.57999995</v>
      </c>
      <c r="AH83" s="89">
        <v>-109416085.84999995</v>
      </c>
      <c r="AI83" s="89">
        <v>-109969291.0899999</v>
      </c>
      <c r="AJ83" s="89">
        <v>-110650136.33999994</v>
      </c>
      <c r="AK83" s="89">
        <v>-111207706.57999992</v>
      </c>
      <c r="AL83" s="89">
        <v>-113636926.82999992</v>
      </c>
      <c r="AM83" s="89">
        <v>-112271303.53999995</v>
      </c>
      <c r="AN83" s="89">
        <v>-113334392.26999995</v>
      </c>
      <c r="AO83" s="89">
        <v>-115026524.96999995</v>
      </c>
      <c r="AP83" s="89">
        <v>-116561057.66999996</v>
      </c>
      <c r="AQ83" s="89">
        <v>-117965590.39999993</v>
      </c>
      <c r="AR83" s="89">
        <v>-119170745.10999992</v>
      </c>
      <c r="AS83" s="89">
        <v>-120041755.81999995</v>
      </c>
      <c r="AT83" s="89">
        <v>-122678389.52999997</v>
      </c>
      <c r="AU83" s="89">
        <v>-123429821.22999988</v>
      </c>
      <c r="AV83" s="89">
        <v>-126488253.93999991</v>
      </c>
      <c r="AW83" s="89">
        <v>-127715586.63999993</v>
      </c>
      <c r="AX83" s="89">
        <v>-131079319.34999985</v>
      </c>
      <c r="AY83" s="89">
        <v>-130948852.05999991</v>
      </c>
      <c r="AZ83" s="89">
        <v>-132149384.77999985</v>
      </c>
      <c r="BA83" s="89">
        <v>-133570917.48999992</v>
      </c>
      <c r="BB83" s="89">
        <v>-134825450.20999989</v>
      </c>
      <c r="BC83" s="89">
        <v>-135903982.89999992</v>
      </c>
      <c r="BD83" s="89">
        <v>-137473145.62999994</v>
      </c>
      <c r="BE83" s="89">
        <v>-138624048.33999991</v>
      </c>
      <c r="BF83" s="89">
        <v>-139528581.0399999</v>
      </c>
      <c r="BG83" s="89">
        <v>-141865513.75999987</v>
      </c>
      <c r="BH83" s="89">
        <v>-143268046.44999987</v>
      </c>
      <c r="BI83" s="89">
        <v>-145328579.15999991</v>
      </c>
      <c r="BJ83" s="89">
        <v>-148521711.86999989</v>
      </c>
      <c r="BK83" s="89">
        <v>-149180644.57999992</v>
      </c>
      <c r="BL83" s="89">
        <v>-150306490.29999986</v>
      </c>
      <c r="BM83" s="89">
        <v>-151711709.99999994</v>
      </c>
      <c r="BN83" s="89">
        <v>-153565242.71999982</v>
      </c>
      <c r="BO83" s="89">
        <v>-154828775.4199999</v>
      </c>
      <c r="BP83" s="89">
        <v>-156257308.13999981</v>
      </c>
      <c r="BQ83" s="89">
        <v>-157575440.8499999</v>
      </c>
      <c r="BR83" s="89">
        <v>-159171973.56999987</v>
      </c>
      <c r="BS83" s="89">
        <v>-160675506.27999997</v>
      </c>
      <c r="BT83" s="89">
        <v>-162449038.9799999</v>
      </c>
      <c r="BU83" s="89">
        <v>-164037571.69999984</v>
      </c>
      <c r="BV83" s="89">
        <v>-165964104.39999986</v>
      </c>
      <c r="BW83" s="89">
        <v>-167417637.10999981</v>
      </c>
      <c r="BX83" s="89">
        <v>-168871169.81999981</v>
      </c>
      <c r="BY83" s="89">
        <v>-170324702.52999982</v>
      </c>
      <c r="BZ83" s="89">
        <v>-171778235.23999983</v>
      </c>
      <c r="CA83" s="89">
        <v>-173231767.94999984</v>
      </c>
      <c r="CB83" s="89">
        <v>-174685300.65999979</v>
      </c>
      <c r="CC83" s="89">
        <v>-176138833.36999986</v>
      </c>
      <c r="CD83" s="89">
        <v>-177592366.07999974</v>
      </c>
      <c r="CE83" s="89">
        <v>-179045898.78999984</v>
      </c>
      <c r="CF83" s="89">
        <v>-180499431.49999976</v>
      </c>
      <c r="CG83" s="89">
        <v>-181952964.20999983</v>
      </c>
      <c r="CH83" s="89">
        <v>-183406496.91999978</v>
      </c>
      <c r="CI83" s="135">
        <v>-95571176.139999986</v>
      </c>
      <c r="CJ83" s="135">
        <v>-98338452.017692268</v>
      </c>
      <c r="CK83" s="135">
        <v>-107372668.28999992</v>
      </c>
      <c r="CL83" s="135">
        <v>-119953820.56153837</v>
      </c>
      <c r="CM83" s="135">
        <v>-137929810.23384607</v>
      </c>
      <c r="CN83" s="135">
        <v>-156480424.52384603</v>
      </c>
      <c r="CO83" s="135">
        <v>-174685300.65999979</v>
      </c>
    </row>
    <row r="84" spans="1:103" ht="15" thickTop="1" x14ac:dyDescent="0.3">
      <c r="A84" s="81"/>
      <c r="C84" s="90"/>
      <c r="D84" s="90"/>
      <c r="E84" s="90"/>
      <c r="F84" s="90"/>
      <c r="G84" s="90"/>
      <c r="H84" s="90"/>
      <c r="I84" s="90"/>
      <c r="J84" s="90"/>
      <c r="K84" s="90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90"/>
      <c r="W84" s="90"/>
      <c r="X84" s="90"/>
      <c r="Y84" s="90"/>
      <c r="Z84" s="90"/>
      <c r="AA84" s="90"/>
      <c r="AB84" s="90"/>
      <c r="AC84" s="90"/>
      <c r="AD84" s="90"/>
      <c r="AE84" s="90"/>
      <c r="AF84" s="90"/>
      <c r="AG84" s="90"/>
      <c r="AH84" s="90"/>
      <c r="AI84" s="90"/>
      <c r="AJ84" s="90"/>
      <c r="AK84" s="90"/>
      <c r="AL84" s="90"/>
      <c r="AM84" s="90"/>
      <c r="AN84" s="90"/>
      <c r="AO84" s="90"/>
      <c r="AP84" s="90"/>
      <c r="AQ84" s="90"/>
      <c r="AR84" s="90"/>
      <c r="AS84" s="90"/>
      <c r="AT84" s="90"/>
      <c r="AU84" s="90"/>
      <c r="AV84" s="90"/>
      <c r="AW84" s="90"/>
      <c r="AX84" s="90"/>
      <c r="AY84" s="90"/>
      <c r="AZ84" s="90"/>
      <c r="BA84" s="90"/>
      <c r="BB84" s="90"/>
      <c r="BC84" s="90"/>
      <c r="BD84" s="90"/>
      <c r="BE84" s="90"/>
      <c r="BF84" s="90"/>
      <c r="BG84" s="90"/>
      <c r="BH84" s="90"/>
      <c r="BI84" s="90"/>
      <c r="BJ84" s="90"/>
      <c r="BK84" s="90"/>
      <c r="BL84" s="90"/>
      <c r="BM84" s="90"/>
      <c r="BN84" s="90"/>
      <c r="BO84" s="90"/>
      <c r="BP84" s="90"/>
      <c r="BQ84" s="90"/>
      <c r="BR84" s="90"/>
      <c r="BS84" s="90"/>
      <c r="BT84" s="90"/>
      <c r="BU84" s="90"/>
      <c r="BV84" s="90"/>
      <c r="BW84" s="90"/>
      <c r="BX84" s="90"/>
      <c r="BY84" s="90"/>
      <c r="BZ84" s="90"/>
      <c r="CA84" s="90"/>
      <c r="CB84" s="90"/>
      <c r="CC84" s="90"/>
      <c r="CD84" s="90"/>
      <c r="CE84" s="90"/>
      <c r="CF84" s="90"/>
      <c r="CG84" s="90"/>
      <c r="CH84" s="90"/>
      <c r="CI84" s="112"/>
      <c r="CJ84" s="112"/>
      <c r="CK84" s="112"/>
      <c r="CL84" s="112"/>
      <c r="CM84" s="112"/>
      <c r="CN84" s="112"/>
      <c r="CO84" s="112"/>
    </row>
    <row r="85" spans="1:103" s="116" customFormat="1" x14ac:dyDescent="0.3">
      <c r="A85" s="85" t="s">
        <v>634</v>
      </c>
      <c r="B85" s="86"/>
      <c r="C85" s="87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  <c r="BD85" s="87"/>
      <c r="BE85" s="87"/>
      <c r="BF85" s="87"/>
      <c r="BG85" s="87"/>
      <c r="BH85" s="87"/>
      <c r="BI85" s="87"/>
      <c r="BJ85" s="87"/>
      <c r="BK85" s="87"/>
      <c r="BL85" s="87"/>
      <c r="BM85" s="87"/>
      <c r="BN85" s="87"/>
      <c r="BO85" s="87"/>
      <c r="BP85" s="87"/>
      <c r="BQ85" s="87"/>
      <c r="BR85" s="87"/>
      <c r="BS85" s="87"/>
      <c r="BT85" s="87"/>
      <c r="BU85" s="87"/>
      <c r="BV85" s="87"/>
      <c r="BW85" s="87"/>
      <c r="BX85" s="87"/>
      <c r="BY85" s="87"/>
      <c r="BZ85" s="87"/>
      <c r="CA85" s="87"/>
      <c r="CB85" s="87"/>
      <c r="CC85" s="87"/>
      <c r="CD85" s="87"/>
      <c r="CE85" s="87"/>
      <c r="CF85" s="87"/>
      <c r="CG85" s="87"/>
      <c r="CH85" s="87"/>
      <c r="CI85" s="140"/>
      <c r="CJ85" s="140"/>
      <c r="CK85" s="140"/>
      <c r="CL85" s="140"/>
      <c r="CM85" s="140"/>
      <c r="CN85" s="140"/>
      <c r="CO85" s="140"/>
      <c r="CP85" s="75"/>
      <c r="CQ85" s="75"/>
      <c r="CR85" s="75"/>
      <c r="CS85" s="75"/>
      <c r="CT85" s="75"/>
      <c r="CU85" s="75"/>
      <c r="CV85" s="75"/>
      <c r="CW85" s="75"/>
      <c r="CX85" s="75"/>
      <c r="CY85" s="75"/>
    </row>
    <row r="86" spans="1:103" x14ac:dyDescent="0.3">
      <c r="A86" s="141" t="s">
        <v>635</v>
      </c>
      <c r="B86" s="142">
        <v>-77754038</v>
      </c>
      <c r="C86" s="142">
        <v>-77931896.75</v>
      </c>
      <c r="D86" s="142">
        <v>-78109755.5</v>
      </c>
      <c r="E86" s="142">
        <v>-72044169.979999974</v>
      </c>
      <c r="F86" s="142">
        <v>-70227986.179999992</v>
      </c>
      <c r="G86" s="142">
        <v>-70391311.489999995</v>
      </c>
      <c r="H86" s="142">
        <v>-70584262.099999994</v>
      </c>
      <c r="I86" s="142">
        <v>-70762120.849999979</v>
      </c>
      <c r="J86" s="142">
        <v>-70886591.809999987</v>
      </c>
      <c r="K86" s="142">
        <v>-70615740.029999971</v>
      </c>
      <c r="L86" s="142">
        <v>-71106491.539999992</v>
      </c>
      <c r="M86" s="142">
        <v>-70993944.689999968</v>
      </c>
      <c r="N86" s="142">
        <v>-70965724.979999989</v>
      </c>
      <c r="O86" s="142">
        <v>-71764214.75</v>
      </c>
      <c r="P86" s="142">
        <v>-71061036.079999968</v>
      </c>
      <c r="Q86" s="142">
        <v>-70535195.98999998</v>
      </c>
      <c r="R86" s="142">
        <v>-70451714.179999962</v>
      </c>
      <c r="S86" s="142">
        <v>-69013442.60999997</v>
      </c>
      <c r="T86" s="142">
        <v>-69527084.11999996</v>
      </c>
      <c r="U86" s="142">
        <v>-69046337.319999963</v>
      </c>
      <c r="V86" s="142">
        <v>-68370676.979999945</v>
      </c>
      <c r="W86" s="142">
        <v>-69920485.479999989</v>
      </c>
      <c r="X86" s="142">
        <v>-67714615.059999973</v>
      </c>
      <c r="Y86" s="142">
        <v>-67391940.379999951</v>
      </c>
      <c r="Z86" s="142">
        <v>-66140458.379999965</v>
      </c>
      <c r="AA86" s="142">
        <v>-71019418.749999955</v>
      </c>
      <c r="AB86" s="142">
        <v>-71274219.499999955</v>
      </c>
      <c r="AC86" s="142">
        <v>-71940779.259999946</v>
      </c>
      <c r="AD86" s="142">
        <v>-72604019.98999995</v>
      </c>
      <c r="AE86" s="142">
        <v>-72847954.74999997</v>
      </c>
      <c r="AF86" s="142">
        <v>-72739813.489999965</v>
      </c>
      <c r="AG86" s="142">
        <v>-73464672.239999935</v>
      </c>
      <c r="AH86" s="142">
        <v>-73594271.009999946</v>
      </c>
      <c r="AI86" s="142">
        <v>-73657439.74999994</v>
      </c>
      <c r="AJ86" s="142">
        <v>-73848248.499999955</v>
      </c>
      <c r="AK86" s="142">
        <v>-73915782.23999992</v>
      </c>
      <c r="AL86" s="142">
        <v>-75854965.989999935</v>
      </c>
      <c r="AM86" s="142">
        <v>-73227578.569999933</v>
      </c>
      <c r="AN86" s="142">
        <v>-73028903.169999927</v>
      </c>
      <c r="AO86" s="142">
        <v>-73459271.73999995</v>
      </c>
      <c r="AP86" s="142">
        <v>-73732040.309999913</v>
      </c>
      <c r="AQ86" s="142">
        <v>-73874808.909999922</v>
      </c>
      <c r="AR86" s="142">
        <v>-73818199.489999905</v>
      </c>
      <c r="AS86" s="142">
        <v>-73427446.069999918</v>
      </c>
      <c r="AT86" s="142">
        <v>-74802315.649999917</v>
      </c>
      <c r="AU86" s="142">
        <v>-74291983.219999924</v>
      </c>
      <c r="AV86" s="142">
        <v>-76088651.799999923</v>
      </c>
      <c r="AW86" s="142">
        <v>-76054220.369999915</v>
      </c>
      <c r="AX86" s="142">
        <v>-78156188.949999914</v>
      </c>
      <c r="AY86" s="142">
        <v>-76763957.529999912</v>
      </c>
      <c r="AZ86" s="142">
        <v>-76702726.1199999</v>
      </c>
      <c r="BA86" s="142">
        <v>-76862494.699999914</v>
      </c>
      <c r="BB86" s="142">
        <v>-76855263.289999902</v>
      </c>
      <c r="BC86" s="142">
        <v>-76672031.849999905</v>
      </c>
      <c r="BD86" s="142">
        <v>-76979430.449999884</v>
      </c>
      <c r="BE86" s="142">
        <v>-76868569.029999912</v>
      </c>
      <c r="BF86" s="142">
        <v>-76511337.59999989</v>
      </c>
      <c r="BG86" s="142">
        <v>-77586506.189999908</v>
      </c>
      <c r="BH86" s="142">
        <v>-77727274.749999896</v>
      </c>
      <c r="BI86" s="142">
        <v>-78526043.329999894</v>
      </c>
      <c r="BJ86" s="142">
        <v>-80457411.909999892</v>
      </c>
      <c r="BK86" s="142">
        <v>-79854580.48999989</v>
      </c>
      <c r="BL86" s="142">
        <v>-79718662.079999894</v>
      </c>
      <c r="BM86" s="142">
        <v>-79862117.649999887</v>
      </c>
      <c r="BN86" s="142">
        <v>-80453886.23999989</v>
      </c>
      <c r="BO86" s="142">
        <v>-80455654.809999883</v>
      </c>
      <c r="BP86" s="142">
        <v>-80622423.399999872</v>
      </c>
      <c r="BQ86" s="142">
        <v>-80678791.979999885</v>
      </c>
      <c r="BR86" s="142">
        <v>-81013560.569999859</v>
      </c>
      <c r="BS86" s="142">
        <v>-81255329.149999887</v>
      </c>
      <c r="BT86" s="142">
        <v>-81767097.719999865</v>
      </c>
      <c r="BU86" s="142">
        <v>-82093866.309999883</v>
      </c>
      <c r="BV86" s="142">
        <v>-82758634.879999861</v>
      </c>
      <c r="BW86" s="142">
        <v>-82950403.459999874</v>
      </c>
      <c r="BX86" s="142">
        <v>-83142172.039999858</v>
      </c>
      <c r="BY86" s="142">
        <v>-83333940.619999871</v>
      </c>
      <c r="BZ86" s="142">
        <v>-83525709.199999854</v>
      </c>
      <c r="CA86" s="142">
        <v>-83717477.779999867</v>
      </c>
      <c r="CB86" s="142">
        <v>-83909246.35999985</v>
      </c>
      <c r="CC86" s="142">
        <v>-84101014.939999864</v>
      </c>
      <c r="CD86" s="142">
        <v>-84292783.519999847</v>
      </c>
      <c r="CE86" s="142">
        <v>-84484552.09999986</v>
      </c>
      <c r="CF86" s="142">
        <v>-84676320.679999843</v>
      </c>
      <c r="CG86" s="142">
        <v>-84868089.259999856</v>
      </c>
      <c r="CH86" s="142">
        <v>-85059857.83999984</v>
      </c>
      <c r="CI86" s="80">
        <v>-72490310.299999982</v>
      </c>
      <c r="CJ86" s="80">
        <v>-69377148.177692264</v>
      </c>
      <c r="CK86" s="80">
        <v>-72530926.449999958</v>
      </c>
      <c r="CL86" s="80">
        <v>-74601274.941538379</v>
      </c>
      <c r="CM86" s="80">
        <v>-77436095.053846031</v>
      </c>
      <c r="CN86" s="80">
        <v>-80845539.783846036</v>
      </c>
      <c r="CO86" s="80">
        <v>-83909246.35999985</v>
      </c>
    </row>
    <row r="87" spans="1:103" x14ac:dyDescent="0.3">
      <c r="A87" s="141" t="s">
        <v>628</v>
      </c>
      <c r="B87" s="142">
        <v>-20140646.84</v>
      </c>
      <c r="C87" s="142">
        <v>-20630683.340000004</v>
      </c>
      <c r="D87" s="142">
        <v>-21120719.840000004</v>
      </c>
      <c r="E87" s="142">
        <v>-21610756.340000004</v>
      </c>
      <c r="F87" s="142">
        <v>-22100792.839999996</v>
      </c>
      <c r="G87" s="142">
        <v>-22590829.340000004</v>
      </c>
      <c r="H87" s="142">
        <v>-23080865.840000004</v>
      </c>
      <c r="I87" s="142">
        <v>-23570902.34</v>
      </c>
      <c r="J87" s="142">
        <v>-24060938.839999996</v>
      </c>
      <c r="K87" s="142">
        <v>-24550975.340000007</v>
      </c>
      <c r="L87" s="142">
        <v>-25041011.84</v>
      </c>
      <c r="M87" s="142">
        <v>-25531048.340000004</v>
      </c>
      <c r="N87" s="142">
        <v>-26021084.839999996</v>
      </c>
      <c r="O87" s="142">
        <v>-26511121.340000004</v>
      </c>
      <c r="P87" s="142">
        <v>-27001157.839999992</v>
      </c>
      <c r="Q87" s="142">
        <v>-27491194.339999996</v>
      </c>
      <c r="R87" s="142">
        <v>-27981230.839999996</v>
      </c>
      <c r="S87" s="142">
        <v>-28471267.34</v>
      </c>
      <c r="T87" s="142">
        <v>-28961303.840000004</v>
      </c>
      <c r="U87" s="142">
        <v>-29451340.339999996</v>
      </c>
      <c r="V87" s="142">
        <v>-29941376.839999992</v>
      </c>
      <c r="W87" s="142">
        <v>-30431413.339999996</v>
      </c>
      <c r="X87" s="142">
        <v>-30921449.840000004</v>
      </c>
      <c r="Y87" s="142">
        <v>-31411486.339999992</v>
      </c>
      <c r="Z87" s="142">
        <v>-31901522.840000004</v>
      </c>
      <c r="AA87" s="142">
        <v>-32391559.339999996</v>
      </c>
      <c r="AB87" s="142">
        <v>-32881595.840000004</v>
      </c>
      <c r="AC87" s="142">
        <v>-33371632.339999992</v>
      </c>
      <c r="AD87" s="142">
        <v>-33861668.839999996</v>
      </c>
      <c r="AE87" s="142">
        <v>-34351705.339999996</v>
      </c>
      <c r="AF87" s="142">
        <v>-34841741.840000004</v>
      </c>
      <c r="AG87" s="142">
        <v>-35331778.339999989</v>
      </c>
      <c r="AH87" s="142">
        <v>-35821814.839999996</v>
      </c>
      <c r="AI87" s="142">
        <v>-36311851.339999996</v>
      </c>
      <c r="AJ87" s="142">
        <v>-36801887.840000004</v>
      </c>
      <c r="AK87" s="142">
        <v>-37291924.339999989</v>
      </c>
      <c r="AL87" s="142">
        <v>-37781960.839999996</v>
      </c>
      <c r="AM87" s="142">
        <v>-39043724.970000014</v>
      </c>
      <c r="AN87" s="142">
        <v>-40305489.100000001</v>
      </c>
      <c r="AO87" s="142">
        <v>-41567253.229999989</v>
      </c>
      <c r="AP87" s="142">
        <v>-42829017.359999992</v>
      </c>
      <c r="AQ87" s="142">
        <v>-44090781.49000001</v>
      </c>
      <c r="AR87" s="142">
        <v>-45352545.619999982</v>
      </c>
      <c r="AS87" s="142">
        <v>-46614309.749999985</v>
      </c>
      <c r="AT87" s="142">
        <v>-47876073.879999988</v>
      </c>
      <c r="AU87" s="142">
        <v>-49137838.010000005</v>
      </c>
      <c r="AV87" s="142">
        <v>-50399602.139999993</v>
      </c>
      <c r="AW87" s="142">
        <v>-51661366.269999996</v>
      </c>
      <c r="AX87" s="142">
        <v>-52923130.400000021</v>
      </c>
      <c r="AY87" s="142">
        <v>-54184894.530000001</v>
      </c>
      <c r="AZ87" s="142">
        <v>-55446658.659999982</v>
      </c>
      <c r="BA87" s="142">
        <v>-56708422.789999977</v>
      </c>
      <c r="BB87" s="142">
        <v>-57970186.919999987</v>
      </c>
      <c r="BC87" s="142">
        <v>-59231951.049999997</v>
      </c>
      <c r="BD87" s="142">
        <v>-60493715.179999977</v>
      </c>
      <c r="BE87" s="142">
        <v>-61755479.309999987</v>
      </c>
      <c r="BF87" s="142">
        <v>-63017243.439999983</v>
      </c>
      <c r="BG87" s="142">
        <v>-64279007.57</v>
      </c>
      <c r="BH87" s="142">
        <v>-65540771.699999996</v>
      </c>
      <c r="BI87" s="142">
        <v>-66802535.829999976</v>
      </c>
      <c r="BJ87" s="142">
        <v>-68064299.959999979</v>
      </c>
      <c r="BK87" s="142">
        <v>-69326064.089999974</v>
      </c>
      <c r="BL87" s="142">
        <v>-70587828.219999969</v>
      </c>
      <c r="BM87" s="142">
        <v>-71849592.349999994</v>
      </c>
      <c r="BN87" s="142">
        <v>-73111356.480000004</v>
      </c>
      <c r="BO87" s="142">
        <v>-74373120.610000044</v>
      </c>
      <c r="BP87" s="142">
        <v>-75634884.73999998</v>
      </c>
      <c r="BQ87" s="142">
        <v>-76896648.869999975</v>
      </c>
      <c r="BR87" s="142">
        <v>-78158412.99999997</v>
      </c>
      <c r="BS87" s="142">
        <v>-79420177.129999965</v>
      </c>
      <c r="BT87" s="142">
        <v>-80681941.259999961</v>
      </c>
      <c r="BU87" s="142">
        <v>-81943705.389999971</v>
      </c>
      <c r="BV87" s="142">
        <v>-83205469.519999996</v>
      </c>
      <c r="BW87" s="142">
        <v>-84467233.650000036</v>
      </c>
      <c r="BX87" s="142">
        <v>-85728997.779999986</v>
      </c>
      <c r="BY87" s="142">
        <v>-86990761.909999982</v>
      </c>
      <c r="BZ87" s="142">
        <v>-88252526.039999962</v>
      </c>
      <c r="CA87" s="142">
        <v>-89514290.169999957</v>
      </c>
      <c r="CB87" s="142">
        <v>-90776054.299999982</v>
      </c>
      <c r="CC87" s="142">
        <v>-92037818.429999962</v>
      </c>
      <c r="CD87" s="142">
        <v>-93299582.560000002</v>
      </c>
      <c r="CE87" s="142">
        <v>-94561346.689999998</v>
      </c>
      <c r="CF87" s="142">
        <v>-95823110.819999963</v>
      </c>
      <c r="CG87" s="142">
        <v>-97084874.949999973</v>
      </c>
      <c r="CH87" s="142">
        <v>-98346639.079999954</v>
      </c>
      <c r="CI87" s="80">
        <v>-23080865.840000004</v>
      </c>
      <c r="CJ87" s="80">
        <v>-28961303.840000004</v>
      </c>
      <c r="CK87" s="80">
        <v>-34841741.840000004</v>
      </c>
      <c r="CL87" s="80">
        <v>-45352545.619999975</v>
      </c>
      <c r="CM87" s="80">
        <v>-60493715.179999992</v>
      </c>
      <c r="CN87" s="80">
        <v>-75634884.74000001</v>
      </c>
      <c r="CO87" s="80">
        <v>-90776054.299999982</v>
      </c>
    </row>
    <row r="88" spans="1:103" ht="15" thickBot="1" x14ac:dyDescent="0.35">
      <c r="A88" s="141" t="s">
        <v>16</v>
      </c>
      <c r="B88" s="143">
        <v>-97894684.840000004</v>
      </c>
      <c r="C88" s="143">
        <v>-98562580.090000004</v>
      </c>
      <c r="D88" s="143">
        <v>-99230475.340000004</v>
      </c>
      <c r="E88" s="143">
        <v>-93654926.319999978</v>
      </c>
      <c r="F88" s="143">
        <v>-92328779.019999981</v>
      </c>
      <c r="G88" s="143">
        <v>-92982140.829999998</v>
      </c>
      <c r="H88" s="143">
        <v>-93665127.939999998</v>
      </c>
      <c r="I88" s="143">
        <v>-94333023.189999983</v>
      </c>
      <c r="J88" s="143">
        <v>-94947530.649999976</v>
      </c>
      <c r="K88" s="143">
        <v>-95166715.369999975</v>
      </c>
      <c r="L88" s="143">
        <v>-96147503.379999995</v>
      </c>
      <c r="M88" s="143">
        <v>-96524993.029999971</v>
      </c>
      <c r="N88" s="143">
        <v>-96986809.819999993</v>
      </c>
      <c r="O88" s="143">
        <v>-98275336.090000004</v>
      </c>
      <c r="P88" s="143">
        <v>-98062193.919999957</v>
      </c>
      <c r="Q88" s="143">
        <v>-98026390.329999983</v>
      </c>
      <c r="R88" s="143">
        <v>-98432945.019999951</v>
      </c>
      <c r="S88" s="143">
        <v>-97484709.949999973</v>
      </c>
      <c r="T88" s="143">
        <v>-98488387.959999964</v>
      </c>
      <c r="U88" s="143">
        <v>-98497677.659999967</v>
      </c>
      <c r="V88" s="143">
        <v>-98312053.819999933</v>
      </c>
      <c r="W88" s="143">
        <v>-100351898.81999999</v>
      </c>
      <c r="X88" s="143">
        <v>-98636064.899999976</v>
      </c>
      <c r="Y88" s="143">
        <v>-98803426.719999939</v>
      </c>
      <c r="Z88" s="143">
        <v>-98041981.219999969</v>
      </c>
      <c r="AA88" s="143">
        <v>-103410978.08999994</v>
      </c>
      <c r="AB88" s="143">
        <v>-104155815.33999996</v>
      </c>
      <c r="AC88" s="143">
        <v>-105312411.59999993</v>
      </c>
      <c r="AD88" s="143">
        <v>-106465688.82999995</v>
      </c>
      <c r="AE88" s="143">
        <v>-107199660.08999997</v>
      </c>
      <c r="AF88" s="143">
        <v>-107581555.32999997</v>
      </c>
      <c r="AG88" s="143">
        <v>-108796450.57999992</v>
      </c>
      <c r="AH88" s="143">
        <v>-109416085.84999993</v>
      </c>
      <c r="AI88" s="143">
        <v>-109969291.08999994</v>
      </c>
      <c r="AJ88" s="143">
        <v>-110650136.33999996</v>
      </c>
      <c r="AK88" s="143">
        <v>-111207706.57999991</v>
      </c>
      <c r="AL88" s="143">
        <v>-113636926.82999992</v>
      </c>
      <c r="AM88" s="143">
        <v>-112271303.53999995</v>
      </c>
      <c r="AN88" s="143">
        <v>-113334392.26999992</v>
      </c>
      <c r="AO88" s="143">
        <v>-115026524.96999994</v>
      </c>
      <c r="AP88" s="143">
        <v>-116561057.6699999</v>
      </c>
      <c r="AQ88" s="143">
        <v>-117965590.39999993</v>
      </c>
      <c r="AR88" s="143">
        <v>-119170745.1099999</v>
      </c>
      <c r="AS88" s="143">
        <v>-120041755.8199999</v>
      </c>
      <c r="AT88" s="143">
        <v>-122678389.52999991</v>
      </c>
      <c r="AU88" s="143">
        <v>-123429821.22999993</v>
      </c>
      <c r="AV88" s="143">
        <v>-126488253.93999991</v>
      </c>
      <c r="AW88" s="143">
        <v>-127715586.63999991</v>
      </c>
      <c r="AX88" s="143">
        <v>-131079319.34999993</v>
      </c>
      <c r="AY88" s="143">
        <v>-130948852.05999991</v>
      </c>
      <c r="AZ88" s="143">
        <v>-132149384.77999988</v>
      </c>
      <c r="BA88" s="143">
        <v>-133570917.48999989</v>
      </c>
      <c r="BB88" s="143">
        <v>-134825450.20999989</v>
      </c>
      <c r="BC88" s="143">
        <v>-135903982.89999992</v>
      </c>
      <c r="BD88" s="143">
        <v>-137473145.62999988</v>
      </c>
      <c r="BE88" s="143">
        <v>-138624048.33999991</v>
      </c>
      <c r="BF88" s="143">
        <v>-139528581.03999987</v>
      </c>
      <c r="BG88" s="143">
        <v>-141865513.7599999</v>
      </c>
      <c r="BH88" s="143">
        <v>-143268046.4499999</v>
      </c>
      <c r="BI88" s="143">
        <v>-145328579.15999988</v>
      </c>
      <c r="BJ88" s="143">
        <v>-148521711.86999989</v>
      </c>
      <c r="BK88" s="143">
        <v>-149180644.57999986</v>
      </c>
      <c r="BL88" s="143">
        <v>-150306490.29999986</v>
      </c>
      <c r="BM88" s="143">
        <v>-151711709.99999988</v>
      </c>
      <c r="BN88" s="143">
        <v>-153565242.71999991</v>
      </c>
      <c r="BO88" s="143">
        <v>-154828775.41999993</v>
      </c>
      <c r="BP88" s="143">
        <v>-156257308.13999987</v>
      </c>
      <c r="BQ88" s="143">
        <v>-157575440.84999985</v>
      </c>
      <c r="BR88" s="143">
        <v>-159171973.56999981</v>
      </c>
      <c r="BS88" s="143">
        <v>-160675506.27999985</v>
      </c>
      <c r="BT88" s="143">
        <v>-162449038.97999984</v>
      </c>
      <c r="BU88" s="143">
        <v>-164037571.69999987</v>
      </c>
      <c r="BV88" s="143">
        <v>-165964104.39999986</v>
      </c>
      <c r="BW88" s="143">
        <v>-167417637.1099999</v>
      </c>
      <c r="BX88" s="143">
        <v>-168871169.81999984</v>
      </c>
      <c r="BY88" s="143">
        <v>-170324702.52999985</v>
      </c>
      <c r="BZ88" s="143">
        <v>-171778235.23999983</v>
      </c>
      <c r="CA88" s="143">
        <v>-173231767.94999981</v>
      </c>
      <c r="CB88" s="143">
        <v>-174685300.65999985</v>
      </c>
      <c r="CC88" s="143">
        <v>-176138833.36999983</v>
      </c>
      <c r="CD88" s="143">
        <v>-177592366.07999986</v>
      </c>
      <c r="CE88" s="143">
        <v>-179045898.78999984</v>
      </c>
      <c r="CF88" s="143">
        <v>-180499431.49999982</v>
      </c>
      <c r="CG88" s="143">
        <v>-181952964.20999983</v>
      </c>
      <c r="CH88" s="143">
        <v>-183406496.91999978</v>
      </c>
      <c r="CI88" s="135">
        <v>-95571176.139999986</v>
      </c>
      <c r="CJ88" s="135">
        <v>-98338452.017692268</v>
      </c>
      <c r="CK88" s="135">
        <v>-107372668.28999996</v>
      </c>
      <c r="CL88" s="135">
        <v>-119953820.56153835</v>
      </c>
      <c r="CM88" s="135">
        <v>-137929810.23384601</v>
      </c>
      <c r="CN88" s="135">
        <v>-156480424.52384603</v>
      </c>
      <c r="CO88" s="135">
        <v>-174685300.65999985</v>
      </c>
    </row>
    <row r="89" spans="1:103" s="116" customFormat="1" ht="15" thickTop="1" x14ac:dyDescent="0.3">
      <c r="A89" s="81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75"/>
      <c r="CQ89" s="75"/>
      <c r="CR89" s="75"/>
      <c r="CS89" s="75"/>
      <c r="CT89" s="75"/>
      <c r="CU89" s="75"/>
      <c r="CV89" s="75"/>
      <c r="CW89" s="75"/>
      <c r="CX89" s="75"/>
      <c r="CY89" s="75"/>
    </row>
    <row r="90" spans="1:103" s="116" customFormat="1" x14ac:dyDescent="0.3">
      <c r="A90" s="85" t="s">
        <v>636</v>
      </c>
      <c r="B90" s="86"/>
      <c r="C90" s="87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  <c r="BD90" s="87"/>
      <c r="BE90" s="87"/>
      <c r="BF90" s="87"/>
      <c r="BG90" s="87"/>
      <c r="BH90" s="87"/>
      <c r="BI90" s="87"/>
      <c r="BJ90" s="87"/>
      <c r="BK90" s="87"/>
      <c r="BL90" s="87"/>
      <c r="BM90" s="87"/>
      <c r="BN90" s="87"/>
      <c r="BO90" s="87"/>
      <c r="BP90" s="87"/>
      <c r="BQ90" s="87"/>
      <c r="BR90" s="87"/>
      <c r="BS90" s="87"/>
      <c r="BT90" s="87"/>
      <c r="BU90" s="87"/>
      <c r="BV90" s="87"/>
      <c r="BW90" s="87"/>
      <c r="BX90" s="87"/>
      <c r="BY90" s="87"/>
      <c r="BZ90" s="87"/>
      <c r="CA90" s="87"/>
      <c r="CB90" s="87"/>
      <c r="CC90" s="87"/>
      <c r="CD90" s="87"/>
      <c r="CE90" s="87"/>
      <c r="CF90" s="87"/>
      <c r="CG90" s="87"/>
      <c r="CH90" s="87"/>
      <c r="CI90" s="140"/>
      <c r="CJ90" s="140"/>
      <c r="CK90" s="140"/>
      <c r="CL90" s="140"/>
      <c r="CM90" s="140"/>
      <c r="CN90" s="140"/>
      <c r="CO90" s="140"/>
      <c r="CP90" s="75"/>
      <c r="CQ90" s="75"/>
      <c r="CR90" s="75"/>
      <c r="CS90" s="75"/>
      <c r="CT90" s="75"/>
      <c r="CU90" s="75"/>
      <c r="CV90" s="75"/>
      <c r="CW90" s="75"/>
      <c r="CX90" s="75"/>
      <c r="CY90" s="75"/>
    </row>
    <row r="91" spans="1:103" s="116" customFormat="1" x14ac:dyDescent="0.3">
      <c r="A91" s="81" t="s">
        <v>637</v>
      </c>
      <c r="B91" s="75"/>
      <c r="C91" s="3">
        <v>-875053.91999999993</v>
      </c>
      <c r="D91" s="3">
        <v>-875053.91999999993</v>
      </c>
      <c r="E91" s="3">
        <v>-875053.91999999993</v>
      </c>
      <c r="F91" s="3">
        <v>-875053.91999999993</v>
      </c>
      <c r="G91" s="3">
        <v>-875053.91999999993</v>
      </c>
      <c r="H91" s="3">
        <v>-875053.91999999993</v>
      </c>
      <c r="I91" s="3">
        <v>-875053.91999999993</v>
      </c>
      <c r="J91" s="3">
        <v>-875053.91999999993</v>
      </c>
      <c r="K91" s="3">
        <v>-875053.91999999993</v>
      </c>
      <c r="L91" s="3">
        <v>-875053.91999999993</v>
      </c>
      <c r="M91" s="3">
        <v>-875053.91999999993</v>
      </c>
      <c r="N91" s="3">
        <v>-875053.91999999993</v>
      </c>
      <c r="O91" s="3">
        <v>-875053.91999999993</v>
      </c>
      <c r="P91" s="3">
        <v>-875053.91999999993</v>
      </c>
      <c r="Q91" s="3">
        <v>-875053.91999999993</v>
      </c>
      <c r="R91" s="3">
        <v>-875053.91999999993</v>
      </c>
      <c r="S91" s="3">
        <v>-875053.91999999993</v>
      </c>
      <c r="T91" s="3">
        <v>-875053.91999999993</v>
      </c>
      <c r="U91" s="3">
        <v>-875053.91999999993</v>
      </c>
      <c r="V91" s="3">
        <v>-875053.91999999993</v>
      </c>
      <c r="W91" s="3">
        <v>-875053.91999999993</v>
      </c>
      <c r="X91" s="3">
        <v>-875053.91999999993</v>
      </c>
      <c r="Y91" s="3">
        <v>-875053.91999999993</v>
      </c>
      <c r="Z91" s="3">
        <v>-875053.91999999993</v>
      </c>
      <c r="AA91" s="3">
        <v>-875053.91999999993</v>
      </c>
      <c r="AB91" s="3">
        <v>-875053.91999999993</v>
      </c>
      <c r="AC91" s="3">
        <v>-875053.91999999993</v>
      </c>
      <c r="AD91" s="3">
        <v>-875053.91999999993</v>
      </c>
      <c r="AE91" s="3">
        <v>-875053.91999999993</v>
      </c>
      <c r="AF91" s="3">
        <v>-875053.91999999993</v>
      </c>
      <c r="AG91" s="3">
        <v>-875053.91999999993</v>
      </c>
      <c r="AH91" s="3">
        <v>-875053.91999999993</v>
      </c>
      <c r="AI91" s="3">
        <v>-875053.91999999993</v>
      </c>
      <c r="AJ91" s="3">
        <v>-875053.91999999993</v>
      </c>
      <c r="AK91" s="3">
        <v>-875053.91999999993</v>
      </c>
      <c r="AL91" s="3">
        <v>-875053.91999999993</v>
      </c>
      <c r="AM91" s="3">
        <v>-1995616.1</v>
      </c>
      <c r="AN91" s="3">
        <v>-1995616.1</v>
      </c>
      <c r="AO91" s="3">
        <v>-1995616.1</v>
      </c>
      <c r="AP91" s="3">
        <v>-1995616.1</v>
      </c>
      <c r="AQ91" s="3">
        <v>-1995616.1</v>
      </c>
      <c r="AR91" s="3">
        <v>-1995616.1</v>
      </c>
      <c r="AS91" s="3">
        <v>-1995616.1</v>
      </c>
      <c r="AT91" s="3">
        <v>-1995616.1</v>
      </c>
      <c r="AU91" s="3">
        <v>-1995616.1</v>
      </c>
      <c r="AV91" s="3">
        <v>-1995616.1</v>
      </c>
      <c r="AW91" s="3">
        <v>-1995616.1</v>
      </c>
      <c r="AX91" s="3">
        <v>-1995616.1</v>
      </c>
      <c r="AY91" s="3">
        <v>-1995616.1</v>
      </c>
      <c r="AZ91" s="3">
        <v>-1995616.1</v>
      </c>
      <c r="BA91" s="3">
        <v>-1995616.1</v>
      </c>
      <c r="BB91" s="3">
        <v>-1995616.1</v>
      </c>
      <c r="BC91" s="3">
        <v>-1995616.1</v>
      </c>
      <c r="BD91" s="3">
        <v>-1995616.1</v>
      </c>
      <c r="BE91" s="3">
        <v>-1995616.1</v>
      </c>
      <c r="BF91" s="3">
        <v>-1995616.1</v>
      </c>
      <c r="BG91" s="3">
        <v>-1995616.1</v>
      </c>
      <c r="BH91" s="3">
        <v>-1995616.1</v>
      </c>
      <c r="BI91" s="3">
        <v>-1995616.1</v>
      </c>
      <c r="BJ91" s="3">
        <v>-1995616.1</v>
      </c>
      <c r="BK91" s="3">
        <v>-1995616.1</v>
      </c>
      <c r="BL91" s="3">
        <v>-1995616.1</v>
      </c>
      <c r="BM91" s="3">
        <v>-1995616.1</v>
      </c>
      <c r="BN91" s="3">
        <v>-1995616.1</v>
      </c>
      <c r="BO91" s="3">
        <v>-1995616.1</v>
      </c>
      <c r="BP91" s="3">
        <v>-1995616.1</v>
      </c>
      <c r="BQ91" s="3">
        <v>-1995616.1</v>
      </c>
      <c r="BR91" s="3">
        <v>-1995616.1</v>
      </c>
      <c r="BS91" s="3">
        <v>-1995616.1</v>
      </c>
      <c r="BT91" s="3">
        <v>-1995616.1</v>
      </c>
      <c r="BU91" s="3">
        <v>-1995616.1</v>
      </c>
      <c r="BV91" s="3">
        <v>-1995616.1</v>
      </c>
      <c r="BW91" s="3">
        <v>-1995616.1</v>
      </c>
      <c r="BX91" s="3">
        <v>-1995616.1</v>
      </c>
      <c r="BY91" s="3">
        <v>-1995616.1</v>
      </c>
      <c r="BZ91" s="3">
        <v>-1995616.1</v>
      </c>
      <c r="CA91" s="3">
        <v>-1995616.1</v>
      </c>
      <c r="CB91" s="3">
        <v>-1995616.1</v>
      </c>
      <c r="CC91" s="3">
        <v>-1995616.1</v>
      </c>
      <c r="CD91" s="3">
        <v>-1995616.1</v>
      </c>
      <c r="CE91" s="3">
        <v>-1995616.1</v>
      </c>
      <c r="CF91" s="3">
        <v>-1995616.1</v>
      </c>
      <c r="CG91" s="3">
        <v>-1995616.1</v>
      </c>
      <c r="CH91" s="3">
        <v>-1995616.1</v>
      </c>
      <c r="CI91" s="138">
        <v>-10500647.039999999</v>
      </c>
      <c r="CJ91" s="138">
        <v>-10500647.039999999</v>
      </c>
      <c r="CK91" s="138">
        <v>-10500647.039999999</v>
      </c>
      <c r="CL91" s="138">
        <v>-23947393.200000003</v>
      </c>
      <c r="CM91" s="138">
        <v>-23947393.200000003</v>
      </c>
      <c r="CN91" s="138">
        <v>-23947393.200000003</v>
      </c>
      <c r="CO91" s="138">
        <v>-23947393.200000003</v>
      </c>
      <c r="CP91" s="75"/>
      <c r="CQ91" s="75"/>
      <c r="CR91" s="75"/>
      <c r="CS91" s="75"/>
      <c r="CT91" s="75"/>
      <c r="CU91" s="75"/>
      <c r="CV91" s="75"/>
      <c r="CW91" s="75"/>
      <c r="CX91" s="75"/>
      <c r="CY91" s="75"/>
    </row>
    <row r="92" spans="1:103" x14ac:dyDescent="0.3">
      <c r="A92" s="81" t="s">
        <v>638</v>
      </c>
      <c r="C92" s="3">
        <v>207158.67</v>
      </c>
      <c r="D92" s="3">
        <v>207158.67</v>
      </c>
      <c r="E92" s="3">
        <v>207158.67</v>
      </c>
      <c r="F92" s="3">
        <v>207158.67</v>
      </c>
      <c r="G92" s="3">
        <v>207158.67</v>
      </c>
      <c r="H92" s="3">
        <v>207158.67</v>
      </c>
      <c r="I92" s="3">
        <v>207158.67</v>
      </c>
      <c r="J92" s="3">
        <v>207158.67</v>
      </c>
      <c r="K92" s="3">
        <v>207158.67</v>
      </c>
      <c r="L92" s="3">
        <v>207158.67</v>
      </c>
      <c r="M92" s="3">
        <v>207158.67</v>
      </c>
      <c r="N92" s="3">
        <v>207158.67</v>
      </c>
      <c r="O92" s="3">
        <v>207158.67</v>
      </c>
      <c r="P92" s="3">
        <v>207158.67</v>
      </c>
      <c r="Q92" s="3">
        <v>207158.67</v>
      </c>
      <c r="R92" s="3">
        <v>207158.67</v>
      </c>
      <c r="S92" s="3">
        <v>207158.67</v>
      </c>
      <c r="T92" s="3">
        <v>207158.67</v>
      </c>
      <c r="U92" s="3">
        <v>207158.67</v>
      </c>
      <c r="V92" s="3">
        <v>207158.67</v>
      </c>
      <c r="W92" s="3">
        <v>207158.67</v>
      </c>
      <c r="X92" s="3">
        <v>207158.67</v>
      </c>
      <c r="Y92" s="3">
        <v>207158.67</v>
      </c>
      <c r="Z92" s="3">
        <v>207158.67</v>
      </c>
      <c r="AA92" s="3">
        <v>207158.67</v>
      </c>
      <c r="AB92" s="3">
        <v>207158.67</v>
      </c>
      <c r="AC92" s="3">
        <v>207158.67</v>
      </c>
      <c r="AD92" s="3">
        <v>207158.67</v>
      </c>
      <c r="AE92" s="3">
        <v>207158.67</v>
      </c>
      <c r="AF92" s="3">
        <v>207158.67</v>
      </c>
      <c r="AG92" s="3">
        <v>207158.67</v>
      </c>
      <c r="AH92" s="3">
        <v>207158.67</v>
      </c>
      <c r="AI92" s="3">
        <v>207158.67</v>
      </c>
      <c r="AJ92" s="3">
        <v>207158.67</v>
      </c>
      <c r="AK92" s="3">
        <v>207158.67</v>
      </c>
      <c r="AL92" s="3">
        <v>207158.67</v>
      </c>
      <c r="AM92" s="3">
        <v>542083.39</v>
      </c>
      <c r="AN92" s="3">
        <v>542083.39</v>
      </c>
      <c r="AO92" s="3">
        <v>542083.39</v>
      </c>
      <c r="AP92" s="3">
        <v>542083.39</v>
      </c>
      <c r="AQ92" s="3">
        <v>542083.39</v>
      </c>
      <c r="AR92" s="3">
        <v>542083.39</v>
      </c>
      <c r="AS92" s="3">
        <v>542083.39</v>
      </c>
      <c r="AT92" s="3">
        <v>542083.39</v>
      </c>
      <c r="AU92" s="3">
        <v>542083.39</v>
      </c>
      <c r="AV92" s="3">
        <v>542083.39</v>
      </c>
      <c r="AW92" s="3">
        <v>542083.39</v>
      </c>
      <c r="AX92" s="3">
        <v>542083.39</v>
      </c>
      <c r="AY92" s="3">
        <v>542083.39</v>
      </c>
      <c r="AZ92" s="3">
        <v>542083.39</v>
      </c>
      <c r="BA92" s="3">
        <v>542083.39</v>
      </c>
      <c r="BB92" s="3">
        <v>542083.39</v>
      </c>
      <c r="BC92" s="3">
        <v>542083.39</v>
      </c>
      <c r="BD92" s="3">
        <v>542083.39</v>
      </c>
      <c r="BE92" s="3">
        <v>542083.39</v>
      </c>
      <c r="BF92" s="3">
        <v>542083.39</v>
      </c>
      <c r="BG92" s="3">
        <v>542083.39</v>
      </c>
      <c r="BH92" s="3">
        <v>542083.39</v>
      </c>
      <c r="BI92" s="3">
        <v>542083.39</v>
      </c>
      <c r="BJ92" s="3">
        <v>542083.39</v>
      </c>
      <c r="BK92" s="3">
        <v>542083.39</v>
      </c>
      <c r="BL92" s="3">
        <v>542083.39</v>
      </c>
      <c r="BM92" s="3">
        <v>542083.39</v>
      </c>
      <c r="BN92" s="3">
        <v>542083.39</v>
      </c>
      <c r="BO92" s="3">
        <v>542083.39</v>
      </c>
      <c r="BP92" s="3">
        <v>542083.39</v>
      </c>
      <c r="BQ92" s="3">
        <v>542083.39</v>
      </c>
      <c r="BR92" s="3">
        <v>542083.39</v>
      </c>
      <c r="BS92" s="3">
        <v>542083.39</v>
      </c>
      <c r="BT92" s="3">
        <v>542083.39</v>
      </c>
      <c r="BU92" s="3">
        <v>542083.39</v>
      </c>
      <c r="BV92" s="3">
        <v>542083.39</v>
      </c>
      <c r="BW92" s="3">
        <v>542083.39</v>
      </c>
      <c r="BX92" s="3">
        <v>542083.39</v>
      </c>
      <c r="BY92" s="3">
        <v>542083.39</v>
      </c>
      <c r="BZ92" s="3">
        <v>542083.39</v>
      </c>
      <c r="CA92" s="3">
        <v>542083.39</v>
      </c>
      <c r="CB92" s="3">
        <v>542083.39</v>
      </c>
      <c r="CC92" s="3">
        <v>542083.39</v>
      </c>
      <c r="CD92" s="3">
        <v>542083.39</v>
      </c>
      <c r="CE92" s="3">
        <v>542083.39</v>
      </c>
      <c r="CF92" s="3">
        <v>542083.39</v>
      </c>
      <c r="CG92" s="3">
        <v>542083.39</v>
      </c>
      <c r="CH92" s="3">
        <v>542083.39</v>
      </c>
      <c r="CI92" s="138">
        <v>2485904.04</v>
      </c>
      <c r="CJ92" s="138">
        <v>2485904.04</v>
      </c>
      <c r="CK92" s="138">
        <v>2485904.04</v>
      </c>
      <c r="CL92" s="138">
        <v>6505000.6800000006</v>
      </c>
      <c r="CM92" s="138">
        <v>6505000.6800000006</v>
      </c>
      <c r="CN92" s="138">
        <v>6505000.6800000006</v>
      </c>
      <c r="CO92" s="138">
        <v>6505000.6800000006</v>
      </c>
    </row>
    <row r="93" spans="1:103" ht="15" thickBot="1" x14ac:dyDescent="0.35">
      <c r="A93" s="81" t="s">
        <v>16</v>
      </c>
      <c r="C93" s="89">
        <v>-667895.24999999988</v>
      </c>
      <c r="D93" s="89">
        <v>-667895.24999999988</v>
      </c>
      <c r="E93" s="89">
        <v>-667895.24999999988</v>
      </c>
      <c r="F93" s="89">
        <v>-667895.24999999988</v>
      </c>
      <c r="G93" s="89">
        <v>-667895.24999999988</v>
      </c>
      <c r="H93" s="89">
        <v>-667895.24999999988</v>
      </c>
      <c r="I93" s="89">
        <v>-667895.24999999988</v>
      </c>
      <c r="J93" s="89">
        <v>-667895.24999999988</v>
      </c>
      <c r="K93" s="89">
        <v>-667895.24999999988</v>
      </c>
      <c r="L93" s="89">
        <v>-667895.24999999988</v>
      </c>
      <c r="M93" s="89">
        <v>-667895.24999999988</v>
      </c>
      <c r="N93" s="89">
        <v>-667895.24999999988</v>
      </c>
      <c r="O93" s="89">
        <v>-667895.24999999988</v>
      </c>
      <c r="P93" s="89">
        <v>-667895.24999999988</v>
      </c>
      <c r="Q93" s="89">
        <v>-667895.24999999988</v>
      </c>
      <c r="R93" s="89">
        <v>-667895.24999999988</v>
      </c>
      <c r="S93" s="89">
        <v>-667895.24999999988</v>
      </c>
      <c r="T93" s="89">
        <v>-667895.24999999988</v>
      </c>
      <c r="U93" s="89">
        <v>-667895.24999999988</v>
      </c>
      <c r="V93" s="89">
        <v>-667895.24999999988</v>
      </c>
      <c r="W93" s="89">
        <v>-667895.24999999988</v>
      </c>
      <c r="X93" s="89">
        <v>-667895.24999999988</v>
      </c>
      <c r="Y93" s="89">
        <v>-667895.24999999988</v>
      </c>
      <c r="Z93" s="89">
        <v>-667895.24999999988</v>
      </c>
      <c r="AA93" s="89">
        <v>-667895.24999999988</v>
      </c>
      <c r="AB93" s="89">
        <v>-667895.24999999988</v>
      </c>
      <c r="AC93" s="89">
        <v>-667895.24999999988</v>
      </c>
      <c r="AD93" s="89">
        <v>-667895.24999999988</v>
      </c>
      <c r="AE93" s="89">
        <v>-667895.24999999988</v>
      </c>
      <c r="AF93" s="89">
        <v>-667895.24999999988</v>
      </c>
      <c r="AG93" s="89">
        <v>-667895.24999999988</v>
      </c>
      <c r="AH93" s="89">
        <v>-667895.24999999988</v>
      </c>
      <c r="AI93" s="89">
        <v>-667895.24999999988</v>
      </c>
      <c r="AJ93" s="89">
        <v>-667895.24999999988</v>
      </c>
      <c r="AK93" s="89">
        <v>-667895.24999999988</v>
      </c>
      <c r="AL93" s="89">
        <v>-667895.24999999988</v>
      </c>
      <c r="AM93" s="89">
        <v>-1453532.71</v>
      </c>
      <c r="AN93" s="89">
        <v>-1453532.71</v>
      </c>
      <c r="AO93" s="89">
        <v>-1453532.71</v>
      </c>
      <c r="AP93" s="89">
        <v>-1453532.71</v>
      </c>
      <c r="AQ93" s="89">
        <v>-1453532.71</v>
      </c>
      <c r="AR93" s="89">
        <v>-1453532.71</v>
      </c>
      <c r="AS93" s="89">
        <v>-1453532.71</v>
      </c>
      <c r="AT93" s="89">
        <v>-1453532.71</v>
      </c>
      <c r="AU93" s="89">
        <v>-1453532.71</v>
      </c>
      <c r="AV93" s="89">
        <v>-1453532.71</v>
      </c>
      <c r="AW93" s="89">
        <v>-1453532.71</v>
      </c>
      <c r="AX93" s="89">
        <v>-1453532.71</v>
      </c>
      <c r="AY93" s="89">
        <v>-1453532.71</v>
      </c>
      <c r="AZ93" s="89">
        <v>-1453532.71</v>
      </c>
      <c r="BA93" s="89">
        <v>-1453532.71</v>
      </c>
      <c r="BB93" s="89">
        <v>-1453532.71</v>
      </c>
      <c r="BC93" s="89">
        <v>-1453532.71</v>
      </c>
      <c r="BD93" s="89">
        <v>-1453532.71</v>
      </c>
      <c r="BE93" s="89">
        <v>-1453532.71</v>
      </c>
      <c r="BF93" s="89">
        <v>-1453532.71</v>
      </c>
      <c r="BG93" s="89">
        <v>-1453532.71</v>
      </c>
      <c r="BH93" s="89">
        <v>-1453532.71</v>
      </c>
      <c r="BI93" s="89">
        <v>-1453532.71</v>
      </c>
      <c r="BJ93" s="89">
        <v>-1453532.71</v>
      </c>
      <c r="BK93" s="89">
        <v>-1453532.71</v>
      </c>
      <c r="BL93" s="89">
        <v>-1453532.71</v>
      </c>
      <c r="BM93" s="89">
        <v>-1453532.71</v>
      </c>
      <c r="BN93" s="89">
        <v>-1453532.71</v>
      </c>
      <c r="BO93" s="89">
        <v>-1453532.71</v>
      </c>
      <c r="BP93" s="89">
        <v>-1453532.71</v>
      </c>
      <c r="BQ93" s="89">
        <v>-1453532.71</v>
      </c>
      <c r="BR93" s="89">
        <v>-1453532.71</v>
      </c>
      <c r="BS93" s="89">
        <v>-1453532.71</v>
      </c>
      <c r="BT93" s="89">
        <v>-1453532.71</v>
      </c>
      <c r="BU93" s="89">
        <v>-1453532.71</v>
      </c>
      <c r="BV93" s="89">
        <v>-1453532.71</v>
      </c>
      <c r="BW93" s="89">
        <v>-1453532.71</v>
      </c>
      <c r="BX93" s="89">
        <v>-1453532.71</v>
      </c>
      <c r="BY93" s="89">
        <v>-1453532.71</v>
      </c>
      <c r="BZ93" s="89">
        <v>-1453532.71</v>
      </c>
      <c r="CA93" s="89">
        <v>-1453532.71</v>
      </c>
      <c r="CB93" s="89">
        <v>-1453532.71</v>
      </c>
      <c r="CC93" s="89">
        <v>-1453532.71</v>
      </c>
      <c r="CD93" s="89">
        <v>-1453532.71</v>
      </c>
      <c r="CE93" s="89">
        <v>-1453532.71</v>
      </c>
      <c r="CF93" s="89">
        <v>-1453532.71</v>
      </c>
      <c r="CG93" s="89">
        <v>-1453532.71</v>
      </c>
      <c r="CH93" s="89">
        <v>-1453532.71</v>
      </c>
      <c r="CI93" s="135">
        <v>-8014742.9999999991</v>
      </c>
      <c r="CJ93" s="135">
        <v>-8014742.9999999991</v>
      </c>
      <c r="CK93" s="135">
        <v>-8014742.9999999991</v>
      </c>
      <c r="CL93" s="135">
        <v>-17442392.520000003</v>
      </c>
      <c r="CM93" s="135">
        <v>-17442392.520000003</v>
      </c>
      <c r="CN93" s="135">
        <v>-17442392.520000003</v>
      </c>
      <c r="CO93" s="135">
        <v>-17442392.520000003</v>
      </c>
      <c r="CP93" s="144"/>
    </row>
    <row r="94" spans="1:103" ht="15" thickTop="1" x14ac:dyDescent="0.3">
      <c r="A94" s="81"/>
      <c r="C94" s="90"/>
      <c r="D94" s="90"/>
      <c r="E94" s="90"/>
      <c r="F94" s="90"/>
      <c r="G94" s="90"/>
      <c r="H94" s="90"/>
      <c r="I94" s="90"/>
      <c r="J94" s="90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90"/>
      <c r="W94" s="90"/>
      <c r="X94" s="90"/>
      <c r="Y94" s="90"/>
      <c r="Z94" s="90"/>
      <c r="AA94" s="90"/>
      <c r="AB94" s="90"/>
      <c r="AC94" s="90"/>
      <c r="AD94" s="90"/>
      <c r="AE94" s="90"/>
      <c r="AF94" s="90"/>
      <c r="AG94" s="90"/>
      <c r="AH94" s="90"/>
      <c r="AI94" s="90"/>
      <c r="AJ94" s="90"/>
      <c r="AK94" s="90"/>
      <c r="AL94" s="90"/>
      <c r="AM94" s="90"/>
      <c r="AN94" s="90"/>
      <c r="AO94" s="90"/>
      <c r="AP94" s="90"/>
      <c r="AQ94" s="90"/>
      <c r="AR94" s="90"/>
      <c r="AS94" s="90"/>
      <c r="AT94" s="90"/>
      <c r="AU94" s="90"/>
      <c r="AV94" s="90"/>
      <c r="AW94" s="90"/>
      <c r="AX94" s="90"/>
      <c r="AY94" s="90"/>
      <c r="AZ94" s="90"/>
      <c r="BA94" s="90"/>
      <c r="BB94" s="90"/>
      <c r="BC94" s="90"/>
      <c r="BD94" s="90"/>
      <c r="BE94" s="90"/>
      <c r="BF94" s="90"/>
      <c r="BG94" s="90"/>
      <c r="BH94" s="90"/>
      <c r="BI94" s="90"/>
      <c r="BJ94" s="90"/>
      <c r="BK94" s="90"/>
      <c r="BL94" s="90"/>
      <c r="BM94" s="90"/>
      <c r="BN94" s="90"/>
      <c r="BO94" s="90"/>
      <c r="BP94" s="90"/>
      <c r="BQ94" s="90"/>
      <c r="BR94" s="90"/>
      <c r="BS94" s="90"/>
      <c r="BT94" s="90"/>
      <c r="BU94" s="90"/>
      <c r="BV94" s="90"/>
      <c r="BW94" s="90"/>
      <c r="BX94" s="90"/>
      <c r="BY94" s="90"/>
      <c r="BZ94" s="90"/>
      <c r="CA94" s="90"/>
      <c r="CB94" s="90"/>
      <c r="CC94" s="90"/>
      <c r="CD94" s="90"/>
      <c r="CE94" s="90"/>
      <c r="CF94" s="90"/>
      <c r="CG94" s="90"/>
      <c r="CH94" s="90"/>
      <c r="CI94" s="112"/>
      <c r="CJ94" s="112"/>
      <c r="CK94" s="112"/>
      <c r="CL94" s="112"/>
      <c r="CM94" s="112"/>
      <c r="CN94" s="112"/>
      <c r="CO94" s="112"/>
    </row>
    <row r="95" spans="1:103" s="116" customFormat="1" x14ac:dyDescent="0.3">
      <c r="A95" s="85" t="s">
        <v>639</v>
      </c>
      <c r="B95" s="86"/>
      <c r="C95" s="87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  <c r="BD95" s="87"/>
      <c r="BE95" s="87"/>
      <c r="BF95" s="87"/>
      <c r="BG95" s="87"/>
      <c r="BH95" s="87"/>
      <c r="BI95" s="87"/>
      <c r="BJ95" s="87"/>
      <c r="BK95" s="87"/>
      <c r="BL95" s="87"/>
      <c r="BM95" s="87"/>
      <c r="BN95" s="87"/>
      <c r="BO95" s="87"/>
      <c r="BP95" s="87"/>
      <c r="BQ95" s="87"/>
      <c r="BR95" s="87"/>
      <c r="BS95" s="87"/>
      <c r="BT95" s="87"/>
      <c r="BU95" s="87"/>
      <c r="BV95" s="87"/>
      <c r="BW95" s="87"/>
      <c r="BX95" s="87"/>
      <c r="BY95" s="87"/>
      <c r="BZ95" s="87"/>
      <c r="CA95" s="87"/>
      <c r="CB95" s="87"/>
      <c r="CC95" s="87"/>
      <c r="CD95" s="87"/>
      <c r="CE95" s="87"/>
      <c r="CF95" s="87"/>
      <c r="CG95" s="87"/>
      <c r="CH95" s="87"/>
      <c r="CI95" s="140"/>
      <c r="CJ95" s="140"/>
      <c r="CK95" s="140"/>
      <c r="CL95" s="140"/>
      <c r="CM95" s="140"/>
      <c r="CN95" s="140"/>
      <c r="CO95" s="140"/>
      <c r="CP95" s="75"/>
      <c r="CQ95" s="75"/>
      <c r="CR95" s="75"/>
      <c r="CS95" s="75"/>
      <c r="CT95" s="75"/>
      <c r="CU95" s="75"/>
      <c r="CV95" s="75"/>
      <c r="CW95" s="75"/>
      <c r="CX95" s="75"/>
      <c r="CY95" s="75"/>
    </row>
    <row r="96" spans="1:103" x14ac:dyDescent="0.3">
      <c r="A96" s="81" t="s">
        <v>635</v>
      </c>
      <c r="C96" s="3">
        <v>-177858.74999999997</v>
      </c>
      <c r="D96" s="3">
        <v>-177858.74999999997</v>
      </c>
      <c r="E96" s="3">
        <v>-177858.74999999997</v>
      </c>
      <c r="F96" s="3">
        <v>-177858.74999999997</v>
      </c>
      <c r="G96" s="3">
        <v>-177858.74999999997</v>
      </c>
      <c r="H96" s="3">
        <v>-177858.74999999997</v>
      </c>
      <c r="I96" s="3">
        <v>-177858.74999999997</v>
      </c>
      <c r="J96" s="3">
        <v>-177858.74999999997</v>
      </c>
      <c r="K96" s="3">
        <v>-177858.74999999997</v>
      </c>
      <c r="L96" s="3">
        <v>-177858.74999999997</v>
      </c>
      <c r="M96" s="3">
        <v>-177858.74999999997</v>
      </c>
      <c r="N96" s="3">
        <v>-177858.74999999997</v>
      </c>
      <c r="O96" s="3">
        <v>-177858.74999999997</v>
      </c>
      <c r="P96" s="3">
        <v>-177858.74999999997</v>
      </c>
      <c r="Q96" s="3">
        <v>-177858.74999999997</v>
      </c>
      <c r="R96" s="3">
        <v>-177858.74999999997</v>
      </c>
      <c r="S96" s="3">
        <v>-177858.74999999997</v>
      </c>
      <c r="T96" s="3">
        <v>-177858.74999999997</v>
      </c>
      <c r="U96" s="3">
        <v>-177858.74999999997</v>
      </c>
      <c r="V96" s="3">
        <v>-177858.74999999997</v>
      </c>
      <c r="W96" s="3">
        <v>-177858.74999999997</v>
      </c>
      <c r="X96" s="3">
        <v>-177858.74999999997</v>
      </c>
      <c r="Y96" s="3">
        <v>-177858.74999999997</v>
      </c>
      <c r="Z96" s="3">
        <v>-177858.74999999997</v>
      </c>
      <c r="AA96" s="3">
        <v>-177858.74999999997</v>
      </c>
      <c r="AB96" s="3">
        <v>-177858.74999999997</v>
      </c>
      <c r="AC96" s="3">
        <v>-177858.74999999997</v>
      </c>
      <c r="AD96" s="3">
        <v>-177858.74999999997</v>
      </c>
      <c r="AE96" s="3">
        <v>-177858.74999999997</v>
      </c>
      <c r="AF96" s="3">
        <v>-177858.74999999997</v>
      </c>
      <c r="AG96" s="3">
        <v>-177858.74999999997</v>
      </c>
      <c r="AH96" s="3">
        <v>-177858.74999999997</v>
      </c>
      <c r="AI96" s="3">
        <v>-177858.74999999997</v>
      </c>
      <c r="AJ96" s="3">
        <v>-177858.74999999997</v>
      </c>
      <c r="AK96" s="3">
        <v>-177858.74999999997</v>
      </c>
      <c r="AL96" s="3">
        <v>-177858.74999999997</v>
      </c>
      <c r="AM96" s="3">
        <v>-191768.58000000002</v>
      </c>
      <c r="AN96" s="3">
        <v>-191768.58000000002</v>
      </c>
      <c r="AO96" s="3">
        <v>-191768.58000000002</v>
      </c>
      <c r="AP96" s="3">
        <v>-191768.58000000002</v>
      </c>
      <c r="AQ96" s="3">
        <v>-191768.58000000002</v>
      </c>
      <c r="AR96" s="3">
        <v>-191768.58000000002</v>
      </c>
      <c r="AS96" s="3">
        <v>-191768.58000000002</v>
      </c>
      <c r="AT96" s="3">
        <v>-191768.58000000002</v>
      </c>
      <c r="AU96" s="3">
        <v>-191768.58000000002</v>
      </c>
      <c r="AV96" s="3">
        <v>-191768.58000000002</v>
      </c>
      <c r="AW96" s="3">
        <v>-191768.58000000002</v>
      </c>
      <c r="AX96" s="3">
        <v>-191768.58000000002</v>
      </c>
      <c r="AY96" s="3">
        <v>-191768.58000000002</v>
      </c>
      <c r="AZ96" s="3">
        <v>-191768.58000000002</v>
      </c>
      <c r="BA96" s="3">
        <v>-191768.58000000002</v>
      </c>
      <c r="BB96" s="3">
        <v>-191768.58000000002</v>
      </c>
      <c r="BC96" s="3">
        <v>-191768.58000000002</v>
      </c>
      <c r="BD96" s="3">
        <v>-191768.58000000002</v>
      </c>
      <c r="BE96" s="3">
        <v>-191768.58000000002</v>
      </c>
      <c r="BF96" s="3">
        <v>-191768.58000000002</v>
      </c>
      <c r="BG96" s="3">
        <v>-191768.58000000002</v>
      </c>
      <c r="BH96" s="3">
        <v>-191768.58000000002</v>
      </c>
      <c r="BI96" s="3">
        <v>-191768.58000000002</v>
      </c>
      <c r="BJ96" s="3">
        <v>-191768.58000000002</v>
      </c>
      <c r="BK96" s="3">
        <v>-191768.58000000002</v>
      </c>
      <c r="BL96" s="3">
        <v>-191768.58000000002</v>
      </c>
      <c r="BM96" s="3">
        <v>-191768.58000000002</v>
      </c>
      <c r="BN96" s="3">
        <v>-191768.58000000002</v>
      </c>
      <c r="BO96" s="3">
        <v>-191768.58000000002</v>
      </c>
      <c r="BP96" s="3">
        <v>-191768.58000000002</v>
      </c>
      <c r="BQ96" s="3">
        <v>-191768.58000000002</v>
      </c>
      <c r="BR96" s="3">
        <v>-191768.58000000002</v>
      </c>
      <c r="BS96" s="3">
        <v>-191768.58000000002</v>
      </c>
      <c r="BT96" s="3">
        <v>-191768.58000000002</v>
      </c>
      <c r="BU96" s="3">
        <v>-191768.58000000002</v>
      </c>
      <c r="BV96" s="3">
        <v>-191768.58000000002</v>
      </c>
      <c r="BW96" s="3">
        <v>-191768.58000000002</v>
      </c>
      <c r="BX96" s="3">
        <v>-191768.58000000002</v>
      </c>
      <c r="BY96" s="3">
        <v>-191768.58000000002</v>
      </c>
      <c r="BZ96" s="3">
        <v>-191768.58000000002</v>
      </c>
      <c r="CA96" s="3">
        <v>-191768.58000000002</v>
      </c>
      <c r="CB96" s="3">
        <v>-191768.58000000002</v>
      </c>
      <c r="CC96" s="3">
        <v>-191768.58000000002</v>
      </c>
      <c r="CD96" s="3">
        <v>-191768.58000000002</v>
      </c>
      <c r="CE96" s="3">
        <v>-191768.58000000002</v>
      </c>
      <c r="CF96" s="3">
        <v>-191768.58000000002</v>
      </c>
      <c r="CG96" s="3">
        <v>-191768.58000000002</v>
      </c>
      <c r="CH96" s="3">
        <v>-191768.58000000002</v>
      </c>
      <c r="CI96" s="138">
        <v>-2134305.0000000005</v>
      </c>
      <c r="CJ96" s="138">
        <v>-2134305.0000000005</v>
      </c>
      <c r="CK96" s="138">
        <v>-2134305.0000000005</v>
      </c>
      <c r="CL96" s="138">
        <v>-2301222.96</v>
      </c>
      <c r="CM96" s="138">
        <v>-2301222.96</v>
      </c>
      <c r="CN96" s="138">
        <v>-2301222.96</v>
      </c>
      <c r="CO96" s="138">
        <v>-2301222.96</v>
      </c>
    </row>
    <row r="97" spans="1:103" x14ac:dyDescent="0.3">
      <c r="A97" s="81" t="s">
        <v>628</v>
      </c>
      <c r="C97" s="3">
        <v>-490036.5</v>
      </c>
      <c r="D97" s="3">
        <v>-490036.5</v>
      </c>
      <c r="E97" s="3">
        <v>-490036.5</v>
      </c>
      <c r="F97" s="3">
        <v>-490036.5</v>
      </c>
      <c r="G97" s="3">
        <v>-490036.5</v>
      </c>
      <c r="H97" s="3">
        <v>-490036.5</v>
      </c>
      <c r="I97" s="3">
        <v>-490036.5</v>
      </c>
      <c r="J97" s="3">
        <v>-490036.5</v>
      </c>
      <c r="K97" s="3">
        <v>-490036.5</v>
      </c>
      <c r="L97" s="3">
        <v>-490036.5</v>
      </c>
      <c r="M97" s="3">
        <v>-490036.5</v>
      </c>
      <c r="N97" s="3">
        <v>-490036.5</v>
      </c>
      <c r="O97" s="3">
        <v>-490036.5</v>
      </c>
      <c r="P97" s="3">
        <v>-490036.5</v>
      </c>
      <c r="Q97" s="3">
        <v>-490036.5</v>
      </c>
      <c r="R97" s="3">
        <v>-490036.5</v>
      </c>
      <c r="S97" s="3">
        <v>-490036.5</v>
      </c>
      <c r="T97" s="3">
        <v>-490036.5</v>
      </c>
      <c r="U97" s="3">
        <v>-490036.5</v>
      </c>
      <c r="V97" s="3">
        <v>-490036.5</v>
      </c>
      <c r="W97" s="3">
        <v>-490036.5</v>
      </c>
      <c r="X97" s="3">
        <v>-490036.5</v>
      </c>
      <c r="Y97" s="3">
        <v>-490036.5</v>
      </c>
      <c r="Z97" s="3">
        <v>-490036.5</v>
      </c>
      <c r="AA97" s="3">
        <v>-490036.5</v>
      </c>
      <c r="AB97" s="3">
        <v>-490036.5</v>
      </c>
      <c r="AC97" s="3">
        <v>-490036.5</v>
      </c>
      <c r="AD97" s="3">
        <v>-490036.5</v>
      </c>
      <c r="AE97" s="3">
        <v>-490036.5</v>
      </c>
      <c r="AF97" s="3">
        <v>-490036.5</v>
      </c>
      <c r="AG97" s="3">
        <v>-490036.5</v>
      </c>
      <c r="AH97" s="3">
        <v>-490036.5</v>
      </c>
      <c r="AI97" s="3">
        <v>-490036.5</v>
      </c>
      <c r="AJ97" s="3">
        <v>-490036.5</v>
      </c>
      <c r="AK97" s="3">
        <v>-490036.5</v>
      </c>
      <c r="AL97" s="3">
        <v>-490036.5</v>
      </c>
      <c r="AM97" s="3">
        <v>-1261764.1299999999</v>
      </c>
      <c r="AN97" s="3">
        <v>-1261764.1299999999</v>
      </c>
      <c r="AO97" s="3">
        <v>-1261764.1299999999</v>
      </c>
      <c r="AP97" s="3">
        <v>-1261764.1299999999</v>
      </c>
      <c r="AQ97" s="3">
        <v>-1261764.1299999999</v>
      </c>
      <c r="AR97" s="3">
        <v>-1261764.1299999999</v>
      </c>
      <c r="AS97" s="3">
        <v>-1261764.1299999999</v>
      </c>
      <c r="AT97" s="3">
        <v>-1261764.1299999999</v>
      </c>
      <c r="AU97" s="3">
        <v>-1261764.1299999999</v>
      </c>
      <c r="AV97" s="3">
        <v>-1261764.1299999999</v>
      </c>
      <c r="AW97" s="3">
        <v>-1261764.1299999999</v>
      </c>
      <c r="AX97" s="3">
        <v>-1261764.1299999999</v>
      </c>
      <c r="AY97" s="3">
        <v>-1261764.1299999999</v>
      </c>
      <c r="AZ97" s="3">
        <v>-1261764.1299999999</v>
      </c>
      <c r="BA97" s="3">
        <v>-1261764.1299999999</v>
      </c>
      <c r="BB97" s="3">
        <v>-1261764.1299999999</v>
      </c>
      <c r="BC97" s="3">
        <v>-1261764.1299999999</v>
      </c>
      <c r="BD97" s="3">
        <v>-1261764.1299999999</v>
      </c>
      <c r="BE97" s="3">
        <v>-1261764.1299999999</v>
      </c>
      <c r="BF97" s="3">
        <v>-1261764.1299999999</v>
      </c>
      <c r="BG97" s="3">
        <v>-1261764.1299999999</v>
      </c>
      <c r="BH97" s="3">
        <v>-1261764.1299999999</v>
      </c>
      <c r="BI97" s="3">
        <v>-1261764.1299999999</v>
      </c>
      <c r="BJ97" s="3">
        <v>-1261764.1299999999</v>
      </c>
      <c r="BK97" s="3">
        <v>-1261764.1299999999</v>
      </c>
      <c r="BL97" s="3">
        <v>-1261764.1299999999</v>
      </c>
      <c r="BM97" s="3">
        <v>-1261764.1299999999</v>
      </c>
      <c r="BN97" s="3">
        <v>-1261764.1299999999</v>
      </c>
      <c r="BO97" s="3">
        <v>-1261764.1299999999</v>
      </c>
      <c r="BP97" s="3">
        <v>-1261764.1299999999</v>
      </c>
      <c r="BQ97" s="3">
        <v>-1261764.1299999999</v>
      </c>
      <c r="BR97" s="3">
        <v>-1261764.1299999999</v>
      </c>
      <c r="BS97" s="3">
        <v>-1261764.1299999999</v>
      </c>
      <c r="BT97" s="3">
        <v>-1261764.1299999999</v>
      </c>
      <c r="BU97" s="3">
        <v>-1261764.1299999999</v>
      </c>
      <c r="BV97" s="3">
        <v>-1261764.1299999999</v>
      </c>
      <c r="BW97" s="3">
        <v>-1261764.1299999999</v>
      </c>
      <c r="BX97" s="3">
        <v>-1261764.1299999999</v>
      </c>
      <c r="BY97" s="3">
        <v>-1261764.1299999999</v>
      </c>
      <c r="BZ97" s="3">
        <v>-1261764.1299999999</v>
      </c>
      <c r="CA97" s="3">
        <v>-1261764.1299999999</v>
      </c>
      <c r="CB97" s="3">
        <v>-1261764.1299999999</v>
      </c>
      <c r="CC97" s="3">
        <v>-1261764.1299999999</v>
      </c>
      <c r="CD97" s="3">
        <v>-1261764.1299999999</v>
      </c>
      <c r="CE97" s="3">
        <v>-1261764.1299999999</v>
      </c>
      <c r="CF97" s="3">
        <v>-1261764.1299999999</v>
      </c>
      <c r="CG97" s="3">
        <v>-1261764.1299999999</v>
      </c>
      <c r="CH97" s="3">
        <v>-1261764.1299999999</v>
      </c>
      <c r="CI97" s="138">
        <v>-5880438</v>
      </c>
      <c r="CJ97" s="138">
        <v>-5880438</v>
      </c>
      <c r="CK97" s="138">
        <v>-5880438</v>
      </c>
      <c r="CL97" s="138">
        <v>-15141169.560000002</v>
      </c>
      <c r="CM97" s="138">
        <v>-15141169.560000002</v>
      </c>
      <c r="CN97" s="138">
        <v>-15141169.560000002</v>
      </c>
      <c r="CO97" s="138">
        <v>-15141169.560000002</v>
      </c>
    </row>
    <row r="98" spans="1:103" ht="15" thickBot="1" x14ac:dyDescent="0.35">
      <c r="A98" s="81" t="s">
        <v>16</v>
      </c>
      <c r="C98" s="91">
        <v>-667895.25</v>
      </c>
      <c r="D98" s="91">
        <v>-667895.25</v>
      </c>
      <c r="E98" s="91">
        <v>-667895.25</v>
      </c>
      <c r="F98" s="91">
        <v>-667895.25</v>
      </c>
      <c r="G98" s="91">
        <v>-667895.25</v>
      </c>
      <c r="H98" s="91">
        <v>-667895.25</v>
      </c>
      <c r="I98" s="91">
        <v>-667895.25</v>
      </c>
      <c r="J98" s="91">
        <v>-667895.25</v>
      </c>
      <c r="K98" s="91">
        <v>-667895.25</v>
      </c>
      <c r="L98" s="91">
        <v>-667895.25</v>
      </c>
      <c r="M98" s="91">
        <v>-667895.25</v>
      </c>
      <c r="N98" s="91">
        <v>-667895.25</v>
      </c>
      <c r="O98" s="91">
        <v>-667895.25</v>
      </c>
      <c r="P98" s="91">
        <v>-667895.25</v>
      </c>
      <c r="Q98" s="91">
        <v>-667895.25</v>
      </c>
      <c r="R98" s="91">
        <v>-667895.25</v>
      </c>
      <c r="S98" s="91">
        <v>-667895.25</v>
      </c>
      <c r="T98" s="91">
        <v>-667895.25</v>
      </c>
      <c r="U98" s="91">
        <v>-667895.25</v>
      </c>
      <c r="V98" s="91">
        <v>-667895.25</v>
      </c>
      <c r="W98" s="91">
        <v>-667895.25</v>
      </c>
      <c r="X98" s="91">
        <v>-667895.25</v>
      </c>
      <c r="Y98" s="91">
        <v>-667895.25</v>
      </c>
      <c r="Z98" s="91">
        <v>-667895.25</v>
      </c>
      <c r="AA98" s="91">
        <v>-667895.25</v>
      </c>
      <c r="AB98" s="91">
        <v>-667895.25</v>
      </c>
      <c r="AC98" s="91">
        <v>-667895.25</v>
      </c>
      <c r="AD98" s="91">
        <v>-667895.25</v>
      </c>
      <c r="AE98" s="91">
        <v>-667895.25</v>
      </c>
      <c r="AF98" s="91">
        <v>-667895.25</v>
      </c>
      <c r="AG98" s="91">
        <v>-667895.25</v>
      </c>
      <c r="AH98" s="91">
        <v>-667895.25</v>
      </c>
      <c r="AI98" s="91">
        <v>-667895.25</v>
      </c>
      <c r="AJ98" s="91">
        <v>-667895.25</v>
      </c>
      <c r="AK98" s="91">
        <v>-667895.25</v>
      </c>
      <c r="AL98" s="91">
        <v>-667895.25</v>
      </c>
      <c r="AM98" s="91">
        <v>-1453532.71</v>
      </c>
      <c r="AN98" s="91">
        <v>-1453532.71</v>
      </c>
      <c r="AO98" s="91">
        <v>-1453532.71</v>
      </c>
      <c r="AP98" s="91">
        <v>-1453532.71</v>
      </c>
      <c r="AQ98" s="91">
        <v>-1453532.71</v>
      </c>
      <c r="AR98" s="91">
        <v>-1453532.71</v>
      </c>
      <c r="AS98" s="91">
        <v>-1453532.71</v>
      </c>
      <c r="AT98" s="91">
        <v>-1453532.71</v>
      </c>
      <c r="AU98" s="91">
        <v>-1453532.71</v>
      </c>
      <c r="AV98" s="91">
        <v>-1453532.71</v>
      </c>
      <c r="AW98" s="91">
        <v>-1453532.71</v>
      </c>
      <c r="AX98" s="91">
        <v>-1453532.71</v>
      </c>
      <c r="AY98" s="91">
        <v>-1453532.71</v>
      </c>
      <c r="AZ98" s="91">
        <v>-1453532.71</v>
      </c>
      <c r="BA98" s="91">
        <v>-1453532.71</v>
      </c>
      <c r="BB98" s="91">
        <v>-1453532.71</v>
      </c>
      <c r="BC98" s="91">
        <v>-1453532.71</v>
      </c>
      <c r="BD98" s="91">
        <v>-1453532.71</v>
      </c>
      <c r="BE98" s="91">
        <v>-1453532.71</v>
      </c>
      <c r="BF98" s="91">
        <v>-1453532.71</v>
      </c>
      <c r="BG98" s="91">
        <v>-1453532.71</v>
      </c>
      <c r="BH98" s="91">
        <v>-1453532.71</v>
      </c>
      <c r="BI98" s="91">
        <v>-1453532.71</v>
      </c>
      <c r="BJ98" s="91">
        <v>-1453532.71</v>
      </c>
      <c r="BK98" s="91">
        <v>-1453532.71</v>
      </c>
      <c r="BL98" s="91">
        <v>-1453532.71</v>
      </c>
      <c r="BM98" s="91">
        <v>-1453532.71</v>
      </c>
      <c r="BN98" s="91">
        <v>-1453532.71</v>
      </c>
      <c r="BO98" s="91">
        <v>-1453532.71</v>
      </c>
      <c r="BP98" s="91">
        <v>-1453532.71</v>
      </c>
      <c r="BQ98" s="91">
        <v>-1453532.71</v>
      </c>
      <c r="BR98" s="91">
        <v>-1453532.71</v>
      </c>
      <c r="BS98" s="91">
        <v>-1453532.71</v>
      </c>
      <c r="BT98" s="91">
        <v>-1453532.71</v>
      </c>
      <c r="BU98" s="91">
        <v>-1453532.71</v>
      </c>
      <c r="BV98" s="91">
        <v>-1453532.71</v>
      </c>
      <c r="BW98" s="91">
        <v>-1453532.71</v>
      </c>
      <c r="BX98" s="91">
        <v>-1453532.71</v>
      </c>
      <c r="BY98" s="91">
        <v>-1453532.71</v>
      </c>
      <c r="BZ98" s="91">
        <v>-1453532.71</v>
      </c>
      <c r="CA98" s="91">
        <v>-1453532.71</v>
      </c>
      <c r="CB98" s="91">
        <v>-1453532.71</v>
      </c>
      <c r="CC98" s="91">
        <v>-1453532.71</v>
      </c>
      <c r="CD98" s="91">
        <v>-1453532.71</v>
      </c>
      <c r="CE98" s="91">
        <v>-1453532.71</v>
      </c>
      <c r="CF98" s="91">
        <v>-1453532.71</v>
      </c>
      <c r="CG98" s="91">
        <v>-1453532.71</v>
      </c>
      <c r="CH98" s="91">
        <v>-1453532.71</v>
      </c>
      <c r="CI98" s="135">
        <v>-8014743</v>
      </c>
      <c r="CJ98" s="135">
        <v>-8014743</v>
      </c>
      <c r="CK98" s="135">
        <v>-8014743</v>
      </c>
      <c r="CL98" s="135">
        <v>-17442392.520000003</v>
      </c>
      <c r="CM98" s="135">
        <v>-17442392.520000003</v>
      </c>
      <c r="CN98" s="135">
        <v>-17442392.520000003</v>
      </c>
      <c r="CO98" s="135">
        <v>-17442392.520000003</v>
      </c>
    </row>
    <row r="99" spans="1:103" ht="15" thickTop="1" x14ac:dyDescent="0.3">
      <c r="CI99" s="3"/>
      <c r="CJ99" s="3"/>
      <c r="CK99" s="3"/>
      <c r="CL99" s="3"/>
      <c r="CM99" s="3"/>
      <c r="CN99" s="3"/>
      <c r="CO99" s="3"/>
    </row>
    <row r="100" spans="1:103" s="116" customFormat="1" x14ac:dyDescent="0.3">
      <c r="A100" s="85" t="s">
        <v>640</v>
      </c>
      <c r="B100" s="86"/>
      <c r="C100" s="87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  <c r="AV100" s="87"/>
      <c r="AW100" s="87"/>
      <c r="AX100" s="87"/>
      <c r="AY100" s="87"/>
      <c r="AZ100" s="87"/>
      <c r="BA100" s="87"/>
      <c r="BB100" s="87"/>
      <c r="BC100" s="87"/>
      <c r="BD100" s="87"/>
      <c r="BE100" s="87"/>
      <c r="BF100" s="87"/>
      <c r="BG100" s="87"/>
      <c r="BH100" s="87"/>
      <c r="BI100" s="87"/>
      <c r="BJ100" s="87"/>
      <c r="BK100" s="87"/>
      <c r="BL100" s="87"/>
      <c r="BM100" s="87"/>
      <c r="BN100" s="87"/>
      <c r="BO100" s="87"/>
      <c r="BP100" s="87"/>
      <c r="BQ100" s="87"/>
      <c r="BR100" s="87"/>
      <c r="BS100" s="87"/>
      <c r="BT100" s="87"/>
      <c r="BU100" s="87"/>
      <c r="BV100" s="87"/>
      <c r="BW100" s="87"/>
      <c r="BX100" s="87"/>
      <c r="BY100" s="87"/>
      <c r="BZ100" s="87"/>
      <c r="CA100" s="87"/>
      <c r="CB100" s="87"/>
      <c r="CC100" s="87"/>
      <c r="CD100" s="87"/>
      <c r="CE100" s="87"/>
      <c r="CF100" s="87"/>
      <c r="CG100" s="87"/>
      <c r="CH100" s="87"/>
      <c r="CI100" s="140"/>
      <c r="CJ100" s="140"/>
      <c r="CK100" s="140"/>
      <c r="CL100" s="140"/>
      <c r="CM100" s="140"/>
      <c r="CN100" s="140"/>
      <c r="CO100" s="140"/>
      <c r="CP100" s="75"/>
      <c r="CQ100" s="75"/>
      <c r="CR100" s="75"/>
      <c r="CS100" s="75"/>
      <c r="CT100" s="75"/>
      <c r="CU100" s="75"/>
      <c r="CV100" s="75"/>
      <c r="CW100" s="75"/>
      <c r="CX100" s="75"/>
      <c r="CY100" s="75"/>
    </row>
    <row r="101" spans="1:103" s="116" customFormat="1" x14ac:dyDescent="0.3">
      <c r="A101" s="81" t="s">
        <v>641</v>
      </c>
      <c r="B101" s="75"/>
      <c r="C101" s="3">
        <v>0</v>
      </c>
      <c r="D101" s="3">
        <v>0</v>
      </c>
      <c r="E101" s="3">
        <v>6243444.2699999996</v>
      </c>
      <c r="F101" s="3">
        <v>4133298.56</v>
      </c>
      <c r="G101" s="3">
        <v>14533.44</v>
      </c>
      <c r="H101" s="3">
        <v>-15091.86</v>
      </c>
      <c r="I101" s="3">
        <v>0</v>
      </c>
      <c r="J101" s="3">
        <v>53387.789999999994</v>
      </c>
      <c r="K101" s="3">
        <v>448710.52999999991</v>
      </c>
      <c r="L101" s="3">
        <v>410915.76</v>
      </c>
      <c r="M101" s="3">
        <v>598037.08000000007</v>
      </c>
      <c r="N101" s="3">
        <v>621681.23</v>
      </c>
      <c r="O101" s="3">
        <v>0</v>
      </c>
      <c r="P101" s="3">
        <v>1848241</v>
      </c>
      <c r="Q101" s="3">
        <v>1615270.77</v>
      </c>
      <c r="R101" s="3">
        <v>1846076.81</v>
      </c>
      <c r="S101" s="3">
        <v>3499920.37</v>
      </c>
      <c r="T101" s="3">
        <v>3166579.88</v>
      </c>
      <c r="U101" s="3">
        <v>3785029.9299999997</v>
      </c>
      <c r="V101" s="3">
        <v>4752630.3699999992</v>
      </c>
      <c r="W101" s="3">
        <v>3442509.27</v>
      </c>
      <c r="X101" s="3">
        <v>5693864.0999999996</v>
      </c>
      <c r="Y101" s="3">
        <v>6250088.1400000006</v>
      </c>
      <c r="Z101" s="3">
        <v>7608060.9700000007</v>
      </c>
      <c r="AA101" s="3">
        <v>2879101</v>
      </c>
      <c r="AB101" s="3">
        <v>2802159</v>
      </c>
      <c r="AC101" s="3">
        <v>2313458</v>
      </c>
      <c r="AD101" s="3">
        <v>1828076.0000000002</v>
      </c>
      <c r="AE101" s="3">
        <v>1761999.9999999998</v>
      </c>
      <c r="AF101" s="3">
        <v>2048000</v>
      </c>
      <c r="AG101" s="3">
        <v>1500999.9999999998</v>
      </c>
      <c r="AH101" s="3">
        <v>1549259.9999999998</v>
      </c>
      <c r="AI101" s="3">
        <v>1663950</v>
      </c>
      <c r="AJ101" s="3">
        <v>1650999.9999999998</v>
      </c>
      <c r="AK101" s="3">
        <v>1761324.9999999998</v>
      </c>
      <c r="AL101" s="3">
        <v>1897000.0000000002</v>
      </c>
      <c r="AM101" s="3">
        <v>2819156</v>
      </c>
      <c r="AN101" s="3">
        <v>3209600</v>
      </c>
      <c r="AO101" s="3">
        <v>2971000</v>
      </c>
      <c r="AP101" s="3">
        <v>2890000</v>
      </c>
      <c r="AQ101" s="3">
        <v>2939000</v>
      </c>
      <c r="AR101" s="3">
        <v>3187378</v>
      </c>
      <c r="AS101" s="3">
        <v>3769900</v>
      </c>
      <c r="AT101" s="3">
        <v>2586799</v>
      </c>
      <c r="AU101" s="3">
        <v>3288900</v>
      </c>
      <c r="AV101" s="3">
        <v>1683999.9999999998</v>
      </c>
      <c r="AW101" s="3">
        <v>1910199.9999999998</v>
      </c>
      <c r="AX101" s="3">
        <v>2000000.0000000002</v>
      </c>
      <c r="AY101" s="3">
        <v>1584000</v>
      </c>
      <c r="AZ101" s="3">
        <v>1837000</v>
      </c>
      <c r="BA101" s="3">
        <v>1869000.0000000002</v>
      </c>
      <c r="BB101" s="3">
        <v>2068000.0000000002</v>
      </c>
      <c r="BC101" s="3">
        <v>2443000</v>
      </c>
      <c r="BD101" s="3">
        <v>2327370</v>
      </c>
      <c r="BE101" s="3">
        <v>2630000</v>
      </c>
      <c r="BF101" s="3">
        <v>3179000</v>
      </c>
      <c r="BG101" s="3">
        <v>2295600</v>
      </c>
      <c r="BH101" s="3">
        <v>2346600</v>
      </c>
      <c r="BI101" s="3">
        <v>1739600</v>
      </c>
      <c r="BJ101" s="3">
        <v>1231165</v>
      </c>
      <c r="BK101" s="3">
        <v>794599.99999999988</v>
      </c>
      <c r="BL101" s="3">
        <v>1122287</v>
      </c>
      <c r="BM101" s="3">
        <v>1170600</v>
      </c>
      <c r="BN101" s="3">
        <v>770600.00000000012</v>
      </c>
      <c r="BO101" s="3">
        <v>960600</v>
      </c>
      <c r="BP101" s="3">
        <v>985600</v>
      </c>
      <c r="BQ101" s="3">
        <v>1121000</v>
      </c>
      <c r="BR101" s="3">
        <v>978000</v>
      </c>
      <c r="BS101" s="3">
        <v>928000</v>
      </c>
      <c r="BT101" s="3">
        <v>608000</v>
      </c>
      <c r="BU101" s="3">
        <v>473000</v>
      </c>
      <c r="BV101" s="3">
        <v>398000</v>
      </c>
      <c r="BW101" s="3">
        <v>0</v>
      </c>
      <c r="BX101" s="3">
        <v>0</v>
      </c>
      <c r="BY101" s="3">
        <v>0</v>
      </c>
      <c r="BZ101" s="3">
        <v>0</v>
      </c>
      <c r="CA101" s="3">
        <v>0</v>
      </c>
      <c r="CB101" s="3">
        <v>0</v>
      </c>
      <c r="CC101" s="3">
        <v>0</v>
      </c>
      <c r="CD101" s="3">
        <v>0</v>
      </c>
      <c r="CE101" s="3">
        <v>0</v>
      </c>
      <c r="CF101" s="3">
        <v>0</v>
      </c>
      <c r="CG101" s="3">
        <v>0</v>
      </c>
      <c r="CH101" s="3">
        <v>0</v>
      </c>
      <c r="CI101" s="138">
        <v>12508916.799999997</v>
      </c>
      <c r="CJ101" s="138">
        <v>43508271.609999999</v>
      </c>
      <c r="CK101" s="138">
        <v>23656328.999999996</v>
      </c>
      <c r="CL101" s="138">
        <v>33255933</v>
      </c>
      <c r="CM101" s="138">
        <v>25550335.000000004</v>
      </c>
      <c r="CN101" s="138">
        <v>10310287</v>
      </c>
      <c r="CO101" s="138">
        <v>0</v>
      </c>
      <c r="CP101" s="75"/>
      <c r="CQ101" s="75"/>
      <c r="CR101" s="75"/>
      <c r="CS101" s="75"/>
      <c r="CT101" s="75"/>
      <c r="CU101" s="75"/>
      <c r="CV101" s="75"/>
      <c r="CW101" s="75"/>
      <c r="CX101" s="75"/>
      <c r="CY101" s="75"/>
    </row>
    <row r="102" spans="1:103" x14ac:dyDescent="0.3">
      <c r="A102" s="81" t="s">
        <v>642</v>
      </c>
      <c r="C102" s="3">
        <v>0</v>
      </c>
      <c r="D102" s="3">
        <v>0</v>
      </c>
      <c r="E102" s="3">
        <v>0</v>
      </c>
      <c r="F102" s="3">
        <v>0</v>
      </c>
      <c r="G102" s="3">
        <v>0</v>
      </c>
      <c r="H102" s="3">
        <v>0</v>
      </c>
      <c r="I102" s="3">
        <v>0</v>
      </c>
      <c r="J102" s="3">
        <v>0</v>
      </c>
      <c r="K102" s="3">
        <v>0</v>
      </c>
      <c r="L102" s="3">
        <v>0</v>
      </c>
      <c r="M102" s="3">
        <v>0</v>
      </c>
      <c r="N102" s="3">
        <v>-1050.21</v>
      </c>
      <c r="O102" s="3">
        <v>0</v>
      </c>
      <c r="P102" s="3">
        <v>-14741.84</v>
      </c>
      <c r="Q102" s="3">
        <v>-30534.519999999997</v>
      </c>
      <c r="R102" s="3">
        <v>0</v>
      </c>
      <c r="S102" s="3">
        <v>-37713.230000000003</v>
      </c>
      <c r="T102" s="3">
        <v>-40155.5</v>
      </c>
      <c r="U102" s="3">
        <v>0</v>
      </c>
      <c r="V102" s="3">
        <v>-114081.35</v>
      </c>
      <c r="W102" s="3">
        <v>-175910</v>
      </c>
      <c r="X102" s="3">
        <v>-43535.659999999996</v>
      </c>
      <c r="Y102" s="3">
        <v>-99226.26999999999</v>
      </c>
      <c r="Z102" s="3">
        <v>-27858.350000000006</v>
      </c>
      <c r="AA102" s="3">
        <v>0</v>
      </c>
      <c r="AB102" s="3">
        <v>0</v>
      </c>
      <c r="AC102" s="3">
        <v>0</v>
      </c>
      <c r="AD102" s="3">
        <v>0</v>
      </c>
      <c r="AE102" s="3">
        <v>0</v>
      </c>
      <c r="AF102" s="3">
        <v>0</v>
      </c>
      <c r="AG102" s="3">
        <v>0</v>
      </c>
      <c r="AH102" s="3">
        <v>0</v>
      </c>
      <c r="AI102" s="3">
        <v>0</v>
      </c>
      <c r="AJ102" s="3">
        <v>0</v>
      </c>
      <c r="AK102" s="3">
        <v>0</v>
      </c>
      <c r="AL102" s="3">
        <v>0</v>
      </c>
      <c r="AM102" s="3">
        <v>0</v>
      </c>
      <c r="AN102" s="3">
        <v>0</v>
      </c>
      <c r="AO102" s="3">
        <v>0</v>
      </c>
      <c r="AP102" s="3">
        <v>0</v>
      </c>
      <c r="AQ102" s="3">
        <v>0</v>
      </c>
      <c r="AR102" s="3">
        <v>0</v>
      </c>
      <c r="AS102" s="3">
        <v>0</v>
      </c>
      <c r="AT102" s="3">
        <v>0</v>
      </c>
      <c r="AU102" s="3">
        <v>0</v>
      </c>
      <c r="AV102" s="3">
        <v>0</v>
      </c>
      <c r="AW102" s="3">
        <v>0</v>
      </c>
      <c r="AX102" s="3">
        <v>0</v>
      </c>
      <c r="AY102" s="3">
        <v>0</v>
      </c>
      <c r="AZ102" s="3">
        <v>0</v>
      </c>
      <c r="BA102" s="3">
        <v>0</v>
      </c>
      <c r="BB102" s="3">
        <v>0</v>
      </c>
      <c r="BC102" s="3">
        <v>0</v>
      </c>
      <c r="BD102" s="3">
        <v>0</v>
      </c>
      <c r="BE102" s="3">
        <v>0</v>
      </c>
      <c r="BF102" s="3">
        <v>0</v>
      </c>
      <c r="BG102" s="3">
        <v>0</v>
      </c>
      <c r="BH102" s="3">
        <v>0</v>
      </c>
      <c r="BI102" s="3">
        <v>0</v>
      </c>
      <c r="BJ102" s="3">
        <v>0</v>
      </c>
      <c r="BK102" s="3">
        <v>0</v>
      </c>
      <c r="BL102" s="3">
        <v>0</v>
      </c>
      <c r="BM102" s="3">
        <v>0</v>
      </c>
      <c r="BN102" s="3">
        <v>0</v>
      </c>
      <c r="BO102" s="3">
        <v>0</v>
      </c>
      <c r="BP102" s="3">
        <v>0</v>
      </c>
      <c r="BQ102" s="3">
        <v>0</v>
      </c>
      <c r="BR102" s="3">
        <v>0</v>
      </c>
      <c r="BS102" s="3">
        <v>0</v>
      </c>
      <c r="BT102" s="3">
        <v>0</v>
      </c>
      <c r="BU102" s="3">
        <v>0</v>
      </c>
      <c r="BV102" s="3">
        <v>0</v>
      </c>
      <c r="BW102" s="3">
        <v>0</v>
      </c>
      <c r="BX102" s="3">
        <v>0</v>
      </c>
      <c r="BY102" s="3">
        <v>0</v>
      </c>
      <c r="BZ102" s="3">
        <v>0</v>
      </c>
      <c r="CA102" s="3">
        <v>0</v>
      </c>
      <c r="CB102" s="3">
        <v>0</v>
      </c>
      <c r="CC102" s="3">
        <v>0</v>
      </c>
      <c r="CD102" s="3">
        <v>0</v>
      </c>
      <c r="CE102" s="3">
        <v>0</v>
      </c>
      <c r="CF102" s="3">
        <v>0</v>
      </c>
      <c r="CG102" s="3">
        <v>0</v>
      </c>
      <c r="CH102" s="3">
        <v>0</v>
      </c>
      <c r="CI102" s="138">
        <v>-1050.21</v>
      </c>
      <c r="CJ102" s="138">
        <v>-583756.72</v>
      </c>
      <c r="CK102" s="138">
        <v>0</v>
      </c>
      <c r="CL102" s="138">
        <v>0</v>
      </c>
      <c r="CM102" s="138">
        <v>0</v>
      </c>
      <c r="CN102" s="138">
        <v>0</v>
      </c>
      <c r="CO102" s="138">
        <v>0</v>
      </c>
    </row>
    <row r="103" spans="1:103" ht="15" thickBot="1" x14ac:dyDescent="0.35">
      <c r="A103" s="81" t="s">
        <v>16</v>
      </c>
      <c r="C103" s="89">
        <v>0</v>
      </c>
      <c r="D103" s="89">
        <v>0</v>
      </c>
      <c r="E103" s="89">
        <v>6243444.2699999996</v>
      </c>
      <c r="F103" s="89">
        <v>4133298.56</v>
      </c>
      <c r="G103" s="89">
        <v>14533.44</v>
      </c>
      <c r="H103" s="89">
        <v>-15091.86</v>
      </c>
      <c r="I103" s="89">
        <v>0</v>
      </c>
      <c r="J103" s="89">
        <v>53387.789999999994</v>
      </c>
      <c r="K103" s="89">
        <v>448710.52999999991</v>
      </c>
      <c r="L103" s="89">
        <v>410915.76</v>
      </c>
      <c r="M103" s="89">
        <v>598037.08000000007</v>
      </c>
      <c r="N103" s="89">
        <v>620631.02</v>
      </c>
      <c r="O103" s="89">
        <v>0</v>
      </c>
      <c r="P103" s="89">
        <v>1833499.16</v>
      </c>
      <c r="Q103" s="89">
        <v>1584736.25</v>
      </c>
      <c r="R103" s="89">
        <v>1846076.81</v>
      </c>
      <c r="S103" s="89">
        <v>3462207.14</v>
      </c>
      <c r="T103" s="89">
        <v>3126424.38</v>
      </c>
      <c r="U103" s="89">
        <v>3785029.9299999997</v>
      </c>
      <c r="V103" s="89">
        <v>4638549.0199999996</v>
      </c>
      <c r="W103" s="89">
        <v>3266599.27</v>
      </c>
      <c r="X103" s="89">
        <v>5650328.4399999995</v>
      </c>
      <c r="Y103" s="89">
        <v>6150861.870000001</v>
      </c>
      <c r="Z103" s="89">
        <v>7580202.620000001</v>
      </c>
      <c r="AA103" s="89">
        <v>2879101</v>
      </c>
      <c r="AB103" s="89">
        <v>2802159</v>
      </c>
      <c r="AC103" s="89">
        <v>2313458</v>
      </c>
      <c r="AD103" s="89">
        <v>1828076.0000000002</v>
      </c>
      <c r="AE103" s="89">
        <v>1761999.9999999998</v>
      </c>
      <c r="AF103" s="89">
        <v>2048000</v>
      </c>
      <c r="AG103" s="89">
        <v>1500999.9999999998</v>
      </c>
      <c r="AH103" s="89">
        <v>1549259.9999999998</v>
      </c>
      <c r="AI103" s="89">
        <v>1663950</v>
      </c>
      <c r="AJ103" s="89">
        <v>1650999.9999999998</v>
      </c>
      <c r="AK103" s="89">
        <v>1761324.9999999998</v>
      </c>
      <c r="AL103" s="89">
        <v>1897000.0000000002</v>
      </c>
      <c r="AM103" s="89">
        <v>2819156</v>
      </c>
      <c r="AN103" s="89">
        <v>3209600</v>
      </c>
      <c r="AO103" s="89">
        <v>2971000</v>
      </c>
      <c r="AP103" s="89">
        <v>2890000</v>
      </c>
      <c r="AQ103" s="89">
        <v>2939000</v>
      </c>
      <c r="AR103" s="89">
        <v>3187378</v>
      </c>
      <c r="AS103" s="89">
        <v>3769900</v>
      </c>
      <c r="AT103" s="89">
        <v>2586799</v>
      </c>
      <c r="AU103" s="89">
        <v>3288900</v>
      </c>
      <c r="AV103" s="89">
        <v>1683999.9999999998</v>
      </c>
      <c r="AW103" s="89">
        <v>1910199.9999999998</v>
      </c>
      <c r="AX103" s="89">
        <v>2000000.0000000002</v>
      </c>
      <c r="AY103" s="89">
        <v>1584000</v>
      </c>
      <c r="AZ103" s="89">
        <v>1837000</v>
      </c>
      <c r="BA103" s="89">
        <v>1869000.0000000002</v>
      </c>
      <c r="BB103" s="89">
        <v>2068000.0000000002</v>
      </c>
      <c r="BC103" s="89">
        <v>2443000</v>
      </c>
      <c r="BD103" s="89">
        <v>2327370</v>
      </c>
      <c r="BE103" s="89">
        <v>2630000</v>
      </c>
      <c r="BF103" s="89">
        <v>3179000</v>
      </c>
      <c r="BG103" s="89">
        <v>2295600</v>
      </c>
      <c r="BH103" s="89">
        <v>2346600</v>
      </c>
      <c r="BI103" s="89">
        <v>1739600</v>
      </c>
      <c r="BJ103" s="89">
        <v>1231165</v>
      </c>
      <c r="BK103" s="89">
        <v>794599.99999999988</v>
      </c>
      <c r="BL103" s="89">
        <v>1122287</v>
      </c>
      <c r="BM103" s="89">
        <v>1170600</v>
      </c>
      <c r="BN103" s="89">
        <v>770600.00000000012</v>
      </c>
      <c r="BO103" s="89">
        <v>960600</v>
      </c>
      <c r="BP103" s="89">
        <v>985600</v>
      </c>
      <c r="BQ103" s="89">
        <v>1121000</v>
      </c>
      <c r="BR103" s="89">
        <v>978000</v>
      </c>
      <c r="BS103" s="89">
        <v>928000</v>
      </c>
      <c r="BT103" s="89">
        <v>608000</v>
      </c>
      <c r="BU103" s="89">
        <v>473000</v>
      </c>
      <c r="BV103" s="89">
        <v>398000</v>
      </c>
      <c r="BW103" s="89">
        <v>0</v>
      </c>
      <c r="BX103" s="89">
        <v>0</v>
      </c>
      <c r="BY103" s="89">
        <v>0</v>
      </c>
      <c r="BZ103" s="89">
        <v>0</v>
      </c>
      <c r="CA103" s="89">
        <v>0</v>
      </c>
      <c r="CB103" s="89">
        <v>0</v>
      </c>
      <c r="CC103" s="89">
        <v>0</v>
      </c>
      <c r="CD103" s="89">
        <v>0</v>
      </c>
      <c r="CE103" s="89">
        <v>0</v>
      </c>
      <c r="CF103" s="89">
        <v>0</v>
      </c>
      <c r="CG103" s="89">
        <v>0</v>
      </c>
      <c r="CH103" s="89">
        <v>0</v>
      </c>
      <c r="CI103" s="135">
        <v>12507866.589999996</v>
      </c>
      <c r="CJ103" s="135">
        <v>42924514.890000001</v>
      </c>
      <c r="CK103" s="135">
        <v>23656328.999999996</v>
      </c>
      <c r="CL103" s="135">
        <v>33255933</v>
      </c>
      <c r="CM103" s="135">
        <v>25550335.000000004</v>
      </c>
      <c r="CN103" s="135">
        <v>10310287</v>
      </c>
      <c r="CO103" s="135">
        <v>0</v>
      </c>
    </row>
    <row r="104" spans="1:103" ht="15" thickTop="1" x14ac:dyDescent="0.3">
      <c r="A104" s="81"/>
      <c r="C104" s="90"/>
      <c r="D104" s="90"/>
      <c r="E104" s="90"/>
      <c r="F104" s="90"/>
      <c r="G104" s="90"/>
      <c r="H104" s="90"/>
      <c r="I104" s="90"/>
      <c r="J104" s="90"/>
      <c r="K104" s="90"/>
      <c r="L104" s="90"/>
      <c r="M104" s="90"/>
      <c r="N104" s="90"/>
      <c r="O104" s="90"/>
      <c r="P104" s="90"/>
      <c r="Q104" s="90"/>
      <c r="R104" s="90"/>
      <c r="S104" s="90"/>
      <c r="T104" s="90"/>
      <c r="U104" s="90"/>
      <c r="V104" s="90"/>
      <c r="W104" s="90"/>
      <c r="X104" s="90"/>
      <c r="Y104" s="90"/>
      <c r="Z104" s="90"/>
      <c r="AA104" s="90"/>
      <c r="AB104" s="90"/>
      <c r="AC104" s="90"/>
      <c r="AD104" s="90"/>
      <c r="AE104" s="90"/>
      <c r="AF104" s="90"/>
      <c r="AG104" s="90"/>
      <c r="AH104" s="90"/>
      <c r="AI104" s="90"/>
      <c r="AJ104" s="90"/>
      <c r="AK104" s="90"/>
      <c r="AL104" s="90"/>
      <c r="AM104" s="90"/>
      <c r="AN104" s="90"/>
      <c r="AO104" s="90"/>
      <c r="AP104" s="90"/>
      <c r="AQ104" s="90"/>
      <c r="AR104" s="90"/>
      <c r="AS104" s="90"/>
      <c r="AT104" s="90"/>
      <c r="AU104" s="90"/>
      <c r="AV104" s="90"/>
      <c r="AW104" s="90"/>
      <c r="AX104" s="90"/>
      <c r="AY104" s="90"/>
      <c r="AZ104" s="90"/>
      <c r="BA104" s="90"/>
      <c r="BB104" s="90"/>
      <c r="BC104" s="90"/>
      <c r="BD104" s="90"/>
      <c r="BE104" s="90"/>
      <c r="BF104" s="90"/>
      <c r="BG104" s="90"/>
      <c r="BH104" s="90"/>
      <c r="BI104" s="90"/>
      <c r="BJ104" s="90"/>
      <c r="BK104" s="90"/>
      <c r="BL104" s="90"/>
      <c r="BM104" s="90"/>
      <c r="BN104" s="90"/>
      <c r="BO104" s="90"/>
      <c r="BP104" s="90"/>
      <c r="BQ104" s="90"/>
      <c r="BR104" s="90"/>
      <c r="BS104" s="90"/>
      <c r="BT104" s="90"/>
      <c r="BU104" s="90"/>
      <c r="BV104" s="90"/>
      <c r="BW104" s="90"/>
      <c r="BX104" s="90"/>
      <c r="BY104" s="90"/>
      <c r="BZ104" s="90"/>
      <c r="CA104" s="90"/>
      <c r="CB104" s="90"/>
      <c r="CC104" s="90"/>
      <c r="CD104" s="90"/>
      <c r="CE104" s="90"/>
      <c r="CF104" s="90"/>
      <c r="CG104" s="90"/>
      <c r="CH104" s="90"/>
      <c r="CI104" s="112"/>
      <c r="CJ104" s="112"/>
      <c r="CK104" s="112"/>
      <c r="CL104" s="112"/>
      <c r="CM104" s="112"/>
      <c r="CN104" s="112"/>
      <c r="CO104" s="112"/>
    </row>
    <row r="105" spans="1:103" s="116" customFormat="1" x14ac:dyDescent="0.3">
      <c r="A105" s="85" t="s">
        <v>643</v>
      </c>
      <c r="B105" s="86"/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87"/>
      <c r="BC105" s="87"/>
      <c r="BD105" s="87"/>
      <c r="BE105" s="87"/>
      <c r="BF105" s="87"/>
      <c r="BG105" s="87"/>
      <c r="BH105" s="87"/>
      <c r="BI105" s="87"/>
      <c r="BJ105" s="87"/>
      <c r="BK105" s="87"/>
      <c r="BL105" s="87"/>
      <c r="BM105" s="87"/>
      <c r="BN105" s="87"/>
      <c r="BO105" s="87"/>
      <c r="BP105" s="87"/>
      <c r="BQ105" s="87"/>
      <c r="BR105" s="87"/>
      <c r="BS105" s="87"/>
      <c r="BT105" s="87"/>
      <c r="BU105" s="87"/>
      <c r="BV105" s="87"/>
      <c r="BW105" s="87"/>
      <c r="BX105" s="87"/>
      <c r="BY105" s="87"/>
      <c r="BZ105" s="87"/>
      <c r="CA105" s="87"/>
      <c r="CB105" s="87"/>
      <c r="CC105" s="87"/>
      <c r="CD105" s="87"/>
      <c r="CE105" s="87"/>
      <c r="CF105" s="87"/>
      <c r="CG105" s="87"/>
      <c r="CH105" s="87"/>
      <c r="CI105" s="140"/>
      <c r="CJ105" s="140"/>
      <c r="CK105" s="140"/>
      <c r="CL105" s="140"/>
      <c r="CM105" s="140"/>
      <c r="CN105" s="140"/>
      <c r="CO105" s="140"/>
      <c r="CP105" s="75"/>
      <c r="CQ105" s="75"/>
      <c r="CR105" s="75"/>
      <c r="CS105" s="75"/>
      <c r="CT105" s="75"/>
      <c r="CU105" s="75"/>
      <c r="CV105" s="75"/>
      <c r="CW105" s="75"/>
      <c r="CX105" s="75"/>
      <c r="CY105" s="75"/>
    </row>
    <row r="106" spans="1:103" x14ac:dyDescent="0.3">
      <c r="A106" s="81" t="s">
        <v>635</v>
      </c>
      <c r="C106" s="3">
        <v>0</v>
      </c>
      <c r="D106" s="3">
        <v>0</v>
      </c>
      <c r="E106" s="3">
        <v>6243444.2699999996</v>
      </c>
      <c r="F106" s="3">
        <v>4133298.56</v>
      </c>
      <c r="G106" s="3">
        <v>14533.44</v>
      </c>
      <c r="H106" s="3">
        <v>-15091.86</v>
      </c>
      <c r="I106" s="3">
        <v>0</v>
      </c>
      <c r="J106" s="3">
        <v>53387.789999999994</v>
      </c>
      <c r="K106" s="3">
        <v>448710.52999999991</v>
      </c>
      <c r="L106" s="3">
        <v>410915.76</v>
      </c>
      <c r="M106" s="3">
        <v>598037.08000000007</v>
      </c>
      <c r="N106" s="3">
        <v>620631.02</v>
      </c>
      <c r="O106" s="3">
        <v>0</v>
      </c>
      <c r="P106" s="3">
        <v>1833499.16</v>
      </c>
      <c r="Q106" s="3">
        <v>1584736.25</v>
      </c>
      <c r="R106" s="3">
        <v>1846076.81</v>
      </c>
      <c r="S106" s="3">
        <v>3462207.14</v>
      </c>
      <c r="T106" s="3">
        <v>3126424.38</v>
      </c>
      <c r="U106" s="3">
        <v>3785029.9299999997</v>
      </c>
      <c r="V106" s="3">
        <v>4638549.0199999996</v>
      </c>
      <c r="W106" s="3">
        <v>3266599.27</v>
      </c>
      <c r="X106" s="3">
        <v>5650328.4399999995</v>
      </c>
      <c r="Y106" s="3">
        <v>6150861.870000001</v>
      </c>
      <c r="Z106" s="3">
        <v>7580202.620000001</v>
      </c>
      <c r="AA106" s="3">
        <v>2879101</v>
      </c>
      <c r="AB106" s="3">
        <v>2802159</v>
      </c>
      <c r="AC106" s="3">
        <v>2313458</v>
      </c>
      <c r="AD106" s="3">
        <v>1828076.0000000002</v>
      </c>
      <c r="AE106" s="3">
        <v>1761999.9999999998</v>
      </c>
      <c r="AF106" s="3">
        <v>2048000</v>
      </c>
      <c r="AG106" s="3">
        <v>1500999.9999999998</v>
      </c>
      <c r="AH106" s="3">
        <v>1549259.9999999998</v>
      </c>
      <c r="AI106" s="3">
        <v>1663950</v>
      </c>
      <c r="AJ106" s="3">
        <v>1650999.9999999998</v>
      </c>
      <c r="AK106" s="3">
        <v>1761324.9999999998</v>
      </c>
      <c r="AL106" s="3">
        <v>1897000.0000000002</v>
      </c>
      <c r="AM106" s="3">
        <v>2819156</v>
      </c>
      <c r="AN106" s="3">
        <v>3209600</v>
      </c>
      <c r="AO106" s="3">
        <v>2971000</v>
      </c>
      <c r="AP106" s="3">
        <v>2890000</v>
      </c>
      <c r="AQ106" s="3">
        <v>2939000</v>
      </c>
      <c r="AR106" s="3">
        <v>3187378</v>
      </c>
      <c r="AS106" s="3">
        <v>3769900</v>
      </c>
      <c r="AT106" s="3">
        <v>2586799</v>
      </c>
      <c r="AU106" s="3">
        <v>3288900</v>
      </c>
      <c r="AV106" s="3">
        <v>1683999.9999999998</v>
      </c>
      <c r="AW106" s="3">
        <v>1910199.9999999998</v>
      </c>
      <c r="AX106" s="3">
        <v>2000000.0000000002</v>
      </c>
      <c r="AY106" s="3">
        <v>1584000</v>
      </c>
      <c r="AZ106" s="3">
        <v>1837000</v>
      </c>
      <c r="BA106" s="3">
        <v>1869000.0000000002</v>
      </c>
      <c r="BB106" s="3">
        <v>2068000.0000000002</v>
      </c>
      <c r="BC106" s="3">
        <v>2443000</v>
      </c>
      <c r="BD106" s="3">
        <v>2327370</v>
      </c>
      <c r="BE106" s="3">
        <v>2630000</v>
      </c>
      <c r="BF106" s="3">
        <v>3179000</v>
      </c>
      <c r="BG106" s="3">
        <v>2295600</v>
      </c>
      <c r="BH106" s="3">
        <v>2346600</v>
      </c>
      <c r="BI106" s="3">
        <v>1739600</v>
      </c>
      <c r="BJ106" s="3">
        <v>1231165</v>
      </c>
      <c r="BK106" s="3">
        <v>794599.99999999988</v>
      </c>
      <c r="BL106" s="3">
        <v>1122287</v>
      </c>
      <c r="BM106" s="3">
        <v>1170600</v>
      </c>
      <c r="BN106" s="3">
        <v>770600.00000000012</v>
      </c>
      <c r="BO106" s="3">
        <v>960600</v>
      </c>
      <c r="BP106" s="3">
        <v>985600</v>
      </c>
      <c r="BQ106" s="3">
        <v>1121000</v>
      </c>
      <c r="BR106" s="3">
        <v>978000</v>
      </c>
      <c r="BS106" s="3">
        <v>928000</v>
      </c>
      <c r="BT106" s="3">
        <v>608000</v>
      </c>
      <c r="BU106" s="3">
        <v>473000</v>
      </c>
      <c r="BV106" s="3">
        <v>398000</v>
      </c>
      <c r="BW106" s="3">
        <v>0</v>
      </c>
      <c r="BX106" s="3">
        <v>0</v>
      </c>
      <c r="BY106" s="3">
        <v>0</v>
      </c>
      <c r="BZ106" s="3">
        <v>0</v>
      </c>
      <c r="CA106" s="3">
        <v>0</v>
      </c>
      <c r="CB106" s="3">
        <v>0</v>
      </c>
      <c r="CC106" s="3">
        <v>0</v>
      </c>
      <c r="CD106" s="3">
        <v>0</v>
      </c>
      <c r="CE106" s="3">
        <v>0</v>
      </c>
      <c r="CF106" s="3">
        <v>0</v>
      </c>
      <c r="CG106" s="3">
        <v>0</v>
      </c>
      <c r="CH106" s="3">
        <v>0</v>
      </c>
      <c r="CI106" s="138">
        <v>12507866.589999996</v>
      </c>
      <c r="CJ106" s="138">
        <v>42924514.890000001</v>
      </c>
      <c r="CK106" s="138">
        <v>23656328.999999996</v>
      </c>
      <c r="CL106" s="138">
        <v>33255933</v>
      </c>
      <c r="CM106" s="138">
        <v>25550335.000000004</v>
      </c>
      <c r="CN106" s="138">
        <v>10310287</v>
      </c>
      <c r="CO106" s="138">
        <v>0</v>
      </c>
    </row>
    <row r="107" spans="1:103" x14ac:dyDescent="0.3">
      <c r="A107" s="81" t="s">
        <v>628</v>
      </c>
      <c r="C107" s="3">
        <v>0</v>
      </c>
      <c r="D107" s="3">
        <v>0</v>
      </c>
      <c r="E107" s="3">
        <v>0</v>
      </c>
      <c r="F107" s="3">
        <v>0</v>
      </c>
      <c r="G107" s="3">
        <v>0</v>
      </c>
      <c r="H107" s="3">
        <v>0</v>
      </c>
      <c r="I107" s="3">
        <v>0</v>
      </c>
      <c r="J107" s="3">
        <v>0</v>
      </c>
      <c r="K107" s="3">
        <v>0</v>
      </c>
      <c r="L107" s="3">
        <v>0</v>
      </c>
      <c r="M107" s="3">
        <v>0</v>
      </c>
      <c r="N107" s="3">
        <v>0</v>
      </c>
      <c r="O107" s="3">
        <v>0</v>
      </c>
      <c r="P107" s="3">
        <v>0</v>
      </c>
      <c r="Q107" s="3">
        <v>0</v>
      </c>
      <c r="R107" s="3">
        <v>0</v>
      </c>
      <c r="S107" s="3">
        <v>0</v>
      </c>
      <c r="T107" s="3">
        <v>0</v>
      </c>
      <c r="U107" s="3">
        <v>0</v>
      </c>
      <c r="V107" s="3">
        <v>0</v>
      </c>
      <c r="W107" s="3">
        <v>0</v>
      </c>
      <c r="X107" s="3">
        <v>0</v>
      </c>
      <c r="Y107" s="3">
        <v>0</v>
      </c>
      <c r="Z107" s="3">
        <v>0</v>
      </c>
      <c r="AA107" s="3">
        <v>0</v>
      </c>
      <c r="AB107" s="3">
        <v>0</v>
      </c>
      <c r="AC107" s="3">
        <v>0</v>
      </c>
      <c r="AD107" s="3">
        <v>0</v>
      </c>
      <c r="AE107" s="3">
        <v>0</v>
      </c>
      <c r="AF107" s="3">
        <v>0</v>
      </c>
      <c r="AG107" s="3">
        <v>0</v>
      </c>
      <c r="AH107" s="3">
        <v>0</v>
      </c>
      <c r="AI107" s="3">
        <v>0</v>
      </c>
      <c r="AJ107" s="3">
        <v>0</v>
      </c>
      <c r="AK107" s="3">
        <v>0</v>
      </c>
      <c r="AL107" s="3">
        <v>0</v>
      </c>
      <c r="AM107" s="3">
        <v>0</v>
      </c>
      <c r="AN107" s="3">
        <v>0</v>
      </c>
      <c r="AO107" s="3">
        <v>0</v>
      </c>
      <c r="AP107" s="3">
        <v>0</v>
      </c>
      <c r="AQ107" s="3">
        <v>0</v>
      </c>
      <c r="AR107" s="3">
        <v>0</v>
      </c>
      <c r="AS107" s="3">
        <v>0</v>
      </c>
      <c r="AT107" s="3">
        <v>0</v>
      </c>
      <c r="AU107" s="3">
        <v>0</v>
      </c>
      <c r="AV107" s="3">
        <v>0</v>
      </c>
      <c r="AW107" s="3">
        <v>0</v>
      </c>
      <c r="AX107" s="3">
        <v>0</v>
      </c>
      <c r="AY107" s="3">
        <v>0</v>
      </c>
      <c r="AZ107" s="3">
        <v>0</v>
      </c>
      <c r="BA107" s="3">
        <v>0</v>
      </c>
      <c r="BB107" s="3">
        <v>0</v>
      </c>
      <c r="BC107" s="3">
        <v>0</v>
      </c>
      <c r="BD107" s="3">
        <v>0</v>
      </c>
      <c r="BE107" s="3">
        <v>0</v>
      </c>
      <c r="BF107" s="3">
        <v>0</v>
      </c>
      <c r="BG107" s="3">
        <v>0</v>
      </c>
      <c r="BH107" s="3">
        <v>0</v>
      </c>
      <c r="BI107" s="3">
        <v>0</v>
      </c>
      <c r="BJ107" s="3">
        <v>0</v>
      </c>
      <c r="BK107" s="3">
        <v>0</v>
      </c>
      <c r="BL107" s="3">
        <v>0</v>
      </c>
      <c r="BM107" s="3">
        <v>0</v>
      </c>
      <c r="BN107" s="3">
        <v>0</v>
      </c>
      <c r="BO107" s="3">
        <v>0</v>
      </c>
      <c r="BP107" s="3">
        <v>0</v>
      </c>
      <c r="BQ107" s="3">
        <v>0</v>
      </c>
      <c r="BR107" s="3">
        <v>0</v>
      </c>
      <c r="BS107" s="3">
        <v>0</v>
      </c>
      <c r="BT107" s="3">
        <v>0</v>
      </c>
      <c r="BU107" s="3">
        <v>0</v>
      </c>
      <c r="BV107" s="3">
        <v>0</v>
      </c>
      <c r="BW107" s="3">
        <v>0</v>
      </c>
      <c r="BX107" s="3">
        <v>0</v>
      </c>
      <c r="BY107" s="3">
        <v>0</v>
      </c>
      <c r="BZ107" s="3">
        <v>0</v>
      </c>
      <c r="CA107" s="3">
        <v>0</v>
      </c>
      <c r="CB107" s="3">
        <v>0</v>
      </c>
      <c r="CC107" s="3">
        <v>0</v>
      </c>
      <c r="CD107" s="3">
        <v>0</v>
      </c>
      <c r="CE107" s="3">
        <v>0</v>
      </c>
      <c r="CF107" s="3">
        <v>0</v>
      </c>
      <c r="CG107" s="3">
        <v>0</v>
      </c>
      <c r="CH107" s="3">
        <v>0</v>
      </c>
      <c r="CI107" s="138">
        <v>0</v>
      </c>
      <c r="CJ107" s="138">
        <v>0</v>
      </c>
      <c r="CK107" s="138">
        <v>0</v>
      </c>
      <c r="CL107" s="138">
        <v>0</v>
      </c>
      <c r="CM107" s="138">
        <v>0</v>
      </c>
      <c r="CN107" s="138">
        <v>0</v>
      </c>
      <c r="CO107" s="138">
        <v>0</v>
      </c>
    </row>
    <row r="108" spans="1:103" ht="15" thickBot="1" x14ac:dyDescent="0.35">
      <c r="A108" s="81" t="s">
        <v>16</v>
      </c>
      <c r="C108" s="91">
        <v>0</v>
      </c>
      <c r="D108" s="91">
        <v>0</v>
      </c>
      <c r="E108" s="91">
        <v>6243444.2699999996</v>
      </c>
      <c r="F108" s="91">
        <v>4133298.56</v>
      </c>
      <c r="G108" s="91">
        <v>14533.44</v>
      </c>
      <c r="H108" s="91">
        <v>-15091.86</v>
      </c>
      <c r="I108" s="91">
        <v>0</v>
      </c>
      <c r="J108" s="91">
        <v>53387.789999999994</v>
      </c>
      <c r="K108" s="91">
        <v>448710.52999999991</v>
      </c>
      <c r="L108" s="91">
        <v>410915.76</v>
      </c>
      <c r="M108" s="91">
        <v>598037.08000000007</v>
      </c>
      <c r="N108" s="91">
        <v>620631.02</v>
      </c>
      <c r="O108" s="91">
        <v>0</v>
      </c>
      <c r="P108" s="91">
        <v>1833499.16</v>
      </c>
      <c r="Q108" s="91">
        <v>1584736.25</v>
      </c>
      <c r="R108" s="91">
        <v>1846076.81</v>
      </c>
      <c r="S108" s="91">
        <v>3462207.14</v>
      </c>
      <c r="T108" s="91">
        <v>3126424.38</v>
      </c>
      <c r="U108" s="91">
        <v>3785029.9299999997</v>
      </c>
      <c r="V108" s="91">
        <v>4638549.0199999996</v>
      </c>
      <c r="W108" s="91">
        <v>3266599.27</v>
      </c>
      <c r="X108" s="91">
        <v>5650328.4399999995</v>
      </c>
      <c r="Y108" s="91">
        <v>6150861.870000001</v>
      </c>
      <c r="Z108" s="91">
        <v>7580202.620000001</v>
      </c>
      <c r="AA108" s="91">
        <v>2879101</v>
      </c>
      <c r="AB108" s="91">
        <v>2802159</v>
      </c>
      <c r="AC108" s="91">
        <v>2313458</v>
      </c>
      <c r="AD108" s="91">
        <v>1828076.0000000002</v>
      </c>
      <c r="AE108" s="91">
        <v>1761999.9999999998</v>
      </c>
      <c r="AF108" s="91">
        <v>2048000</v>
      </c>
      <c r="AG108" s="91">
        <v>1500999.9999999998</v>
      </c>
      <c r="AH108" s="91">
        <v>1549259.9999999998</v>
      </c>
      <c r="AI108" s="91">
        <v>1663950</v>
      </c>
      <c r="AJ108" s="91">
        <v>1650999.9999999998</v>
      </c>
      <c r="AK108" s="91">
        <v>1761324.9999999998</v>
      </c>
      <c r="AL108" s="91">
        <v>1897000.0000000002</v>
      </c>
      <c r="AM108" s="91">
        <v>2819156</v>
      </c>
      <c r="AN108" s="91">
        <v>3209600</v>
      </c>
      <c r="AO108" s="91">
        <v>2971000</v>
      </c>
      <c r="AP108" s="91">
        <v>2890000</v>
      </c>
      <c r="AQ108" s="91">
        <v>2939000</v>
      </c>
      <c r="AR108" s="91">
        <v>3187378</v>
      </c>
      <c r="AS108" s="91">
        <v>3769900</v>
      </c>
      <c r="AT108" s="91">
        <v>2586799</v>
      </c>
      <c r="AU108" s="91">
        <v>3288900</v>
      </c>
      <c r="AV108" s="91">
        <v>1683999.9999999998</v>
      </c>
      <c r="AW108" s="91">
        <v>1910199.9999999998</v>
      </c>
      <c r="AX108" s="91">
        <v>2000000.0000000002</v>
      </c>
      <c r="AY108" s="91">
        <v>1584000</v>
      </c>
      <c r="AZ108" s="91">
        <v>1837000</v>
      </c>
      <c r="BA108" s="91">
        <v>1869000.0000000002</v>
      </c>
      <c r="BB108" s="91">
        <v>2068000.0000000002</v>
      </c>
      <c r="BC108" s="91">
        <v>2443000</v>
      </c>
      <c r="BD108" s="91">
        <v>2327370</v>
      </c>
      <c r="BE108" s="91">
        <v>2630000</v>
      </c>
      <c r="BF108" s="91">
        <v>3179000</v>
      </c>
      <c r="BG108" s="91">
        <v>2295600</v>
      </c>
      <c r="BH108" s="91">
        <v>2346600</v>
      </c>
      <c r="BI108" s="91">
        <v>1739600</v>
      </c>
      <c r="BJ108" s="91">
        <v>1231165</v>
      </c>
      <c r="BK108" s="91">
        <v>794599.99999999988</v>
      </c>
      <c r="BL108" s="91">
        <v>1122287</v>
      </c>
      <c r="BM108" s="91">
        <v>1170600</v>
      </c>
      <c r="BN108" s="91">
        <v>770600.00000000012</v>
      </c>
      <c r="BO108" s="91">
        <v>960600</v>
      </c>
      <c r="BP108" s="91">
        <v>985600</v>
      </c>
      <c r="BQ108" s="91">
        <v>1121000</v>
      </c>
      <c r="BR108" s="91">
        <v>978000</v>
      </c>
      <c r="BS108" s="91">
        <v>928000</v>
      </c>
      <c r="BT108" s="91">
        <v>608000</v>
      </c>
      <c r="BU108" s="91">
        <v>473000</v>
      </c>
      <c r="BV108" s="91">
        <v>398000</v>
      </c>
      <c r="BW108" s="91">
        <v>0</v>
      </c>
      <c r="BX108" s="91">
        <v>0</v>
      </c>
      <c r="BY108" s="91">
        <v>0</v>
      </c>
      <c r="BZ108" s="91">
        <v>0</v>
      </c>
      <c r="CA108" s="91">
        <v>0</v>
      </c>
      <c r="CB108" s="91">
        <v>0</v>
      </c>
      <c r="CC108" s="91">
        <v>0</v>
      </c>
      <c r="CD108" s="91">
        <v>0</v>
      </c>
      <c r="CE108" s="91">
        <v>0</v>
      </c>
      <c r="CF108" s="91">
        <v>0</v>
      </c>
      <c r="CG108" s="91">
        <v>0</v>
      </c>
      <c r="CH108" s="91">
        <v>0</v>
      </c>
      <c r="CI108" s="135">
        <v>12507866.589999996</v>
      </c>
      <c r="CJ108" s="135">
        <v>42924514.890000001</v>
      </c>
      <c r="CK108" s="135">
        <v>23656328.999999996</v>
      </c>
      <c r="CL108" s="135">
        <v>33255933</v>
      </c>
      <c r="CM108" s="135">
        <v>25550335.000000004</v>
      </c>
      <c r="CN108" s="135">
        <v>10310287</v>
      </c>
      <c r="CO108" s="135">
        <v>0</v>
      </c>
    </row>
    <row r="109" spans="1:103" ht="15" thickTop="1" x14ac:dyDescent="0.3">
      <c r="CI109" s="3"/>
      <c r="CJ109" s="3"/>
      <c r="CK109" s="3"/>
      <c r="CL109" s="3"/>
      <c r="CM109" s="3"/>
      <c r="CN109" s="3"/>
      <c r="CO109" s="3"/>
    </row>
    <row r="110" spans="1:103" s="116" customFormat="1" x14ac:dyDescent="0.3">
      <c r="A110" s="85" t="s">
        <v>644</v>
      </c>
      <c r="B110" s="86"/>
      <c r="C110" s="87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  <c r="BD110" s="87"/>
      <c r="BE110" s="87"/>
      <c r="BF110" s="87"/>
      <c r="BG110" s="87"/>
      <c r="BH110" s="87"/>
      <c r="BI110" s="87"/>
      <c r="BJ110" s="87"/>
      <c r="BK110" s="87"/>
      <c r="BL110" s="87"/>
      <c r="BM110" s="87"/>
      <c r="BN110" s="87"/>
      <c r="BO110" s="87"/>
      <c r="BP110" s="87"/>
      <c r="BQ110" s="87"/>
      <c r="BR110" s="87"/>
      <c r="BS110" s="87"/>
      <c r="BT110" s="87"/>
      <c r="BU110" s="87"/>
      <c r="BV110" s="87"/>
      <c r="BW110" s="87"/>
      <c r="BX110" s="87"/>
      <c r="BY110" s="87"/>
      <c r="BZ110" s="87"/>
      <c r="CA110" s="87"/>
      <c r="CB110" s="87"/>
      <c r="CC110" s="87"/>
      <c r="CD110" s="87"/>
      <c r="CE110" s="87"/>
      <c r="CF110" s="87"/>
      <c r="CG110" s="87"/>
      <c r="CH110" s="87"/>
      <c r="CI110" s="140"/>
      <c r="CJ110" s="140"/>
      <c r="CK110" s="140"/>
      <c r="CL110" s="140"/>
      <c r="CM110" s="140"/>
      <c r="CN110" s="140"/>
      <c r="CO110" s="140"/>
      <c r="CP110" s="75"/>
      <c r="CQ110" s="75"/>
      <c r="CR110" s="75"/>
      <c r="CS110" s="75"/>
      <c r="CT110" s="75"/>
      <c r="CU110" s="75"/>
      <c r="CV110" s="75"/>
      <c r="CW110" s="75"/>
      <c r="CX110" s="75"/>
      <c r="CY110" s="75"/>
    </row>
    <row r="111" spans="1:103" s="116" customFormat="1" x14ac:dyDescent="0.3">
      <c r="A111" s="81" t="s">
        <v>645</v>
      </c>
      <c r="B111" s="75"/>
      <c r="C111" s="3">
        <v>0</v>
      </c>
      <c r="D111" s="3">
        <v>0</v>
      </c>
      <c r="E111" s="3">
        <v>0</v>
      </c>
      <c r="F111" s="3">
        <v>-2139256.0099999998</v>
      </c>
      <c r="G111" s="3">
        <v>0</v>
      </c>
      <c r="H111" s="3">
        <v>0</v>
      </c>
      <c r="I111" s="3">
        <v>0</v>
      </c>
      <c r="J111" s="3">
        <v>0</v>
      </c>
      <c r="K111" s="3">
        <v>0</v>
      </c>
      <c r="L111" s="3">
        <v>-723808.52000000142</v>
      </c>
      <c r="M111" s="3">
        <v>-307631.48</v>
      </c>
      <c r="N111" s="3">
        <v>-414552.55999999959</v>
      </c>
      <c r="O111" s="3">
        <v>-620631.02</v>
      </c>
      <c r="P111" s="3">
        <v>-952461.74</v>
      </c>
      <c r="Q111" s="3">
        <v>-881037.40999999992</v>
      </c>
      <c r="R111" s="3">
        <v>-1584736.25</v>
      </c>
      <c r="S111" s="3">
        <v>-1846076.8199999994</v>
      </c>
      <c r="T111" s="3">
        <v>-3462207.1400000006</v>
      </c>
      <c r="U111" s="3">
        <v>-3126424.38</v>
      </c>
      <c r="V111" s="3">
        <v>-3785029.9299999997</v>
      </c>
      <c r="W111" s="3">
        <v>-4638549.0200000005</v>
      </c>
      <c r="X111" s="3">
        <v>-3266599.27</v>
      </c>
      <c r="Y111" s="3">
        <v>-5650328.4399999995</v>
      </c>
      <c r="Z111" s="3">
        <v>-6150861.8700000001</v>
      </c>
      <c r="AA111" s="3">
        <v>-7580202.6199999992</v>
      </c>
      <c r="AB111" s="3">
        <v>-2879101</v>
      </c>
      <c r="AC111" s="3">
        <v>-2802159.01</v>
      </c>
      <c r="AD111" s="3">
        <v>-2313457.98</v>
      </c>
      <c r="AE111" s="3">
        <v>-1828076.0100000002</v>
      </c>
      <c r="AF111" s="3">
        <v>-1761999.9899999998</v>
      </c>
      <c r="AG111" s="3">
        <v>-2048000</v>
      </c>
      <c r="AH111" s="3">
        <v>-1501000.02</v>
      </c>
      <c r="AI111" s="3">
        <v>-1549259.99</v>
      </c>
      <c r="AJ111" s="3">
        <v>-1663950</v>
      </c>
      <c r="AK111" s="3">
        <v>-1650999.99</v>
      </c>
      <c r="AL111" s="3">
        <v>-3658325</v>
      </c>
      <c r="AM111" s="3">
        <v>0</v>
      </c>
      <c r="AN111" s="3">
        <v>-2819156.02</v>
      </c>
      <c r="AO111" s="3">
        <v>-3209599.99</v>
      </c>
      <c r="AP111" s="3">
        <v>-2970999.99</v>
      </c>
      <c r="AQ111" s="3">
        <v>-2890000.02</v>
      </c>
      <c r="AR111" s="3">
        <v>-2939000</v>
      </c>
      <c r="AS111" s="3">
        <v>-3187378</v>
      </c>
      <c r="AT111" s="3">
        <v>-3769900</v>
      </c>
      <c r="AU111" s="3">
        <v>-2586798.9899999998</v>
      </c>
      <c r="AV111" s="3">
        <v>-3288900</v>
      </c>
      <c r="AW111" s="3">
        <v>-1683999.9899999998</v>
      </c>
      <c r="AX111" s="3">
        <v>-3910200</v>
      </c>
      <c r="AY111" s="3">
        <v>0</v>
      </c>
      <c r="AZ111" s="3">
        <v>-1584000.01</v>
      </c>
      <c r="BA111" s="3">
        <v>-1837000</v>
      </c>
      <c r="BB111" s="3">
        <v>-1869000.0100000002</v>
      </c>
      <c r="BC111" s="3">
        <v>-2067999.98</v>
      </c>
      <c r="BD111" s="3">
        <v>-2443000.02</v>
      </c>
      <c r="BE111" s="3">
        <v>-2327370</v>
      </c>
      <c r="BF111" s="3">
        <v>-2629999.9899999998</v>
      </c>
      <c r="BG111" s="3">
        <v>-3179000.01</v>
      </c>
      <c r="BH111" s="3">
        <v>-2295599.98</v>
      </c>
      <c r="BI111" s="3">
        <v>-2346600</v>
      </c>
      <c r="BJ111" s="3">
        <v>-2970765</v>
      </c>
      <c r="BK111" s="3">
        <v>0</v>
      </c>
      <c r="BL111" s="3">
        <v>-794600.01</v>
      </c>
      <c r="BM111" s="3">
        <v>-1122286.99</v>
      </c>
      <c r="BN111" s="3">
        <v>-1170600.01</v>
      </c>
      <c r="BO111" s="3">
        <v>-770599.99</v>
      </c>
      <c r="BP111" s="3">
        <v>-960600.01</v>
      </c>
      <c r="BQ111" s="3">
        <v>-985600</v>
      </c>
      <c r="BR111" s="3">
        <v>-1121000.01</v>
      </c>
      <c r="BS111" s="3">
        <v>-978000</v>
      </c>
      <c r="BT111" s="3">
        <v>-927999.99</v>
      </c>
      <c r="BU111" s="3">
        <v>-608000.01</v>
      </c>
      <c r="BV111" s="3">
        <v>-870999.99</v>
      </c>
      <c r="BW111" s="3">
        <v>0</v>
      </c>
      <c r="BX111" s="3">
        <v>0</v>
      </c>
      <c r="BY111" s="3">
        <v>0</v>
      </c>
      <c r="BZ111" s="3">
        <v>0</v>
      </c>
      <c r="CA111" s="3">
        <v>0</v>
      </c>
      <c r="CB111" s="3">
        <v>0</v>
      </c>
      <c r="CC111" s="3">
        <v>0</v>
      </c>
      <c r="CD111" s="3">
        <v>0</v>
      </c>
      <c r="CE111" s="3">
        <v>0</v>
      </c>
      <c r="CF111" s="3">
        <v>0</v>
      </c>
      <c r="CG111" s="3">
        <v>0</v>
      </c>
      <c r="CH111" s="3">
        <v>0</v>
      </c>
      <c r="CI111" s="138">
        <v>-3585248.5700000008</v>
      </c>
      <c r="CJ111" s="138">
        <v>-35964943.289999999</v>
      </c>
      <c r="CK111" s="138">
        <v>-31236531.609999999</v>
      </c>
      <c r="CL111" s="138">
        <v>-33255933</v>
      </c>
      <c r="CM111" s="138">
        <v>-25550335</v>
      </c>
      <c r="CN111" s="138">
        <v>-10310287.01</v>
      </c>
      <c r="CO111" s="138">
        <v>0</v>
      </c>
      <c r="CP111" s="75"/>
      <c r="CQ111" s="75"/>
      <c r="CR111" s="75"/>
      <c r="CS111" s="75"/>
      <c r="CT111" s="75"/>
      <c r="CU111" s="75"/>
      <c r="CV111" s="75"/>
      <c r="CW111" s="75"/>
      <c r="CX111" s="75"/>
      <c r="CY111" s="75"/>
    </row>
    <row r="112" spans="1:103" x14ac:dyDescent="0.3">
      <c r="A112" s="81" t="s">
        <v>646</v>
      </c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138"/>
      <c r="CJ112" s="138"/>
      <c r="CK112" s="138"/>
      <c r="CL112" s="138"/>
      <c r="CM112" s="138"/>
      <c r="CN112" s="138"/>
      <c r="CO112" s="138"/>
    </row>
    <row r="113" spans="1:103" ht="15" thickBot="1" x14ac:dyDescent="0.35">
      <c r="A113" s="81" t="s">
        <v>16</v>
      </c>
      <c r="C113" s="89">
        <v>0</v>
      </c>
      <c r="D113" s="89">
        <v>0</v>
      </c>
      <c r="E113" s="89">
        <v>0</v>
      </c>
      <c r="F113" s="89">
        <v>-2139256.0099999998</v>
      </c>
      <c r="G113" s="89">
        <v>0</v>
      </c>
      <c r="H113" s="89">
        <v>0</v>
      </c>
      <c r="I113" s="89">
        <v>0</v>
      </c>
      <c r="J113" s="89">
        <v>0</v>
      </c>
      <c r="K113" s="89">
        <v>0</v>
      </c>
      <c r="L113" s="89">
        <v>-723808.52000000142</v>
      </c>
      <c r="M113" s="89">
        <v>-307631.48</v>
      </c>
      <c r="N113" s="89">
        <v>-414552.55999999959</v>
      </c>
      <c r="O113" s="89">
        <v>-620631.02</v>
      </c>
      <c r="P113" s="89">
        <v>-952461.74</v>
      </c>
      <c r="Q113" s="89">
        <v>-881037.40999999992</v>
      </c>
      <c r="R113" s="89">
        <v>-1584736.25</v>
      </c>
      <c r="S113" s="89">
        <v>-1846076.8199999994</v>
      </c>
      <c r="T113" s="89">
        <v>-3462207.1400000006</v>
      </c>
      <c r="U113" s="89">
        <v>-3126424.38</v>
      </c>
      <c r="V113" s="89">
        <v>-3785029.9299999997</v>
      </c>
      <c r="W113" s="89">
        <v>-4638549.0200000005</v>
      </c>
      <c r="X113" s="89">
        <v>-3266599.27</v>
      </c>
      <c r="Y113" s="89">
        <v>-5650328.4399999995</v>
      </c>
      <c r="Z113" s="89">
        <v>-6150861.8700000001</v>
      </c>
      <c r="AA113" s="89">
        <v>-7580202.6199999992</v>
      </c>
      <c r="AB113" s="89">
        <v>-2879101</v>
      </c>
      <c r="AC113" s="89">
        <v>-2802159.01</v>
      </c>
      <c r="AD113" s="89">
        <v>-2313457.98</v>
      </c>
      <c r="AE113" s="89">
        <v>-1828076.0100000002</v>
      </c>
      <c r="AF113" s="89">
        <v>-1761999.9899999998</v>
      </c>
      <c r="AG113" s="89">
        <v>-2048000</v>
      </c>
      <c r="AH113" s="89">
        <v>-1501000.02</v>
      </c>
      <c r="AI113" s="89">
        <v>-1549259.99</v>
      </c>
      <c r="AJ113" s="89">
        <v>-1663950</v>
      </c>
      <c r="AK113" s="89">
        <v>-1650999.99</v>
      </c>
      <c r="AL113" s="89">
        <v>-3658325</v>
      </c>
      <c r="AM113" s="89">
        <v>0</v>
      </c>
      <c r="AN113" s="89">
        <v>-2819156.02</v>
      </c>
      <c r="AO113" s="89">
        <v>-3209599.99</v>
      </c>
      <c r="AP113" s="89">
        <v>-2970999.99</v>
      </c>
      <c r="AQ113" s="89">
        <v>-2890000.02</v>
      </c>
      <c r="AR113" s="89">
        <v>-2939000</v>
      </c>
      <c r="AS113" s="89">
        <v>-3187378</v>
      </c>
      <c r="AT113" s="89">
        <v>-3769900</v>
      </c>
      <c r="AU113" s="89">
        <v>-2586798.9899999998</v>
      </c>
      <c r="AV113" s="89">
        <v>-3288900</v>
      </c>
      <c r="AW113" s="89">
        <v>-1683999.9899999998</v>
      </c>
      <c r="AX113" s="89">
        <v>-3910200</v>
      </c>
      <c r="AY113" s="89">
        <v>0</v>
      </c>
      <c r="AZ113" s="89">
        <v>-1584000.01</v>
      </c>
      <c r="BA113" s="89">
        <v>-1837000</v>
      </c>
      <c r="BB113" s="89">
        <v>-1869000.0100000002</v>
      </c>
      <c r="BC113" s="89">
        <v>-2067999.98</v>
      </c>
      <c r="BD113" s="89">
        <v>-2443000.02</v>
      </c>
      <c r="BE113" s="89">
        <v>-2327370</v>
      </c>
      <c r="BF113" s="89">
        <v>-2629999.9899999998</v>
      </c>
      <c r="BG113" s="89">
        <v>-3179000.01</v>
      </c>
      <c r="BH113" s="89">
        <v>-2295599.98</v>
      </c>
      <c r="BI113" s="89">
        <v>-2346600</v>
      </c>
      <c r="BJ113" s="89">
        <v>-2970765</v>
      </c>
      <c r="BK113" s="89">
        <v>0</v>
      </c>
      <c r="BL113" s="89">
        <v>-794600.01</v>
      </c>
      <c r="BM113" s="89">
        <v>-1122286.99</v>
      </c>
      <c r="BN113" s="89">
        <v>-1170600.01</v>
      </c>
      <c r="BO113" s="89">
        <v>-770599.99</v>
      </c>
      <c r="BP113" s="89">
        <v>-960600.01</v>
      </c>
      <c r="BQ113" s="89">
        <v>-985600</v>
      </c>
      <c r="BR113" s="89">
        <v>-1121000.01</v>
      </c>
      <c r="BS113" s="89">
        <v>-978000</v>
      </c>
      <c r="BT113" s="89">
        <v>-927999.99</v>
      </c>
      <c r="BU113" s="89">
        <v>-608000.01</v>
      </c>
      <c r="BV113" s="89">
        <v>-870999.99</v>
      </c>
      <c r="BW113" s="89">
        <v>0</v>
      </c>
      <c r="BX113" s="89">
        <v>0</v>
      </c>
      <c r="BY113" s="89">
        <v>0</v>
      </c>
      <c r="BZ113" s="89">
        <v>0</v>
      </c>
      <c r="CA113" s="89">
        <v>0</v>
      </c>
      <c r="CB113" s="89">
        <v>0</v>
      </c>
      <c r="CC113" s="89">
        <v>0</v>
      </c>
      <c r="CD113" s="89">
        <v>0</v>
      </c>
      <c r="CE113" s="89">
        <v>0</v>
      </c>
      <c r="CF113" s="89">
        <v>0</v>
      </c>
      <c r="CG113" s="89">
        <v>0</v>
      </c>
      <c r="CH113" s="89">
        <v>0</v>
      </c>
      <c r="CI113" s="135">
        <v>-3585248.5700000008</v>
      </c>
      <c r="CJ113" s="135">
        <v>-35964943.289999999</v>
      </c>
      <c r="CK113" s="135">
        <v>-31236531.609999999</v>
      </c>
      <c r="CL113" s="135">
        <v>-33255933</v>
      </c>
      <c r="CM113" s="135">
        <v>-25550335</v>
      </c>
      <c r="CN113" s="135">
        <v>-10310287.01</v>
      </c>
      <c r="CO113" s="135">
        <v>0</v>
      </c>
    </row>
    <row r="114" spans="1:103" ht="15" thickTop="1" x14ac:dyDescent="0.3">
      <c r="A114" s="81"/>
      <c r="C114" s="90"/>
      <c r="D114" s="90"/>
      <c r="E114" s="90"/>
      <c r="F114" s="90"/>
      <c r="G114" s="90"/>
      <c r="H114" s="90"/>
      <c r="I114" s="90"/>
      <c r="J114" s="90"/>
      <c r="K114" s="90"/>
      <c r="L114" s="90"/>
      <c r="M114" s="90"/>
      <c r="N114" s="90"/>
      <c r="O114" s="90"/>
      <c r="P114" s="90"/>
      <c r="Q114" s="90"/>
      <c r="R114" s="90"/>
      <c r="S114" s="90"/>
      <c r="T114" s="90"/>
      <c r="U114" s="90"/>
      <c r="V114" s="90"/>
      <c r="W114" s="90"/>
      <c r="X114" s="90"/>
      <c r="Y114" s="90"/>
      <c r="Z114" s="90"/>
      <c r="AA114" s="90"/>
      <c r="AB114" s="90"/>
      <c r="AC114" s="90"/>
      <c r="AD114" s="90"/>
      <c r="AE114" s="90"/>
      <c r="AF114" s="90"/>
      <c r="AG114" s="90"/>
      <c r="AH114" s="90"/>
      <c r="AI114" s="90"/>
      <c r="AJ114" s="90"/>
      <c r="AK114" s="90"/>
      <c r="AL114" s="90"/>
      <c r="AM114" s="90"/>
      <c r="AN114" s="90"/>
      <c r="AO114" s="90"/>
      <c r="AP114" s="90"/>
      <c r="AQ114" s="90"/>
      <c r="AR114" s="90"/>
      <c r="AS114" s="90"/>
      <c r="AT114" s="90"/>
      <c r="AU114" s="90"/>
      <c r="AV114" s="90"/>
      <c r="AW114" s="90"/>
      <c r="AX114" s="90"/>
      <c r="AY114" s="90"/>
      <c r="AZ114" s="90"/>
      <c r="BA114" s="90"/>
      <c r="BB114" s="90"/>
      <c r="BC114" s="90"/>
      <c r="BD114" s="90"/>
      <c r="BE114" s="90"/>
      <c r="BF114" s="90"/>
      <c r="BG114" s="90"/>
      <c r="BH114" s="90"/>
      <c r="BI114" s="90"/>
      <c r="BJ114" s="90"/>
      <c r="BK114" s="90"/>
      <c r="BL114" s="90"/>
      <c r="BM114" s="90"/>
      <c r="BN114" s="90"/>
      <c r="BO114" s="90"/>
      <c r="BP114" s="90"/>
      <c r="BQ114" s="90"/>
      <c r="BR114" s="90"/>
      <c r="BS114" s="90"/>
      <c r="BT114" s="90"/>
      <c r="BU114" s="90"/>
      <c r="BV114" s="90"/>
      <c r="BW114" s="90"/>
      <c r="BX114" s="90"/>
      <c r="BY114" s="90"/>
      <c r="BZ114" s="90"/>
      <c r="CA114" s="90"/>
      <c r="CB114" s="90"/>
      <c r="CC114" s="90"/>
      <c r="CD114" s="90"/>
      <c r="CE114" s="90"/>
      <c r="CF114" s="90"/>
      <c r="CG114" s="90"/>
      <c r="CH114" s="90"/>
      <c r="CI114" s="112"/>
      <c r="CJ114" s="112"/>
      <c r="CK114" s="112"/>
      <c r="CL114" s="112"/>
      <c r="CM114" s="112"/>
      <c r="CN114" s="112"/>
      <c r="CO114" s="112"/>
    </row>
    <row r="115" spans="1:103" s="116" customFormat="1" x14ac:dyDescent="0.3">
      <c r="A115" s="85" t="s">
        <v>647</v>
      </c>
      <c r="B115" s="86"/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AY115" s="87"/>
      <c r="AZ115" s="87"/>
      <c r="BA115" s="87"/>
      <c r="BB115" s="87"/>
      <c r="BC115" s="87"/>
      <c r="BD115" s="87"/>
      <c r="BE115" s="87"/>
      <c r="BF115" s="87"/>
      <c r="BG115" s="87"/>
      <c r="BH115" s="87"/>
      <c r="BI115" s="87"/>
      <c r="BJ115" s="87"/>
      <c r="BK115" s="87"/>
      <c r="BL115" s="87"/>
      <c r="BM115" s="87"/>
      <c r="BN115" s="87"/>
      <c r="BO115" s="87"/>
      <c r="BP115" s="87"/>
      <c r="BQ115" s="87"/>
      <c r="BR115" s="87"/>
      <c r="BS115" s="87"/>
      <c r="BT115" s="87"/>
      <c r="BU115" s="87"/>
      <c r="BV115" s="87"/>
      <c r="BW115" s="87"/>
      <c r="BX115" s="87"/>
      <c r="BY115" s="87"/>
      <c r="BZ115" s="87"/>
      <c r="CA115" s="87"/>
      <c r="CB115" s="87"/>
      <c r="CC115" s="87"/>
      <c r="CD115" s="87"/>
      <c r="CE115" s="87"/>
      <c r="CF115" s="87"/>
      <c r="CG115" s="87"/>
      <c r="CH115" s="87"/>
      <c r="CI115" s="140"/>
      <c r="CJ115" s="140"/>
      <c r="CK115" s="140"/>
      <c r="CL115" s="140"/>
      <c r="CM115" s="140"/>
      <c r="CN115" s="140"/>
      <c r="CO115" s="140"/>
      <c r="CP115" s="75"/>
      <c r="CQ115" s="75"/>
      <c r="CR115" s="75"/>
      <c r="CS115" s="75"/>
      <c r="CT115" s="75"/>
      <c r="CU115" s="75"/>
      <c r="CV115" s="75"/>
      <c r="CW115" s="75"/>
      <c r="CX115" s="75"/>
      <c r="CY115" s="75"/>
    </row>
    <row r="116" spans="1:103" x14ac:dyDescent="0.3">
      <c r="A116" s="81" t="s">
        <v>635</v>
      </c>
      <c r="C116" s="3">
        <v>0</v>
      </c>
      <c r="D116" s="3">
        <v>0</v>
      </c>
      <c r="E116" s="3">
        <v>0</v>
      </c>
      <c r="F116" s="3">
        <v>-2139256.0099999998</v>
      </c>
      <c r="G116" s="3">
        <v>0</v>
      </c>
      <c r="H116" s="3">
        <v>0</v>
      </c>
      <c r="I116" s="3">
        <v>0</v>
      </c>
      <c r="J116" s="3">
        <v>0</v>
      </c>
      <c r="K116" s="3">
        <v>0</v>
      </c>
      <c r="L116" s="3">
        <v>-723808.52000000142</v>
      </c>
      <c r="M116" s="3">
        <v>-307631.48</v>
      </c>
      <c r="N116" s="3">
        <v>-414552.55999999959</v>
      </c>
      <c r="O116" s="3">
        <v>-620631.02</v>
      </c>
      <c r="P116" s="3">
        <v>-952461.74</v>
      </c>
      <c r="Q116" s="3">
        <v>-881037.40999999992</v>
      </c>
      <c r="R116" s="3">
        <v>-1584736.25</v>
      </c>
      <c r="S116" s="3">
        <v>-1846076.8199999994</v>
      </c>
      <c r="T116" s="3">
        <v>-3462207.1400000006</v>
      </c>
      <c r="U116" s="3">
        <v>-3126424.38</v>
      </c>
      <c r="V116" s="3">
        <v>-3785029.9299999997</v>
      </c>
      <c r="W116" s="3">
        <v>-4638549.0200000005</v>
      </c>
      <c r="X116" s="3">
        <v>-3266599.27</v>
      </c>
      <c r="Y116" s="3">
        <v>-5650328.4399999995</v>
      </c>
      <c r="Z116" s="3">
        <v>-6150861.8700000001</v>
      </c>
      <c r="AA116" s="3">
        <v>-7580202.6199999992</v>
      </c>
      <c r="AB116" s="3">
        <v>-2879101</v>
      </c>
      <c r="AC116" s="3">
        <v>-2802159.01</v>
      </c>
      <c r="AD116" s="3">
        <v>-2313457.98</v>
      </c>
      <c r="AE116" s="3">
        <v>-1828076.0100000002</v>
      </c>
      <c r="AF116" s="3">
        <v>-1761999.9899999998</v>
      </c>
      <c r="AG116" s="3">
        <v>-2048000</v>
      </c>
      <c r="AH116" s="3">
        <v>-1501000.02</v>
      </c>
      <c r="AI116" s="3">
        <v>-1549259.99</v>
      </c>
      <c r="AJ116" s="3">
        <v>-1663950</v>
      </c>
      <c r="AK116" s="3">
        <v>-1650999.99</v>
      </c>
      <c r="AL116" s="3">
        <v>-3658325</v>
      </c>
      <c r="AM116" s="3">
        <v>0</v>
      </c>
      <c r="AN116" s="3">
        <v>-2819156.02</v>
      </c>
      <c r="AO116" s="3">
        <v>-3209599.99</v>
      </c>
      <c r="AP116" s="3">
        <v>-2970999.99</v>
      </c>
      <c r="AQ116" s="3">
        <v>-2890000.02</v>
      </c>
      <c r="AR116" s="3">
        <v>-2939000</v>
      </c>
      <c r="AS116" s="3">
        <v>-3187378</v>
      </c>
      <c r="AT116" s="3">
        <v>-3769900</v>
      </c>
      <c r="AU116" s="3">
        <v>-2586798.9899999998</v>
      </c>
      <c r="AV116" s="3">
        <v>-3288900</v>
      </c>
      <c r="AW116" s="3">
        <v>-1683999.9899999998</v>
      </c>
      <c r="AX116" s="3">
        <v>-3910200</v>
      </c>
      <c r="AY116" s="3">
        <v>0</v>
      </c>
      <c r="AZ116" s="3">
        <v>-1584000.01</v>
      </c>
      <c r="BA116" s="3">
        <v>-1837000</v>
      </c>
      <c r="BB116" s="3">
        <v>-1869000.0100000002</v>
      </c>
      <c r="BC116" s="3">
        <v>-2067999.98</v>
      </c>
      <c r="BD116" s="3">
        <v>-2443000.02</v>
      </c>
      <c r="BE116" s="3">
        <v>-2327370</v>
      </c>
      <c r="BF116" s="3">
        <v>-2629999.9899999998</v>
      </c>
      <c r="BG116" s="3">
        <v>-3179000.01</v>
      </c>
      <c r="BH116" s="3">
        <v>-2295599.98</v>
      </c>
      <c r="BI116" s="3">
        <v>-2346600</v>
      </c>
      <c r="BJ116" s="3">
        <v>-2970765</v>
      </c>
      <c r="BK116" s="3">
        <v>0</v>
      </c>
      <c r="BL116" s="3">
        <v>-794600.01</v>
      </c>
      <c r="BM116" s="3">
        <v>-1122286.99</v>
      </c>
      <c r="BN116" s="3">
        <v>-1170600.01</v>
      </c>
      <c r="BO116" s="3">
        <v>-770599.99</v>
      </c>
      <c r="BP116" s="3">
        <v>-960600.01</v>
      </c>
      <c r="BQ116" s="3">
        <v>-985600</v>
      </c>
      <c r="BR116" s="3">
        <v>-1121000.01</v>
      </c>
      <c r="BS116" s="3">
        <v>-978000</v>
      </c>
      <c r="BT116" s="3">
        <v>-927999.99</v>
      </c>
      <c r="BU116" s="3">
        <v>-608000.01</v>
      </c>
      <c r="BV116" s="3">
        <v>-870999.99</v>
      </c>
      <c r="BW116" s="3">
        <v>0</v>
      </c>
      <c r="BX116" s="3">
        <v>0</v>
      </c>
      <c r="BY116" s="3">
        <v>0</v>
      </c>
      <c r="BZ116" s="3">
        <v>0</v>
      </c>
      <c r="CA116" s="3">
        <v>0</v>
      </c>
      <c r="CB116" s="3">
        <v>0</v>
      </c>
      <c r="CC116" s="3">
        <v>0</v>
      </c>
      <c r="CD116" s="3">
        <v>0</v>
      </c>
      <c r="CE116" s="3">
        <v>0</v>
      </c>
      <c r="CF116" s="3">
        <v>0</v>
      </c>
      <c r="CG116" s="3">
        <v>0</v>
      </c>
      <c r="CH116" s="3">
        <v>0</v>
      </c>
      <c r="CI116" s="138">
        <v>-3585248.5700000008</v>
      </c>
      <c r="CJ116" s="138">
        <v>-35964943.289999999</v>
      </c>
      <c r="CK116" s="138">
        <v>-31236531.609999999</v>
      </c>
      <c r="CL116" s="138">
        <v>-33255933</v>
      </c>
      <c r="CM116" s="138">
        <v>-25550335</v>
      </c>
      <c r="CN116" s="138">
        <v>-10310287.01</v>
      </c>
      <c r="CO116" s="138">
        <v>0</v>
      </c>
    </row>
    <row r="117" spans="1:103" x14ac:dyDescent="0.3">
      <c r="A117" s="81" t="s">
        <v>628</v>
      </c>
      <c r="C117" s="3">
        <v>0</v>
      </c>
      <c r="D117" s="3">
        <v>0</v>
      </c>
      <c r="E117" s="3">
        <v>0</v>
      </c>
      <c r="F117" s="3">
        <v>0</v>
      </c>
      <c r="G117" s="3">
        <v>0</v>
      </c>
      <c r="H117" s="3">
        <v>0</v>
      </c>
      <c r="I117" s="3">
        <v>0</v>
      </c>
      <c r="J117" s="3">
        <v>0</v>
      </c>
      <c r="K117" s="3">
        <v>0</v>
      </c>
      <c r="L117" s="3">
        <v>0</v>
      </c>
      <c r="M117" s="3">
        <v>0</v>
      </c>
      <c r="N117" s="3">
        <v>0</v>
      </c>
      <c r="O117" s="3">
        <v>0</v>
      </c>
      <c r="P117" s="3">
        <v>0</v>
      </c>
      <c r="Q117" s="3">
        <v>0</v>
      </c>
      <c r="R117" s="3">
        <v>0</v>
      </c>
      <c r="S117" s="3">
        <v>0</v>
      </c>
      <c r="T117" s="3">
        <v>0</v>
      </c>
      <c r="U117" s="3">
        <v>0</v>
      </c>
      <c r="V117" s="3">
        <v>0</v>
      </c>
      <c r="W117" s="3">
        <v>0</v>
      </c>
      <c r="X117" s="3">
        <v>0</v>
      </c>
      <c r="Y117" s="3">
        <v>0</v>
      </c>
      <c r="Z117" s="3">
        <v>0</v>
      </c>
      <c r="AA117" s="3">
        <v>0</v>
      </c>
      <c r="AB117" s="3">
        <v>0</v>
      </c>
      <c r="AC117" s="3">
        <v>0</v>
      </c>
      <c r="AD117" s="3">
        <v>0</v>
      </c>
      <c r="AE117" s="3">
        <v>0</v>
      </c>
      <c r="AF117" s="3">
        <v>0</v>
      </c>
      <c r="AG117" s="3">
        <v>0</v>
      </c>
      <c r="AH117" s="3">
        <v>0</v>
      </c>
      <c r="AI117" s="3">
        <v>0</v>
      </c>
      <c r="AJ117" s="3">
        <v>0</v>
      </c>
      <c r="AK117" s="3">
        <v>0</v>
      </c>
      <c r="AL117" s="3">
        <v>0</v>
      </c>
      <c r="AM117" s="3">
        <v>0</v>
      </c>
      <c r="AN117" s="3">
        <v>0</v>
      </c>
      <c r="AO117" s="3">
        <v>0</v>
      </c>
      <c r="AP117" s="3">
        <v>0</v>
      </c>
      <c r="AQ117" s="3">
        <v>0</v>
      </c>
      <c r="AR117" s="3">
        <v>0</v>
      </c>
      <c r="AS117" s="3">
        <v>0</v>
      </c>
      <c r="AT117" s="3">
        <v>0</v>
      </c>
      <c r="AU117" s="3">
        <v>0</v>
      </c>
      <c r="AV117" s="3">
        <v>0</v>
      </c>
      <c r="AW117" s="3">
        <v>0</v>
      </c>
      <c r="AX117" s="3">
        <v>0</v>
      </c>
      <c r="AY117" s="3">
        <v>0</v>
      </c>
      <c r="AZ117" s="3">
        <v>0</v>
      </c>
      <c r="BA117" s="3">
        <v>0</v>
      </c>
      <c r="BB117" s="3">
        <v>0</v>
      </c>
      <c r="BC117" s="3">
        <v>0</v>
      </c>
      <c r="BD117" s="3">
        <v>0</v>
      </c>
      <c r="BE117" s="3">
        <v>0</v>
      </c>
      <c r="BF117" s="3">
        <v>0</v>
      </c>
      <c r="BG117" s="3">
        <v>0</v>
      </c>
      <c r="BH117" s="3">
        <v>0</v>
      </c>
      <c r="BI117" s="3">
        <v>0</v>
      </c>
      <c r="BJ117" s="3">
        <v>0</v>
      </c>
      <c r="BK117" s="3">
        <v>0</v>
      </c>
      <c r="BL117" s="3">
        <v>0</v>
      </c>
      <c r="BM117" s="3">
        <v>0</v>
      </c>
      <c r="BN117" s="3">
        <v>0</v>
      </c>
      <c r="BO117" s="3">
        <v>0</v>
      </c>
      <c r="BP117" s="3">
        <v>0</v>
      </c>
      <c r="BQ117" s="3">
        <v>0</v>
      </c>
      <c r="BR117" s="3">
        <v>0</v>
      </c>
      <c r="BS117" s="3">
        <v>0</v>
      </c>
      <c r="BT117" s="3">
        <v>0</v>
      </c>
      <c r="BU117" s="3">
        <v>0</v>
      </c>
      <c r="BV117" s="3">
        <v>0</v>
      </c>
      <c r="BW117" s="3">
        <v>0</v>
      </c>
      <c r="BX117" s="3">
        <v>0</v>
      </c>
      <c r="BY117" s="3">
        <v>0</v>
      </c>
      <c r="BZ117" s="3">
        <v>0</v>
      </c>
      <c r="CA117" s="3">
        <v>0</v>
      </c>
      <c r="CB117" s="3">
        <v>0</v>
      </c>
      <c r="CC117" s="3">
        <v>0</v>
      </c>
      <c r="CD117" s="3">
        <v>0</v>
      </c>
      <c r="CE117" s="3">
        <v>0</v>
      </c>
      <c r="CF117" s="3">
        <v>0</v>
      </c>
      <c r="CG117" s="3">
        <v>0</v>
      </c>
      <c r="CH117" s="3">
        <v>0</v>
      </c>
      <c r="CI117" s="138">
        <v>0</v>
      </c>
      <c r="CJ117" s="138">
        <v>0</v>
      </c>
      <c r="CK117" s="138">
        <v>0</v>
      </c>
      <c r="CL117" s="138">
        <v>0</v>
      </c>
      <c r="CM117" s="138">
        <v>0</v>
      </c>
      <c r="CN117" s="138">
        <v>0</v>
      </c>
      <c r="CO117" s="138">
        <v>0</v>
      </c>
    </row>
    <row r="118" spans="1:103" ht="15" thickBot="1" x14ac:dyDescent="0.35">
      <c r="A118" s="81" t="s">
        <v>16</v>
      </c>
      <c r="C118" s="91">
        <v>0</v>
      </c>
      <c r="D118" s="91">
        <v>0</v>
      </c>
      <c r="E118" s="91">
        <v>0</v>
      </c>
      <c r="F118" s="91">
        <v>-2139256.0099999998</v>
      </c>
      <c r="G118" s="91">
        <v>0</v>
      </c>
      <c r="H118" s="91">
        <v>0</v>
      </c>
      <c r="I118" s="91">
        <v>0</v>
      </c>
      <c r="J118" s="91">
        <v>0</v>
      </c>
      <c r="K118" s="91">
        <v>0</v>
      </c>
      <c r="L118" s="91">
        <v>-723808.52000000142</v>
      </c>
      <c r="M118" s="91">
        <v>-307631.48</v>
      </c>
      <c r="N118" s="91">
        <v>-414552.55999999959</v>
      </c>
      <c r="O118" s="91">
        <v>-620631.02</v>
      </c>
      <c r="P118" s="91">
        <v>-952461.74</v>
      </c>
      <c r="Q118" s="91">
        <v>-881037.40999999992</v>
      </c>
      <c r="R118" s="91">
        <v>-1584736.25</v>
      </c>
      <c r="S118" s="91">
        <v>-1846076.8199999994</v>
      </c>
      <c r="T118" s="91">
        <v>-3462207.1400000006</v>
      </c>
      <c r="U118" s="91">
        <v>-3126424.38</v>
      </c>
      <c r="V118" s="91">
        <v>-3785029.9299999997</v>
      </c>
      <c r="W118" s="91">
        <v>-4638549.0200000005</v>
      </c>
      <c r="X118" s="91">
        <v>-3266599.27</v>
      </c>
      <c r="Y118" s="91">
        <v>-5650328.4399999995</v>
      </c>
      <c r="Z118" s="91">
        <v>-6150861.8700000001</v>
      </c>
      <c r="AA118" s="91">
        <v>-7580202.6199999992</v>
      </c>
      <c r="AB118" s="91">
        <v>-2879101</v>
      </c>
      <c r="AC118" s="91">
        <v>-2802159.01</v>
      </c>
      <c r="AD118" s="91">
        <v>-2313457.98</v>
      </c>
      <c r="AE118" s="91">
        <v>-1828076.0100000002</v>
      </c>
      <c r="AF118" s="91">
        <v>-1761999.9899999998</v>
      </c>
      <c r="AG118" s="91">
        <v>-2048000</v>
      </c>
      <c r="AH118" s="91">
        <v>-1501000.02</v>
      </c>
      <c r="AI118" s="91">
        <v>-1549259.99</v>
      </c>
      <c r="AJ118" s="91">
        <v>-1663950</v>
      </c>
      <c r="AK118" s="91">
        <v>-1650999.99</v>
      </c>
      <c r="AL118" s="91">
        <v>-3658325</v>
      </c>
      <c r="AM118" s="91">
        <v>0</v>
      </c>
      <c r="AN118" s="91">
        <v>-2819156.02</v>
      </c>
      <c r="AO118" s="91">
        <v>-3209599.99</v>
      </c>
      <c r="AP118" s="91">
        <v>-2970999.99</v>
      </c>
      <c r="AQ118" s="91">
        <v>-2890000.02</v>
      </c>
      <c r="AR118" s="91">
        <v>-2939000</v>
      </c>
      <c r="AS118" s="91">
        <v>-3187378</v>
      </c>
      <c r="AT118" s="91">
        <v>-3769900</v>
      </c>
      <c r="AU118" s="91">
        <v>-2586798.9899999998</v>
      </c>
      <c r="AV118" s="91">
        <v>-3288900</v>
      </c>
      <c r="AW118" s="91">
        <v>-1683999.9899999998</v>
      </c>
      <c r="AX118" s="91">
        <v>-3910200</v>
      </c>
      <c r="AY118" s="91">
        <v>0</v>
      </c>
      <c r="AZ118" s="91">
        <v>-1584000.01</v>
      </c>
      <c r="BA118" s="91">
        <v>-1837000</v>
      </c>
      <c r="BB118" s="91">
        <v>-1869000.0100000002</v>
      </c>
      <c r="BC118" s="91">
        <v>-2067999.98</v>
      </c>
      <c r="BD118" s="91">
        <v>-2443000.02</v>
      </c>
      <c r="BE118" s="91">
        <v>-2327370</v>
      </c>
      <c r="BF118" s="91">
        <v>-2629999.9899999998</v>
      </c>
      <c r="BG118" s="91">
        <v>-3179000.01</v>
      </c>
      <c r="BH118" s="91">
        <v>-2295599.98</v>
      </c>
      <c r="BI118" s="91">
        <v>-2346600</v>
      </c>
      <c r="BJ118" s="91">
        <v>-2970765</v>
      </c>
      <c r="BK118" s="91">
        <v>0</v>
      </c>
      <c r="BL118" s="91">
        <v>-794600.01</v>
      </c>
      <c r="BM118" s="91">
        <v>-1122286.99</v>
      </c>
      <c r="BN118" s="91">
        <v>-1170600.01</v>
      </c>
      <c r="BO118" s="91">
        <v>-770599.99</v>
      </c>
      <c r="BP118" s="91">
        <v>-960600.01</v>
      </c>
      <c r="BQ118" s="91">
        <v>-985600</v>
      </c>
      <c r="BR118" s="91">
        <v>-1121000.01</v>
      </c>
      <c r="BS118" s="91">
        <v>-978000</v>
      </c>
      <c r="BT118" s="91">
        <v>-927999.99</v>
      </c>
      <c r="BU118" s="91">
        <v>-608000.01</v>
      </c>
      <c r="BV118" s="91">
        <v>-870999.99</v>
      </c>
      <c r="BW118" s="91">
        <v>0</v>
      </c>
      <c r="BX118" s="91">
        <v>0</v>
      </c>
      <c r="BY118" s="91">
        <v>0</v>
      </c>
      <c r="BZ118" s="91">
        <v>0</v>
      </c>
      <c r="CA118" s="91">
        <v>0</v>
      </c>
      <c r="CB118" s="91">
        <v>0</v>
      </c>
      <c r="CC118" s="91">
        <v>0</v>
      </c>
      <c r="CD118" s="91">
        <v>0</v>
      </c>
      <c r="CE118" s="91">
        <v>0</v>
      </c>
      <c r="CF118" s="91">
        <v>0</v>
      </c>
      <c r="CG118" s="91">
        <v>0</v>
      </c>
      <c r="CH118" s="91">
        <v>0</v>
      </c>
      <c r="CI118" s="135">
        <v>-3585248.5700000008</v>
      </c>
      <c r="CJ118" s="135">
        <v>-35964943.289999999</v>
      </c>
      <c r="CK118" s="135">
        <v>-31236531.609999999</v>
      </c>
      <c r="CL118" s="135">
        <v>-33255933</v>
      </c>
      <c r="CM118" s="135">
        <v>-25550335</v>
      </c>
      <c r="CN118" s="135">
        <v>-10310287.01</v>
      </c>
      <c r="CO118" s="135">
        <v>0</v>
      </c>
    </row>
    <row r="119" spans="1:103" ht="15" thickTop="1" x14ac:dyDescent="0.3"/>
    <row r="120" spans="1:103" x14ac:dyDescent="0.3">
      <c r="P120" s="144"/>
    </row>
  </sheetData>
  <conditionalFormatting sqref="B8:CH70">
    <cfRule type="cellIs" dxfId="0" priority="1" operator="greaterThan">
      <formula>0</formula>
    </cfRule>
  </conditionalFormatting>
  <pageMargins left="0.7" right="0.7" top="0.75" bottom="0.75" header="0.3" footer="0.3"/>
  <customProperties>
    <customPr name="EpmWorksheetKeyString_GU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5A818-78F5-4E83-BC90-3F879132A7A2}">
  <dimension ref="C2:O15"/>
  <sheetViews>
    <sheetView workbookViewId="0">
      <selection activeCell="I44" sqref="I44"/>
    </sheetView>
  </sheetViews>
  <sheetFormatPr defaultRowHeight="14.4" x14ac:dyDescent="0.3"/>
  <cols>
    <col min="15" max="15" width="35.109375" bestFit="1" customWidth="1"/>
  </cols>
  <sheetData>
    <row r="2" spans="3:15" x14ac:dyDescent="0.3">
      <c r="C2" s="66" t="s">
        <v>572</v>
      </c>
    </row>
    <row r="4" spans="3:15" x14ac:dyDescent="0.3">
      <c r="C4" s="65" t="s">
        <v>580</v>
      </c>
    </row>
    <row r="7" spans="3:15" x14ac:dyDescent="0.3">
      <c r="C7" s="65" t="s">
        <v>556</v>
      </c>
      <c r="G7" s="74" t="s">
        <v>479</v>
      </c>
    </row>
    <row r="9" spans="3:15" x14ac:dyDescent="0.3">
      <c r="C9" s="65" t="s">
        <v>557</v>
      </c>
      <c r="N9" s="72">
        <v>34300</v>
      </c>
      <c r="O9" s="73" t="s">
        <v>566</v>
      </c>
    </row>
    <row r="10" spans="3:15" x14ac:dyDescent="0.3">
      <c r="N10" s="72">
        <v>34800</v>
      </c>
      <c r="O10" s="73" t="s">
        <v>567</v>
      </c>
    </row>
    <row r="11" spans="3:15" x14ac:dyDescent="0.3">
      <c r="C11" s="69" t="s">
        <v>568</v>
      </c>
      <c r="N11" s="72">
        <v>37101</v>
      </c>
      <c r="O11" s="73" t="s">
        <v>569</v>
      </c>
    </row>
    <row r="12" spans="3:15" x14ac:dyDescent="0.3">
      <c r="N12" s="72">
        <v>37102</v>
      </c>
      <c r="O12" s="73" t="s">
        <v>570</v>
      </c>
    </row>
    <row r="13" spans="3:15" x14ac:dyDescent="0.3">
      <c r="C13" s="65" t="s">
        <v>553</v>
      </c>
      <c r="N13" s="72">
        <v>37103</v>
      </c>
      <c r="O13" s="73" t="s">
        <v>571</v>
      </c>
    </row>
    <row r="14" spans="3:15" x14ac:dyDescent="0.3">
      <c r="C14" s="65" t="s">
        <v>554</v>
      </c>
    </row>
    <row r="15" spans="3:15" x14ac:dyDescent="0.3">
      <c r="C15" s="65" t="s">
        <v>555</v>
      </c>
    </row>
  </sheetData>
  <pageMargins left="0.7" right="0.7" top="0.75" bottom="0.75" header="0.3" footer="0.3"/>
  <pageSetup orientation="portrait" horizontalDpi="90" verticalDpi="90" r:id="rId1"/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6" ma:contentTypeDescription="Create a new document." ma:contentTypeScope="" ma:versionID="c410bab37c303177467c07dd821a813e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992d1cf030671a911d22a5604d084b24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5f9a743-18e3-40ef-b0a4-47096f190587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747C0D4-A05A-4BF3-9F7E-65A87CD82D2B}"/>
</file>

<file path=customXml/itemProps2.xml><?xml version="1.0" encoding="utf-8"?>
<ds:datastoreItem xmlns:ds="http://schemas.openxmlformats.org/officeDocument/2006/customXml" ds:itemID="{5EA2DDB8-6D58-4AE3-91DA-8797D9BAA95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  <ds:schemaRef ds:uri="68f740ed-1bb5-4d6a-85fa-63caa26fe738"/>
  </ds:schemaRefs>
</ds:datastoreItem>
</file>

<file path=customXml/itemProps3.xml><?xml version="1.0" encoding="utf-8"?>
<ds:datastoreItem xmlns:ds="http://schemas.openxmlformats.org/officeDocument/2006/customXml" ds:itemID="{4C164F26-80D4-4FCB-B5CF-6B1BD8FF365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B-09 2023A</vt:lpstr>
      <vt:lpstr>ASDR Current</vt:lpstr>
      <vt:lpstr>10803</vt:lpstr>
      <vt:lpstr>Instructions</vt:lpstr>
      <vt:lpstr>'B-09 2023A'!Print_Area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West, Cedrick</dc:creator>
  <cp:lastModifiedBy>Otero, Onixa</cp:lastModifiedBy>
  <cp:lastPrinted>2024-04-08T19:30:04Z</cp:lastPrinted>
  <dcterms:created xsi:type="dcterms:W3CDTF">2020-08-11T15:11:46Z</dcterms:created>
  <dcterms:modified xsi:type="dcterms:W3CDTF">2024-04-08T19:31:03Z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0x01010093961404F3F6B34988E14CCD792B016F</vt:lpwstr>
  </property>
  <property fmtid="{D5CDD505-2E9C-101B-9397-08002B2CF9AE}" pid="3" name="MSIP_Label_a83f872e-d8d7-43ac-9961-0f2ad31e50e5_Enabled">
    <vt:lpwstr>true</vt:lpwstr>
  </property>
  <property fmtid="{D5CDD505-2E9C-101B-9397-08002B2CF9AE}" pid="4" name="MSIP_Label_a83f872e-d8d7-43ac-9961-0f2ad31e50e5_SetDate">
    <vt:lpwstr>2023-05-10T13:11:51Z</vt:lpwstr>
  </property>
  <property fmtid="{D5CDD505-2E9C-101B-9397-08002B2CF9AE}" pid="5" name="MSIP_Label_a83f872e-d8d7-43ac-9961-0f2ad31e50e5_Method">
    <vt:lpwstr>Standard</vt:lpwstr>
  </property>
  <property fmtid="{D5CDD505-2E9C-101B-9397-08002B2CF9AE}" pid="6" name="MSIP_Label_a83f872e-d8d7-43ac-9961-0f2ad31e50e5_Name">
    <vt:lpwstr>a83f872e-d8d7-43ac-9961-0f2ad31e50e5</vt:lpwstr>
  </property>
  <property fmtid="{D5CDD505-2E9C-101B-9397-08002B2CF9AE}" pid="7" name="MSIP_Label_a83f872e-d8d7-43ac-9961-0f2ad31e50e5_SiteId">
    <vt:lpwstr>fa8c194a-f8e2-43c5-bc39-b637579e39e0</vt:lpwstr>
  </property>
  <property fmtid="{D5CDD505-2E9C-101B-9397-08002B2CF9AE}" pid="8" name="MSIP_Label_a83f872e-d8d7-43ac-9961-0f2ad31e50e5_ActionId">
    <vt:lpwstr>8c948b4b-15b8-467f-91ab-fee3ce443be7</vt:lpwstr>
  </property>
  <property fmtid="{D5CDD505-2E9C-101B-9397-08002B2CF9AE}" pid="9" name="MSIP_Label_a83f872e-d8d7-43ac-9961-0f2ad31e50e5_ContentBits">
    <vt:lpwstr>0</vt:lpwstr>
  </property>
  <property fmtid="{D5CDD505-2E9C-101B-9397-08002B2CF9AE}" pid="10" name="Order">
    <vt:r8>763300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_SourceUrl">
    <vt:lpwstr/>
  </property>
  <property fmtid="{D5CDD505-2E9C-101B-9397-08002B2CF9AE}" pid="14" name="_SharedFileIndex">
    <vt:lpwstr/>
  </property>
  <property fmtid="{D5CDD505-2E9C-101B-9397-08002B2CF9AE}" pid="15" name="ComplianceAssetId">
    <vt:lpwstr/>
  </property>
  <property fmtid="{D5CDD505-2E9C-101B-9397-08002B2CF9AE}" pid="16" name="TemplateUrl">
    <vt:lpwstr/>
  </property>
  <property fmtid="{D5CDD505-2E9C-101B-9397-08002B2CF9AE}" pid="17" name="_ExtendedDescription">
    <vt:lpwstr/>
  </property>
  <property fmtid="{D5CDD505-2E9C-101B-9397-08002B2CF9AE}" pid="18" name="TriggerFlowInfo">
    <vt:lpwstr/>
  </property>
</Properties>
</file>