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075A4317-29A0-48AD-8B2B-7CD6719C5A46}" xr6:coauthVersionLast="47" xr6:coauthVersionMax="47" xr10:uidLastSave="{00000000-0000-0000-0000-000000000000}"/>
  <bookViews>
    <workbookView xWindow="-108" yWindow="-108" windowWidth="23256" windowHeight="12576" tabRatio="908" firstSheet="1" activeTab="1" xr2:uid="{00000000-000D-0000-FFFF-FFFF00000000}"/>
  </bookViews>
  <sheets>
    <sheet name="C-17 2023 Historic (Hard Coded)" sheetId="22" state="hidden" r:id="rId1"/>
    <sheet name="C-17 2023 Historical (linked)" sheetId="11" r:id="rId2"/>
    <sheet name="2-8 11 15 Benefit Cost - 2023" sheetId="18" r:id="rId3"/>
    <sheet name="12 Exp Return on Asst 2023" sheetId="19" r:id="rId4"/>
    <sheet name="18 Funding 2023" sheetId="20" r:id="rId5"/>
    <sheet name="17,19-32 2023 Mercer provided" sheetId="21" r:id="rId6"/>
  </sheets>
  <definedNames>
    <definedName name="HistYea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Line1">#REF!</definedName>
    <definedName name="PLine2">#REF!</definedName>
    <definedName name="PLine3">#REF!</definedName>
    <definedName name="Test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2" l="1"/>
  <c r="D54" i="11"/>
  <c r="P38" i="11"/>
  <c r="P39" i="11"/>
  <c r="P40" i="11"/>
  <c r="P41" i="11"/>
  <c r="P42" i="11"/>
  <c r="P43" i="11"/>
  <c r="P44" i="11"/>
  <c r="P37" i="11"/>
  <c r="P26" i="11"/>
  <c r="P25" i="11"/>
  <c r="P28" i="11"/>
  <c r="H6" i="18" l="1"/>
  <c r="H5" i="18"/>
  <c r="G6" i="18"/>
  <c r="G5" i="18"/>
  <c r="P18" i="11"/>
  <c r="F5" i="18"/>
  <c r="P19" i="11"/>
  <c r="P15" i="11"/>
  <c r="P14" i="11"/>
  <c r="F3" i="18"/>
  <c r="F7" i="18"/>
  <c r="F2" i="18"/>
  <c r="P31" i="11"/>
  <c r="P32" i="11" l="1"/>
  <c r="P30" i="11"/>
  <c r="P29" i="11"/>
  <c r="C15" i="21"/>
  <c r="P24" i="11"/>
  <c r="D5" i="18" l="1"/>
  <c r="D7" i="18"/>
  <c r="D3" i="18"/>
  <c r="D2" i="18"/>
  <c r="I107" i="18"/>
  <c r="J73" i="18"/>
  <c r="C3" i="18"/>
  <c r="C5" i="18"/>
  <c r="E3" i="18" l="1"/>
  <c r="C8" i="21" l="1"/>
  <c r="E5" i="18"/>
  <c r="E7" i="18"/>
  <c r="B8" i="18"/>
  <c r="E4" i="18" l="1"/>
  <c r="F4" i="18" s="1"/>
  <c r="E6" i="18"/>
  <c r="C8" i="18"/>
  <c r="D8" i="18"/>
  <c r="E2" i="18"/>
  <c r="P16" i="11" l="1"/>
  <c r="E8" i="18"/>
  <c r="F8" i="18"/>
  <c r="P17" i="11"/>
  <c r="P20" i="11" s="1"/>
  <c r="L20" i="11"/>
  <c r="P23" i="11" l="1"/>
  <c r="P27" i="11"/>
</calcChain>
</file>

<file path=xl/sharedStrings.xml><?xml version="1.0" encoding="utf-8"?>
<sst xmlns="http://schemas.openxmlformats.org/spreadsheetml/2006/main" count="208" uniqueCount="94">
  <si>
    <t>SCHEDULE C-17</t>
  </si>
  <si>
    <t>PENSION COST</t>
  </si>
  <si>
    <t>Page 1 of 1</t>
  </si>
  <si>
    <t>FLORIDA PUBLIC SERVICE COMMISSION</t>
  </si>
  <si>
    <t xml:space="preserve">                  EXPLANATION:</t>
  </si>
  <si>
    <t>Provide the following information concerning pension cost for the test year, and the most recent historical year</t>
  </si>
  <si>
    <t xml:space="preserve">       Type of data shown:</t>
  </si>
  <si>
    <t>if the test year is projected.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</si>
  <si>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</si>
  <si>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</si>
  <si>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</si>
  <si>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</si>
  <si>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</si>
  <si>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Witness: M. C. Cacciatore/ J. S. Chronister/</t>
  </si>
  <si>
    <t>DOCKET No. 2024-EI</t>
  </si>
  <si>
    <t>(Dollars in 000's)</t>
  </si>
  <si>
    <t xml:space="preserve">               A. S. Lewis</t>
  </si>
  <si>
    <t>Amount</t>
  </si>
  <si>
    <t>(1)</t>
  </si>
  <si>
    <t>(2)</t>
  </si>
  <si>
    <t>(3)</t>
  </si>
  <si>
    <t>Line</t>
  </si>
  <si>
    <t>Test Year</t>
  </si>
  <si>
    <t>Historical Year</t>
  </si>
  <si>
    <t>No.</t>
  </si>
  <si>
    <t>Description</t>
  </si>
  <si>
    <t>Service Cost</t>
  </si>
  <si>
    <t>Interest Cost</t>
  </si>
  <si>
    <t>Expected / Actual Return on Assets</t>
  </si>
  <si>
    <t>Amortization of Actuarial Loss</t>
  </si>
  <si>
    <t>Amortization of Prior Service (Benefit) Cost</t>
  </si>
  <si>
    <t xml:space="preserve"> Curtailment/Settlement Loss</t>
  </si>
  <si>
    <t>Total Net Periodic Pension Cost</t>
  </si>
  <si>
    <t>Note A/Note D</t>
  </si>
  <si>
    <t>For the Year:</t>
  </si>
  <si>
    <t>Expected Return on Assets</t>
  </si>
  <si>
    <t>Assumed Rate of Return on Plan Assets</t>
  </si>
  <si>
    <t>Amortization of Transition Asset or Obligation</t>
  </si>
  <si>
    <t>Percent of Pension Cost Capitalized</t>
  </si>
  <si>
    <t>Pension Cost Recorded in Account 926</t>
  </si>
  <si>
    <t>Minimum Required Contribution Per IRS</t>
  </si>
  <si>
    <t>Note B</t>
  </si>
  <si>
    <t>Maximum Allowable Contribution Per IRS</t>
  </si>
  <si>
    <t>Note C</t>
  </si>
  <si>
    <t>Actual Contribution Made to the Trust Fund</t>
  </si>
  <si>
    <t xml:space="preserve">Actuarial Attribution Approach Used for Funding </t>
  </si>
  <si>
    <t>Normal cost</t>
  </si>
  <si>
    <t>Assumed Discount Rate for Computing Funding</t>
  </si>
  <si>
    <t>Allocation Method Used to Assign Costs if the Utility Is Not the</t>
  </si>
  <si>
    <t xml:space="preserve">   Sole Participant in the Plan. Attach the Relevant Procedures.</t>
  </si>
  <si>
    <t>Note A</t>
  </si>
  <si>
    <t>At Plan Year End (Note C):</t>
  </si>
  <si>
    <t>Accumulated Benefit Obligation</t>
  </si>
  <si>
    <t>Projected Benefit Obligation</t>
  </si>
  <si>
    <t>Vested Benefit Obligation</t>
  </si>
  <si>
    <t>N/A</t>
  </si>
  <si>
    <t>Assumed Discount Rate (Settlement Rate)</t>
  </si>
  <si>
    <t>Assumed Rate for Salary Increases</t>
  </si>
  <si>
    <t>Fair Value of Plan Assets</t>
  </si>
  <si>
    <t>Market Related Value of Assets</t>
  </si>
  <si>
    <t>Balance in Working Capital (Specify Account No.)</t>
  </si>
  <si>
    <t>The total net periodic pension cost is determined on a plan basis.  For allocation, the service cost and interest cost components reflect actual</t>
  </si>
  <si>
    <t>valuation results for each operating company.  For the return on assets, assets are maintained for each operating company only for the purpose</t>
  </si>
  <si>
    <t xml:space="preserve">of allocation.  </t>
  </si>
  <si>
    <t>Minimum required contribution is based on plan year, with contributions allowed until 9/15 of the following year. Actual contribution is based on calendar year.</t>
  </si>
  <si>
    <t xml:space="preserve">The maximum deductible shown is based on nonstabilized segment rates (effective interest rate) and a cushion amount equal to 50% of the funding target. A higher deductible limit may apply based on the increase in </t>
  </si>
  <si>
    <t>funding target attributable to projected pay. The amount shown here should be considered an estimate.</t>
  </si>
  <si>
    <t>Note D</t>
  </si>
  <si>
    <t>Total Net Periodic Pension Cost includes the costs of the defined benefit pension plan, fully-funded non-contributory supplemental retirement benefit plan available to certain members of senior management and an</t>
  </si>
  <si>
    <t xml:space="preserve">unfunded non-qualified, non-contributory Restoration plan that allows certain members of senior management to receive contributions as if no IRS limits were in place. </t>
  </si>
  <si>
    <t>Note E</t>
  </si>
  <si>
    <t>Totals may be affected due to rounding.</t>
  </si>
  <si>
    <t>Supporting Schedules:</t>
  </si>
  <si>
    <t>Recap Schedules:</t>
  </si>
  <si>
    <t>QP - TEC</t>
  </si>
  <si>
    <t xml:space="preserve">SERP - TEC </t>
  </si>
  <si>
    <t>BRP  - TEC</t>
  </si>
  <si>
    <t>Total</t>
  </si>
  <si>
    <t>RD 000's</t>
  </si>
  <si>
    <t>from Mercer</t>
  </si>
  <si>
    <t>MFR</t>
  </si>
  <si>
    <t xml:space="preserve">Interest Cost </t>
  </si>
  <si>
    <t>Expected/Actual Return on Assets</t>
  </si>
  <si>
    <t>Amortization of Prior Service Cost</t>
  </si>
  <si>
    <t>Settlement Cost</t>
  </si>
  <si>
    <t>Line 18</t>
  </si>
  <si>
    <t>Calendar Year - 2025</t>
  </si>
  <si>
    <t>Tampa Electric</t>
  </si>
  <si>
    <t>Line No.</t>
  </si>
  <si>
    <r>
      <t xml:space="preserve">Projected test year 2025 data was derived from the Mercer Pension and Postretirement forecast report dated </t>
    </r>
    <r>
      <rPr>
        <sz val="8"/>
        <color rgb="FFFF0000"/>
        <rFont val="Arial"/>
        <family val="2"/>
      </rPr>
      <t>July 28, 2023</t>
    </r>
    <r>
      <rPr>
        <sz val="8"/>
        <rFont val="Arial"/>
        <family val="2"/>
      </rPr>
      <t xml:space="preserve">. </t>
    </r>
  </si>
  <si>
    <t>DOCKET No. 20240026-EI</t>
  </si>
  <si>
    <t>Page 2 of 2</t>
  </si>
  <si>
    <t>Witness: M. Cacciatore / J. Chronister /</t>
  </si>
  <si>
    <t xml:space="preserve">                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</si>
</sst>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m/d/yy;@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0" xfId="2" applyNumberFormat="1" applyFont="1" applyFill="1" applyBorder="1"/>
    <xf numFmtId="165" fontId="2" fillId="0" borderId="0" xfId="1" applyNumberFormat="1" applyFont="1" applyFill="1"/>
    <xf numFmtId="165" fontId="2" fillId="0" borderId="0" xfId="1" applyNumberFormat="1" applyFont="1" applyFill="1" applyBorder="1"/>
    <xf numFmtId="0" fontId="4" fillId="0" borderId="0" xfId="0" applyFont="1"/>
    <xf numFmtId="165" fontId="2" fillId="0" borderId="3" xfId="1" applyNumberFormat="1" applyFont="1" applyFill="1" applyBorder="1"/>
    <xf numFmtId="10" fontId="2" fillId="0" borderId="0" xfId="1" applyNumberFormat="1" applyFont="1" applyFill="1" applyBorder="1"/>
    <xf numFmtId="165" fontId="2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3" applyFont="1" applyAlignment="1">
      <alignment horizontal="right" wrapText="1"/>
    </xf>
    <xf numFmtId="0" fontId="4" fillId="0" borderId="0" xfId="3" applyFont="1" applyAlignment="1">
      <alignment wrapText="1"/>
    </xf>
    <xf numFmtId="0" fontId="4" fillId="0" borderId="0" xfId="3" quotePrefix="1" applyFont="1" applyAlignment="1">
      <alignment horizontal="right" wrapText="1"/>
    </xf>
    <xf numFmtId="9" fontId="2" fillId="0" borderId="0" xfId="4" applyFont="1" applyFill="1" applyBorder="1"/>
    <xf numFmtId="165" fontId="7" fillId="0" borderId="0" xfId="1" applyNumberFormat="1" applyFont="1"/>
    <xf numFmtId="167" fontId="2" fillId="0" borderId="3" xfId="1" quotePrefix="1" applyNumberFormat="1" applyFont="1" applyFill="1" applyBorder="1" applyAlignment="1">
      <alignment horizontal="center"/>
    </xf>
    <xf numFmtId="167" fontId="2" fillId="0" borderId="0" xfId="1" applyNumberFormat="1" applyFont="1" applyFill="1" applyBorder="1"/>
    <xf numFmtId="166" fontId="2" fillId="0" borderId="3" xfId="1" applyNumberFormat="1" applyFont="1" applyFill="1" applyBorder="1"/>
    <xf numFmtId="164" fontId="2" fillId="0" borderId="3" xfId="2" applyNumberFormat="1" applyFont="1" applyFill="1" applyBorder="1"/>
    <xf numFmtId="167" fontId="2" fillId="0" borderId="0" xfId="1" quotePrefix="1" applyNumberFormat="1" applyFont="1" applyFill="1" applyBorder="1" applyAlignment="1">
      <alignment horizontal="center"/>
    </xf>
    <xf numFmtId="165" fontId="6" fillId="0" borderId="0" xfId="1" applyNumberFormat="1" applyFont="1" applyFill="1"/>
    <xf numFmtId="164" fontId="2" fillId="0" borderId="0" xfId="2" applyNumberFormat="1" applyFont="1" applyFill="1"/>
    <xf numFmtId="164" fontId="4" fillId="0" borderId="0" xfId="2" applyNumberFormat="1" applyFont="1" applyFill="1"/>
    <xf numFmtId="0" fontId="2" fillId="0" borderId="1" xfId="0" applyFont="1" applyBorder="1" applyAlignment="1">
      <alignment horizontal="right"/>
    </xf>
    <xf numFmtId="165" fontId="8" fillId="0" borderId="0" xfId="1" applyNumberFormat="1" applyFont="1" applyFill="1" applyBorder="1"/>
    <xf numFmtId="0" fontId="9" fillId="0" borderId="0" xfId="0" applyFont="1"/>
    <xf numFmtId="0" fontId="2" fillId="2" borderId="1" xfId="0" applyFont="1" applyFill="1" applyBorder="1"/>
    <xf numFmtId="165" fontId="1" fillId="0" borderId="0" xfId="1" applyNumberFormat="1" applyFill="1"/>
    <xf numFmtId="165" fontId="1" fillId="0" borderId="4" xfId="1" applyNumberFormat="1" applyFill="1" applyBorder="1"/>
    <xf numFmtId="165" fontId="8" fillId="0" borderId="0" xfId="1" applyNumberFormat="1" applyFont="1" applyFill="1" applyBorder="1" applyAlignment="1">
      <alignment horizontal="right"/>
    </xf>
    <xf numFmtId="10" fontId="2" fillId="0" borderId="0" xfId="4" applyNumberFormat="1" applyFont="1" applyFill="1"/>
    <xf numFmtId="10" fontId="0" fillId="2" borderId="0" xfId="4" applyNumberFormat="1" applyFont="1" applyFill="1"/>
    <xf numFmtId="165" fontId="7" fillId="2" borderId="0" xfId="1" applyNumberFormat="1" applyFont="1" applyFill="1"/>
    <xf numFmtId="165" fontId="0" fillId="0" borderId="4" xfId="0" applyNumberFormat="1" applyBorder="1"/>
    <xf numFmtId="0" fontId="5" fillId="2" borderId="0" xfId="0" applyFont="1" applyFill="1" applyAlignment="1">
      <alignment horizontal="center"/>
    </xf>
    <xf numFmtId="0" fontId="0" fillId="2" borderId="0" xfId="0" applyFill="1"/>
    <xf numFmtId="165" fontId="1" fillId="2" borderId="0" xfId="1" applyNumberFormat="1" applyFill="1" applyBorder="1"/>
    <xf numFmtId="165" fontId="6" fillId="0" borderId="0" xfId="1" applyNumberFormat="1" applyFont="1" applyFill="1" applyBorder="1"/>
    <xf numFmtId="10" fontId="6" fillId="0" borderId="0" xfId="1" applyNumberFormat="1" applyFont="1" applyFill="1" applyBorder="1"/>
    <xf numFmtId="165" fontId="6" fillId="2" borderId="0" xfId="1" applyNumberFormat="1" applyFont="1" applyFill="1" applyBorder="1"/>
    <xf numFmtId="165" fontId="6" fillId="2" borderId="0" xfId="1" applyNumberFormat="1" applyFont="1" applyFill="1"/>
    <xf numFmtId="10" fontId="6" fillId="2" borderId="0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1" fillId="0" borderId="0" xfId="1" applyNumberFormat="1" applyFont="1" applyFill="1" applyBorder="1"/>
    <xf numFmtId="0" fontId="10" fillId="0" borderId="0" xfId="0" applyFont="1"/>
    <xf numFmtId="9" fontId="6" fillId="2" borderId="0" xfId="4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4" fillId="0" borderId="0" xfId="3" applyFont="1" applyFill="1" applyAlignment="1">
      <alignment horizontal="right" wrapText="1"/>
    </xf>
    <xf numFmtId="0" fontId="4" fillId="0" borderId="0" xfId="3" applyFont="1" applyFill="1" applyAlignment="1">
      <alignment wrapText="1"/>
    </xf>
    <xf numFmtId="0" fontId="4" fillId="0" borderId="0" xfId="0" applyFont="1" applyFill="1"/>
    <xf numFmtId="0" fontId="4" fillId="0" borderId="0" xfId="3" quotePrefix="1" applyFont="1" applyFill="1" applyAlignment="1">
      <alignment horizontal="right" wrapText="1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cent" xfId="4" builtinId="5"/>
  </cellStyles>
  <dxfs count="0"/>
  <tableStyles count="1" defaultTableStyle="TableStyleMedium2" defaultPivotStyle="PivotStyleLight16">
    <tableStyle name="Invisible" pivot="0" table="0" count="0" xr9:uid="{B1B49CC1-4EF7-4F52-B683-6E0D21CE46C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9525</xdr:rowOff>
    </xdr:from>
    <xdr:to>
      <xdr:col>6</xdr:col>
      <xdr:colOff>102870</xdr:colOff>
      <xdr:row>37</xdr:row>
      <xdr:rowOff>51626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345F20-E273-4A88-8324-1DB48F03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3075"/>
          <a:ext cx="5932170" cy="5376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94135</xdr:colOff>
      <xdr:row>67</xdr:row>
      <xdr:rowOff>189575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08CF6-4757-4CB9-BB5D-94F9740F5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48550"/>
          <a:ext cx="6704485" cy="5523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7</xdr:col>
      <xdr:colOff>12490</xdr:colOff>
      <xdr:row>114</xdr:row>
      <xdr:rowOff>99959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1CB8DD-AE76-473F-9C5C-3AA112B1B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54050"/>
          <a:ext cx="6622840" cy="848195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24</xdr:col>
      <xdr:colOff>398857</xdr:colOff>
      <xdr:row>39</xdr:row>
      <xdr:rowOff>65736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5A129D-9671-B135-A0B5-4278C718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29550" y="0"/>
          <a:ext cx="9542857" cy="751428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19</xdr:col>
      <xdr:colOff>514350</xdr:colOff>
      <xdr:row>70</xdr:row>
      <xdr:rowOff>108562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AE7697-A7B8-497D-8C83-A0134C8F4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39150" y="7829550"/>
          <a:ext cx="6000750" cy="5633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558675</xdr:colOff>
      <xdr:row>36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C4E18F-2DAC-48B2-A973-95AC2141D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73875" cy="687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7</xdr:col>
      <xdr:colOff>209550</xdr:colOff>
      <xdr:row>19</xdr:row>
      <xdr:rowOff>52390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06742F-E482-46AA-B3CD-A72642801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4438650" cy="36718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104776</xdr:colOff>
      <xdr:row>40</xdr:row>
      <xdr:rowOff>9526</xdr:rowOff>
    </xdr:from>
    <xdr:to>
      <xdr:col>16</xdr:col>
      <xdr:colOff>9526</xdr:colOff>
      <xdr:row>69</xdr:row>
      <xdr:rowOff>118088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066A4E-8B5A-227C-25A6-8116B20B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6" y="7648576"/>
          <a:ext cx="6000750" cy="5633062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21</xdr:col>
      <xdr:colOff>551257</xdr:colOff>
      <xdr:row>39</xdr:row>
      <xdr:rowOff>65736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CD33AE-8324-367E-D081-5632DF001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0"/>
          <a:ext cx="9542857" cy="751428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3</xdr:col>
      <xdr:colOff>361950</xdr:colOff>
      <xdr:row>55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CC62FAC-F433-44C8-ADD9-764316AA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96050"/>
          <a:ext cx="4210050" cy="408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F009-C551-46FF-8345-3907E7820817}">
  <sheetPr>
    <pageSetUpPr fitToPage="1"/>
  </sheetPr>
  <dimension ref="A1:U56"/>
  <sheetViews>
    <sheetView topLeftCell="A32" zoomScale="130" zoomScaleNormal="130" workbookViewId="0">
      <selection activeCell="D58" sqref="D58"/>
    </sheetView>
  </sheetViews>
  <sheetFormatPr defaultColWidth="9.109375" defaultRowHeight="10.199999999999999" x14ac:dyDescent="0.2"/>
  <cols>
    <col min="1" max="1" width="3.5546875" style="1" customWidth="1"/>
    <col min="2" max="2" width="6.88671875" style="1" bestFit="1" customWidth="1"/>
    <col min="3" max="14" width="9.5546875" style="1" customWidth="1"/>
    <col min="15" max="15" width="11.33203125" style="1" customWidth="1"/>
    <col min="16" max="18" width="9.5546875" style="1" customWidth="1"/>
    <col min="19" max="19" width="11.33203125" style="1" customWidth="1"/>
    <col min="20" max="16384" width="9.109375" style="1"/>
  </cols>
  <sheetData>
    <row r="1" spans="1:21" ht="14.1" customHeight="1" thickBot="1" x14ac:dyDescent="0.25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33" t="s">
        <v>2</v>
      </c>
    </row>
    <row r="2" spans="1:21" ht="14.1" customHeight="1" x14ac:dyDescent="0.2">
      <c r="A2" s="1" t="s">
        <v>3</v>
      </c>
      <c r="E2" s="1" t="s">
        <v>4</v>
      </c>
      <c r="G2" s="1" t="s">
        <v>5</v>
      </c>
      <c r="L2" s="3"/>
      <c r="M2" s="3"/>
      <c r="N2" s="3"/>
      <c r="O2" s="3"/>
      <c r="P2" s="3" t="s">
        <v>6</v>
      </c>
      <c r="S2" s="5"/>
    </row>
    <row r="3" spans="1:21" ht="14.1" customHeight="1" x14ac:dyDescent="0.2">
      <c r="G3" s="1" t="s">
        <v>7</v>
      </c>
      <c r="L3" s="5"/>
      <c r="M3" s="5"/>
      <c r="N3" s="5"/>
      <c r="O3" s="4"/>
      <c r="P3" s="4"/>
      <c r="Q3" s="5" t="s">
        <v>8</v>
      </c>
      <c r="R3" s="5"/>
      <c r="U3" s="4"/>
    </row>
    <row r="4" spans="1:21" ht="14.1" customHeight="1" x14ac:dyDescent="0.2">
      <c r="A4" s="1" t="s">
        <v>9</v>
      </c>
      <c r="L4" s="5"/>
      <c r="M4" s="5"/>
      <c r="N4" s="5"/>
      <c r="O4" s="4"/>
      <c r="Q4" s="5" t="s">
        <v>10</v>
      </c>
      <c r="R4" s="5"/>
      <c r="U4" s="4"/>
    </row>
    <row r="5" spans="1:21" ht="14.1" customHeight="1" x14ac:dyDescent="0.2">
      <c r="L5" s="5"/>
      <c r="M5" s="5"/>
      <c r="N5" s="5"/>
      <c r="O5" s="4"/>
      <c r="P5" s="4" t="s">
        <v>11</v>
      </c>
      <c r="Q5" s="5" t="s">
        <v>12</v>
      </c>
      <c r="R5" s="5"/>
      <c r="U5" s="4"/>
    </row>
    <row r="6" spans="1:21" ht="14.1" customHeight="1" x14ac:dyDescent="0.2">
      <c r="L6" s="5"/>
      <c r="M6" s="5"/>
      <c r="N6" s="5"/>
      <c r="O6" s="4"/>
      <c r="P6" s="4"/>
      <c r="Q6" s="5" t="s">
        <v>13</v>
      </c>
      <c r="R6" s="5"/>
      <c r="U6" s="4"/>
    </row>
    <row r="7" spans="1:21" ht="14.1" customHeight="1" thickBot="1" x14ac:dyDescent="0.25">
      <c r="A7" s="36" t="s">
        <v>14</v>
      </c>
      <c r="B7" s="36"/>
      <c r="C7" s="36"/>
      <c r="D7" s="2"/>
      <c r="E7" s="2"/>
      <c r="F7" s="2"/>
      <c r="G7" s="2"/>
      <c r="H7" s="2"/>
      <c r="I7" s="2" t="s">
        <v>15</v>
      </c>
      <c r="J7" s="2"/>
      <c r="K7" s="2"/>
      <c r="L7" s="2"/>
      <c r="M7" s="2"/>
      <c r="N7" s="2"/>
      <c r="O7" s="2"/>
      <c r="P7" s="2"/>
      <c r="Q7" s="2" t="s">
        <v>16</v>
      </c>
      <c r="R7" s="2"/>
      <c r="S7" s="2"/>
    </row>
    <row r="8" spans="1:21" ht="14.1" customHeight="1" x14ac:dyDescent="0.2">
      <c r="B8" s="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1" ht="14.1" customHeight="1" x14ac:dyDescent="0.2">
      <c r="B9" s="6"/>
      <c r="C9" s="18"/>
      <c r="D9" s="18"/>
      <c r="E9" s="18"/>
      <c r="F9" s="18"/>
      <c r="G9" s="18"/>
      <c r="H9" s="18"/>
      <c r="I9" s="18"/>
      <c r="J9" s="18"/>
      <c r="K9" s="18"/>
      <c r="L9" s="56" t="s">
        <v>17</v>
      </c>
      <c r="M9" s="56"/>
      <c r="N9" s="56"/>
      <c r="O9" s="56"/>
      <c r="P9" s="56"/>
      <c r="Q9" s="18"/>
      <c r="R9" s="18"/>
      <c r="S9" s="18"/>
    </row>
    <row r="10" spans="1:21" ht="14.1" customHeight="1" x14ac:dyDescent="0.2">
      <c r="B10" s="6"/>
      <c r="C10" s="6"/>
      <c r="D10" s="18" t="s">
        <v>18</v>
      </c>
      <c r="E10" s="6"/>
      <c r="F10" s="6"/>
      <c r="G10" s="18"/>
      <c r="H10" s="6"/>
      <c r="I10" s="18"/>
      <c r="J10" s="18"/>
      <c r="K10" s="18"/>
      <c r="L10" s="18" t="s">
        <v>19</v>
      </c>
      <c r="M10" s="18"/>
      <c r="N10" s="18"/>
      <c r="O10" s="18"/>
      <c r="P10" s="18" t="s">
        <v>20</v>
      </c>
      <c r="Q10" s="6"/>
      <c r="R10" s="6"/>
      <c r="S10" s="6"/>
    </row>
    <row r="11" spans="1:21" ht="14.1" customHeight="1" x14ac:dyDescent="0.2">
      <c r="A11" s="1" t="s">
        <v>21</v>
      </c>
      <c r="B11" s="6"/>
      <c r="C11" s="6"/>
      <c r="D11" s="6"/>
      <c r="E11" s="6"/>
      <c r="F11" s="18"/>
      <c r="G11" s="6"/>
      <c r="H11" s="6"/>
      <c r="I11" s="6"/>
      <c r="J11" s="6"/>
      <c r="K11" s="6"/>
      <c r="L11" s="18" t="s">
        <v>22</v>
      </c>
      <c r="M11" s="18"/>
      <c r="N11" s="6"/>
      <c r="O11" s="6"/>
      <c r="P11" s="18" t="s">
        <v>23</v>
      </c>
      <c r="Q11" s="18"/>
      <c r="R11" s="18"/>
      <c r="S11" s="6"/>
    </row>
    <row r="12" spans="1:21" ht="14.1" customHeight="1" thickBot="1" x14ac:dyDescent="0.25">
      <c r="A12" s="2" t="s">
        <v>24</v>
      </c>
      <c r="B12" s="7"/>
      <c r="C12" s="7"/>
      <c r="D12" s="7" t="s">
        <v>25</v>
      </c>
      <c r="E12" s="7"/>
      <c r="F12" s="7"/>
      <c r="G12" s="8"/>
      <c r="H12" s="8"/>
      <c r="I12" s="8"/>
      <c r="J12" s="8"/>
      <c r="K12" s="8"/>
      <c r="L12" s="19">
        <v>2025</v>
      </c>
      <c r="M12" s="19"/>
      <c r="N12" s="19"/>
      <c r="O12" s="8"/>
      <c r="P12" s="19">
        <v>2023</v>
      </c>
      <c r="Q12" s="19"/>
      <c r="R12" s="19"/>
      <c r="S12" s="19"/>
    </row>
    <row r="13" spans="1:21" ht="14.1" customHeight="1" x14ac:dyDescent="0.2">
      <c r="A13" s="1">
        <v>1</v>
      </c>
      <c r="B13" s="20"/>
      <c r="C13" s="31"/>
      <c r="D13" s="31"/>
      <c r="E13" s="31"/>
      <c r="F13" s="9"/>
      <c r="G13" s="9"/>
      <c r="H13" s="9"/>
      <c r="I13" s="9"/>
      <c r="J13" s="9"/>
      <c r="K13" s="9"/>
      <c r="L13" s="31"/>
      <c r="M13" s="31"/>
      <c r="N13" s="31"/>
      <c r="O13" s="31"/>
      <c r="P13" s="31"/>
      <c r="Q13" s="31"/>
      <c r="R13" s="31"/>
      <c r="S13" s="31"/>
    </row>
    <row r="14" spans="1:21" ht="14.1" customHeight="1" x14ac:dyDescent="0.2">
      <c r="A14" s="1">
        <v>2</v>
      </c>
      <c r="B14" s="20"/>
      <c r="C14" s="31" t="s">
        <v>26</v>
      </c>
      <c r="F14" s="9"/>
      <c r="G14" s="9"/>
      <c r="H14" s="9"/>
      <c r="I14" s="9"/>
      <c r="J14" s="9"/>
      <c r="K14" s="9"/>
      <c r="L14" s="9">
        <v>0</v>
      </c>
      <c r="M14" s="9"/>
      <c r="N14" s="9"/>
      <c r="O14" s="31"/>
      <c r="P14" s="9">
        <v>9497</v>
      </c>
      <c r="Q14" s="9"/>
      <c r="R14" s="9"/>
      <c r="S14" s="9"/>
    </row>
    <row r="15" spans="1:21" ht="14.1" customHeight="1" x14ac:dyDescent="0.2">
      <c r="A15" s="1">
        <v>3</v>
      </c>
      <c r="B15" s="21"/>
      <c r="C15" s="31" t="s">
        <v>27</v>
      </c>
      <c r="F15" s="11"/>
      <c r="G15" s="11"/>
      <c r="H15" s="11"/>
      <c r="I15" s="11"/>
      <c r="J15" s="11"/>
      <c r="K15" s="11"/>
      <c r="L15" s="11">
        <v>0</v>
      </c>
      <c r="M15" s="9"/>
      <c r="N15" s="9"/>
      <c r="O15" s="10"/>
      <c r="P15" s="11">
        <v>27185</v>
      </c>
      <c r="Q15" s="11"/>
      <c r="R15" s="11"/>
      <c r="S15" s="11"/>
    </row>
    <row r="16" spans="1:21" ht="14.1" customHeight="1" x14ac:dyDescent="0.2">
      <c r="A16" s="1">
        <v>4</v>
      </c>
      <c r="B16" s="21"/>
      <c r="C16" s="32" t="s">
        <v>28</v>
      </c>
      <c r="F16" s="11"/>
      <c r="G16" s="11"/>
      <c r="H16" s="11"/>
      <c r="I16" s="11"/>
      <c r="J16" s="11"/>
      <c r="K16" s="11"/>
      <c r="L16" s="11">
        <v>0</v>
      </c>
      <c r="M16" s="9"/>
      <c r="N16" s="9"/>
      <c r="O16" s="11"/>
      <c r="P16" s="11">
        <v>-41545</v>
      </c>
      <c r="Q16" s="11"/>
      <c r="R16" s="11"/>
      <c r="S16" s="11"/>
    </row>
    <row r="17" spans="1:19" ht="14.1" customHeight="1" x14ac:dyDescent="0.2">
      <c r="A17" s="1">
        <v>5</v>
      </c>
      <c r="B17" s="21"/>
      <c r="C17" s="32" t="s">
        <v>29</v>
      </c>
      <c r="F17" s="11"/>
      <c r="G17" s="11"/>
      <c r="H17" s="11"/>
      <c r="I17" s="11"/>
      <c r="J17" s="11"/>
      <c r="K17" s="11"/>
      <c r="L17" s="11">
        <v>0</v>
      </c>
      <c r="M17" s="9"/>
      <c r="N17" s="9"/>
      <c r="O17" s="11"/>
      <c r="P17" s="11">
        <v>3619</v>
      </c>
      <c r="Q17" s="11"/>
      <c r="R17" s="11"/>
      <c r="S17" s="11"/>
    </row>
    <row r="18" spans="1:19" ht="14.1" customHeight="1" x14ac:dyDescent="0.2">
      <c r="A18" s="1">
        <v>6</v>
      </c>
      <c r="B18" s="21"/>
      <c r="C18" s="32" t="s">
        <v>30</v>
      </c>
      <c r="F18" s="11"/>
      <c r="G18" s="11"/>
      <c r="H18" s="11"/>
      <c r="I18" s="11"/>
      <c r="J18" s="11"/>
      <c r="K18" s="34"/>
      <c r="L18" s="11">
        <v>0</v>
      </c>
      <c r="M18" s="9"/>
      <c r="N18" s="9"/>
      <c r="O18" s="11"/>
      <c r="P18" s="11">
        <v>137</v>
      </c>
      <c r="Q18" s="34"/>
      <c r="R18" s="11"/>
      <c r="S18" s="11"/>
    </row>
    <row r="19" spans="1:19" ht="14.1" customHeight="1" x14ac:dyDescent="0.2">
      <c r="A19" s="1">
        <v>7</v>
      </c>
      <c r="B19" s="21"/>
      <c r="C19" s="12" t="s">
        <v>31</v>
      </c>
      <c r="F19" s="11"/>
      <c r="G19" s="11"/>
      <c r="H19" s="11"/>
      <c r="I19" s="11"/>
      <c r="J19" s="11"/>
      <c r="K19" s="11"/>
      <c r="L19" s="27">
        <v>0</v>
      </c>
      <c r="M19" s="9"/>
      <c r="N19" s="9"/>
      <c r="O19" s="11"/>
      <c r="P19" s="13">
        <v>2029</v>
      </c>
      <c r="Q19" s="11"/>
      <c r="R19" s="11"/>
      <c r="S19" s="11"/>
    </row>
    <row r="20" spans="1:19" ht="14.1" customHeight="1" x14ac:dyDescent="0.2">
      <c r="A20" s="1">
        <v>8</v>
      </c>
      <c r="B20" s="21"/>
      <c r="C20" s="31" t="s">
        <v>32</v>
      </c>
      <c r="F20" s="11"/>
      <c r="G20" s="11"/>
      <c r="H20" s="11"/>
      <c r="I20" s="11"/>
      <c r="J20" s="11"/>
      <c r="K20" s="11"/>
      <c r="L20" s="28">
        <v>0</v>
      </c>
      <c r="M20" s="11"/>
      <c r="N20" s="11"/>
      <c r="O20" s="11" t="s">
        <v>33</v>
      </c>
      <c r="P20" s="28">
        <v>922</v>
      </c>
      <c r="Q20" s="11"/>
      <c r="R20" s="11"/>
      <c r="S20" s="11"/>
    </row>
    <row r="21" spans="1:19" ht="14.1" customHeight="1" x14ac:dyDescent="0.2">
      <c r="A21" s="1">
        <v>9</v>
      </c>
      <c r="B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4.1" customHeight="1" x14ac:dyDescent="0.2">
      <c r="A22" s="1">
        <v>10</v>
      </c>
      <c r="B22" s="21"/>
      <c r="C22" s="31" t="s">
        <v>34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4.1" customHeight="1" x14ac:dyDescent="0.2">
      <c r="A23" s="1">
        <v>11</v>
      </c>
      <c r="B23" s="21"/>
      <c r="C23" s="31" t="s">
        <v>35</v>
      </c>
      <c r="F23" s="11"/>
      <c r="G23" s="11"/>
      <c r="H23" s="11"/>
      <c r="I23" s="11"/>
      <c r="J23" s="11"/>
      <c r="K23" s="11"/>
      <c r="L23" s="11">
        <v>0</v>
      </c>
      <c r="M23" s="11"/>
      <c r="N23" s="11"/>
      <c r="O23" s="11"/>
      <c r="P23" s="11">
        <v>41545</v>
      </c>
      <c r="Q23" s="11"/>
      <c r="R23" s="11"/>
      <c r="S23" s="11"/>
    </row>
    <row r="24" spans="1:19" ht="14.1" customHeight="1" x14ac:dyDescent="0.2">
      <c r="A24" s="1">
        <v>12</v>
      </c>
      <c r="B24" s="21"/>
      <c r="C24" s="31" t="s">
        <v>36</v>
      </c>
      <c r="F24" s="11"/>
      <c r="G24" s="11"/>
      <c r="H24" s="11"/>
      <c r="I24" s="11"/>
      <c r="J24" s="11"/>
      <c r="K24" s="11"/>
      <c r="L24" s="14">
        <v>0</v>
      </c>
      <c r="M24" s="14"/>
      <c r="N24" s="14"/>
      <c r="O24" s="11"/>
      <c r="P24" s="14">
        <v>7.0499999999999993E-2</v>
      </c>
      <c r="Q24" s="11"/>
      <c r="R24" s="11"/>
      <c r="S24" s="11"/>
    </row>
    <row r="25" spans="1:19" ht="14.1" customHeight="1" x14ac:dyDescent="0.2">
      <c r="A25" s="1">
        <v>13</v>
      </c>
      <c r="B25" s="21"/>
      <c r="C25" s="31" t="s">
        <v>37</v>
      </c>
      <c r="F25" s="11"/>
      <c r="G25" s="11"/>
      <c r="H25" s="11"/>
      <c r="I25" s="11"/>
      <c r="J25" s="11"/>
      <c r="K25" s="11"/>
      <c r="L25" s="11">
        <v>0</v>
      </c>
      <c r="M25" s="11"/>
      <c r="N25" s="11"/>
      <c r="O25" s="11"/>
      <c r="P25" s="11">
        <v>0</v>
      </c>
      <c r="Q25" s="11"/>
      <c r="R25" s="11"/>
      <c r="S25" s="11"/>
    </row>
    <row r="26" spans="1:19" ht="14.1" customHeight="1" x14ac:dyDescent="0.2">
      <c r="A26" s="1">
        <v>14</v>
      </c>
      <c r="B26" s="21"/>
      <c r="C26" s="31" t="s">
        <v>38</v>
      </c>
      <c r="F26" s="11"/>
      <c r="G26" s="11"/>
      <c r="H26" s="11"/>
      <c r="I26" s="11"/>
      <c r="J26" s="11"/>
      <c r="K26" s="11"/>
      <c r="L26" s="23">
        <v>0</v>
      </c>
      <c r="M26" s="23"/>
      <c r="N26" s="23"/>
      <c r="O26" s="11"/>
      <c r="P26" s="23">
        <v>0</v>
      </c>
      <c r="Q26" s="11"/>
      <c r="R26" s="11"/>
      <c r="S26" s="11"/>
    </row>
    <row r="27" spans="1:19" ht="14.1" customHeight="1" x14ac:dyDescent="0.2">
      <c r="A27" s="1">
        <v>15</v>
      </c>
      <c r="B27" s="21"/>
      <c r="C27" s="31" t="s">
        <v>39</v>
      </c>
      <c r="F27" s="11"/>
      <c r="G27" s="11"/>
      <c r="H27" s="11"/>
      <c r="I27" s="11"/>
      <c r="J27" s="11"/>
      <c r="K27" s="11"/>
      <c r="L27" s="11">
        <v>0</v>
      </c>
      <c r="M27" s="11"/>
      <c r="N27" s="11"/>
      <c r="O27" s="11"/>
      <c r="P27" s="11">
        <v>922</v>
      </c>
      <c r="Q27" s="11"/>
      <c r="R27" s="11"/>
      <c r="S27" s="11"/>
    </row>
    <row r="28" spans="1:19" ht="14.1" customHeight="1" x14ac:dyDescent="0.2">
      <c r="A28" s="1">
        <v>16</v>
      </c>
      <c r="B28" s="21"/>
      <c r="C28" s="31" t="s">
        <v>40</v>
      </c>
      <c r="F28" s="11"/>
      <c r="G28" s="11"/>
      <c r="H28" s="11"/>
      <c r="I28" s="11"/>
      <c r="J28" s="11"/>
      <c r="K28" s="11"/>
      <c r="L28" s="11">
        <v>0</v>
      </c>
      <c r="M28" s="11"/>
      <c r="N28" s="11"/>
      <c r="O28" s="11" t="s">
        <v>41</v>
      </c>
      <c r="P28" s="11">
        <v>0</v>
      </c>
      <c r="Q28" s="11"/>
      <c r="R28" s="11"/>
      <c r="S28" s="11"/>
    </row>
    <row r="29" spans="1:19" ht="14.1" customHeight="1" x14ac:dyDescent="0.2">
      <c r="A29" s="1">
        <v>17</v>
      </c>
      <c r="B29" s="21"/>
      <c r="C29" s="31" t="s">
        <v>42</v>
      </c>
      <c r="F29" s="11"/>
      <c r="G29" s="11"/>
      <c r="H29" s="11"/>
      <c r="I29" s="11"/>
      <c r="J29" s="11"/>
      <c r="K29" s="39"/>
      <c r="L29" s="11">
        <v>0</v>
      </c>
      <c r="M29" s="11"/>
      <c r="N29" s="11"/>
      <c r="O29" s="11" t="s">
        <v>43</v>
      </c>
      <c r="P29" s="11">
        <v>414319</v>
      </c>
      <c r="Q29" s="34"/>
      <c r="R29" s="11"/>
      <c r="S29" s="11"/>
    </row>
    <row r="30" spans="1:19" ht="14.1" customHeight="1" x14ac:dyDescent="0.2">
      <c r="A30" s="1">
        <v>18</v>
      </c>
      <c r="B30" s="21"/>
      <c r="C30" s="31" t="s">
        <v>44</v>
      </c>
      <c r="F30" s="11"/>
      <c r="G30" s="11"/>
      <c r="H30" s="11"/>
      <c r="I30" s="11"/>
      <c r="J30" s="11"/>
      <c r="K30" s="11"/>
      <c r="L30" s="11">
        <v>0</v>
      </c>
      <c r="M30" s="11"/>
      <c r="N30" s="11"/>
      <c r="O30" s="11" t="s">
        <v>41</v>
      </c>
      <c r="P30" s="11">
        <v>10068</v>
      </c>
      <c r="Q30" s="11"/>
      <c r="R30" s="11"/>
      <c r="S30" s="11"/>
    </row>
    <row r="31" spans="1:19" ht="14.1" customHeight="1" x14ac:dyDescent="0.2">
      <c r="A31" s="1">
        <v>19</v>
      </c>
      <c r="B31" s="21"/>
      <c r="C31" s="31" t="s">
        <v>45</v>
      </c>
      <c r="F31" s="11"/>
      <c r="G31" s="11"/>
      <c r="H31" s="11"/>
      <c r="I31" s="11"/>
      <c r="J31" s="11"/>
      <c r="K31" s="11"/>
      <c r="L31" s="10"/>
      <c r="M31" s="10"/>
      <c r="N31" s="10"/>
      <c r="O31" s="11"/>
      <c r="P31" s="11" t="s">
        <v>46</v>
      </c>
      <c r="Q31" s="11"/>
      <c r="R31" s="11"/>
      <c r="S31" s="11"/>
    </row>
    <row r="32" spans="1:19" ht="14.1" customHeight="1" x14ac:dyDescent="0.2">
      <c r="A32" s="1">
        <v>20</v>
      </c>
      <c r="B32" s="21"/>
      <c r="C32" s="31" t="s">
        <v>47</v>
      </c>
      <c r="F32" s="11"/>
      <c r="G32" s="11"/>
      <c r="H32" s="11"/>
      <c r="I32" s="11"/>
      <c r="J32" s="11"/>
      <c r="K32" s="39"/>
      <c r="L32" s="14">
        <v>0</v>
      </c>
      <c r="M32" s="14"/>
      <c r="N32" s="14"/>
      <c r="O32" s="11"/>
      <c r="P32" s="14">
        <v>3.2099999999999997E-2</v>
      </c>
      <c r="Q32" s="34"/>
      <c r="R32" s="11"/>
      <c r="S32" s="11"/>
    </row>
    <row r="33" spans="1:19" ht="14.1" customHeight="1" x14ac:dyDescent="0.2">
      <c r="A33" s="1">
        <v>21</v>
      </c>
      <c r="B33" s="21"/>
      <c r="C33" s="31" t="s">
        <v>48</v>
      </c>
      <c r="F33" s="11"/>
      <c r="G33" s="11"/>
      <c r="H33" s="11"/>
      <c r="I33" s="11"/>
      <c r="J33" s="11"/>
      <c r="K33" s="11"/>
      <c r="L33" s="10"/>
      <c r="M33" s="10"/>
      <c r="N33" s="10"/>
      <c r="O33" s="11"/>
      <c r="P33" s="10"/>
      <c r="Q33" s="11"/>
      <c r="R33" s="11"/>
      <c r="S33" s="11"/>
    </row>
    <row r="34" spans="1:19" ht="14.1" customHeight="1" x14ac:dyDescent="0.2">
      <c r="A34" s="1">
        <v>22</v>
      </c>
      <c r="B34" s="21"/>
      <c r="C34" s="31" t="s">
        <v>49</v>
      </c>
      <c r="F34" s="11"/>
      <c r="G34" s="11"/>
      <c r="H34" s="11"/>
      <c r="I34" s="11"/>
      <c r="J34" s="11"/>
      <c r="K34" s="11"/>
      <c r="L34" s="15" t="s">
        <v>50</v>
      </c>
      <c r="M34" s="15"/>
      <c r="N34" s="15"/>
      <c r="O34" s="11"/>
      <c r="P34" s="15" t="s">
        <v>50</v>
      </c>
      <c r="Q34" s="11"/>
      <c r="R34" s="11"/>
      <c r="S34" s="11"/>
    </row>
    <row r="35" spans="1:19" ht="14.1" customHeight="1" x14ac:dyDescent="0.2">
      <c r="A35" s="1">
        <v>23</v>
      </c>
      <c r="B35" s="21"/>
      <c r="C35" s="3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14.1" customHeight="1" x14ac:dyDescent="0.2">
      <c r="A36" s="1">
        <v>24</v>
      </c>
      <c r="B36" s="21"/>
      <c r="C36" s="31" t="s">
        <v>51</v>
      </c>
      <c r="F36" s="11"/>
      <c r="G36" s="11"/>
      <c r="H36" s="11"/>
      <c r="I36" s="11"/>
      <c r="J36" s="11"/>
      <c r="K36" s="11"/>
      <c r="L36" s="25">
        <v>46022</v>
      </c>
      <c r="M36" s="29"/>
      <c r="N36" s="29"/>
      <c r="O36" s="26"/>
      <c r="P36" s="25">
        <v>45291</v>
      </c>
      <c r="Q36" s="11"/>
      <c r="R36" s="11"/>
      <c r="S36" s="11"/>
    </row>
    <row r="37" spans="1:19" ht="14.1" customHeight="1" x14ac:dyDescent="0.2">
      <c r="A37" s="1">
        <v>25</v>
      </c>
      <c r="B37" s="21"/>
      <c r="C37" s="31" t="s">
        <v>52</v>
      </c>
      <c r="F37" s="11"/>
      <c r="G37" s="11"/>
      <c r="H37" s="11"/>
      <c r="I37" s="11"/>
      <c r="J37" s="11"/>
      <c r="K37" s="39"/>
      <c r="L37" s="10">
        <v>0</v>
      </c>
      <c r="M37" s="10"/>
      <c r="N37" s="10"/>
      <c r="O37" s="11"/>
      <c r="P37" s="10">
        <v>498286.24</v>
      </c>
      <c r="Q37" s="34"/>
      <c r="R37" s="11"/>
      <c r="S37" s="11"/>
    </row>
    <row r="38" spans="1:19" ht="14.1" customHeight="1" x14ac:dyDescent="0.2">
      <c r="A38" s="1">
        <v>26</v>
      </c>
      <c r="B38" s="21"/>
      <c r="C38" s="31" t="s">
        <v>53</v>
      </c>
      <c r="F38" s="11"/>
      <c r="G38" s="11"/>
      <c r="H38" s="11"/>
      <c r="I38" s="11"/>
      <c r="J38" s="11"/>
      <c r="K38" s="39"/>
      <c r="L38" s="10">
        <v>0</v>
      </c>
      <c r="M38" s="10"/>
      <c r="N38" s="10"/>
      <c r="O38" s="11"/>
      <c r="P38" s="10">
        <v>521340.25699999998</v>
      </c>
      <c r="Q38" s="34"/>
      <c r="R38" s="11"/>
      <c r="S38" s="11"/>
    </row>
    <row r="39" spans="1:19" ht="14.1" customHeight="1" x14ac:dyDescent="0.2">
      <c r="A39" s="1">
        <v>27</v>
      </c>
      <c r="B39" s="21"/>
      <c r="C39" s="31" t="s">
        <v>54</v>
      </c>
      <c r="F39" s="11"/>
      <c r="G39" s="11"/>
      <c r="H39" s="11"/>
      <c r="I39" s="11"/>
      <c r="J39" s="11"/>
      <c r="K39" s="11"/>
      <c r="L39" s="10" t="s">
        <v>55</v>
      </c>
      <c r="M39" s="10"/>
      <c r="N39" s="10"/>
      <c r="O39" s="11"/>
      <c r="P39" s="10" t="s">
        <v>55</v>
      </c>
      <c r="Q39" s="34"/>
      <c r="R39" s="11"/>
      <c r="S39" s="11"/>
    </row>
    <row r="40" spans="1:19" ht="14.1" customHeight="1" x14ac:dyDescent="0.2">
      <c r="A40" s="1">
        <v>28</v>
      </c>
      <c r="B40" s="21"/>
      <c r="C40" s="31" t="s">
        <v>56</v>
      </c>
      <c r="F40" s="11"/>
      <c r="G40" s="11"/>
      <c r="H40" s="11"/>
      <c r="I40" s="11"/>
      <c r="J40" s="11"/>
      <c r="K40" s="39"/>
      <c r="L40" s="40">
        <v>0</v>
      </c>
      <c r="M40" s="14"/>
      <c r="N40" s="14"/>
      <c r="O40" s="11"/>
      <c r="P40" s="14">
        <v>5.2695100723441739E-2</v>
      </c>
      <c r="Q40" s="34"/>
      <c r="R40" s="11"/>
      <c r="S40" s="11"/>
    </row>
    <row r="41" spans="1:19" ht="14.1" customHeight="1" x14ac:dyDescent="0.2">
      <c r="A41" s="1">
        <v>29</v>
      </c>
      <c r="B41" s="21"/>
      <c r="C41" s="31" t="s">
        <v>57</v>
      </c>
      <c r="F41" s="11"/>
      <c r="G41" s="11"/>
      <c r="H41" s="11"/>
      <c r="I41" s="11"/>
      <c r="J41" s="11"/>
      <c r="K41" s="39"/>
      <c r="L41" s="40">
        <v>0</v>
      </c>
      <c r="M41" s="14"/>
      <c r="N41" s="14"/>
      <c r="O41" s="11"/>
      <c r="P41" s="14">
        <v>0.04</v>
      </c>
      <c r="Q41" s="34"/>
      <c r="R41" s="11"/>
      <c r="S41" s="11"/>
    </row>
    <row r="42" spans="1:19" ht="14.1" customHeight="1" x14ac:dyDescent="0.2">
      <c r="A42" s="1">
        <v>30</v>
      </c>
      <c r="B42" s="21"/>
      <c r="C42" s="31" t="s">
        <v>58</v>
      </c>
      <c r="F42" s="11"/>
      <c r="G42" s="11"/>
      <c r="H42" s="11"/>
      <c r="I42" s="11"/>
      <c r="J42" s="11"/>
      <c r="K42" s="39"/>
      <c r="L42" s="10">
        <v>0</v>
      </c>
      <c r="M42" s="10"/>
      <c r="N42" s="10"/>
      <c r="O42" s="11"/>
      <c r="P42" s="10">
        <v>529158.96</v>
      </c>
      <c r="Q42" s="34"/>
      <c r="R42" s="11"/>
      <c r="S42" s="11"/>
    </row>
    <row r="43" spans="1:19" ht="14.1" customHeight="1" x14ac:dyDescent="0.2">
      <c r="A43" s="1">
        <v>31</v>
      </c>
      <c r="B43" s="22"/>
      <c r="C43" s="31" t="s">
        <v>59</v>
      </c>
      <c r="F43" s="11"/>
      <c r="G43" s="11"/>
      <c r="H43" s="11"/>
      <c r="I43" s="11"/>
      <c r="J43" s="11"/>
      <c r="K43" s="39"/>
      <c r="L43" s="10">
        <v>0</v>
      </c>
      <c r="M43" s="10"/>
      <c r="N43" s="10"/>
      <c r="O43" s="11"/>
      <c r="P43" s="10">
        <v>615589.57400000002</v>
      </c>
      <c r="Q43" s="34"/>
      <c r="R43" s="11"/>
      <c r="S43" s="11"/>
    </row>
    <row r="44" spans="1:19" ht="14.1" customHeight="1" x14ac:dyDescent="0.2">
      <c r="A44" s="1">
        <v>32</v>
      </c>
      <c r="B44" s="21"/>
      <c r="C44" s="31" t="s">
        <v>60</v>
      </c>
      <c r="F44" s="11"/>
      <c r="G44" s="11"/>
      <c r="H44" s="11"/>
      <c r="I44" s="11"/>
      <c r="J44" s="11"/>
      <c r="K44" s="11"/>
      <c r="L44" s="10">
        <v>0</v>
      </c>
      <c r="M44" s="10"/>
      <c r="N44" s="10"/>
      <c r="O44" s="11"/>
      <c r="P44" s="10">
        <v>0</v>
      </c>
      <c r="Q44" s="34"/>
      <c r="R44" s="11"/>
      <c r="S44" s="11"/>
    </row>
    <row r="45" spans="1:19" ht="14.1" customHeight="1" x14ac:dyDescent="0.2">
      <c r="A45" s="1">
        <v>33</v>
      </c>
      <c r="B45" s="21"/>
      <c r="C45" s="31"/>
      <c r="F45" s="11"/>
      <c r="G45" s="11"/>
      <c r="H45" s="11"/>
      <c r="I45" s="11"/>
      <c r="J45" s="11"/>
      <c r="K45" s="11"/>
      <c r="L45" s="10"/>
      <c r="M45" s="10"/>
      <c r="N45" s="10"/>
      <c r="O45" s="11"/>
      <c r="P45" s="10"/>
      <c r="Q45" s="11"/>
      <c r="R45" s="11"/>
      <c r="S45" s="11"/>
    </row>
    <row r="46" spans="1:19" ht="14.1" customHeight="1" x14ac:dyDescent="0.2">
      <c r="A46" s="1">
        <v>34</v>
      </c>
      <c r="B46" s="21"/>
      <c r="C46" s="31" t="s">
        <v>50</v>
      </c>
      <c r="D46" s="11" t="s">
        <v>61</v>
      </c>
      <c r="F46" s="11"/>
      <c r="G46" s="11"/>
      <c r="H46" s="11"/>
      <c r="I46" s="11"/>
      <c r="J46" s="11"/>
      <c r="K46" s="11"/>
      <c r="L46" s="10"/>
      <c r="M46" s="10"/>
      <c r="N46" s="10"/>
      <c r="O46" s="11"/>
      <c r="P46" s="10"/>
      <c r="Q46" s="11"/>
      <c r="R46" s="11"/>
      <c r="S46" s="11"/>
    </row>
    <row r="47" spans="1:19" ht="14.1" customHeight="1" x14ac:dyDescent="0.2">
      <c r="A47" s="1">
        <v>35</v>
      </c>
      <c r="B47" s="21"/>
      <c r="C47" s="31"/>
      <c r="D47" s="11" t="s">
        <v>62</v>
      </c>
      <c r="F47" s="11"/>
      <c r="G47" s="11"/>
      <c r="H47" s="11"/>
      <c r="I47" s="11"/>
      <c r="J47" s="11"/>
      <c r="K47" s="11"/>
      <c r="L47" s="10"/>
      <c r="M47" s="10"/>
      <c r="N47" s="10"/>
      <c r="O47" s="11"/>
      <c r="P47" s="10"/>
      <c r="Q47" s="11"/>
      <c r="R47" s="11"/>
      <c r="S47" s="11"/>
    </row>
    <row r="48" spans="1:19" ht="14.1" customHeight="1" x14ac:dyDescent="0.2">
      <c r="A48" s="1">
        <v>36</v>
      </c>
      <c r="B48" s="21"/>
      <c r="C48" s="31"/>
      <c r="D48" s="11" t="s">
        <v>63</v>
      </c>
      <c r="F48" s="11"/>
      <c r="G48" s="11"/>
      <c r="H48" s="11"/>
      <c r="I48" s="11"/>
      <c r="J48" s="11"/>
      <c r="K48" s="11"/>
      <c r="L48" s="10"/>
      <c r="M48" s="10"/>
      <c r="N48" s="10"/>
      <c r="O48" s="11"/>
      <c r="P48" s="10"/>
      <c r="Q48" s="11"/>
      <c r="R48" s="11"/>
      <c r="S48" s="11"/>
    </row>
    <row r="49" spans="1:19" ht="14.1" customHeight="1" x14ac:dyDescent="0.2">
      <c r="A49" s="1">
        <v>37</v>
      </c>
      <c r="B49" s="21"/>
      <c r="C49" s="31" t="s">
        <v>41</v>
      </c>
      <c r="D49" s="11" t="s">
        <v>64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14.1" customHeight="1" x14ac:dyDescent="0.2">
      <c r="A50" s="1">
        <v>38</v>
      </c>
      <c r="B50" s="21"/>
      <c r="C50" s="31" t="s">
        <v>43</v>
      </c>
      <c r="D50" s="11" t="s">
        <v>65</v>
      </c>
      <c r="F50" s="11"/>
      <c r="G50" s="11"/>
      <c r="H50" s="11"/>
      <c r="I50" s="11"/>
      <c r="J50" s="11"/>
      <c r="K50" s="11"/>
      <c r="L50" s="10"/>
      <c r="M50" s="10"/>
      <c r="N50" s="10"/>
      <c r="O50" s="11"/>
      <c r="P50" s="10"/>
      <c r="Q50" s="11"/>
      <c r="R50" s="11"/>
      <c r="S50" s="11"/>
    </row>
    <row r="51" spans="1:19" ht="14.1" customHeight="1" x14ac:dyDescent="0.2">
      <c r="A51" s="1">
        <v>39</v>
      </c>
      <c r="B51" s="21"/>
      <c r="C51" s="31"/>
      <c r="D51" s="11" t="s">
        <v>66</v>
      </c>
      <c r="F51" s="11"/>
      <c r="G51" s="11"/>
      <c r="H51" s="11"/>
      <c r="I51" s="11"/>
      <c r="J51" s="11"/>
      <c r="K51" s="11"/>
      <c r="L51" s="10"/>
      <c r="M51" s="10"/>
      <c r="N51" s="10"/>
      <c r="O51" s="11"/>
      <c r="P51" s="10"/>
      <c r="Q51" s="11"/>
      <c r="R51" s="11"/>
      <c r="S51" s="11"/>
    </row>
    <row r="52" spans="1:19" ht="14.1" customHeight="1" x14ac:dyDescent="0.2">
      <c r="A52" s="1">
        <v>40</v>
      </c>
      <c r="B52" s="21"/>
      <c r="C52" s="31" t="s">
        <v>67</v>
      </c>
      <c r="D52" s="11" t="s">
        <v>68</v>
      </c>
      <c r="F52" s="11"/>
      <c r="G52" s="11"/>
      <c r="H52" s="11"/>
      <c r="I52" s="11"/>
      <c r="J52" s="11"/>
      <c r="K52" s="11"/>
      <c r="L52" s="10"/>
      <c r="M52" s="10"/>
      <c r="N52" s="10"/>
      <c r="O52" s="11"/>
      <c r="P52" s="10"/>
      <c r="Q52" s="11"/>
      <c r="R52" s="11"/>
      <c r="S52" s="11"/>
    </row>
    <row r="53" spans="1:19" ht="14.1" customHeight="1" x14ac:dyDescent="0.2">
      <c r="A53" s="1">
        <v>41</v>
      </c>
      <c r="B53" s="21"/>
      <c r="C53" s="31"/>
      <c r="D53" s="11" t="s">
        <v>69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4.1" customHeight="1" x14ac:dyDescent="0.2">
      <c r="A54" s="1">
        <v>42</v>
      </c>
      <c r="B54" s="21"/>
      <c r="C54" s="31" t="s">
        <v>70</v>
      </c>
      <c r="D54" s="11" t="str">
        <f>+'17,19-32 2023 Mercer provided'!$B$33</f>
        <v xml:space="preserve">Projected test year 2025 data was derived from the Mercer Pension and Postretirement forecast report dated July 28, 2023. </v>
      </c>
      <c r="F54" s="11"/>
      <c r="G54" s="11"/>
      <c r="H54" s="11"/>
      <c r="I54" s="11"/>
      <c r="J54" s="11"/>
      <c r="K54" s="11"/>
      <c r="L54" s="11"/>
      <c r="M54" s="34"/>
      <c r="N54" s="11"/>
      <c r="O54" s="11"/>
      <c r="P54" s="11"/>
      <c r="Q54" s="11"/>
      <c r="R54" s="11"/>
      <c r="S54" s="11"/>
    </row>
    <row r="55" spans="1:19" ht="14.1" customHeight="1" thickBot="1" x14ac:dyDescent="0.25">
      <c r="A55" s="2">
        <v>43</v>
      </c>
      <c r="B55" s="2" t="s">
        <v>71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1" customHeight="1" x14ac:dyDescent="0.2">
      <c r="A56" s="1" t="s">
        <v>72</v>
      </c>
      <c r="Q56" s="1" t="s">
        <v>73</v>
      </c>
    </row>
  </sheetData>
  <mergeCells count="1">
    <mergeCell ref="L9:P9"/>
  </mergeCells>
  <pageMargins left="0.7" right="0.7" top="0.75" bottom="0.75" header="0.3" footer="0.3"/>
  <pageSetup scale="66" orientation="landscape" horizontalDpi="1200" verticalDpi="1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tabSelected="1" view="pageBreakPreview" zoomScale="60" zoomScaleNormal="100" workbookViewId="0">
      <selection activeCell="S19" sqref="S19"/>
    </sheetView>
  </sheetViews>
  <sheetFormatPr defaultColWidth="9.109375" defaultRowHeight="10.199999999999999" x14ac:dyDescent="0.2"/>
  <cols>
    <col min="1" max="1" width="3.5546875" style="59" customWidth="1"/>
    <col min="2" max="2" width="6.88671875" style="59" bestFit="1" customWidth="1"/>
    <col min="3" max="14" width="9.5546875" style="59" customWidth="1"/>
    <col min="15" max="15" width="11.33203125" style="59" customWidth="1"/>
    <col min="16" max="18" width="9.5546875" style="59" customWidth="1"/>
    <col min="19" max="19" width="11.33203125" style="59" customWidth="1"/>
    <col min="20" max="16384" width="9.109375" style="59"/>
  </cols>
  <sheetData>
    <row r="1" spans="1:21" ht="14.1" customHeight="1" thickBot="1" x14ac:dyDescent="0.25">
      <c r="A1" s="57" t="s">
        <v>0</v>
      </c>
      <c r="B1" s="57"/>
      <c r="C1" s="57"/>
      <c r="D1" s="57"/>
      <c r="E1" s="57"/>
      <c r="F1" s="57"/>
      <c r="G1" s="57"/>
      <c r="H1" s="57" t="s">
        <v>1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8" t="s">
        <v>91</v>
      </c>
    </row>
    <row r="2" spans="1:21" ht="14.1" customHeight="1" x14ac:dyDescent="0.2">
      <c r="A2" s="59" t="s">
        <v>3</v>
      </c>
      <c r="E2" s="59" t="s">
        <v>4</v>
      </c>
      <c r="G2" s="59" t="s">
        <v>5</v>
      </c>
      <c r="L2" s="60"/>
      <c r="M2" s="60"/>
      <c r="N2" s="60"/>
      <c r="O2" s="60"/>
      <c r="P2" s="60" t="s">
        <v>6</v>
      </c>
      <c r="S2" s="61"/>
    </row>
    <row r="3" spans="1:21" ht="14.1" customHeight="1" x14ac:dyDescent="0.2">
      <c r="G3" s="59" t="s">
        <v>7</v>
      </c>
      <c r="L3" s="61"/>
      <c r="M3" s="61"/>
      <c r="N3" s="61"/>
      <c r="O3" s="62"/>
      <c r="P3" s="62"/>
      <c r="Q3" s="61" t="s">
        <v>8</v>
      </c>
      <c r="R3" s="61"/>
      <c r="U3" s="62"/>
    </row>
    <row r="4" spans="1:21" ht="14.1" customHeight="1" x14ac:dyDescent="0.2">
      <c r="A4" s="59" t="s">
        <v>9</v>
      </c>
      <c r="L4" s="61"/>
      <c r="M4" s="61"/>
      <c r="N4" s="61"/>
      <c r="O4" s="62"/>
      <c r="Q4" s="61" t="s">
        <v>10</v>
      </c>
      <c r="R4" s="61"/>
      <c r="U4" s="62"/>
    </row>
    <row r="5" spans="1:21" ht="14.1" customHeight="1" x14ac:dyDescent="0.2">
      <c r="L5" s="61"/>
      <c r="M5" s="61"/>
      <c r="N5" s="61"/>
      <c r="O5" s="62"/>
      <c r="P5" s="62" t="s">
        <v>11</v>
      </c>
      <c r="Q5" s="61" t="s">
        <v>12</v>
      </c>
      <c r="R5" s="61"/>
      <c r="U5" s="62"/>
    </row>
    <row r="6" spans="1:21" ht="14.1" customHeight="1" x14ac:dyDescent="0.2">
      <c r="L6" s="61"/>
      <c r="M6" s="61"/>
      <c r="N6" s="61"/>
      <c r="O6" s="62"/>
      <c r="P6" s="62"/>
      <c r="Q6" s="61" t="s">
        <v>92</v>
      </c>
      <c r="R6" s="61"/>
      <c r="U6" s="62"/>
    </row>
    <row r="7" spans="1:21" ht="14.1" customHeight="1" thickBot="1" x14ac:dyDescent="0.25">
      <c r="A7" s="57" t="s">
        <v>90</v>
      </c>
      <c r="B7" s="57"/>
      <c r="C7" s="57"/>
      <c r="D7" s="57"/>
      <c r="E7" s="57"/>
      <c r="F7" s="57"/>
      <c r="G7" s="57"/>
      <c r="H7" s="57"/>
      <c r="I7" s="57" t="s">
        <v>15</v>
      </c>
      <c r="J7" s="57"/>
      <c r="K7" s="57"/>
      <c r="L7" s="57"/>
      <c r="M7" s="57"/>
      <c r="N7" s="57"/>
      <c r="O7" s="57"/>
      <c r="P7" s="57"/>
      <c r="Q7" s="57" t="s">
        <v>93</v>
      </c>
      <c r="R7" s="57"/>
      <c r="S7" s="57"/>
    </row>
    <row r="8" spans="1:21" ht="14.1" customHeight="1" x14ac:dyDescent="0.2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21" ht="14.1" customHeight="1" x14ac:dyDescent="0.2">
      <c r="B9" s="63"/>
      <c r="C9" s="64"/>
      <c r="D9" s="64"/>
      <c r="E9" s="64"/>
      <c r="F9" s="64"/>
      <c r="G9" s="64"/>
      <c r="H9" s="64"/>
      <c r="I9" s="64"/>
      <c r="J9" s="64"/>
      <c r="K9" s="64"/>
      <c r="L9" s="65" t="s">
        <v>17</v>
      </c>
      <c r="M9" s="65"/>
      <c r="N9" s="65"/>
      <c r="O9" s="65"/>
      <c r="P9" s="65"/>
      <c r="Q9" s="64"/>
      <c r="R9" s="64"/>
      <c r="S9" s="64"/>
    </row>
    <row r="10" spans="1:21" ht="14.1" customHeight="1" x14ac:dyDescent="0.2">
      <c r="B10" s="63"/>
      <c r="C10" s="63"/>
      <c r="D10" s="64" t="s">
        <v>18</v>
      </c>
      <c r="E10" s="63"/>
      <c r="F10" s="63"/>
      <c r="G10" s="64"/>
      <c r="H10" s="63"/>
      <c r="I10" s="64"/>
      <c r="J10" s="64"/>
      <c r="K10" s="64"/>
      <c r="L10" s="64" t="s">
        <v>19</v>
      </c>
      <c r="M10" s="64"/>
      <c r="N10" s="64"/>
      <c r="O10" s="64"/>
      <c r="P10" s="64" t="s">
        <v>20</v>
      </c>
      <c r="Q10" s="63"/>
      <c r="R10" s="63"/>
      <c r="S10" s="63"/>
    </row>
    <row r="11" spans="1:21" ht="14.1" customHeight="1" x14ac:dyDescent="0.2">
      <c r="A11" s="59" t="s">
        <v>21</v>
      </c>
      <c r="B11" s="63"/>
      <c r="C11" s="63"/>
      <c r="D11" s="63"/>
      <c r="E11" s="63"/>
      <c r="F11" s="64"/>
      <c r="G11" s="63"/>
      <c r="H11" s="63"/>
      <c r="I11" s="63"/>
      <c r="J11" s="63"/>
      <c r="K11" s="63"/>
      <c r="L11" s="64" t="s">
        <v>22</v>
      </c>
      <c r="M11" s="64"/>
      <c r="N11" s="63"/>
      <c r="O11" s="63"/>
      <c r="P11" s="64" t="s">
        <v>23</v>
      </c>
      <c r="Q11" s="64"/>
      <c r="R11" s="64"/>
      <c r="S11" s="63"/>
    </row>
    <row r="12" spans="1:21" ht="14.1" customHeight="1" thickBot="1" x14ac:dyDescent="0.25">
      <c r="A12" s="57" t="s">
        <v>24</v>
      </c>
      <c r="B12" s="66"/>
      <c r="C12" s="66"/>
      <c r="D12" s="66" t="s">
        <v>25</v>
      </c>
      <c r="E12" s="66"/>
      <c r="F12" s="66"/>
      <c r="G12" s="67"/>
      <c r="H12" s="67"/>
      <c r="I12" s="67"/>
      <c r="J12" s="67"/>
      <c r="K12" s="67"/>
      <c r="L12" s="68">
        <v>2025</v>
      </c>
      <c r="M12" s="68"/>
      <c r="N12" s="68"/>
      <c r="O12" s="67"/>
      <c r="P12" s="68">
        <v>2023</v>
      </c>
      <c r="Q12" s="68"/>
      <c r="R12" s="68"/>
      <c r="S12" s="68"/>
    </row>
    <row r="13" spans="1:21" ht="14.1" customHeight="1" x14ac:dyDescent="0.2">
      <c r="A13" s="59">
        <v>1</v>
      </c>
      <c r="B13" s="69"/>
      <c r="C13" s="31"/>
      <c r="D13" s="31"/>
      <c r="E13" s="31"/>
      <c r="F13" s="9"/>
      <c r="G13" s="9"/>
      <c r="H13" s="9"/>
      <c r="I13" s="9"/>
      <c r="J13" s="9"/>
      <c r="K13" s="9"/>
      <c r="L13" s="31"/>
      <c r="M13" s="31"/>
      <c r="N13" s="31"/>
      <c r="O13" s="31"/>
      <c r="P13" s="31"/>
      <c r="Q13" s="31"/>
      <c r="R13" s="31"/>
      <c r="S13" s="31"/>
    </row>
    <row r="14" spans="1:21" ht="14.1" customHeight="1" x14ac:dyDescent="0.2">
      <c r="A14" s="59">
        <v>2</v>
      </c>
      <c r="B14" s="69"/>
      <c r="C14" s="31" t="s">
        <v>26</v>
      </c>
      <c r="F14" s="9"/>
      <c r="G14" s="9"/>
      <c r="H14" s="9"/>
      <c r="I14" s="9"/>
      <c r="J14" s="9"/>
      <c r="K14" s="9"/>
      <c r="L14" s="9">
        <v>0</v>
      </c>
      <c r="M14" s="9"/>
      <c r="N14" s="9"/>
      <c r="O14" s="31"/>
      <c r="P14" s="9">
        <f>'2-8 11 15 Benefit Cost - 2023'!F2</f>
        <v>9497</v>
      </c>
      <c r="Q14" s="9"/>
      <c r="R14" s="9"/>
      <c r="S14" s="9"/>
    </row>
    <row r="15" spans="1:21" ht="14.1" customHeight="1" x14ac:dyDescent="0.2">
      <c r="A15" s="59">
        <v>3</v>
      </c>
      <c r="B15" s="70"/>
      <c r="C15" s="31" t="s">
        <v>27</v>
      </c>
      <c r="F15" s="11"/>
      <c r="G15" s="11"/>
      <c r="H15" s="11"/>
      <c r="I15" s="11"/>
      <c r="J15" s="11"/>
      <c r="K15" s="11"/>
      <c r="L15" s="11">
        <v>0</v>
      </c>
      <c r="M15" s="9"/>
      <c r="N15" s="9"/>
      <c r="O15" s="10"/>
      <c r="P15" s="11">
        <f>'2-8 11 15 Benefit Cost - 2023'!F3</f>
        <v>27185</v>
      </c>
      <c r="Q15" s="11"/>
      <c r="R15" s="11"/>
      <c r="S15" s="11"/>
    </row>
    <row r="16" spans="1:21" ht="14.1" customHeight="1" x14ac:dyDescent="0.2">
      <c r="A16" s="59">
        <v>4</v>
      </c>
      <c r="B16" s="70"/>
      <c r="C16" s="32" t="s">
        <v>28</v>
      </c>
      <c r="F16" s="11"/>
      <c r="G16" s="11"/>
      <c r="H16" s="11"/>
      <c r="I16" s="11"/>
      <c r="J16" s="11"/>
      <c r="K16" s="11"/>
      <c r="L16" s="11">
        <v>0</v>
      </c>
      <c r="M16" s="9"/>
      <c r="N16" s="9"/>
      <c r="O16" s="11"/>
      <c r="P16" s="11">
        <f>'2-8 11 15 Benefit Cost - 2023'!F4</f>
        <v>-41545</v>
      </c>
      <c r="Q16" s="11"/>
      <c r="R16" s="11"/>
      <c r="S16" s="11"/>
    </row>
    <row r="17" spans="1:19" ht="14.1" customHeight="1" x14ac:dyDescent="0.2">
      <c r="A17" s="59">
        <v>5</v>
      </c>
      <c r="B17" s="70"/>
      <c r="C17" s="32" t="s">
        <v>29</v>
      </c>
      <c r="F17" s="11"/>
      <c r="G17" s="11"/>
      <c r="H17" s="11"/>
      <c r="I17" s="11"/>
      <c r="J17" s="11"/>
      <c r="K17" s="11"/>
      <c r="L17" s="11">
        <v>0</v>
      </c>
      <c r="M17" s="9"/>
      <c r="N17" s="9"/>
      <c r="O17" s="11"/>
      <c r="P17" s="11">
        <f>'2-8 11 15 Benefit Cost - 2023'!F5-P18</f>
        <v>3619</v>
      </c>
      <c r="Q17" s="11"/>
      <c r="R17" s="11"/>
      <c r="S17" s="11"/>
    </row>
    <row r="18" spans="1:19" ht="14.1" customHeight="1" x14ac:dyDescent="0.2">
      <c r="A18" s="59">
        <v>6</v>
      </c>
      <c r="B18" s="70"/>
      <c r="C18" s="32" t="s">
        <v>30</v>
      </c>
      <c r="F18" s="11"/>
      <c r="G18" s="11"/>
      <c r="H18" s="11"/>
      <c r="I18" s="11"/>
      <c r="J18" s="11"/>
      <c r="K18" s="34"/>
      <c r="L18" s="11">
        <v>0</v>
      </c>
      <c r="M18" s="9"/>
      <c r="N18" s="9"/>
      <c r="O18" s="11"/>
      <c r="P18" s="11">
        <f>+'17,19-32 2023 Mercer provided'!C6</f>
        <v>137</v>
      </c>
      <c r="Q18" s="34"/>
      <c r="R18" s="11"/>
      <c r="S18" s="11"/>
    </row>
    <row r="19" spans="1:19" ht="14.1" customHeight="1" x14ac:dyDescent="0.2">
      <c r="A19" s="59">
        <v>7</v>
      </c>
      <c r="B19" s="70"/>
      <c r="C19" s="71" t="s">
        <v>31</v>
      </c>
      <c r="F19" s="11"/>
      <c r="G19" s="11"/>
      <c r="H19" s="11"/>
      <c r="I19" s="11"/>
      <c r="J19" s="11"/>
      <c r="K19" s="11"/>
      <c r="L19" s="27">
        <v>0</v>
      </c>
      <c r="M19" s="9"/>
      <c r="N19" s="9"/>
      <c r="O19" s="11"/>
      <c r="P19" s="13">
        <f>'2-8 11 15 Benefit Cost - 2023'!F7</f>
        <v>2029</v>
      </c>
      <c r="Q19" s="11"/>
      <c r="R19" s="11"/>
      <c r="S19" s="11"/>
    </row>
    <row r="20" spans="1:19" ht="14.1" customHeight="1" x14ac:dyDescent="0.2">
      <c r="A20" s="59">
        <v>8</v>
      </c>
      <c r="B20" s="70"/>
      <c r="C20" s="31" t="s">
        <v>32</v>
      </c>
      <c r="F20" s="11"/>
      <c r="G20" s="11"/>
      <c r="H20" s="11"/>
      <c r="I20" s="11"/>
      <c r="J20" s="11"/>
      <c r="K20" s="11"/>
      <c r="L20" s="28">
        <f>SUM(L14:L19)</f>
        <v>0</v>
      </c>
      <c r="M20" s="11"/>
      <c r="N20" s="11"/>
      <c r="O20" s="11" t="s">
        <v>33</v>
      </c>
      <c r="P20" s="28">
        <f>SUM(P14:P19)</f>
        <v>922</v>
      </c>
      <c r="Q20" s="11"/>
      <c r="R20" s="11"/>
      <c r="S20" s="11"/>
    </row>
    <row r="21" spans="1:19" ht="14.1" customHeight="1" x14ac:dyDescent="0.2">
      <c r="A21" s="59">
        <v>9</v>
      </c>
      <c r="B21" s="7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4.1" customHeight="1" x14ac:dyDescent="0.2">
      <c r="A22" s="59">
        <v>10</v>
      </c>
      <c r="B22" s="70"/>
      <c r="C22" s="31" t="s">
        <v>34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4.1" customHeight="1" x14ac:dyDescent="0.2">
      <c r="A23" s="59">
        <v>11</v>
      </c>
      <c r="B23" s="70"/>
      <c r="C23" s="31" t="s">
        <v>35</v>
      </c>
      <c r="F23" s="11"/>
      <c r="G23" s="11"/>
      <c r="H23" s="11"/>
      <c r="I23" s="11"/>
      <c r="J23" s="11"/>
      <c r="K23" s="11"/>
      <c r="L23" s="11">
        <v>0</v>
      </c>
      <c r="M23" s="11"/>
      <c r="N23" s="11"/>
      <c r="O23" s="11"/>
      <c r="P23" s="11">
        <f>-P16</f>
        <v>41545</v>
      </c>
      <c r="Q23" s="11"/>
      <c r="R23" s="11"/>
      <c r="S23" s="11"/>
    </row>
    <row r="24" spans="1:19" ht="14.1" customHeight="1" x14ac:dyDescent="0.2">
      <c r="A24" s="59">
        <v>12</v>
      </c>
      <c r="B24" s="70"/>
      <c r="C24" s="31" t="s">
        <v>36</v>
      </c>
      <c r="F24" s="11"/>
      <c r="G24" s="11"/>
      <c r="H24" s="11"/>
      <c r="I24" s="11"/>
      <c r="J24" s="11"/>
      <c r="K24" s="11"/>
      <c r="L24" s="14">
        <v>0</v>
      </c>
      <c r="M24" s="14"/>
      <c r="N24" s="14"/>
      <c r="O24" s="11"/>
      <c r="P24" s="14">
        <f>+'12 Exp Return on Asst 2023'!N33</f>
        <v>7.0499999999999993E-2</v>
      </c>
      <c r="Q24" s="11"/>
      <c r="R24" s="11"/>
      <c r="S24" s="11"/>
    </row>
    <row r="25" spans="1:19" ht="14.1" customHeight="1" x14ac:dyDescent="0.2">
      <c r="A25" s="59">
        <v>13</v>
      </c>
      <c r="B25" s="70"/>
      <c r="C25" s="31" t="s">
        <v>37</v>
      </c>
      <c r="F25" s="11"/>
      <c r="G25" s="11"/>
      <c r="H25" s="11"/>
      <c r="I25" s="11"/>
      <c r="J25" s="11"/>
      <c r="K25" s="11"/>
      <c r="L25" s="11">
        <v>0</v>
      </c>
      <c r="M25" s="11"/>
      <c r="N25" s="11"/>
      <c r="O25" s="11"/>
      <c r="P25" s="11">
        <f>+'17,19-32 2023 Mercer provided'!C13</f>
        <v>0</v>
      </c>
      <c r="Q25" s="11"/>
      <c r="R25" s="11"/>
      <c r="S25" s="11"/>
    </row>
    <row r="26" spans="1:19" ht="14.1" customHeight="1" x14ac:dyDescent="0.2">
      <c r="A26" s="59">
        <v>14</v>
      </c>
      <c r="B26" s="70"/>
      <c r="C26" s="31" t="s">
        <v>38</v>
      </c>
      <c r="F26" s="11"/>
      <c r="G26" s="11"/>
      <c r="H26" s="11"/>
      <c r="I26" s="11"/>
      <c r="J26" s="11"/>
      <c r="K26" s="11"/>
      <c r="L26" s="23">
        <v>0</v>
      </c>
      <c r="M26" s="23"/>
      <c r="N26" s="23"/>
      <c r="O26" s="11"/>
      <c r="P26" s="23">
        <f>+'17,19-32 2023 Mercer provided'!C14</f>
        <v>0</v>
      </c>
      <c r="Q26" s="11"/>
      <c r="R26" s="11"/>
      <c r="S26" s="11"/>
    </row>
    <row r="27" spans="1:19" ht="14.1" customHeight="1" x14ac:dyDescent="0.2">
      <c r="A27" s="59">
        <v>15</v>
      </c>
      <c r="B27" s="70"/>
      <c r="C27" s="31" t="s">
        <v>39</v>
      </c>
      <c r="F27" s="11"/>
      <c r="G27" s="11"/>
      <c r="H27" s="11"/>
      <c r="I27" s="11"/>
      <c r="J27" s="11"/>
      <c r="K27" s="11"/>
      <c r="L27" s="11">
        <v>0</v>
      </c>
      <c r="M27" s="11"/>
      <c r="N27" s="11"/>
      <c r="O27" s="11"/>
      <c r="P27" s="11">
        <f>P20</f>
        <v>922</v>
      </c>
      <c r="Q27" s="11"/>
      <c r="R27" s="11"/>
      <c r="S27" s="11"/>
    </row>
    <row r="28" spans="1:19" ht="14.1" customHeight="1" x14ac:dyDescent="0.2">
      <c r="A28" s="59">
        <v>16</v>
      </c>
      <c r="B28" s="70"/>
      <c r="C28" s="31" t="s">
        <v>40</v>
      </c>
      <c r="F28" s="11"/>
      <c r="G28" s="11"/>
      <c r="H28" s="11"/>
      <c r="I28" s="11"/>
      <c r="J28" s="11"/>
      <c r="K28" s="11"/>
      <c r="L28" s="11">
        <v>0</v>
      </c>
      <c r="M28" s="11"/>
      <c r="N28" s="11"/>
      <c r="O28" s="11" t="s">
        <v>41</v>
      </c>
      <c r="P28" s="11">
        <f>+'17,19-32 2023 Mercer provided'!C16</f>
        <v>0</v>
      </c>
      <c r="Q28" s="11"/>
      <c r="R28" s="11"/>
      <c r="S28" s="11"/>
    </row>
    <row r="29" spans="1:19" ht="14.1" customHeight="1" x14ac:dyDescent="0.2">
      <c r="A29" s="59">
        <v>17</v>
      </c>
      <c r="B29" s="70"/>
      <c r="C29" s="31" t="s">
        <v>42</v>
      </c>
      <c r="F29" s="11"/>
      <c r="G29" s="11"/>
      <c r="H29" s="11"/>
      <c r="I29" s="11"/>
      <c r="J29" s="11"/>
      <c r="K29" s="39"/>
      <c r="L29" s="11">
        <v>0</v>
      </c>
      <c r="M29" s="11"/>
      <c r="N29" s="11"/>
      <c r="O29" s="11" t="s">
        <v>43</v>
      </c>
      <c r="P29" s="11">
        <f>+'17,19-32 2023 Mercer provided'!C17</f>
        <v>414319</v>
      </c>
      <c r="Q29" s="34"/>
      <c r="R29" s="11"/>
      <c r="S29" s="11"/>
    </row>
    <row r="30" spans="1:19" ht="14.1" customHeight="1" x14ac:dyDescent="0.2">
      <c r="A30" s="59">
        <v>18</v>
      </c>
      <c r="B30" s="70"/>
      <c r="C30" s="31" t="s">
        <v>44</v>
      </c>
      <c r="F30" s="11"/>
      <c r="G30" s="11"/>
      <c r="H30" s="11"/>
      <c r="I30" s="11"/>
      <c r="J30" s="11"/>
      <c r="K30" s="11"/>
      <c r="L30" s="11">
        <v>0</v>
      </c>
      <c r="M30" s="11"/>
      <c r="N30" s="11"/>
      <c r="O30" s="11" t="s">
        <v>41</v>
      </c>
      <c r="P30" s="11">
        <f>+'18 Funding 2023'!I12/1000</f>
        <v>10068</v>
      </c>
      <c r="Q30" s="11"/>
      <c r="R30" s="11"/>
      <c r="S30" s="11"/>
    </row>
    <row r="31" spans="1:19" ht="14.1" customHeight="1" x14ac:dyDescent="0.2">
      <c r="A31" s="59">
        <v>19</v>
      </c>
      <c r="B31" s="70"/>
      <c r="C31" s="31" t="s">
        <v>45</v>
      </c>
      <c r="F31" s="11"/>
      <c r="G31" s="11"/>
      <c r="H31" s="11"/>
      <c r="I31" s="11"/>
      <c r="J31" s="11"/>
      <c r="K31" s="11"/>
      <c r="L31" s="10"/>
      <c r="M31" s="10"/>
      <c r="N31" s="10"/>
      <c r="O31" s="11"/>
      <c r="P31" s="11" t="str">
        <f>+'17,19-32 2023 Mercer provided'!C19</f>
        <v>Normal cost</v>
      </c>
      <c r="Q31" s="11"/>
      <c r="R31" s="11"/>
      <c r="S31" s="11"/>
    </row>
    <row r="32" spans="1:19" ht="14.1" customHeight="1" x14ac:dyDescent="0.2">
      <c r="A32" s="59">
        <v>20</v>
      </c>
      <c r="B32" s="70"/>
      <c r="C32" s="31" t="s">
        <v>47</v>
      </c>
      <c r="F32" s="11"/>
      <c r="G32" s="11"/>
      <c r="H32" s="11"/>
      <c r="I32" s="11"/>
      <c r="J32" s="11"/>
      <c r="K32" s="39"/>
      <c r="L32" s="14">
        <v>0</v>
      </c>
      <c r="M32" s="14"/>
      <c r="N32" s="14"/>
      <c r="O32" s="11"/>
      <c r="P32" s="14">
        <f>+'17,19-32 2023 Mercer provided'!C20</f>
        <v>3.2099999999999997E-2</v>
      </c>
      <c r="Q32" s="34"/>
      <c r="R32" s="11"/>
      <c r="S32" s="11"/>
    </row>
    <row r="33" spans="1:19" ht="14.1" customHeight="1" x14ac:dyDescent="0.2">
      <c r="A33" s="59">
        <v>21</v>
      </c>
      <c r="B33" s="70"/>
      <c r="C33" s="31" t="s">
        <v>48</v>
      </c>
      <c r="F33" s="11"/>
      <c r="G33" s="11"/>
      <c r="H33" s="11"/>
      <c r="I33" s="11"/>
      <c r="J33" s="11"/>
      <c r="K33" s="11"/>
      <c r="L33" s="10"/>
      <c r="M33" s="10"/>
      <c r="N33" s="10"/>
      <c r="O33" s="11"/>
      <c r="P33" s="10"/>
      <c r="Q33" s="11"/>
      <c r="R33" s="11"/>
      <c r="S33" s="11"/>
    </row>
    <row r="34" spans="1:19" ht="14.1" customHeight="1" x14ac:dyDescent="0.2">
      <c r="A34" s="59">
        <v>22</v>
      </c>
      <c r="B34" s="70"/>
      <c r="C34" s="31" t="s">
        <v>49</v>
      </c>
      <c r="F34" s="11"/>
      <c r="G34" s="11"/>
      <c r="H34" s="11"/>
      <c r="I34" s="11"/>
      <c r="J34" s="11"/>
      <c r="K34" s="11"/>
      <c r="L34" s="15" t="s">
        <v>50</v>
      </c>
      <c r="M34" s="15"/>
      <c r="N34" s="15"/>
      <c r="O34" s="11"/>
      <c r="P34" s="15" t="s">
        <v>50</v>
      </c>
      <c r="Q34" s="11"/>
      <c r="R34" s="11"/>
      <c r="S34" s="11"/>
    </row>
    <row r="35" spans="1:19" ht="14.1" customHeight="1" x14ac:dyDescent="0.2">
      <c r="A35" s="59">
        <v>23</v>
      </c>
      <c r="B35" s="70"/>
      <c r="C35" s="3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14.1" customHeight="1" x14ac:dyDescent="0.2">
      <c r="A36" s="59">
        <v>24</v>
      </c>
      <c r="B36" s="70"/>
      <c r="C36" s="31" t="s">
        <v>51</v>
      </c>
      <c r="F36" s="11"/>
      <c r="G36" s="11"/>
      <c r="H36" s="11"/>
      <c r="I36" s="11"/>
      <c r="J36" s="11"/>
      <c r="K36" s="11"/>
      <c r="L36" s="25">
        <v>46022</v>
      </c>
      <c r="M36" s="29"/>
      <c r="N36" s="29"/>
      <c r="O36" s="26"/>
      <c r="P36" s="25">
        <v>45291</v>
      </c>
      <c r="Q36" s="11"/>
      <c r="R36" s="11"/>
      <c r="S36" s="11"/>
    </row>
    <row r="37" spans="1:19" ht="14.1" customHeight="1" x14ac:dyDescent="0.2">
      <c r="A37" s="59">
        <v>25</v>
      </c>
      <c r="B37" s="70"/>
      <c r="C37" s="31" t="s">
        <v>52</v>
      </c>
      <c r="F37" s="11"/>
      <c r="G37" s="11"/>
      <c r="H37" s="11"/>
      <c r="I37" s="11"/>
      <c r="J37" s="11"/>
      <c r="K37" s="39"/>
      <c r="L37" s="10">
        <v>0</v>
      </c>
      <c r="M37" s="10"/>
      <c r="N37" s="10"/>
      <c r="O37" s="11"/>
      <c r="P37" s="10">
        <f>+'17,19-32 2023 Mercer provided'!C24</f>
        <v>498286.24</v>
      </c>
      <c r="Q37" s="34"/>
      <c r="R37" s="11"/>
      <c r="S37" s="11"/>
    </row>
    <row r="38" spans="1:19" ht="14.1" customHeight="1" x14ac:dyDescent="0.2">
      <c r="A38" s="59">
        <v>26</v>
      </c>
      <c r="B38" s="70"/>
      <c r="C38" s="31" t="s">
        <v>53</v>
      </c>
      <c r="F38" s="11"/>
      <c r="G38" s="11"/>
      <c r="H38" s="11"/>
      <c r="I38" s="11"/>
      <c r="J38" s="11"/>
      <c r="K38" s="39"/>
      <c r="L38" s="10">
        <v>0</v>
      </c>
      <c r="M38" s="10"/>
      <c r="N38" s="10"/>
      <c r="O38" s="11"/>
      <c r="P38" s="10">
        <f>+'17,19-32 2023 Mercer provided'!C25</f>
        <v>521340.25699999998</v>
      </c>
      <c r="Q38" s="34"/>
      <c r="R38" s="11"/>
      <c r="S38" s="11"/>
    </row>
    <row r="39" spans="1:19" ht="14.1" customHeight="1" x14ac:dyDescent="0.2">
      <c r="A39" s="59">
        <v>27</v>
      </c>
      <c r="B39" s="70"/>
      <c r="C39" s="31" t="s">
        <v>54</v>
      </c>
      <c r="F39" s="11"/>
      <c r="G39" s="11"/>
      <c r="H39" s="11"/>
      <c r="I39" s="11"/>
      <c r="J39" s="11"/>
      <c r="K39" s="11"/>
      <c r="L39" s="10" t="s">
        <v>55</v>
      </c>
      <c r="M39" s="10"/>
      <c r="N39" s="10"/>
      <c r="O39" s="11"/>
      <c r="P39" s="10" t="str">
        <f>+'17,19-32 2023 Mercer provided'!C26</f>
        <v>N/A</v>
      </c>
      <c r="Q39" s="34"/>
      <c r="R39" s="11"/>
      <c r="S39" s="11"/>
    </row>
    <row r="40" spans="1:19" ht="14.1" customHeight="1" x14ac:dyDescent="0.2">
      <c r="A40" s="59">
        <v>28</v>
      </c>
      <c r="B40" s="70"/>
      <c r="C40" s="31" t="s">
        <v>56</v>
      </c>
      <c r="F40" s="11"/>
      <c r="G40" s="11"/>
      <c r="H40" s="11"/>
      <c r="I40" s="11"/>
      <c r="J40" s="11"/>
      <c r="K40" s="39"/>
      <c r="L40" s="40">
        <v>0</v>
      </c>
      <c r="M40" s="14"/>
      <c r="N40" s="14"/>
      <c r="O40" s="11"/>
      <c r="P40" s="40">
        <f>+'17,19-32 2023 Mercer provided'!C27</f>
        <v>5.2695100723441739E-2</v>
      </c>
      <c r="Q40" s="34"/>
      <c r="R40" s="11"/>
      <c r="S40" s="11"/>
    </row>
    <row r="41" spans="1:19" ht="14.1" customHeight="1" x14ac:dyDescent="0.2">
      <c r="A41" s="59">
        <v>29</v>
      </c>
      <c r="B41" s="70"/>
      <c r="C41" s="31" t="s">
        <v>57</v>
      </c>
      <c r="F41" s="11"/>
      <c r="G41" s="11"/>
      <c r="H41" s="11"/>
      <c r="I41" s="11"/>
      <c r="J41" s="11"/>
      <c r="K41" s="39"/>
      <c r="L41" s="40">
        <v>0</v>
      </c>
      <c r="M41" s="14"/>
      <c r="N41" s="14"/>
      <c r="O41" s="11"/>
      <c r="P41" s="40">
        <f>+'17,19-32 2023 Mercer provided'!C28</f>
        <v>0.04</v>
      </c>
      <c r="Q41" s="34"/>
      <c r="R41" s="11"/>
      <c r="S41" s="11"/>
    </row>
    <row r="42" spans="1:19" ht="14.1" customHeight="1" x14ac:dyDescent="0.2">
      <c r="A42" s="59">
        <v>30</v>
      </c>
      <c r="B42" s="70"/>
      <c r="C42" s="31" t="s">
        <v>58</v>
      </c>
      <c r="F42" s="11"/>
      <c r="G42" s="11"/>
      <c r="H42" s="11"/>
      <c r="I42" s="11"/>
      <c r="J42" s="11"/>
      <c r="K42" s="39"/>
      <c r="L42" s="10">
        <v>0</v>
      </c>
      <c r="M42" s="10"/>
      <c r="N42" s="10"/>
      <c r="O42" s="11"/>
      <c r="P42" s="10">
        <f>+'17,19-32 2023 Mercer provided'!C29</f>
        <v>529158.96</v>
      </c>
      <c r="Q42" s="34"/>
      <c r="R42" s="11"/>
      <c r="S42" s="11"/>
    </row>
    <row r="43" spans="1:19" ht="14.1" customHeight="1" x14ac:dyDescent="0.2">
      <c r="A43" s="59">
        <v>31</v>
      </c>
      <c r="B43" s="72"/>
      <c r="C43" s="31" t="s">
        <v>59</v>
      </c>
      <c r="F43" s="11"/>
      <c r="G43" s="11"/>
      <c r="H43" s="11"/>
      <c r="I43" s="11"/>
      <c r="J43" s="11"/>
      <c r="K43" s="39"/>
      <c r="L43" s="10">
        <v>0</v>
      </c>
      <c r="M43" s="10"/>
      <c r="N43" s="10"/>
      <c r="O43" s="11"/>
      <c r="P43" s="10">
        <f>+'17,19-32 2023 Mercer provided'!C30</f>
        <v>615589.57400000002</v>
      </c>
      <c r="Q43" s="34"/>
      <c r="R43" s="11"/>
      <c r="S43" s="11"/>
    </row>
    <row r="44" spans="1:19" ht="14.1" customHeight="1" x14ac:dyDescent="0.2">
      <c r="A44" s="59">
        <v>32</v>
      </c>
      <c r="B44" s="70"/>
      <c r="C44" s="31" t="s">
        <v>60</v>
      </c>
      <c r="F44" s="11"/>
      <c r="G44" s="11"/>
      <c r="H44" s="11"/>
      <c r="I44" s="11"/>
      <c r="J44" s="11"/>
      <c r="K44" s="11"/>
      <c r="L44" s="10">
        <v>0</v>
      </c>
      <c r="M44" s="10"/>
      <c r="N44" s="10"/>
      <c r="O44" s="11"/>
      <c r="P44" s="10">
        <f>+'17,19-32 2023 Mercer provided'!C31</f>
        <v>0</v>
      </c>
      <c r="Q44" s="34"/>
      <c r="R44" s="11"/>
      <c r="S44" s="11"/>
    </row>
    <row r="45" spans="1:19" ht="14.1" customHeight="1" x14ac:dyDescent="0.2">
      <c r="A45" s="59">
        <v>33</v>
      </c>
      <c r="B45" s="70"/>
      <c r="C45" s="31"/>
      <c r="F45" s="11"/>
      <c r="G45" s="11"/>
      <c r="H45" s="11"/>
      <c r="I45" s="11"/>
      <c r="J45" s="11"/>
      <c r="K45" s="11"/>
      <c r="L45" s="10"/>
      <c r="M45" s="10"/>
      <c r="N45" s="10"/>
      <c r="O45" s="11"/>
      <c r="P45" s="10"/>
      <c r="Q45" s="11"/>
      <c r="R45" s="11"/>
      <c r="S45" s="11"/>
    </row>
    <row r="46" spans="1:19" ht="14.1" customHeight="1" x14ac:dyDescent="0.2">
      <c r="A46" s="59">
        <v>34</v>
      </c>
      <c r="B46" s="70"/>
      <c r="C46" s="31" t="s">
        <v>50</v>
      </c>
      <c r="D46" s="11" t="s">
        <v>61</v>
      </c>
      <c r="F46" s="11"/>
      <c r="G46" s="11"/>
      <c r="H46" s="11"/>
      <c r="I46" s="11"/>
      <c r="J46" s="11"/>
      <c r="K46" s="11"/>
      <c r="L46" s="10"/>
      <c r="M46" s="10"/>
      <c r="N46" s="10"/>
      <c r="O46" s="11"/>
      <c r="P46" s="10"/>
      <c r="Q46" s="11"/>
      <c r="R46" s="11"/>
      <c r="S46" s="11"/>
    </row>
    <row r="47" spans="1:19" ht="14.1" customHeight="1" x14ac:dyDescent="0.2">
      <c r="A47" s="59">
        <v>35</v>
      </c>
      <c r="B47" s="70"/>
      <c r="C47" s="31"/>
      <c r="D47" s="11" t="s">
        <v>62</v>
      </c>
      <c r="F47" s="11"/>
      <c r="G47" s="11"/>
      <c r="H47" s="11"/>
      <c r="I47" s="11"/>
      <c r="J47" s="11"/>
      <c r="K47" s="11"/>
      <c r="L47" s="10"/>
      <c r="M47" s="10"/>
      <c r="N47" s="10"/>
      <c r="O47" s="11"/>
      <c r="P47" s="10"/>
      <c r="Q47" s="11"/>
      <c r="R47" s="11"/>
      <c r="S47" s="11"/>
    </row>
    <row r="48" spans="1:19" ht="14.1" customHeight="1" x14ac:dyDescent="0.2">
      <c r="A48" s="59">
        <v>36</v>
      </c>
      <c r="B48" s="70"/>
      <c r="C48" s="31"/>
      <c r="D48" s="11" t="s">
        <v>63</v>
      </c>
      <c r="F48" s="11"/>
      <c r="G48" s="11"/>
      <c r="H48" s="11"/>
      <c r="I48" s="11"/>
      <c r="J48" s="11"/>
      <c r="K48" s="11"/>
      <c r="L48" s="10"/>
      <c r="M48" s="10"/>
      <c r="N48" s="10"/>
      <c r="O48" s="11"/>
      <c r="P48" s="10"/>
      <c r="Q48" s="11"/>
      <c r="R48" s="11"/>
      <c r="S48" s="11"/>
    </row>
    <row r="49" spans="1:19" ht="14.1" customHeight="1" x14ac:dyDescent="0.2">
      <c r="A49" s="59">
        <v>37</v>
      </c>
      <c r="B49" s="70"/>
      <c r="C49" s="31" t="s">
        <v>41</v>
      </c>
      <c r="D49" s="11" t="s">
        <v>64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14.1" customHeight="1" x14ac:dyDescent="0.2">
      <c r="A50" s="59">
        <v>38</v>
      </c>
      <c r="B50" s="70"/>
      <c r="C50" s="31" t="s">
        <v>43</v>
      </c>
      <c r="D50" s="11" t="s">
        <v>65</v>
      </c>
      <c r="F50" s="11"/>
      <c r="G50" s="11"/>
      <c r="H50" s="11"/>
      <c r="I50" s="11"/>
      <c r="J50" s="11"/>
      <c r="K50" s="11"/>
      <c r="L50" s="10"/>
      <c r="M50" s="10"/>
      <c r="N50" s="10"/>
      <c r="O50" s="11"/>
      <c r="P50" s="10"/>
      <c r="Q50" s="11"/>
      <c r="R50" s="11"/>
      <c r="S50" s="11"/>
    </row>
    <row r="51" spans="1:19" ht="14.1" customHeight="1" x14ac:dyDescent="0.2">
      <c r="A51" s="59">
        <v>39</v>
      </c>
      <c r="B51" s="70"/>
      <c r="C51" s="31"/>
      <c r="D51" s="11" t="s">
        <v>66</v>
      </c>
      <c r="F51" s="11"/>
      <c r="G51" s="11"/>
      <c r="H51" s="11"/>
      <c r="I51" s="11"/>
      <c r="J51" s="11"/>
      <c r="K51" s="11"/>
      <c r="L51" s="10"/>
      <c r="M51" s="10"/>
      <c r="N51" s="10"/>
      <c r="O51" s="11"/>
      <c r="P51" s="10"/>
      <c r="Q51" s="11"/>
      <c r="R51" s="11"/>
      <c r="S51" s="11"/>
    </row>
    <row r="52" spans="1:19" ht="14.1" customHeight="1" x14ac:dyDescent="0.2">
      <c r="A52" s="59">
        <v>40</v>
      </c>
      <c r="B52" s="70"/>
      <c r="C52" s="31" t="s">
        <v>67</v>
      </c>
      <c r="D52" s="11" t="s">
        <v>68</v>
      </c>
      <c r="F52" s="11"/>
      <c r="G52" s="11"/>
      <c r="H52" s="11"/>
      <c r="I52" s="11"/>
      <c r="J52" s="11"/>
      <c r="K52" s="11"/>
      <c r="L52" s="10"/>
      <c r="M52" s="10"/>
      <c r="N52" s="10"/>
      <c r="O52" s="11"/>
      <c r="P52" s="10"/>
      <c r="Q52" s="11"/>
      <c r="R52" s="11"/>
      <c r="S52" s="11"/>
    </row>
    <row r="53" spans="1:19" ht="14.1" customHeight="1" x14ac:dyDescent="0.2">
      <c r="A53" s="59">
        <v>41</v>
      </c>
      <c r="B53" s="70"/>
      <c r="C53" s="31"/>
      <c r="D53" s="11" t="s">
        <v>69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4.1" customHeight="1" x14ac:dyDescent="0.2">
      <c r="A54" s="59">
        <v>42</v>
      </c>
      <c r="B54" s="70"/>
      <c r="C54" s="31" t="s">
        <v>70</v>
      </c>
      <c r="D54" s="11" t="str">
        <f>+'17,19-32 2023 Mercer provided'!$B$33</f>
        <v xml:space="preserve">Projected test year 2025 data was derived from the Mercer Pension and Postretirement forecast report dated July 28, 2023. </v>
      </c>
      <c r="F54" s="11"/>
      <c r="G54" s="11"/>
      <c r="H54" s="11"/>
      <c r="I54" s="11"/>
      <c r="J54" s="11"/>
      <c r="K54" s="11"/>
      <c r="L54" s="11"/>
      <c r="M54" s="34"/>
      <c r="N54" s="11"/>
      <c r="O54" s="11"/>
      <c r="P54" s="11"/>
      <c r="Q54" s="11"/>
      <c r="R54" s="11"/>
      <c r="S54" s="11"/>
    </row>
    <row r="55" spans="1:19" ht="14.1" customHeight="1" thickBot="1" x14ac:dyDescent="0.25">
      <c r="A55" s="57">
        <v>43</v>
      </c>
      <c r="B55" s="57" t="s">
        <v>71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</row>
    <row r="56" spans="1:19" ht="14.1" customHeight="1" x14ac:dyDescent="0.2">
      <c r="A56" s="59" t="s">
        <v>72</v>
      </c>
      <c r="Q56" s="59" t="s">
        <v>73</v>
      </c>
    </row>
  </sheetData>
  <mergeCells count="1">
    <mergeCell ref="L9:P9"/>
  </mergeCells>
  <pageMargins left="0.7" right="0.7" top="0.75" bottom="0.75" header="0.3" footer="0.3"/>
  <pageSetup scale="63" orientation="landscape" horizontalDpi="1200" verticalDpi="120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8EA2-15F5-4F2E-BC1A-A6424E947458}">
  <sheetPr>
    <tabColor rgb="FF92D050"/>
  </sheetPr>
  <dimension ref="A1:AB107"/>
  <sheetViews>
    <sheetView zoomScaleNormal="100" workbookViewId="0">
      <selection activeCell="H8" sqref="H8"/>
    </sheetView>
  </sheetViews>
  <sheetFormatPr defaultRowHeight="14.4" x14ac:dyDescent="0.3"/>
  <cols>
    <col min="1" max="1" width="29.5546875" bestFit="1" customWidth="1"/>
    <col min="2" max="2" width="13.33203125" bestFit="1" customWidth="1"/>
    <col min="3" max="3" width="11.88671875" bestFit="1" customWidth="1"/>
    <col min="4" max="4" width="10.5546875" bestFit="1" customWidth="1"/>
    <col min="5" max="5" width="13" bestFit="1" customWidth="1"/>
    <col min="7" max="7" width="11.6640625" customWidth="1"/>
    <col min="28" max="28" width="13.88671875" bestFit="1" customWidth="1"/>
  </cols>
  <sheetData>
    <row r="1" spans="1:28" x14ac:dyDescent="0.3">
      <c r="B1" s="16" t="s">
        <v>74</v>
      </c>
      <c r="C1" s="16" t="s">
        <v>75</v>
      </c>
      <c r="D1" s="16" t="s">
        <v>76</v>
      </c>
      <c r="E1" s="16" t="s">
        <v>77</v>
      </c>
      <c r="F1" s="44" t="s">
        <v>78</v>
      </c>
      <c r="G1" s="16" t="s">
        <v>79</v>
      </c>
      <c r="H1" s="16" t="s">
        <v>80</v>
      </c>
    </row>
    <row r="2" spans="1:28" x14ac:dyDescent="0.3">
      <c r="A2" t="s">
        <v>26</v>
      </c>
      <c r="B2" s="37">
        <v>9461962</v>
      </c>
      <c r="C2" s="37">
        <v>0</v>
      </c>
      <c r="D2" s="37">
        <f>6460+6854+2670+2838+8963+7545</f>
        <v>35330</v>
      </c>
      <c r="E2" s="17">
        <f t="shared" ref="E2:E7" si="0">SUM(B2:D2)</f>
        <v>9497292</v>
      </c>
      <c r="F2" s="45">
        <f>ROUND(+E2/1000,0)</f>
        <v>9497</v>
      </c>
    </row>
    <row r="3" spans="1:28" x14ac:dyDescent="0.3">
      <c r="A3" t="s">
        <v>81</v>
      </c>
      <c r="B3" s="37">
        <v>27000814</v>
      </c>
      <c r="C3" s="37">
        <f>68060+15826+28929+20873</f>
        <v>133688</v>
      </c>
      <c r="D3" s="37">
        <f>5782+26309+2363+2118+7637+5836</f>
        <v>50045</v>
      </c>
      <c r="E3" s="17">
        <f>SUM(B3:D3)</f>
        <v>27184547</v>
      </c>
      <c r="F3" s="45">
        <f t="shared" ref="F3:F7" si="1">ROUND(+E3/1000,0)</f>
        <v>27185</v>
      </c>
    </row>
    <row r="4" spans="1:28" x14ac:dyDescent="0.3">
      <c r="A4" t="s">
        <v>82</v>
      </c>
      <c r="B4" s="37">
        <v>-41544843</v>
      </c>
      <c r="C4" s="37">
        <v>0</v>
      </c>
      <c r="D4" s="37">
        <v>0</v>
      </c>
      <c r="E4" s="17">
        <f t="shared" si="0"/>
        <v>-41544843</v>
      </c>
      <c r="F4" s="45">
        <f t="shared" si="1"/>
        <v>-41545</v>
      </c>
    </row>
    <row r="5" spans="1:28" x14ac:dyDescent="0.3">
      <c r="A5" t="s">
        <v>29</v>
      </c>
      <c r="B5" s="37">
        <v>3480532</v>
      </c>
      <c r="C5" s="37">
        <f>64782-5795+30510-8332</f>
        <v>81165</v>
      </c>
      <c r="D5" s="30">
        <f>33596+71159+13502+11397+36227+28378-D6</f>
        <v>194259</v>
      </c>
      <c r="E5" s="17">
        <f t="shared" si="0"/>
        <v>3755956</v>
      </c>
      <c r="F5">
        <f>ROUND((+E5)/1000,0)-F6</f>
        <v>3756</v>
      </c>
      <c r="G5">
        <f>-'17,19-32 2023 Mercer provided'!C6</f>
        <v>-137</v>
      </c>
      <c r="H5" s="45">
        <f>SUM(F5:G5)</f>
        <v>3619</v>
      </c>
    </row>
    <row r="6" spans="1:28" x14ac:dyDescent="0.3">
      <c r="A6" t="s">
        <v>83</v>
      </c>
      <c r="B6" s="37">
        <v>0</v>
      </c>
      <c r="C6" s="37">
        <v>0</v>
      </c>
      <c r="D6" s="37">
        <v>0</v>
      </c>
      <c r="E6" s="17">
        <f t="shared" si="0"/>
        <v>0</v>
      </c>
      <c r="F6">
        <v>0</v>
      </c>
      <c r="G6" s="37">
        <f>+'17,19-32 2023 Mercer provided'!C6</f>
        <v>137</v>
      </c>
      <c r="H6" s="45">
        <f>SUM(F6:G6)</f>
        <v>137</v>
      </c>
    </row>
    <row r="7" spans="1:28" x14ac:dyDescent="0.3">
      <c r="A7" t="s">
        <v>84</v>
      </c>
      <c r="B7" s="37">
        <v>0</v>
      </c>
      <c r="C7" s="37">
        <v>1108496</v>
      </c>
      <c r="D7" s="37">
        <f>918892+1566</f>
        <v>920458</v>
      </c>
      <c r="E7" s="17">
        <f t="shared" si="0"/>
        <v>2028954</v>
      </c>
      <c r="F7" s="45">
        <f t="shared" si="1"/>
        <v>2029</v>
      </c>
      <c r="AB7" s="24"/>
    </row>
    <row r="8" spans="1:28" ht="15" thickBot="1" x14ac:dyDescent="0.35">
      <c r="A8" t="s">
        <v>32</v>
      </c>
      <c r="B8" s="38">
        <f>SUM(B2:B7)</f>
        <v>-1601535</v>
      </c>
      <c r="C8" s="38">
        <f>SUM(C2:C7)</f>
        <v>1323349</v>
      </c>
      <c r="D8" s="38">
        <f>SUM(D2:D7)</f>
        <v>1200092</v>
      </c>
      <c r="E8" s="43">
        <f>SUM(E2:E7)</f>
        <v>921906</v>
      </c>
      <c r="F8" s="46">
        <f>SUM(F2:F7)</f>
        <v>922</v>
      </c>
      <c r="AB8" s="24"/>
    </row>
    <row r="9" spans="1:28" ht="15" thickTop="1" x14ac:dyDescent="0.3">
      <c r="B9" s="17"/>
      <c r="C9" s="17"/>
      <c r="D9" s="17"/>
      <c r="E9" s="17"/>
      <c r="G9" s="17"/>
      <c r="H9" s="17"/>
      <c r="AB9" s="24"/>
    </row>
    <row r="73" spans="10:10" x14ac:dyDescent="0.3">
      <c r="J73">
        <f>1300777+22572</f>
        <v>1323349</v>
      </c>
    </row>
    <row r="107" spans="9:9" x14ac:dyDescent="0.3">
      <c r="I107">
        <f>117200+1082892</f>
        <v>1200092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F9D4-A1CC-48C8-81D9-1366C89A39B2}">
  <sheetPr>
    <tabColor rgb="FF92D050"/>
  </sheetPr>
  <dimension ref="N33"/>
  <sheetViews>
    <sheetView topLeftCell="A8" zoomScaleNormal="100" workbookViewId="0">
      <selection activeCell="N35" sqref="N35"/>
    </sheetView>
  </sheetViews>
  <sheetFormatPr defaultRowHeight="14.4" x14ac:dyDescent="0.3"/>
  <sheetData>
    <row r="33" spans="14:14" x14ac:dyDescent="0.3">
      <c r="N33" s="41">
        <v>7.0499999999999993E-2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084D-7CDA-4E17-99E8-98590523E5C3}">
  <sheetPr>
    <tabColor rgb="FF92D050"/>
  </sheetPr>
  <dimension ref="I10:J12"/>
  <sheetViews>
    <sheetView zoomScaleNormal="100" workbookViewId="0">
      <selection activeCell="I13" sqref="I13"/>
    </sheetView>
  </sheetViews>
  <sheetFormatPr defaultRowHeight="14.4" x14ac:dyDescent="0.3"/>
  <cols>
    <col min="8" max="8" width="10.44140625" customWidth="1"/>
    <col min="9" max="9" width="16.33203125" bestFit="1" customWidth="1"/>
  </cols>
  <sheetData>
    <row r="10" spans="9:10" x14ac:dyDescent="0.3">
      <c r="I10" s="35" t="s">
        <v>85</v>
      </c>
    </row>
    <row r="11" spans="9:10" x14ac:dyDescent="0.3">
      <c r="I11" t="s">
        <v>86</v>
      </c>
    </row>
    <row r="12" spans="9:10" x14ac:dyDescent="0.3">
      <c r="I12" s="42">
        <v>10068000</v>
      </c>
      <c r="J12" t="s">
        <v>87</v>
      </c>
    </row>
  </sheetData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0648-D5D1-4FD2-9D42-C05CB7727D9B}">
  <sheetPr>
    <tabColor rgb="FF92D050"/>
  </sheetPr>
  <dimension ref="A1:Z33"/>
  <sheetViews>
    <sheetView topLeftCell="A18" zoomScaleNormal="100" workbookViewId="0">
      <selection activeCell="E37" sqref="E37"/>
    </sheetView>
  </sheetViews>
  <sheetFormatPr defaultRowHeight="14.4" x14ac:dyDescent="0.3"/>
  <cols>
    <col min="2" max="2" width="44.44140625" customWidth="1"/>
    <col min="3" max="3" width="13.33203125" bestFit="1" customWidth="1"/>
    <col min="26" max="26" width="13.88671875" bestFit="1" customWidth="1"/>
  </cols>
  <sheetData>
    <row r="1" spans="1:26" x14ac:dyDescent="0.3">
      <c r="A1" t="s">
        <v>88</v>
      </c>
      <c r="C1" s="16">
        <v>2023</v>
      </c>
    </row>
    <row r="2" spans="1:26" x14ac:dyDescent="0.3">
      <c r="A2" s="1">
        <v>2</v>
      </c>
      <c r="B2" s="31" t="s">
        <v>26</v>
      </c>
      <c r="C2" s="37">
        <v>9497</v>
      </c>
    </row>
    <row r="3" spans="1:26" x14ac:dyDescent="0.3">
      <c r="A3" s="1">
        <v>3</v>
      </c>
      <c r="B3" s="31" t="s">
        <v>27</v>
      </c>
      <c r="C3" s="37">
        <v>27185</v>
      </c>
    </row>
    <row r="4" spans="1:26" x14ac:dyDescent="0.3">
      <c r="A4" s="1">
        <v>4</v>
      </c>
      <c r="B4" s="32" t="s">
        <v>28</v>
      </c>
      <c r="C4" s="37">
        <v>-41545</v>
      </c>
    </row>
    <row r="5" spans="1:26" x14ac:dyDescent="0.3">
      <c r="A5" s="1">
        <v>5</v>
      </c>
      <c r="B5" s="32" t="s">
        <v>29</v>
      </c>
      <c r="C5" s="37">
        <v>3619</v>
      </c>
    </row>
    <row r="6" spans="1:26" x14ac:dyDescent="0.3">
      <c r="A6" s="1">
        <v>6</v>
      </c>
      <c r="B6" s="32" t="s">
        <v>30</v>
      </c>
      <c r="C6" s="37">
        <v>137</v>
      </c>
    </row>
    <row r="7" spans="1:26" x14ac:dyDescent="0.3">
      <c r="A7" s="1">
        <v>7</v>
      </c>
      <c r="B7" s="12" t="s">
        <v>31</v>
      </c>
      <c r="C7" s="37">
        <v>2029</v>
      </c>
      <c r="Z7" s="24"/>
    </row>
    <row r="8" spans="1:26" ht="15" thickBot="1" x14ac:dyDescent="0.35">
      <c r="A8" s="1">
        <v>8</v>
      </c>
      <c r="B8" s="31" t="s">
        <v>32</v>
      </c>
      <c r="C8" s="38">
        <f>SUM(C2:C7)</f>
        <v>922</v>
      </c>
      <c r="Z8" s="24"/>
    </row>
    <row r="9" spans="1:26" ht="15" thickTop="1" x14ac:dyDescent="0.3">
      <c r="A9" s="1"/>
      <c r="B9" s="1"/>
      <c r="C9" s="17"/>
      <c r="Z9" s="24"/>
    </row>
    <row r="10" spans="1:26" x14ac:dyDescent="0.3">
      <c r="A10" s="1">
        <v>10</v>
      </c>
      <c r="B10" s="31" t="s">
        <v>34</v>
      </c>
    </row>
    <row r="11" spans="1:26" x14ac:dyDescent="0.3">
      <c r="A11" s="1">
        <v>11</v>
      </c>
      <c r="B11" s="31" t="s">
        <v>35</v>
      </c>
      <c r="C11" s="47">
        <v>41545</v>
      </c>
    </row>
    <row r="12" spans="1:26" x14ac:dyDescent="0.3">
      <c r="A12" s="1">
        <v>12</v>
      </c>
      <c r="B12" s="31" t="s">
        <v>36</v>
      </c>
      <c r="C12" s="48">
        <v>7.0499999999999993E-2</v>
      </c>
    </row>
    <row r="13" spans="1:26" x14ac:dyDescent="0.3">
      <c r="A13" s="1">
        <v>13</v>
      </c>
      <c r="B13" s="31" t="s">
        <v>37</v>
      </c>
      <c r="C13" s="49">
        <v>0</v>
      </c>
    </row>
    <row r="14" spans="1:26" x14ac:dyDescent="0.3">
      <c r="A14" s="1">
        <v>14</v>
      </c>
      <c r="B14" s="31" t="s">
        <v>38</v>
      </c>
      <c r="C14" s="55">
        <v>0</v>
      </c>
    </row>
    <row r="15" spans="1:26" x14ac:dyDescent="0.3">
      <c r="A15" s="1">
        <v>15</v>
      </c>
      <c r="B15" s="31" t="s">
        <v>39</v>
      </c>
      <c r="C15" s="47">
        <f>+C8</f>
        <v>922</v>
      </c>
    </row>
    <row r="16" spans="1:26" x14ac:dyDescent="0.3">
      <c r="A16" s="1">
        <v>16</v>
      </c>
      <c r="B16" s="31" t="s">
        <v>40</v>
      </c>
      <c r="C16" s="49">
        <v>0</v>
      </c>
    </row>
    <row r="17" spans="1:4" x14ac:dyDescent="0.3">
      <c r="A17" s="1">
        <v>17</v>
      </c>
      <c r="B17" s="31" t="s">
        <v>42</v>
      </c>
      <c r="C17" s="49">
        <v>414319</v>
      </c>
    </row>
    <row r="18" spans="1:4" x14ac:dyDescent="0.3">
      <c r="A18" s="1">
        <v>18</v>
      </c>
      <c r="B18" s="31" t="s">
        <v>44</v>
      </c>
      <c r="C18" s="47">
        <v>10068</v>
      </c>
    </row>
    <row r="19" spans="1:4" x14ac:dyDescent="0.3">
      <c r="A19" s="1">
        <v>19</v>
      </c>
      <c r="B19" s="31" t="s">
        <v>45</v>
      </c>
      <c r="C19" s="50" t="s">
        <v>46</v>
      </c>
    </row>
    <row r="20" spans="1:4" x14ac:dyDescent="0.3">
      <c r="A20" s="1">
        <v>20</v>
      </c>
      <c r="B20" s="31" t="s">
        <v>47</v>
      </c>
      <c r="C20" s="51">
        <v>3.2099999999999997E-2</v>
      </c>
    </row>
    <row r="21" spans="1:4" x14ac:dyDescent="0.3">
      <c r="A21" s="1">
        <v>21</v>
      </c>
      <c r="B21" s="31" t="s">
        <v>48</v>
      </c>
      <c r="C21" s="30"/>
    </row>
    <row r="22" spans="1:4" x14ac:dyDescent="0.3">
      <c r="A22" s="1">
        <v>22</v>
      </c>
      <c r="B22" s="31" t="s">
        <v>49</v>
      </c>
      <c r="C22" s="52" t="s">
        <v>50</v>
      </c>
    </row>
    <row r="23" spans="1:4" x14ac:dyDescent="0.3">
      <c r="A23" s="1"/>
      <c r="B23" s="31"/>
      <c r="C23" s="54"/>
    </row>
    <row r="24" spans="1:4" x14ac:dyDescent="0.3">
      <c r="A24" s="1">
        <v>25</v>
      </c>
      <c r="B24" s="31" t="s">
        <v>52</v>
      </c>
      <c r="C24" s="50">
        <v>498286.24</v>
      </c>
    </row>
    <row r="25" spans="1:4" x14ac:dyDescent="0.3">
      <c r="A25" s="1">
        <v>26</v>
      </c>
      <c r="B25" s="31" t="s">
        <v>53</v>
      </c>
      <c r="C25" s="50">
        <v>521340.25699999998</v>
      </c>
    </row>
    <row r="26" spans="1:4" x14ac:dyDescent="0.3">
      <c r="A26" s="1">
        <v>27</v>
      </c>
      <c r="B26" s="31" t="s">
        <v>54</v>
      </c>
      <c r="C26" s="50" t="s">
        <v>55</v>
      </c>
    </row>
    <row r="27" spans="1:4" x14ac:dyDescent="0.3">
      <c r="A27" s="1">
        <v>28</v>
      </c>
      <c r="B27" s="31" t="s">
        <v>56</v>
      </c>
      <c r="C27" s="51">
        <v>5.2695100723441739E-2</v>
      </c>
    </row>
    <row r="28" spans="1:4" x14ac:dyDescent="0.3">
      <c r="A28" s="1">
        <v>29</v>
      </c>
      <c r="B28" s="31" t="s">
        <v>57</v>
      </c>
      <c r="C28" s="51">
        <v>0.04</v>
      </c>
    </row>
    <row r="29" spans="1:4" x14ac:dyDescent="0.3">
      <c r="A29" s="1">
        <v>30</v>
      </c>
      <c r="B29" s="31" t="s">
        <v>58</v>
      </c>
      <c r="C29" s="50">
        <v>529158.96</v>
      </c>
    </row>
    <row r="30" spans="1:4" x14ac:dyDescent="0.3">
      <c r="A30" s="1">
        <v>31</v>
      </c>
      <c r="B30" s="31" t="s">
        <v>59</v>
      </c>
      <c r="C30" s="50">
        <v>615589.57400000002</v>
      </c>
      <c r="D30" s="53"/>
    </row>
    <row r="31" spans="1:4" x14ac:dyDescent="0.3">
      <c r="A31" s="1">
        <v>32</v>
      </c>
      <c r="B31" s="31" t="s">
        <v>60</v>
      </c>
      <c r="C31" s="50">
        <v>0</v>
      </c>
    </row>
    <row r="33" spans="1:2" x14ac:dyDescent="0.3">
      <c r="A33" s="1">
        <v>42</v>
      </c>
      <c r="B33" s="11" t="s">
        <v>89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CB1DF1-6BCB-4B9B-9858-FEF5FE907C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C8A50-F3C4-41EB-A803-B4E3F7B68E60}"/>
</file>

<file path=customXml/itemProps3.xml><?xml version="1.0" encoding="utf-8"?>
<ds:datastoreItem xmlns:ds="http://schemas.openxmlformats.org/officeDocument/2006/customXml" ds:itemID="{8EA8A76B-7E46-49BB-8D65-831D03983CB4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C-17 2023 Historic (Hard Coded)</vt:lpstr>
      <vt:lpstr>C-17 2023 Historical (linked)</vt:lpstr>
      <vt:lpstr>2-8 11 15 Benefit Cost - 2023</vt:lpstr>
      <vt:lpstr>12 Exp Return on Asst 2023</vt:lpstr>
      <vt:lpstr>18 Funding 2023</vt:lpstr>
      <vt:lpstr>17,19-32 2023 Mercer provided</vt:lpstr>
    </vt:vector>
  </TitlesOfParts>
  <Manager/>
  <Company>TECO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Reich, Stephanie A.</dc:creator>
  <cp:keywords/>
  <dc:description/>
  <cp:lastModifiedBy>Otero, Onixa</cp:lastModifiedBy>
  <cp:revision/>
  <dcterms:created xsi:type="dcterms:W3CDTF">2012-12-17T17:52:10Z</dcterms:created>
  <dcterms:modified xsi:type="dcterms:W3CDTF">2024-04-08T22:32:35Z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85600</vt:r8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a83f872e-d8d7-43ac-9961-0f2ad31e50e5_Enabled">
    <vt:lpwstr>true</vt:lpwstr>
  </property>
  <property fmtid="{D5CDD505-2E9C-101B-9397-08002B2CF9AE}" pid="7" name="MSIP_Label_a83f872e-d8d7-43ac-9961-0f2ad31e50e5_SetDate">
    <vt:lpwstr>2023-04-20T15:58:25Z</vt:lpwstr>
  </property>
  <property fmtid="{D5CDD505-2E9C-101B-9397-08002B2CF9AE}" pid="8" name="MSIP_Label_a83f872e-d8d7-43ac-9961-0f2ad31e50e5_Method">
    <vt:lpwstr>Standard</vt:lpwstr>
  </property>
  <property fmtid="{D5CDD505-2E9C-101B-9397-08002B2CF9AE}" pid="9" name="MSIP_Label_a83f872e-d8d7-43ac-9961-0f2ad31e50e5_Name">
    <vt:lpwstr>a83f872e-d8d7-43ac-9961-0f2ad31e50e5</vt:lpwstr>
  </property>
  <property fmtid="{D5CDD505-2E9C-101B-9397-08002B2CF9AE}" pid="10" name="MSIP_Label_a83f872e-d8d7-43ac-9961-0f2ad31e50e5_SiteId">
    <vt:lpwstr>fa8c194a-f8e2-43c5-bc39-b637579e39e0</vt:lpwstr>
  </property>
  <property fmtid="{D5CDD505-2E9C-101B-9397-08002B2CF9AE}" pid="11" name="MSIP_Label_a83f872e-d8d7-43ac-9961-0f2ad31e50e5_ActionId">
    <vt:lpwstr>1e2f75d6-3ef2-44fe-869e-8d9be4a8c46c</vt:lpwstr>
  </property>
  <property fmtid="{D5CDD505-2E9C-101B-9397-08002B2CF9AE}" pid="12" name="MSIP_Label_a83f872e-d8d7-43ac-9961-0f2ad31e50e5_ContentBits">
    <vt:lpwstr>0</vt:lpwstr>
  </property>
  <property fmtid="{D5CDD505-2E9C-101B-9397-08002B2CF9AE}" pid="13" name="{A44787D4-0540-4523-9961-78E4036D8C6D}">
    <vt:lpwstr>{2BF60372-F382-43B5-937E-8BF2E6AB5A69}</vt:lpwstr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